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852" windowWidth="11808" windowHeight="4512" tabRatio="916"/>
  </bookViews>
  <sheets>
    <sheet name="Summary" sheetId="1" r:id="rId1"/>
    <sheet name="GBRA-EPU---&gt;" sheetId="3" r:id="rId2"/>
    <sheet name="2013-2018" sheetId="4" r:id="rId3"/>
    <sheet name="Capex---&gt;" sheetId="6" r:id="rId4"/>
    <sheet name="Summary - capex" sheetId="8" r:id="rId5"/>
    <sheet name="Depr and RB" sheetId="9" r:id="rId6"/>
    <sheet name="Summary Depr Exp" sheetId="24" r:id="rId7"/>
    <sheet name="Summary II" sheetId="10" r:id="rId8"/>
    <sheet name="Annual RB - Non Earning" sheetId="11" r:id="rId9"/>
    <sheet name="Annual RB - Earning" sheetId="12" r:id="rId10"/>
    <sheet name="FPL Capex - Earning" sheetId="13" r:id="rId11"/>
    <sheet name="FPL Capex - Non Earning" sheetId="14" r:id="rId12"/>
    <sheet name="Wholesale---&gt;" sheetId="7" r:id="rId13"/>
    <sheet name="High_Level_Forecast_Assumpt" sheetId="21" r:id="rId14"/>
    <sheet name="Rate BASE---&gt;" sheetId="25" r:id="rId15"/>
    <sheet name="RAF_Summary_Juris_Rate_Base" sheetId="23" r:id="rId16"/>
  </sheets>
  <externalReferences>
    <externalReference r:id="rId17"/>
    <externalReference r:id="rId18"/>
    <externalReference r:id="rId19"/>
  </externalReferences>
  <definedNames>
    <definedName name="DF_GRID_1">#REF!</definedName>
    <definedName name="DF_Sheet4_GRID_1" localSheetId="9">All Excl [1]Nuc!$F$15:$Q$115</definedName>
    <definedName name="DF_Sheet4_GRID_1" localSheetId="7">All Excl [1]Nuc!$F$15:$Q$115</definedName>
    <definedName name="DF_Sheet4_GRID_1">All Excl [1]Nuc!$F$15:$Q$115</definedName>
    <definedName name="DF_Sheet5_Sheet4_GRID_1" localSheetId="9">Nuc [2]Only!$F$15:$Q$112</definedName>
    <definedName name="DF_Sheet5_Sheet4_GRID_1" localSheetId="7">Nuc [2]Only!$F$15:$Q$112</definedName>
    <definedName name="DF_Sheet5_Sheet4_GRID_1">Nuc [2]Only!$F$15:$Q$112</definedName>
    <definedName name="DF_Sheet6_Sheet5_Sheet4_GRID_1" localSheetId="9">All Excl Nuc [3]Monthly!$F$15:$DH$71</definedName>
    <definedName name="DF_Sheet6_Sheet5_Sheet4_GRID_1" localSheetId="7">All Excl Nuc [3]Monthly!$F$15:$DH$71</definedName>
    <definedName name="DF_Sheet6_Sheet5_Sheet4_GRID_1">All Excl Nuc [3]Monthly!$F$15:$DH$71</definedName>
    <definedName name="DF_Sheet7_Sheet6_Sheet5_Sheet4_GRID_1" localSheetId="9">Nuc Only [3]Monthly!$F$15:$DC$117</definedName>
    <definedName name="DF_Sheet7_Sheet6_Sheet5_Sheet4_GRID_1" localSheetId="7">Nuc Only [3]Monthly!$F$15:$DC$117</definedName>
    <definedName name="DF_Sheet7_Sheet6_Sheet5_Sheet4_GRID_1">Nuc Only [3]Monthly!$F$15:$DC$117</definedName>
    <definedName name="_xlnm.Print_Area" localSheetId="9">'Annual RB - Earning'!$P$2:$AD$20</definedName>
    <definedName name="_xlnm.Print_Area" localSheetId="8">'Annual RB - Non Earning'!$P$2:$AD$53</definedName>
    <definedName name="_xlnm.Print_Area" localSheetId="10">'FPL Capex - Earning'!$A$1:$H$58</definedName>
    <definedName name="_xlnm.Print_Area" localSheetId="11">'FPL Capex - Non Earning'!$A$1:$I$98</definedName>
    <definedName name="_xlnm.Print_Area" localSheetId="0">Summary!$A$1:$AQ$49</definedName>
    <definedName name="_xlnm.Print_Area" localSheetId="4">'Summary - capex'!$A$1:$T$148</definedName>
    <definedName name="_xlnm.Print_Area" localSheetId="7">'Summary II'!$P$2:$AD$4</definedName>
    <definedName name="_xlnm.Print_Titles" localSheetId="13">High_Level_Forecast_Assumpt!$A:$A,High_Level_Forecast_Assumpt!$1:$5</definedName>
    <definedName name="_xlnm.Print_Titles" localSheetId="15">RAF_Summary_Juris_Rate_Base!$A:$A,RAF_Summary_Juris_Rate_Base!$1:$2</definedName>
    <definedName name="removal">#REF!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F44" i="9" l="1"/>
  <c r="D61" i="24"/>
  <c r="D62" i="24" s="1"/>
  <c r="F16" i="1" l="1"/>
  <c r="B38" i="4" l="1"/>
  <c r="F19" i="1" l="1"/>
  <c r="D37" i="14" l="1"/>
  <c r="E37" i="14"/>
  <c r="F37" i="14"/>
  <c r="G37" i="14"/>
  <c r="H37" i="14"/>
  <c r="C37" i="14"/>
  <c r="C29" i="14"/>
  <c r="D29" i="14"/>
  <c r="E29" i="14"/>
  <c r="F29" i="14"/>
  <c r="G29" i="14"/>
  <c r="H29" i="14"/>
  <c r="B29" i="14"/>
  <c r="B27" i="14"/>
  <c r="D27" i="14"/>
  <c r="E27" i="14"/>
  <c r="F27" i="14"/>
  <c r="G27" i="14"/>
  <c r="H27" i="14"/>
  <c r="C27" i="14"/>
  <c r="C21" i="14"/>
  <c r="D21" i="14"/>
  <c r="E21" i="14"/>
  <c r="F21" i="14"/>
  <c r="G21" i="14"/>
  <c r="H21" i="14"/>
  <c r="B21" i="14"/>
  <c r="D13" i="14"/>
  <c r="E13" i="14"/>
  <c r="F13" i="14"/>
  <c r="G13" i="14"/>
  <c r="H13" i="14"/>
  <c r="C13" i="14"/>
  <c r="D95" i="24"/>
  <c r="E95" i="24"/>
  <c r="F95" i="24"/>
  <c r="G95" i="24"/>
  <c r="H95" i="24"/>
  <c r="C95" i="24"/>
  <c r="C97" i="24" s="1"/>
  <c r="D65" i="24" s="1"/>
  <c r="E65" i="24" s="1"/>
  <c r="D88" i="24"/>
  <c r="E88" i="24"/>
  <c r="F88" i="24"/>
  <c r="G88" i="24"/>
  <c r="G97" i="24" s="1"/>
  <c r="D69" i="24" s="1"/>
  <c r="E69" i="24" s="1"/>
  <c r="H88" i="24"/>
  <c r="C88" i="24"/>
  <c r="H97" i="24" l="1"/>
  <c r="E97" i="24"/>
  <c r="D67" i="24" s="1"/>
  <c r="E67" i="24" s="1"/>
  <c r="F97" i="24"/>
  <c r="D68" i="24" s="1"/>
  <c r="E68" i="24" s="1"/>
  <c r="D97" i="24"/>
  <c r="D66" i="24" s="1"/>
  <c r="E66" i="24" s="1"/>
  <c r="C44" i="9"/>
  <c r="F67" i="24" l="1"/>
  <c r="F66" i="24"/>
  <c r="F68" i="24" l="1"/>
  <c r="F69" i="24"/>
  <c r="F70" i="24" l="1"/>
  <c r="D88" i="23"/>
  <c r="D89" i="23"/>
  <c r="D90" i="23"/>
  <c r="D91" i="23"/>
  <c r="C91" i="23"/>
  <c r="E21" i="1" s="1"/>
  <c r="C90" i="23"/>
  <c r="E20" i="1" s="1"/>
  <c r="C89" i="23"/>
  <c r="E23" i="1" s="1"/>
  <c r="C88" i="23"/>
  <c r="E22" i="1" s="1"/>
  <c r="D87" i="23" l="1"/>
  <c r="C87" i="23"/>
  <c r="D86" i="23"/>
  <c r="C86" i="23"/>
  <c r="E4" i="1" s="1"/>
  <c r="G17" i="1" l="1"/>
  <c r="N110" i="11" l="1"/>
  <c r="C38" i="14"/>
  <c r="D38" i="14"/>
  <c r="E38" i="14"/>
  <c r="F38" i="14"/>
  <c r="G38" i="14"/>
  <c r="H38" i="14"/>
  <c r="B38" i="14"/>
  <c r="E30" i="11"/>
  <c r="G28" i="11"/>
  <c r="G27" i="11"/>
  <c r="H23" i="11" l="1"/>
  <c r="I23" i="11"/>
  <c r="J23" i="11"/>
  <c r="K23" i="11"/>
  <c r="L23" i="11"/>
  <c r="M23" i="11"/>
  <c r="G23" i="11"/>
  <c r="G18" i="11"/>
  <c r="A18" i="11"/>
  <c r="H15" i="11"/>
  <c r="I15" i="11"/>
  <c r="J15" i="11"/>
  <c r="K15" i="11"/>
  <c r="L15" i="11"/>
  <c r="M15" i="11"/>
  <c r="G15" i="11"/>
  <c r="H11" i="11"/>
  <c r="I11" i="11"/>
  <c r="J11" i="11"/>
  <c r="K11" i="11"/>
  <c r="L11" i="11"/>
  <c r="M11" i="11"/>
  <c r="H12" i="11"/>
  <c r="I12" i="11"/>
  <c r="J12" i="11"/>
  <c r="K12" i="11"/>
  <c r="L12" i="11"/>
  <c r="M12" i="11"/>
  <c r="H13" i="11"/>
  <c r="I13" i="11"/>
  <c r="J13" i="11"/>
  <c r="K13" i="11"/>
  <c r="L13" i="11"/>
  <c r="M13" i="11"/>
  <c r="H14" i="11"/>
  <c r="I14" i="11"/>
  <c r="J14" i="11"/>
  <c r="K14" i="11"/>
  <c r="L14" i="11"/>
  <c r="M14" i="11"/>
  <c r="G12" i="11"/>
  <c r="G13" i="11"/>
  <c r="G14" i="11"/>
  <c r="A12" i="11"/>
  <c r="A13" i="11"/>
  <c r="A14" i="11"/>
  <c r="H8" i="11"/>
  <c r="I8" i="11"/>
  <c r="J8" i="11"/>
  <c r="K8" i="11"/>
  <c r="L8" i="11"/>
  <c r="M8" i="11"/>
  <c r="G8" i="11"/>
  <c r="H7" i="11"/>
  <c r="I7" i="11"/>
  <c r="J7" i="11"/>
  <c r="K7" i="11"/>
  <c r="L7" i="11"/>
  <c r="M7" i="11"/>
  <c r="G7" i="11"/>
  <c r="H60" i="14" l="1"/>
  <c r="G26" i="4" l="1"/>
  <c r="G27" i="4" s="1"/>
  <c r="F26" i="4"/>
  <c r="F27" i="4" s="1"/>
  <c r="E26" i="4"/>
  <c r="E27" i="4" s="1"/>
  <c r="G51" i="4" l="1"/>
  <c r="F51" i="4"/>
  <c r="E51" i="4"/>
  <c r="D51" i="4"/>
  <c r="G38" i="4"/>
  <c r="F38" i="4"/>
  <c r="E38" i="4"/>
  <c r="D38" i="4"/>
  <c r="C38" i="4"/>
  <c r="G14" i="4"/>
  <c r="F14" i="4"/>
  <c r="E14" i="4"/>
  <c r="D14" i="4"/>
  <c r="C14" i="4"/>
  <c r="D8" i="21" l="1"/>
  <c r="M26" i="8" l="1"/>
  <c r="M27" i="8"/>
  <c r="M38" i="8"/>
  <c r="M39" i="8"/>
  <c r="M56" i="8"/>
  <c r="M57" i="8"/>
  <c r="M62" i="8"/>
  <c r="M63" i="8"/>
  <c r="M72" i="8"/>
  <c r="M73" i="8"/>
  <c r="M77" i="8"/>
  <c r="M79" i="8"/>
  <c r="M80" i="8"/>
  <c r="M81" i="8"/>
  <c r="M84" i="8"/>
  <c r="M85" i="8"/>
  <c r="M92" i="8"/>
  <c r="M93" i="8"/>
  <c r="M97" i="8"/>
  <c r="M98" i="8"/>
  <c r="M101" i="8"/>
  <c r="M102" i="8"/>
  <c r="M111" i="8"/>
  <c r="M112" i="8"/>
  <c r="M119" i="8"/>
  <c r="M120" i="8"/>
  <c r="M125" i="8"/>
  <c r="M127" i="8"/>
  <c r="G40" i="4" l="1"/>
  <c r="F23" i="1" l="1"/>
  <c r="F22" i="1"/>
  <c r="L92" i="14" l="1"/>
  <c r="Q84" i="11" s="1"/>
  <c r="L91" i="14"/>
  <c r="L90" i="14"/>
  <c r="L86" i="14"/>
  <c r="Q78" i="11" s="1"/>
  <c r="L85" i="14"/>
  <c r="L83" i="14"/>
  <c r="Q75" i="11" s="1"/>
  <c r="L82" i="14"/>
  <c r="L81" i="14"/>
  <c r="Q73" i="11" s="1"/>
  <c r="L80" i="14"/>
  <c r="Q72" i="11" s="1"/>
  <c r="L75" i="14"/>
  <c r="L74" i="14"/>
  <c r="L73" i="14"/>
  <c r="Q65" i="11" s="1"/>
  <c r="L69" i="14"/>
  <c r="L68" i="14"/>
  <c r="Q60" i="11" s="1"/>
  <c r="L66" i="14"/>
  <c r="Q58" i="11" s="1"/>
  <c r="L65" i="14"/>
  <c r="Q57" i="11" s="1"/>
  <c r="L64" i="14"/>
  <c r="Q56" i="11" s="1"/>
  <c r="L62" i="14"/>
  <c r="L60" i="14"/>
  <c r="Q52" i="11" s="1"/>
  <c r="L59" i="14"/>
  <c r="Q51" i="11" s="1"/>
  <c r="L58" i="14"/>
  <c r="Q50" i="11" s="1"/>
  <c r="L57" i="14"/>
  <c r="Q49" i="11" s="1"/>
  <c r="L56" i="14"/>
  <c r="Q48" i="11" s="1"/>
  <c r="L55" i="14"/>
  <c r="Q47" i="11" s="1"/>
  <c r="L54" i="14"/>
  <c r="Q46" i="11" s="1"/>
  <c r="L49" i="14"/>
  <c r="L48" i="14"/>
  <c r="Q40" i="11" s="1"/>
  <c r="L47" i="14"/>
  <c r="Q39" i="11" s="1"/>
  <c r="L46" i="14"/>
  <c r="Q38" i="11" s="1"/>
  <c r="L45" i="14"/>
  <c r="Q37" i="11" s="1"/>
  <c r="L44" i="14"/>
  <c r="Q36" i="11" s="1"/>
  <c r="L43" i="14"/>
  <c r="Q35" i="11" s="1"/>
  <c r="L42" i="14"/>
  <c r="Q34" i="11" s="1"/>
  <c r="L41" i="14"/>
  <c r="H96" i="14"/>
  <c r="G96" i="14"/>
  <c r="F96" i="14"/>
  <c r="E96" i="14"/>
  <c r="D96" i="14"/>
  <c r="C96" i="14"/>
  <c r="B96" i="14"/>
  <c r="L36" i="14"/>
  <c r="Q28" i="11" s="1"/>
  <c r="L32" i="14"/>
  <c r="Q27" i="11" s="1"/>
  <c r="Q23" i="11"/>
  <c r="L26" i="14"/>
  <c r="Q21" i="11" s="1"/>
  <c r="L25" i="14"/>
  <c r="Q20" i="11" s="1"/>
  <c r="L24" i="14"/>
  <c r="L23" i="14"/>
  <c r="L20" i="14"/>
  <c r="Q15" i="11" s="1"/>
  <c r="L19" i="14"/>
  <c r="L18" i="14"/>
  <c r="Q13" i="11" s="1"/>
  <c r="L17" i="14"/>
  <c r="Q12" i="11" s="1"/>
  <c r="L15" i="14"/>
  <c r="Q11" i="11" s="1"/>
  <c r="L12" i="14"/>
  <c r="Q8" i="11" s="1"/>
  <c r="K12" i="14"/>
  <c r="P8" i="11" s="1"/>
  <c r="L10" i="14"/>
  <c r="C560" i="12"/>
  <c r="BH555" i="12"/>
  <c r="BG555" i="12"/>
  <c r="BF555" i="12"/>
  <c r="BE555" i="12"/>
  <c r="BD555" i="12"/>
  <c r="BC555" i="12"/>
  <c r="BB555" i="12"/>
  <c r="BA555" i="12"/>
  <c r="AZ555" i="12"/>
  <c r="AY555" i="12"/>
  <c r="AX555" i="12"/>
  <c r="AW555" i="12"/>
  <c r="AV555" i="12"/>
  <c r="AU555" i="12"/>
  <c r="AT555" i="12"/>
  <c r="AS555" i="12"/>
  <c r="AR555" i="12"/>
  <c r="AQ555" i="12"/>
  <c r="AP555" i="12"/>
  <c r="AO555" i="12"/>
  <c r="AN555" i="12"/>
  <c r="AM555" i="12"/>
  <c r="AL555" i="12"/>
  <c r="AK555" i="12"/>
  <c r="AJ555" i="12"/>
  <c r="AI555" i="12"/>
  <c r="AH555" i="12"/>
  <c r="AG555" i="12"/>
  <c r="AF555" i="12"/>
  <c r="AE555" i="12"/>
  <c r="AD555" i="12"/>
  <c r="AC555" i="12"/>
  <c r="AB555" i="12"/>
  <c r="AA555" i="12"/>
  <c r="Z555" i="12"/>
  <c r="Y555" i="12"/>
  <c r="X555" i="12"/>
  <c r="W555" i="12"/>
  <c r="V555" i="12"/>
  <c r="U555" i="12"/>
  <c r="T555" i="12"/>
  <c r="S555" i="12"/>
  <c r="R555" i="12"/>
  <c r="Q555" i="12"/>
  <c r="P555" i="12"/>
  <c r="O555" i="12"/>
  <c r="G554" i="12"/>
  <c r="C545" i="12"/>
  <c r="BH540" i="12"/>
  <c r="BG540" i="12"/>
  <c r="BF540" i="12"/>
  <c r="BE540" i="12"/>
  <c r="BD540" i="12"/>
  <c r="BC540" i="12"/>
  <c r="BB540" i="12"/>
  <c r="BA540" i="12"/>
  <c r="AZ540" i="12"/>
  <c r="AY540" i="12"/>
  <c r="AX540" i="12"/>
  <c r="AW540" i="12"/>
  <c r="AV540" i="12"/>
  <c r="AU540" i="12"/>
  <c r="AT540" i="12"/>
  <c r="AS540" i="12"/>
  <c r="AR540" i="12"/>
  <c r="AQ540" i="12"/>
  <c r="AP540" i="12"/>
  <c r="AO540" i="12"/>
  <c r="AN540" i="12"/>
  <c r="AM540" i="12"/>
  <c r="AL540" i="12"/>
  <c r="AK540" i="12"/>
  <c r="AJ540" i="12"/>
  <c r="AI540" i="12"/>
  <c r="AH540" i="12"/>
  <c r="AG540" i="12"/>
  <c r="AF540" i="12"/>
  <c r="AE540" i="12"/>
  <c r="AD540" i="12"/>
  <c r="AC540" i="12"/>
  <c r="AB540" i="12"/>
  <c r="AA540" i="12"/>
  <c r="Z540" i="12"/>
  <c r="Y540" i="12"/>
  <c r="X540" i="12"/>
  <c r="W540" i="12"/>
  <c r="V540" i="12"/>
  <c r="U540" i="12"/>
  <c r="T540" i="12"/>
  <c r="S540" i="12"/>
  <c r="R540" i="12"/>
  <c r="Q540" i="12"/>
  <c r="P540" i="12"/>
  <c r="O540" i="12"/>
  <c r="G539" i="12"/>
  <c r="C530" i="12"/>
  <c r="C526" i="12"/>
  <c r="BH525" i="12"/>
  <c r="BG525" i="12"/>
  <c r="BF525" i="12"/>
  <c r="BE525" i="12"/>
  <c r="BD525" i="12"/>
  <c r="BC525" i="12"/>
  <c r="BB525" i="12"/>
  <c r="BA525" i="12"/>
  <c r="AZ525" i="12"/>
  <c r="AY525" i="12"/>
  <c r="AX525" i="12"/>
  <c r="AW525" i="12"/>
  <c r="AV525" i="12"/>
  <c r="AU525" i="12"/>
  <c r="AT525" i="12"/>
  <c r="AS525" i="12"/>
  <c r="AR525" i="12"/>
  <c r="AQ525" i="12"/>
  <c r="AP525" i="12"/>
  <c r="AO525" i="12"/>
  <c r="AN525" i="12"/>
  <c r="AM525" i="12"/>
  <c r="AL525" i="12"/>
  <c r="AK525" i="12"/>
  <c r="AJ525" i="12"/>
  <c r="AI525" i="12"/>
  <c r="AH525" i="12"/>
  <c r="AG525" i="12"/>
  <c r="AF525" i="12"/>
  <c r="AE525" i="12"/>
  <c r="AD525" i="12"/>
  <c r="AC525" i="12"/>
  <c r="AB525" i="12"/>
  <c r="AA525" i="12"/>
  <c r="Z525" i="12"/>
  <c r="Y525" i="12"/>
  <c r="X525" i="12"/>
  <c r="W525" i="12"/>
  <c r="V525" i="12"/>
  <c r="U525" i="12"/>
  <c r="T525" i="12"/>
  <c r="S525" i="12"/>
  <c r="R525" i="12"/>
  <c r="Q525" i="12"/>
  <c r="P525" i="12"/>
  <c r="O525" i="12"/>
  <c r="G524" i="12"/>
  <c r="C515" i="12"/>
  <c r="BH510" i="12"/>
  <c r="BG510" i="12"/>
  <c r="BF510" i="12"/>
  <c r="BE510" i="12"/>
  <c r="BD510" i="12"/>
  <c r="BC510" i="12"/>
  <c r="BB510" i="12"/>
  <c r="BA510" i="12"/>
  <c r="AZ510" i="12"/>
  <c r="AY510" i="12"/>
  <c r="AX510" i="12"/>
  <c r="AW510" i="12"/>
  <c r="AV510" i="12"/>
  <c r="AU510" i="12"/>
  <c r="AT510" i="12"/>
  <c r="AS510" i="12"/>
  <c r="AR510" i="12"/>
  <c r="AQ510" i="12"/>
  <c r="AP510" i="12"/>
  <c r="AO510" i="12"/>
  <c r="AN510" i="12"/>
  <c r="AM510" i="12"/>
  <c r="AL510" i="12"/>
  <c r="AK510" i="12"/>
  <c r="AJ510" i="12"/>
  <c r="AI510" i="12"/>
  <c r="AH510" i="12"/>
  <c r="AG510" i="12"/>
  <c r="AF510" i="12"/>
  <c r="AE510" i="12"/>
  <c r="AD510" i="12"/>
  <c r="AC510" i="12"/>
  <c r="AB510" i="12"/>
  <c r="AA510" i="12"/>
  <c r="Z510" i="12"/>
  <c r="Y510" i="12"/>
  <c r="X510" i="12"/>
  <c r="W510" i="12"/>
  <c r="V510" i="12"/>
  <c r="U510" i="12"/>
  <c r="T510" i="12"/>
  <c r="S510" i="12"/>
  <c r="R510" i="12"/>
  <c r="Q510" i="12"/>
  <c r="P510" i="12"/>
  <c r="O510" i="12"/>
  <c r="G509" i="12"/>
  <c r="C500" i="12"/>
  <c r="BH495" i="12"/>
  <c r="BG495" i="12"/>
  <c r="BF495" i="12"/>
  <c r="BE495" i="12"/>
  <c r="BD495" i="12"/>
  <c r="BC495" i="12"/>
  <c r="BB495" i="12"/>
  <c r="BA495" i="12"/>
  <c r="AZ495" i="12"/>
  <c r="AY495" i="12"/>
  <c r="AX495" i="12"/>
  <c r="AW495" i="12"/>
  <c r="AV495" i="12"/>
  <c r="AU495" i="12"/>
  <c r="AT495" i="12"/>
  <c r="AS495" i="12"/>
  <c r="AR495" i="12"/>
  <c r="AQ495" i="12"/>
  <c r="AP495" i="12"/>
  <c r="AO495" i="12"/>
  <c r="AN495" i="12"/>
  <c r="AM495" i="12"/>
  <c r="AL495" i="12"/>
  <c r="AK495" i="12"/>
  <c r="AJ495" i="12"/>
  <c r="AI495" i="12"/>
  <c r="AH495" i="12"/>
  <c r="AG495" i="12"/>
  <c r="AF495" i="12"/>
  <c r="AE495" i="12"/>
  <c r="AD495" i="12"/>
  <c r="AC495" i="12"/>
  <c r="AB495" i="12"/>
  <c r="AA495" i="12"/>
  <c r="Z495" i="12"/>
  <c r="Y495" i="12"/>
  <c r="X495" i="12"/>
  <c r="W495" i="12"/>
  <c r="V495" i="12"/>
  <c r="U495" i="12"/>
  <c r="T495" i="12"/>
  <c r="S495" i="12"/>
  <c r="R495" i="12"/>
  <c r="Q495" i="12"/>
  <c r="P495" i="12"/>
  <c r="O495" i="12"/>
  <c r="G494" i="12"/>
  <c r="C485" i="12"/>
  <c r="BH480" i="12"/>
  <c r="BG480" i="12"/>
  <c r="BF480" i="12"/>
  <c r="BE480" i="12"/>
  <c r="BD480" i="12"/>
  <c r="BC480" i="12"/>
  <c r="BB480" i="12"/>
  <c r="BA480" i="12"/>
  <c r="AZ480" i="12"/>
  <c r="AY480" i="12"/>
  <c r="AX480" i="12"/>
  <c r="AW480" i="12"/>
  <c r="AV480" i="12"/>
  <c r="AU480" i="12"/>
  <c r="AT480" i="12"/>
  <c r="AS480" i="12"/>
  <c r="AR480" i="12"/>
  <c r="AQ480" i="12"/>
  <c r="AP480" i="12"/>
  <c r="AO480" i="12"/>
  <c r="AN480" i="12"/>
  <c r="AM480" i="12"/>
  <c r="AL480" i="12"/>
  <c r="AK480" i="12"/>
  <c r="AJ480" i="12"/>
  <c r="AI480" i="12"/>
  <c r="AH480" i="12"/>
  <c r="AG480" i="12"/>
  <c r="AF480" i="12"/>
  <c r="AE480" i="12"/>
  <c r="AD480" i="12"/>
  <c r="AC480" i="12"/>
  <c r="AB480" i="12"/>
  <c r="AA480" i="12"/>
  <c r="Z480" i="12"/>
  <c r="Y480" i="12"/>
  <c r="X480" i="12"/>
  <c r="W480" i="12"/>
  <c r="V480" i="12"/>
  <c r="U480" i="12"/>
  <c r="T480" i="12"/>
  <c r="S480" i="12"/>
  <c r="R480" i="12"/>
  <c r="Q480" i="12"/>
  <c r="P480" i="12"/>
  <c r="O480" i="12"/>
  <c r="G479" i="12"/>
  <c r="C470" i="12"/>
  <c r="BH465" i="12"/>
  <c r="BG465" i="12"/>
  <c r="BF465" i="12"/>
  <c r="BE465" i="12"/>
  <c r="BD465" i="12"/>
  <c r="BC465" i="12"/>
  <c r="BB465" i="12"/>
  <c r="BA465" i="12"/>
  <c r="AZ465" i="12"/>
  <c r="AY465" i="12"/>
  <c r="AX465" i="12"/>
  <c r="AW465" i="12"/>
  <c r="AV465" i="12"/>
  <c r="AU465" i="12"/>
  <c r="AT465" i="12"/>
  <c r="AS465" i="12"/>
  <c r="AR465" i="12"/>
  <c r="AQ465" i="12"/>
  <c r="AP465" i="12"/>
  <c r="AO465" i="12"/>
  <c r="AN465" i="12"/>
  <c r="AM465" i="12"/>
  <c r="AL465" i="12"/>
  <c r="AK465" i="12"/>
  <c r="AJ465" i="12"/>
  <c r="AI465" i="12"/>
  <c r="AH465" i="12"/>
  <c r="AG465" i="12"/>
  <c r="AF465" i="12"/>
  <c r="AE465" i="12"/>
  <c r="AD465" i="12"/>
  <c r="AC465" i="12"/>
  <c r="AB465" i="12"/>
  <c r="AA465" i="12"/>
  <c r="Z465" i="12"/>
  <c r="Y465" i="12"/>
  <c r="X465" i="12"/>
  <c r="W465" i="12"/>
  <c r="V465" i="12"/>
  <c r="U465" i="12"/>
  <c r="T465" i="12"/>
  <c r="S465" i="12"/>
  <c r="R465" i="12"/>
  <c r="Q465" i="12"/>
  <c r="P465" i="12"/>
  <c r="O465" i="12"/>
  <c r="G464" i="12"/>
  <c r="C455" i="12"/>
  <c r="BH450" i="12"/>
  <c r="BG450" i="12"/>
  <c r="BF450" i="12"/>
  <c r="BE450" i="12"/>
  <c r="BD450" i="12"/>
  <c r="BC450" i="12"/>
  <c r="BB450" i="12"/>
  <c r="BA450" i="12"/>
  <c r="AZ450" i="12"/>
  <c r="AY450" i="12"/>
  <c r="AX450" i="12"/>
  <c r="AW450" i="12"/>
  <c r="AV450" i="12"/>
  <c r="AU450" i="12"/>
  <c r="AT450" i="12"/>
  <c r="AS450" i="12"/>
  <c r="AR450" i="12"/>
  <c r="AQ450" i="12"/>
  <c r="AP450" i="12"/>
  <c r="AO450" i="12"/>
  <c r="AN450" i="12"/>
  <c r="AM450" i="12"/>
  <c r="AL450" i="12"/>
  <c r="AK450" i="12"/>
  <c r="AJ450" i="12"/>
  <c r="AI450" i="12"/>
  <c r="AH450" i="12"/>
  <c r="AG450" i="12"/>
  <c r="AF450" i="12"/>
  <c r="AE450" i="12"/>
  <c r="AD450" i="12"/>
  <c r="AC450" i="12"/>
  <c r="AB450" i="12"/>
  <c r="AA450" i="12"/>
  <c r="Z450" i="12"/>
  <c r="Y450" i="12"/>
  <c r="X450" i="12"/>
  <c r="W450" i="12"/>
  <c r="V450" i="12"/>
  <c r="U450" i="12"/>
  <c r="T450" i="12"/>
  <c r="S450" i="12"/>
  <c r="R450" i="12"/>
  <c r="Q450" i="12"/>
  <c r="P450" i="12"/>
  <c r="O450" i="12"/>
  <c r="G449" i="12"/>
  <c r="C440" i="12"/>
  <c r="C436" i="12"/>
  <c r="BH435" i="12"/>
  <c r="BG435" i="12"/>
  <c r="BF435" i="12"/>
  <c r="BE435" i="12"/>
  <c r="BD435" i="12"/>
  <c r="BC435" i="12"/>
  <c r="BB435" i="12"/>
  <c r="BA435" i="12"/>
  <c r="AZ435" i="12"/>
  <c r="AY435" i="12"/>
  <c r="AX435" i="12"/>
  <c r="AW435" i="12"/>
  <c r="AV435" i="12"/>
  <c r="AU435" i="12"/>
  <c r="AT435" i="12"/>
  <c r="AS435" i="12"/>
  <c r="AR435" i="12"/>
  <c r="AQ435" i="12"/>
  <c r="AP435" i="12"/>
  <c r="AO435" i="12"/>
  <c r="AN435" i="12"/>
  <c r="AM435" i="12"/>
  <c r="AL435" i="12"/>
  <c r="AK435" i="12"/>
  <c r="AJ435" i="12"/>
  <c r="AI435" i="12"/>
  <c r="AH435" i="12"/>
  <c r="AG435" i="12"/>
  <c r="AF435" i="12"/>
  <c r="AE435" i="12"/>
  <c r="AD435" i="12"/>
  <c r="AC435" i="12"/>
  <c r="AB435" i="12"/>
  <c r="AA435" i="12"/>
  <c r="Z435" i="12"/>
  <c r="Y435" i="12"/>
  <c r="X435" i="12"/>
  <c r="W435" i="12"/>
  <c r="V435" i="12"/>
  <c r="U435" i="12"/>
  <c r="T435" i="12"/>
  <c r="S435" i="12"/>
  <c r="R435" i="12"/>
  <c r="Q435" i="12"/>
  <c r="P435" i="12"/>
  <c r="O435" i="12"/>
  <c r="G434" i="12"/>
  <c r="C425" i="12"/>
  <c r="BH420" i="12"/>
  <c r="BG420" i="12"/>
  <c r="BF420" i="12"/>
  <c r="BE420" i="12"/>
  <c r="BD420" i="12"/>
  <c r="BC420" i="12"/>
  <c r="BB420" i="12"/>
  <c r="BA420" i="12"/>
  <c r="AZ420" i="12"/>
  <c r="AY420" i="12"/>
  <c r="AX420" i="12"/>
  <c r="AW420" i="12"/>
  <c r="AV420" i="12"/>
  <c r="AU420" i="12"/>
  <c r="AT420" i="12"/>
  <c r="AS420" i="12"/>
  <c r="AR420" i="12"/>
  <c r="AQ420" i="12"/>
  <c r="AP420" i="12"/>
  <c r="AO420" i="12"/>
  <c r="AN420" i="12"/>
  <c r="AM420" i="12"/>
  <c r="AL420" i="12"/>
  <c r="AK420" i="12"/>
  <c r="AJ420" i="12"/>
  <c r="AI420" i="12"/>
  <c r="AH420" i="12"/>
  <c r="AG420" i="12"/>
  <c r="AF420" i="12"/>
  <c r="AE420" i="12"/>
  <c r="AD420" i="12"/>
  <c r="AC420" i="12"/>
  <c r="AB420" i="12"/>
  <c r="AA420" i="12"/>
  <c r="Z420" i="12"/>
  <c r="Y420" i="12"/>
  <c r="X420" i="12"/>
  <c r="W420" i="12"/>
  <c r="V420" i="12"/>
  <c r="U420" i="12"/>
  <c r="T420" i="12"/>
  <c r="S420" i="12"/>
  <c r="R420" i="12"/>
  <c r="Q420" i="12"/>
  <c r="P420" i="12"/>
  <c r="O420" i="12"/>
  <c r="G419" i="12"/>
  <c r="C410" i="12"/>
  <c r="BH405" i="12"/>
  <c r="BG405" i="12"/>
  <c r="BF405" i="12"/>
  <c r="BE405" i="12"/>
  <c r="BD405" i="12"/>
  <c r="BC405" i="12"/>
  <c r="BB405" i="12"/>
  <c r="BA405" i="12"/>
  <c r="AZ405" i="12"/>
  <c r="AY405" i="12"/>
  <c r="AX405" i="12"/>
  <c r="AW405" i="12"/>
  <c r="AV405" i="12"/>
  <c r="AU405" i="12"/>
  <c r="AT405" i="12"/>
  <c r="AS405" i="12"/>
  <c r="AR405" i="12"/>
  <c r="AQ405" i="12"/>
  <c r="AP405" i="12"/>
  <c r="AO405" i="12"/>
  <c r="AN405" i="12"/>
  <c r="AM405" i="12"/>
  <c r="AL405" i="12"/>
  <c r="AK405" i="12"/>
  <c r="AJ405" i="12"/>
  <c r="AI405" i="12"/>
  <c r="AH405" i="12"/>
  <c r="AG405" i="12"/>
  <c r="AF405" i="12"/>
  <c r="AE405" i="12"/>
  <c r="AD405" i="12"/>
  <c r="AC405" i="12"/>
  <c r="AB405" i="12"/>
  <c r="AA405" i="12"/>
  <c r="Z405" i="12"/>
  <c r="Y405" i="12"/>
  <c r="X405" i="12"/>
  <c r="W405" i="12"/>
  <c r="V405" i="12"/>
  <c r="U405" i="12"/>
  <c r="T405" i="12"/>
  <c r="S405" i="12"/>
  <c r="R405" i="12"/>
  <c r="Q405" i="12"/>
  <c r="P405" i="12"/>
  <c r="O405" i="12"/>
  <c r="G404" i="12"/>
  <c r="N401" i="12"/>
  <c r="N405" i="12" s="1"/>
  <c r="C395" i="12"/>
  <c r="BH390" i="12"/>
  <c r="BG390" i="12"/>
  <c r="BF390" i="12"/>
  <c r="BE390" i="12"/>
  <c r="BD390" i="12"/>
  <c r="BC390" i="12"/>
  <c r="BB390" i="12"/>
  <c r="BA390" i="12"/>
  <c r="AZ390" i="12"/>
  <c r="AY390" i="12"/>
  <c r="AX390" i="12"/>
  <c r="AW390" i="12"/>
  <c r="AV390" i="12"/>
  <c r="AU390" i="12"/>
  <c r="AT390" i="12"/>
  <c r="AS390" i="12"/>
  <c r="AR390" i="12"/>
  <c r="AQ390" i="12"/>
  <c r="AP390" i="12"/>
  <c r="AO390" i="12"/>
  <c r="AN390" i="12"/>
  <c r="AM390" i="12"/>
  <c r="AL390" i="12"/>
  <c r="AK390" i="12"/>
  <c r="AJ390" i="12"/>
  <c r="AI390" i="12"/>
  <c r="AH390" i="12"/>
  <c r="AG390" i="12"/>
  <c r="AF390" i="12"/>
  <c r="AE390" i="12"/>
  <c r="AD390" i="12"/>
  <c r="AC390" i="12"/>
  <c r="AB390" i="12"/>
  <c r="AA390" i="12"/>
  <c r="Z390" i="12"/>
  <c r="Y390" i="12"/>
  <c r="X390" i="12"/>
  <c r="W390" i="12"/>
  <c r="V390" i="12"/>
  <c r="U390" i="12"/>
  <c r="T390" i="12"/>
  <c r="S390" i="12"/>
  <c r="R390" i="12"/>
  <c r="Q390" i="12"/>
  <c r="P390" i="12"/>
  <c r="O390" i="12"/>
  <c r="G389" i="12"/>
  <c r="N386" i="12"/>
  <c r="N390" i="12" s="1"/>
  <c r="C380" i="12"/>
  <c r="BH375" i="12"/>
  <c r="BG375" i="12"/>
  <c r="BF375" i="12"/>
  <c r="BE375" i="12"/>
  <c r="BD375" i="12"/>
  <c r="BC375" i="12"/>
  <c r="BB375" i="12"/>
  <c r="BA375" i="12"/>
  <c r="AZ375" i="12"/>
  <c r="AY375" i="12"/>
  <c r="AX375" i="12"/>
  <c r="AW375" i="12"/>
  <c r="AV375" i="12"/>
  <c r="AU375" i="12"/>
  <c r="AT375" i="12"/>
  <c r="AS375" i="12"/>
  <c r="AR375" i="12"/>
  <c r="AQ375" i="12"/>
  <c r="AP375" i="12"/>
  <c r="AO375" i="12"/>
  <c r="AN375" i="12"/>
  <c r="AM375" i="12"/>
  <c r="AL375" i="12"/>
  <c r="AK375" i="12"/>
  <c r="AJ375" i="12"/>
  <c r="AI375" i="12"/>
  <c r="AH375" i="12"/>
  <c r="AG375" i="12"/>
  <c r="AF375" i="12"/>
  <c r="AE375" i="12"/>
  <c r="AD375" i="12"/>
  <c r="AC375" i="12"/>
  <c r="AB375" i="12"/>
  <c r="AA375" i="12"/>
  <c r="Z375" i="12"/>
  <c r="Y375" i="12"/>
  <c r="X375" i="12"/>
  <c r="W375" i="12"/>
  <c r="V375" i="12"/>
  <c r="U375" i="12"/>
  <c r="T375" i="12"/>
  <c r="S375" i="12"/>
  <c r="R375" i="12"/>
  <c r="Q375" i="12"/>
  <c r="P375" i="12"/>
  <c r="O375" i="12"/>
  <c r="G374" i="12"/>
  <c r="N371" i="12"/>
  <c r="N375" i="12" s="1"/>
  <c r="C365" i="12"/>
  <c r="BH360" i="12"/>
  <c r="BG360" i="12"/>
  <c r="BF360" i="12"/>
  <c r="BE360" i="12"/>
  <c r="BD360" i="12"/>
  <c r="BC360" i="12"/>
  <c r="BB360" i="12"/>
  <c r="BA360" i="12"/>
  <c r="AZ360" i="12"/>
  <c r="AY360" i="12"/>
  <c r="AX360" i="12"/>
  <c r="AW360" i="12"/>
  <c r="AV360" i="12"/>
  <c r="AU360" i="12"/>
  <c r="AT360" i="12"/>
  <c r="AS360" i="12"/>
  <c r="AR360" i="12"/>
  <c r="AQ360" i="12"/>
  <c r="AP360" i="12"/>
  <c r="AO360" i="12"/>
  <c r="AN360" i="12"/>
  <c r="AM360" i="12"/>
  <c r="AL360" i="12"/>
  <c r="AK360" i="12"/>
  <c r="AJ360" i="12"/>
  <c r="AI360" i="12"/>
  <c r="AH360" i="12"/>
  <c r="AG360" i="12"/>
  <c r="AF360" i="12"/>
  <c r="AE360" i="12"/>
  <c r="AD360" i="12"/>
  <c r="AC360" i="12"/>
  <c r="AB360" i="12"/>
  <c r="AA360" i="12"/>
  <c r="Z360" i="12"/>
  <c r="Y360" i="12"/>
  <c r="X360" i="12"/>
  <c r="W360" i="12"/>
  <c r="V360" i="12"/>
  <c r="U360" i="12"/>
  <c r="T360" i="12"/>
  <c r="S360" i="12"/>
  <c r="R360" i="12"/>
  <c r="Q360" i="12"/>
  <c r="P360" i="12"/>
  <c r="O360" i="12"/>
  <c r="G359" i="12"/>
  <c r="N356" i="12"/>
  <c r="N360" i="12" s="1"/>
  <c r="C350" i="12"/>
  <c r="BH345" i="12"/>
  <c r="BG345" i="12"/>
  <c r="BF345" i="12"/>
  <c r="BE345" i="12"/>
  <c r="BD345" i="12"/>
  <c r="BC345" i="12"/>
  <c r="BB345" i="12"/>
  <c r="BA345" i="12"/>
  <c r="AZ345" i="12"/>
  <c r="AY345" i="12"/>
  <c r="AX345" i="12"/>
  <c r="AW345" i="12"/>
  <c r="AV345" i="12"/>
  <c r="AU345" i="12"/>
  <c r="AT345" i="12"/>
  <c r="AS345" i="12"/>
  <c r="AR345" i="12"/>
  <c r="AQ345" i="12"/>
  <c r="AP345" i="12"/>
  <c r="AO345" i="12"/>
  <c r="AN345" i="12"/>
  <c r="AM345" i="12"/>
  <c r="AL345" i="12"/>
  <c r="AK345" i="12"/>
  <c r="AJ345" i="12"/>
  <c r="AI345" i="12"/>
  <c r="AH345" i="12"/>
  <c r="AG345" i="12"/>
  <c r="AF345" i="12"/>
  <c r="AE345" i="12"/>
  <c r="AD345" i="12"/>
  <c r="AC345" i="12"/>
  <c r="AB345" i="12"/>
  <c r="AA345" i="12"/>
  <c r="Z345" i="12"/>
  <c r="Y345" i="12"/>
  <c r="X345" i="12"/>
  <c r="W345" i="12"/>
  <c r="V345" i="12"/>
  <c r="U345" i="12"/>
  <c r="T345" i="12"/>
  <c r="S345" i="12"/>
  <c r="R345" i="12"/>
  <c r="Q345" i="12"/>
  <c r="P345" i="12"/>
  <c r="O345" i="12"/>
  <c r="G344" i="12"/>
  <c r="N341" i="12"/>
  <c r="N345" i="12" s="1"/>
  <c r="C335" i="12"/>
  <c r="BH330" i="12"/>
  <c r="BG330" i="12"/>
  <c r="BF330" i="12"/>
  <c r="BE330" i="12"/>
  <c r="BD330" i="12"/>
  <c r="BC330" i="12"/>
  <c r="BB330" i="12"/>
  <c r="BA330" i="12"/>
  <c r="AZ330" i="12"/>
  <c r="AY330" i="12"/>
  <c r="AX330" i="12"/>
  <c r="AW330" i="12"/>
  <c r="AV330" i="12"/>
  <c r="AU330" i="12"/>
  <c r="AT330" i="12"/>
  <c r="AS330" i="12"/>
  <c r="AR330" i="12"/>
  <c r="AQ330" i="12"/>
  <c r="AP330" i="12"/>
  <c r="AO330" i="12"/>
  <c r="AN330" i="12"/>
  <c r="AM330" i="12"/>
  <c r="AL330" i="12"/>
  <c r="AK330" i="12"/>
  <c r="AJ330" i="12"/>
  <c r="AI330" i="12"/>
  <c r="AH330" i="12"/>
  <c r="AG330" i="12"/>
  <c r="AF330" i="12"/>
  <c r="AE330" i="12"/>
  <c r="AD330" i="12"/>
  <c r="AC330" i="12"/>
  <c r="AB330" i="12"/>
  <c r="AA330" i="12"/>
  <c r="Z330" i="12"/>
  <c r="Y330" i="12"/>
  <c r="X330" i="12"/>
  <c r="W330" i="12"/>
  <c r="V330" i="12"/>
  <c r="U330" i="12"/>
  <c r="T330" i="12"/>
  <c r="S330" i="12"/>
  <c r="R330" i="12"/>
  <c r="Q330" i="12"/>
  <c r="P330" i="12"/>
  <c r="O330" i="12"/>
  <c r="G329" i="12"/>
  <c r="N326" i="12"/>
  <c r="N330" i="12" s="1"/>
  <c r="C320" i="12"/>
  <c r="BH315" i="12"/>
  <c r="BG315" i="12"/>
  <c r="BF315" i="12"/>
  <c r="BE315" i="12"/>
  <c r="BD315" i="12"/>
  <c r="BC315" i="12"/>
  <c r="BB315" i="12"/>
  <c r="BA315" i="12"/>
  <c r="AZ315" i="12"/>
  <c r="AY315" i="12"/>
  <c r="AX315" i="12"/>
  <c r="AW315" i="12"/>
  <c r="AV315" i="12"/>
  <c r="AU315" i="12"/>
  <c r="AT315" i="12"/>
  <c r="AS315" i="12"/>
  <c r="AR315" i="12"/>
  <c r="AQ315" i="12"/>
  <c r="AP315" i="12"/>
  <c r="AO315" i="12"/>
  <c r="AN315" i="12"/>
  <c r="AM315" i="12"/>
  <c r="AL315" i="12"/>
  <c r="AK315" i="12"/>
  <c r="AJ315" i="12"/>
  <c r="AI315" i="12"/>
  <c r="AH315" i="12"/>
  <c r="AG315" i="12"/>
  <c r="AF315" i="12"/>
  <c r="AE315" i="12"/>
  <c r="AD315" i="12"/>
  <c r="AC315" i="12"/>
  <c r="AB315" i="12"/>
  <c r="AA315" i="12"/>
  <c r="Z315" i="12"/>
  <c r="Y315" i="12"/>
  <c r="X315" i="12"/>
  <c r="W315" i="12"/>
  <c r="V315" i="12"/>
  <c r="U315" i="12"/>
  <c r="T315" i="12"/>
  <c r="S315" i="12"/>
  <c r="R315" i="12"/>
  <c r="Q315" i="12"/>
  <c r="P315" i="12"/>
  <c r="O315" i="12"/>
  <c r="G314" i="12"/>
  <c r="N311" i="12"/>
  <c r="N315" i="12" s="1"/>
  <c r="A309" i="12"/>
  <c r="C305" i="12"/>
  <c r="C301" i="12"/>
  <c r="BH300" i="12"/>
  <c r="BG300" i="12"/>
  <c r="BF300" i="12"/>
  <c r="BE300" i="12"/>
  <c r="BD300" i="12"/>
  <c r="BC300" i="12"/>
  <c r="BB300" i="12"/>
  <c r="BA300" i="12"/>
  <c r="AZ300" i="12"/>
  <c r="AY300" i="12"/>
  <c r="AX300" i="12"/>
  <c r="AW300" i="12"/>
  <c r="AV300" i="12"/>
  <c r="AU300" i="12"/>
  <c r="AT300" i="12"/>
  <c r="AS300" i="12"/>
  <c r="AR300" i="12"/>
  <c r="AQ300" i="12"/>
  <c r="AP300" i="12"/>
  <c r="AO300" i="12"/>
  <c r="AN300" i="12"/>
  <c r="AM300" i="12"/>
  <c r="AL300" i="12"/>
  <c r="AK300" i="12"/>
  <c r="AJ300" i="12"/>
  <c r="AI300" i="12"/>
  <c r="AH300" i="12"/>
  <c r="AG300" i="12"/>
  <c r="AF300" i="12"/>
  <c r="AE300" i="12"/>
  <c r="AD300" i="12"/>
  <c r="AC300" i="12"/>
  <c r="AB300" i="12"/>
  <c r="AA300" i="12"/>
  <c r="Z300" i="12"/>
  <c r="Y300" i="12"/>
  <c r="X300" i="12"/>
  <c r="W300" i="12"/>
  <c r="V300" i="12"/>
  <c r="U300" i="12"/>
  <c r="T300" i="12"/>
  <c r="S300" i="12"/>
  <c r="R300" i="12"/>
  <c r="Q300" i="12"/>
  <c r="P300" i="12"/>
  <c r="O300" i="12"/>
  <c r="G299" i="12"/>
  <c r="N296" i="12"/>
  <c r="C290" i="12"/>
  <c r="BH285" i="12"/>
  <c r="BG285" i="12"/>
  <c r="BF285" i="12"/>
  <c r="BE285" i="12"/>
  <c r="BD285" i="12"/>
  <c r="BC285" i="12"/>
  <c r="BB285" i="12"/>
  <c r="BA285" i="12"/>
  <c r="AZ285" i="12"/>
  <c r="AY285" i="12"/>
  <c r="AX285" i="12"/>
  <c r="AW285" i="12"/>
  <c r="AV285" i="12"/>
  <c r="AU285" i="12"/>
  <c r="AT285" i="12"/>
  <c r="AS285" i="12"/>
  <c r="AR285" i="12"/>
  <c r="AQ285" i="12"/>
  <c r="AP285" i="12"/>
  <c r="AO285" i="12"/>
  <c r="AN285" i="12"/>
  <c r="AM285" i="12"/>
  <c r="AL285" i="12"/>
  <c r="AK285" i="12"/>
  <c r="AJ285" i="12"/>
  <c r="AI285" i="12"/>
  <c r="AH285" i="12"/>
  <c r="AG285" i="12"/>
  <c r="AF285" i="12"/>
  <c r="AE285" i="12"/>
  <c r="AD285" i="12"/>
  <c r="AC285" i="12"/>
  <c r="AB285" i="12"/>
  <c r="AA285" i="12"/>
  <c r="Z285" i="12"/>
  <c r="Y285" i="12"/>
  <c r="X285" i="12"/>
  <c r="W285" i="12"/>
  <c r="V285" i="12"/>
  <c r="U285" i="12"/>
  <c r="T285" i="12"/>
  <c r="S285" i="12"/>
  <c r="R285" i="12"/>
  <c r="Q285" i="12"/>
  <c r="P285" i="12"/>
  <c r="O285" i="12"/>
  <c r="G284" i="12"/>
  <c r="C272" i="12"/>
  <c r="C268" i="12"/>
  <c r="BH267" i="12"/>
  <c r="BG267" i="12"/>
  <c r="BF267" i="12"/>
  <c r="BE267" i="12"/>
  <c r="BD267" i="12"/>
  <c r="BC267" i="12"/>
  <c r="BB267" i="12"/>
  <c r="BA267" i="12"/>
  <c r="AZ267" i="12"/>
  <c r="AY267" i="12"/>
  <c r="AX267" i="12"/>
  <c r="AW267" i="12"/>
  <c r="AV267" i="12"/>
  <c r="AU267" i="12"/>
  <c r="AT267" i="12"/>
  <c r="AS267" i="12"/>
  <c r="AR267" i="12"/>
  <c r="AQ267" i="12"/>
  <c r="AP267" i="12"/>
  <c r="AO267" i="12"/>
  <c r="AN267" i="12"/>
  <c r="AM267" i="12"/>
  <c r="AL267" i="12"/>
  <c r="AK267" i="12"/>
  <c r="AJ267" i="12"/>
  <c r="AI267" i="12"/>
  <c r="AH267" i="12"/>
  <c r="AG267" i="12"/>
  <c r="AF267" i="12"/>
  <c r="AE267" i="12"/>
  <c r="AD267" i="12"/>
  <c r="AC267" i="12"/>
  <c r="AB267" i="12"/>
  <c r="AA267" i="12"/>
  <c r="Z267" i="12"/>
  <c r="Y267" i="12"/>
  <c r="X267" i="12"/>
  <c r="W267" i="12"/>
  <c r="V267" i="12"/>
  <c r="U267" i="12"/>
  <c r="T267" i="12"/>
  <c r="S267" i="12"/>
  <c r="R267" i="12"/>
  <c r="Q267" i="12"/>
  <c r="P267" i="12"/>
  <c r="O267" i="12"/>
  <c r="N267" i="12"/>
  <c r="G266" i="12"/>
  <c r="N263" i="12"/>
  <c r="C257" i="12"/>
  <c r="BH252" i="12"/>
  <c r="BG252" i="12"/>
  <c r="BF252" i="12"/>
  <c r="BE252" i="12"/>
  <c r="BD252" i="12"/>
  <c r="BC252" i="12"/>
  <c r="BB252" i="12"/>
  <c r="BA252" i="12"/>
  <c r="AZ252" i="12"/>
  <c r="AY252" i="12"/>
  <c r="AX252" i="12"/>
  <c r="AW252" i="12"/>
  <c r="AV252" i="12"/>
  <c r="AU252" i="12"/>
  <c r="AT252" i="12"/>
  <c r="AS252" i="12"/>
  <c r="AR252" i="12"/>
  <c r="AQ252" i="12"/>
  <c r="AP252" i="12"/>
  <c r="AO252" i="12"/>
  <c r="AN252" i="12"/>
  <c r="AM252" i="12"/>
  <c r="AL252" i="12"/>
  <c r="AK252" i="12"/>
  <c r="AJ252" i="12"/>
  <c r="AI252" i="12"/>
  <c r="AH252" i="12"/>
  <c r="AG252" i="12"/>
  <c r="AF252" i="12"/>
  <c r="AE252" i="12"/>
  <c r="AD252" i="12"/>
  <c r="AC252" i="12"/>
  <c r="AB252" i="12"/>
  <c r="AA252" i="12"/>
  <c r="Z252" i="12"/>
  <c r="Y252" i="12"/>
  <c r="X252" i="12"/>
  <c r="W252" i="12"/>
  <c r="V252" i="12"/>
  <c r="U252" i="12"/>
  <c r="T252" i="12"/>
  <c r="S252" i="12"/>
  <c r="R252" i="12"/>
  <c r="Q252" i="12"/>
  <c r="P252" i="12"/>
  <c r="O252" i="12"/>
  <c r="G251" i="12"/>
  <c r="N248" i="12"/>
  <c r="N252" i="12" s="1"/>
  <c r="C239" i="12"/>
  <c r="BH234" i="12"/>
  <c r="BG234" i="12"/>
  <c r="BF234" i="12"/>
  <c r="BE234" i="12"/>
  <c r="BD234" i="12"/>
  <c r="BC234" i="12"/>
  <c r="BB234" i="12"/>
  <c r="BA234" i="12"/>
  <c r="AZ234" i="12"/>
  <c r="AY234" i="12"/>
  <c r="AX234" i="12"/>
  <c r="AW234" i="12"/>
  <c r="AV234" i="12"/>
  <c r="AU234" i="12"/>
  <c r="AT234" i="12"/>
  <c r="AS234" i="12"/>
  <c r="AR234" i="12"/>
  <c r="AQ234" i="12"/>
  <c r="AP234" i="12"/>
  <c r="AO234" i="12"/>
  <c r="AN234" i="12"/>
  <c r="AM234" i="12"/>
  <c r="AL234" i="12"/>
  <c r="AK234" i="12"/>
  <c r="AJ234" i="12"/>
  <c r="AI234" i="12"/>
  <c r="AH234" i="12"/>
  <c r="AG234" i="12"/>
  <c r="AF234" i="12"/>
  <c r="AE234" i="12"/>
  <c r="AD234" i="12"/>
  <c r="AC234" i="12"/>
  <c r="AB234" i="12"/>
  <c r="AA234" i="12"/>
  <c r="Z234" i="12"/>
  <c r="Y234" i="12"/>
  <c r="X234" i="12"/>
  <c r="W234" i="12"/>
  <c r="V234" i="12"/>
  <c r="U234" i="12"/>
  <c r="T234" i="12"/>
  <c r="S234" i="12"/>
  <c r="R234" i="12"/>
  <c r="Q234" i="12"/>
  <c r="P234" i="12"/>
  <c r="O234" i="12"/>
  <c r="G233" i="12"/>
  <c r="N230" i="12"/>
  <c r="N234" i="12" s="1"/>
  <c r="C224" i="12"/>
  <c r="C220" i="12"/>
  <c r="BH219" i="12"/>
  <c r="BG219" i="12"/>
  <c r="BF219" i="12"/>
  <c r="BE219" i="12"/>
  <c r="BD219" i="12"/>
  <c r="BC219" i="12"/>
  <c r="BB219" i="12"/>
  <c r="BA219" i="12"/>
  <c r="AZ219" i="12"/>
  <c r="AY219" i="12"/>
  <c r="AX219" i="12"/>
  <c r="AW219" i="12"/>
  <c r="AV219" i="12"/>
  <c r="AU219" i="12"/>
  <c r="AT219" i="12"/>
  <c r="AS219" i="12"/>
  <c r="AR219" i="12"/>
  <c r="AQ219" i="12"/>
  <c r="AP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D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O219" i="12"/>
  <c r="G218" i="12"/>
  <c r="N215" i="12"/>
  <c r="N219" i="12" s="1"/>
  <c r="C209" i="12"/>
  <c r="BH204" i="12"/>
  <c r="BG204" i="12"/>
  <c r="BF204" i="12"/>
  <c r="BE204" i="12"/>
  <c r="BD204" i="12"/>
  <c r="BC204" i="12"/>
  <c r="BB204" i="12"/>
  <c r="BA204" i="12"/>
  <c r="AZ204" i="12"/>
  <c r="AY204" i="12"/>
  <c r="AX204" i="12"/>
  <c r="AW204" i="12"/>
  <c r="AV204" i="12"/>
  <c r="AU204" i="12"/>
  <c r="AT204" i="12"/>
  <c r="AS204" i="12"/>
  <c r="AR204" i="12"/>
  <c r="AQ204" i="12"/>
  <c r="AP204" i="12"/>
  <c r="AO204" i="12"/>
  <c r="AN204" i="12"/>
  <c r="AM204" i="12"/>
  <c r="AL204" i="12"/>
  <c r="AK204" i="12"/>
  <c r="AJ204" i="12"/>
  <c r="AI204" i="12"/>
  <c r="AH204" i="12"/>
  <c r="AG204" i="12"/>
  <c r="AF204" i="12"/>
  <c r="AE204" i="12"/>
  <c r="AD204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P204" i="12"/>
  <c r="O204" i="12"/>
  <c r="G203" i="12"/>
  <c r="N200" i="12"/>
  <c r="N204" i="12" s="1"/>
  <c r="C191" i="12"/>
  <c r="BH186" i="12"/>
  <c r="BG186" i="12"/>
  <c r="BF186" i="12"/>
  <c r="BE186" i="12"/>
  <c r="BD186" i="12"/>
  <c r="BC186" i="12"/>
  <c r="BB186" i="12"/>
  <c r="BA186" i="12"/>
  <c r="AZ186" i="12"/>
  <c r="AY186" i="12"/>
  <c r="AX186" i="12"/>
  <c r="AW186" i="12"/>
  <c r="AV186" i="12"/>
  <c r="AU186" i="12"/>
  <c r="AT186" i="12"/>
  <c r="AS186" i="12"/>
  <c r="AR186" i="12"/>
  <c r="AQ186" i="12"/>
  <c r="AP186" i="12"/>
  <c r="AO186" i="12"/>
  <c r="AN186" i="12"/>
  <c r="AM186" i="12"/>
  <c r="AL186" i="12"/>
  <c r="AK186" i="12"/>
  <c r="AJ186" i="12"/>
  <c r="AI186" i="12"/>
  <c r="AH186" i="12"/>
  <c r="AG186" i="12"/>
  <c r="AF186" i="12"/>
  <c r="AE186" i="12"/>
  <c r="AD186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P186" i="12"/>
  <c r="O186" i="12"/>
  <c r="G185" i="12"/>
  <c r="N182" i="12"/>
  <c r="N186" i="12" s="1"/>
  <c r="C176" i="12"/>
  <c r="BH171" i="12"/>
  <c r="BG171" i="12"/>
  <c r="BF171" i="12"/>
  <c r="BE171" i="12"/>
  <c r="BD171" i="12"/>
  <c r="BC171" i="12"/>
  <c r="BB171" i="12"/>
  <c r="BA171" i="12"/>
  <c r="AZ171" i="12"/>
  <c r="AY171" i="12"/>
  <c r="AX171" i="12"/>
  <c r="AW171" i="12"/>
  <c r="AV171" i="12"/>
  <c r="AU171" i="12"/>
  <c r="AT171" i="12"/>
  <c r="AS171" i="12"/>
  <c r="AR171" i="12"/>
  <c r="AQ171" i="12"/>
  <c r="AP171" i="12"/>
  <c r="AO171" i="12"/>
  <c r="AN171" i="12"/>
  <c r="AM171" i="12"/>
  <c r="AL171" i="12"/>
  <c r="AK171" i="12"/>
  <c r="AJ171" i="12"/>
  <c r="AI171" i="12"/>
  <c r="AH171" i="12"/>
  <c r="AG171" i="12"/>
  <c r="AF171" i="12"/>
  <c r="AE171" i="12"/>
  <c r="AD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O171" i="12"/>
  <c r="G170" i="12"/>
  <c r="N166" i="12"/>
  <c r="C161" i="12"/>
  <c r="BH156" i="12"/>
  <c r="BG156" i="12"/>
  <c r="BF156" i="12"/>
  <c r="BE156" i="12"/>
  <c r="BD156" i="12"/>
  <c r="BC156" i="12"/>
  <c r="BB156" i="12"/>
  <c r="BA156" i="12"/>
  <c r="AZ156" i="12"/>
  <c r="AY156" i="12"/>
  <c r="AX156" i="12"/>
  <c r="AW156" i="12"/>
  <c r="AV156" i="12"/>
  <c r="AU156" i="12"/>
  <c r="AT156" i="12"/>
  <c r="AS156" i="12"/>
  <c r="AR156" i="12"/>
  <c r="AQ156" i="12"/>
  <c r="AP156" i="12"/>
  <c r="AO156" i="12"/>
  <c r="AN156" i="12"/>
  <c r="AM156" i="12"/>
  <c r="AL156" i="12"/>
  <c r="AK156" i="12"/>
  <c r="AJ156" i="12"/>
  <c r="AI156" i="12"/>
  <c r="AH156" i="12"/>
  <c r="AG156" i="12"/>
  <c r="AF156" i="12"/>
  <c r="AE156" i="12"/>
  <c r="AD156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P156" i="12"/>
  <c r="O156" i="12"/>
  <c r="N156" i="12"/>
  <c r="G155" i="12"/>
  <c r="N152" i="12"/>
  <c r="C146" i="12"/>
  <c r="BH141" i="12"/>
  <c r="BG141" i="12"/>
  <c r="BF141" i="12"/>
  <c r="BE141" i="12"/>
  <c r="BD141" i="12"/>
  <c r="BC141" i="12"/>
  <c r="BB141" i="12"/>
  <c r="BA141" i="12"/>
  <c r="AZ141" i="12"/>
  <c r="AY141" i="12"/>
  <c r="AX141" i="12"/>
  <c r="AW141" i="12"/>
  <c r="AV141" i="12"/>
  <c r="AU141" i="12"/>
  <c r="AT141" i="12"/>
  <c r="AS141" i="12"/>
  <c r="AR141" i="12"/>
  <c r="AQ141" i="12"/>
  <c r="AP141" i="12"/>
  <c r="AO141" i="12"/>
  <c r="AN141" i="12"/>
  <c r="AM141" i="12"/>
  <c r="AL141" i="12"/>
  <c r="AK141" i="12"/>
  <c r="AJ141" i="12"/>
  <c r="AI141" i="12"/>
  <c r="AH141" i="12"/>
  <c r="AG141" i="12"/>
  <c r="AF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O141" i="12"/>
  <c r="N141" i="12"/>
  <c r="G140" i="12"/>
  <c r="N137" i="12"/>
  <c r="C131" i="12"/>
  <c r="C127" i="12"/>
  <c r="BH126" i="12"/>
  <c r="BG126" i="12"/>
  <c r="BF126" i="12"/>
  <c r="BE126" i="12"/>
  <c r="BD126" i="12"/>
  <c r="BC126" i="12"/>
  <c r="BB126" i="12"/>
  <c r="BA126" i="12"/>
  <c r="AZ126" i="12"/>
  <c r="AY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G125" i="12"/>
  <c r="N122" i="12"/>
  <c r="C116" i="12"/>
  <c r="BH111" i="12"/>
  <c r="BG111" i="12"/>
  <c r="BF111" i="12"/>
  <c r="BE111" i="12"/>
  <c r="BD111" i="12"/>
  <c r="BC111" i="12"/>
  <c r="BB111" i="12"/>
  <c r="BA111" i="12"/>
  <c r="AZ111" i="12"/>
  <c r="AY111" i="12"/>
  <c r="AX111" i="12"/>
  <c r="AW111" i="12"/>
  <c r="AV111" i="12"/>
  <c r="AU111" i="12"/>
  <c r="AT111" i="12"/>
  <c r="AS111" i="12"/>
  <c r="AR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G110" i="12"/>
  <c r="C98" i="12"/>
  <c r="C94" i="12"/>
  <c r="BH93" i="12"/>
  <c r="BG93" i="12"/>
  <c r="BF93" i="12"/>
  <c r="BE93" i="12"/>
  <c r="BD93" i="12"/>
  <c r="BC93" i="12"/>
  <c r="BB93" i="12"/>
  <c r="BA93" i="12"/>
  <c r="AZ93" i="12"/>
  <c r="AY93" i="12"/>
  <c r="AX93" i="12"/>
  <c r="AW93" i="12"/>
  <c r="AV93" i="12"/>
  <c r="AU93" i="12"/>
  <c r="AT93" i="12"/>
  <c r="AS93" i="12"/>
  <c r="AR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G92" i="12"/>
  <c r="N89" i="12"/>
  <c r="L88" i="12"/>
  <c r="A87" i="12"/>
  <c r="C83" i="12"/>
  <c r="BH78" i="12"/>
  <c r="BG78" i="12"/>
  <c r="BF78" i="12"/>
  <c r="BE78" i="12"/>
  <c r="BD78" i="12"/>
  <c r="BC78" i="12"/>
  <c r="BB78" i="12"/>
  <c r="BA78" i="12"/>
  <c r="AZ78" i="12"/>
  <c r="AY78" i="12"/>
  <c r="AX78" i="12"/>
  <c r="AW78" i="12"/>
  <c r="AV78" i="12"/>
  <c r="AU78" i="12"/>
  <c r="AT78" i="12"/>
  <c r="AS78" i="12"/>
  <c r="AR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G77" i="12"/>
  <c r="C63" i="12"/>
  <c r="C118" i="12" s="1"/>
  <c r="C62" i="12"/>
  <c r="C84" i="12" s="1"/>
  <c r="M60" i="12"/>
  <c r="M214" i="12" s="1"/>
  <c r="M215" i="12" s="1"/>
  <c r="L60" i="12"/>
  <c r="L355" i="12" s="1"/>
  <c r="L356" i="12" s="1"/>
  <c r="L360" i="12" s="1"/>
  <c r="K60" i="12"/>
  <c r="K136" i="12" s="1"/>
  <c r="J60" i="12"/>
  <c r="I60" i="12"/>
  <c r="I88" i="12" s="1"/>
  <c r="H60" i="12"/>
  <c r="H181" i="12" s="1"/>
  <c r="G60" i="12"/>
  <c r="G136" i="12" s="1"/>
  <c r="I55" i="12"/>
  <c r="H55" i="12"/>
  <c r="A51" i="12"/>
  <c r="A126" i="8" s="1"/>
  <c r="M47" i="12"/>
  <c r="L47" i="12"/>
  <c r="K47" i="12"/>
  <c r="J47" i="12"/>
  <c r="I47" i="12"/>
  <c r="H47" i="12"/>
  <c r="G47" i="12"/>
  <c r="A47" i="12"/>
  <c r="A549" i="12" s="1"/>
  <c r="M46" i="12"/>
  <c r="L46" i="12"/>
  <c r="K46" i="12"/>
  <c r="J46" i="12"/>
  <c r="I46" i="12"/>
  <c r="H46" i="12"/>
  <c r="G46" i="12"/>
  <c r="C46" i="12"/>
  <c r="C541" i="12" s="1"/>
  <c r="A46" i="12"/>
  <c r="A534" i="12" s="1"/>
  <c r="M45" i="12"/>
  <c r="L45" i="12"/>
  <c r="K45" i="12"/>
  <c r="J45" i="12"/>
  <c r="J48" i="12" s="1"/>
  <c r="J49" i="12" s="1"/>
  <c r="I45" i="12"/>
  <c r="H45" i="12"/>
  <c r="H48" i="12" s="1"/>
  <c r="H49" i="12" s="1"/>
  <c r="G45" i="12"/>
  <c r="G48" i="12" s="1"/>
  <c r="G49" i="12" s="1"/>
  <c r="A45" i="12"/>
  <c r="A519" i="12" s="1"/>
  <c r="A44" i="12"/>
  <c r="A504" i="12" s="1"/>
  <c r="M41" i="12"/>
  <c r="L41" i="12"/>
  <c r="K41" i="12"/>
  <c r="J41" i="12"/>
  <c r="I41" i="12"/>
  <c r="H41" i="12"/>
  <c r="G41" i="12"/>
  <c r="A41" i="12"/>
  <c r="A489" i="12" s="1"/>
  <c r="M40" i="12"/>
  <c r="L40" i="12"/>
  <c r="K40" i="12"/>
  <c r="J40" i="12"/>
  <c r="I40" i="12"/>
  <c r="H40" i="12"/>
  <c r="G40" i="12"/>
  <c r="A40" i="12"/>
  <c r="A474" i="12" s="1"/>
  <c r="M39" i="12"/>
  <c r="L39" i="12"/>
  <c r="K39" i="12"/>
  <c r="J39" i="12"/>
  <c r="I39" i="12"/>
  <c r="H39" i="12"/>
  <c r="G39" i="12"/>
  <c r="D39" i="12" s="1"/>
  <c r="C39" i="12"/>
  <c r="A39" i="12"/>
  <c r="A459" i="12" s="1"/>
  <c r="M38" i="12"/>
  <c r="L38" i="12"/>
  <c r="K38" i="12"/>
  <c r="J38" i="12"/>
  <c r="I38" i="12"/>
  <c r="H38" i="12"/>
  <c r="G38" i="12"/>
  <c r="C38" i="12"/>
  <c r="C451" i="12" s="1"/>
  <c r="A38" i="12"/>
  <c r="A444" i="12" s="1"/>
  <c r="M37" i="12"/>
  <c r="L37" i="12"/>
  <c r="K37" i="12"/>
  <c r="J37" i="12"/>
  <c r="I37" i="12"/>
  <c r="H37" i="12"/>
  <c r="G37" i="12"/>
  <c r="A37" i="12"/>
  <c r="A36" i="12"/>
  <c r="A414" i="12" s="1"/>
  <c r="M34" i="12"/>
  <c r="L34" i="12"/>
  <c r="K34" i="12"/>
  <c r="J34" i="12"/>
  <c r="I34" i="12"/>
  <c r="H34" i="12"/>
  <c r="G34" i="12"/>
  <c r="A34" i="12"/>
  <c r="A399" i="12" s="1"/>
  <c r="M33" i="12"/>
  <c r="L33" i="12"/>
  <c r="K33" i="12"/>
  <c r="J33" i="12"/>
  <c r="I33" i="12"/>
  <c r="H33" i="12"/>
  <c r="G33" i="12"/>
  <c r="A33" i="12"/>
  <c r="A384" i="12" s="1"/>
  <c r="D32" i="12"/>
  <c r="A32" i="12"/>
  <c r="A369" i="12" s="1"/>
  <c r="D31" i="12"/>
  <c r="A31" i="12"/>
  <c r="A354" i="12" s="1"/>
  <c r="M30" i="12"/>
  <c r="L30" i="12"/>
  <c r="K30" i="12"/>
  <c r="J30" i="12"/>
  <c r="I30" i="12"/>
  <c r="H30" i="12"/>
  <c r="G30" i="12"/>
  <c r="A30" i="12"/>
  <c r="A339" i="12" s="1"/>
  <c r="D29" i="12"/>
  <c r="A29" i="12"/>
  <c r="A324" i="12" s="1"/>
  <c r="D28" i="12"/>
  <c r="C28" i="12"/>
  <c r="A28" i="12"/>
  <c r="D27" i="12"/>
  <c r="A27" i="12"/>
  <c r="A294" i="12" s="1"/>
  <c r="A26" i="12"/>
  <c r="A102" i="8" s="1"/>
  <c r="I24" i="12"/>
  <c r="I25" i="12" s="1"/>
  <c r="A24" i="12"/>
  <c r="A100" i="8" s="1"/>
  <c r="M23" i="12"/>
  <c r="M24" i="12" s="1"/>
  <c r="M25" i="12" s="1"/>
  <c r="L23" i="12"/>
  <c r="K23" i="12"/>
  <c r="K24" i="12" s="1"/>
  <c r="K25" i="12" s="1"/>
  <c r="J23" i="12"/>
  <c r="I23" i="12"/>
  <c r="H23" i="12"/>
  <c r="G23" i="12"/>
  <c r="G24" i="12" s="1"/>
  <c r="A23" i="12"/>
  <c r="A261" i="12" s="1"/>
  <c r="A22" i="12"/>
  <c r="I20" i="12"/>
  <c r="I21" i="12" s="1"/>
  <c r="A20" i="12"/>
  <c r="M19" i="12"/>
  <c r="M20" i="12" s="1"/>
  <c r="M21" i="12" s="1"/>
  <c r="L19" i="12"/>
  <c r="K19" i="12"/>
  <c r="K20" i="12" s="1"/>
  <c r="K21" i="12" s="1"/>
  <c r="J19" i="12"/>
  <c r="J20" i="12" s="1"/>
  <c r="J21" i="12" s="1"/>
  <c r="I19" i="12"/>
  <c r="H19" i="12"/>
  <c r="G19" i="12"/>
  <c r="G20" i="12" s="1"/>
  <c r="C19" i="12"/>
  <c r="C235" i="12" s="1"/>
  <c r="A19" i="12"/>
  <c r="A228" i="12" s="1"/>
  <c r="D18" i="12"/>
  <c r="A18" i="12"/>
  <c r="A213" i="12" s="1"/>
  <c r="A17" i="12"/>
  <c r="A15" i="12"/>
  <c r="M14" i="12"/>
  <c r="L14" i="12"/>
  <c r="K14" i="12"/>
  <c r="J14" i="12"/>
  <c r="I14" i="12"/>
  <c r="H14" i="12"/>
  <c r="G14" i="12"/>
  <c r="A14" i="12"/>
  <c r="A180" i="12" s="1"/>
  <c r="D13" i="12"/>
  <c r="A13" i="12"/>
  <c r="A165" i="12" s="1"/>
  <c r="M12" i="12"/>
  <c r="L12" i="12"/>
  <c r="K12" i="12"/>
  <c r="J12" i="12"/>
  <c r="I12" i="12"/>
  <c r="H12" i="12"/>
  <c r="G12" i="12"/>
  <c r="D12" i="12"/>
  <c r="A12" i="12"/>
  <c r="A150" i="12" s="1"/>
  <c r="M11" i="12"/>
  <c r="L11" i="12"/>
  <c r="K11" i="12"/>
  <c r="J11" i="12"/>
  <c r="I11" i="12"/>
  <c r="H11" i="12"/>
  <c r="G11" i="12"/>
  <c r="C11" i="12"/>
  <c r="C142" i="12" s="1"/>
  <c r="A11" i="12"/>
  <c r="A135" i="12" s="1"/>
  <c r="D10" i="12"/>
  <c r="A10" i="12"/>
  <c r="A120" i="12" s="1"/>
  <c r="A9" i="12"/>
  <c r="M6" i="12"/>
  <c r="L6" i="12"/>
  <c r="L7" i="12" s="1"/>
  <c r="L8" i="12" s="1"/>
  <c r="K6" i="12"/>
  <c r="J6" i="12"/>
  <c r="J7" i="12" s="1"/>
  <c r="I6" i="12"/>
  <c r="I89" i="12" s="1"/>
  <c r="I93" i="12" s="1"/>
  <c r="H6" i="12"/>
  <c r="H7" i="12" s="1"/>
  <c r="H8" i="12" s="1"/>
  <c r="G6" i="12"/>
  <c r="A6" i="12"/>
  <c r="A5" i="12"/>
  <c r="G4" i="12"/>
  <c r="H4" i="12" s="1"/>
  <c r="H56" i="12" s="1"/>
  <c r="H67" i="12" s="1"/>
  <c r="F2" i="9" s="1"/>
  <c r="C1037" i="11"/>
  <c r="C1036" i="11"/>
  <c r="C1035" i="11"/>
  <c r="BH1030" i="11"/>
  <c r="BG1030" i="11"/>
  <c r="BF1030" i="11"/>
  <c r="BE1030" i="11"/>
  <c r="BD1030" i="11"/>
  <c r="BC1030" i="11"/>
  <c r="BB1030" i="11"/>
  <c r="BA1030" i="11"/>
  <c r="AZ1030" i="11"/>
  <c r="AY1030" i="11"/>
  <c r="AX1030" i="11"/>
  <c r="AW1030" i="11"/>
  <c r="AV1030" i="11"/>
  <c r="AU1030" i="11"/>
  <c r="AT1030" i="11"/>
  <c r="AS1030" i="11"/>
  <c r="AR1030" i="11"/>
  <c r="AQ1030" i="11"/>
  <c r="AP1030" i="11"/>
  <c r="AO1030" i="11"/>
  <c r="AN1030" i="11"/>
  <c r="AM1030" i="11"/>
  <c r="AL1030" i="11"/>
  <c r="AK1030" i="11"/>
  <c r="AJ1030" i="11"/>
  <c r="AI1030" i="11"/>
  <c r="AH1030" i="11"/>
  <c r="AG1030" i="11"/>
  <c r="AF1030" i="11"/>
  <c r="AE1030" i="11"/>
  <c r="AD1030" i="11"/>
  <c r="AC1030" i="11"/>
  <c r="AB1030" i="11"/>
  <c r="AA1030" i="11"/>
  <c r="Z1030" i="11"/>
  <c r="Y1030" i="11"/>
  <c r="X1030" i="11"/>
  <c r="W1030" i="11"/>
  <c r="V1030" i="11"/>
  <c r="U1030" i="11"/>
  <c r="T1030" i="11"/>
  <c r="S1030" i="11"/>
  <c r="R1030" i="11"/>
  <c r="Q1030" i="11"/>
  <c r="P1030" i="11"/>
  <c r="O1030" i="11"/>
  <c r="G1029" i="11"/>
  <c r="N1026" i="11"/>
  <c r="N1030" i="11" s="1"/>
  <c r="M1025" i="11"/>
  <c r="L1025" i="11"/>
  <c r="K1025" i="11"/>
  <c r="J1025" i="11"/>
  <c r="I1025" i="11"/>
  <c r="H1025" i="11"/>
  <c r="G1025" i="11"/>
  <c r="C1022" i="11"/>
  <c r="C1021" i="11"/>
  <c r="C1020" i="11"/>
  <c r="BH1015" i="11"/>
  <c r="BG1015" i="11"/>
  <c r="BF1015" i="11"/>
  <c r="BE1015" i="11"/>
  <c r="BD1015" i="11"/>
  <c r="BC1015" i="11"/>
  <c r="BB1015" i="11"/>
  <c r="BA1015" i="11"/>
  <c r="AZ1015" i="11"/>
  <c r="AY1015" i="11"/>
  <c r="AX1015" i="11"/>
  <c r="AW1015" i="11"/>
  <c r="AV1015" i="11"/>
  <c r="AU1015" i="11"/>
  <c r="AT1015" i="11"/>
  <c r="AS1015" i="11"/>
  <c r="AR1015" i="11"/>
  <c r="AQ1015" i="11"/>
  <c r="AP1015" i="11"/>
  <c r="AO1015" i="11"/>
  <c r="AN1015" i="11"/>
  <c r="AM1015" i="11"/>
  <c r="AL1015" i="11"/>
  <c r="AK1015" i="11"/>
  <c r="AJ1015" i="11"/>
  <c r="AI1015" i="11"/>
  <c r="AH1015" i="11"/>
  <c r="AG1015" i="11"/>
  <c r="AF1015" i="11"/>
  <c r="AE1015" i="11"/>
  <c r="AD1015" i="11"/>
  <c r="AC1015" i="11"/>
  <c r="AB1015" i="11"/>
  <c r="AA1015" i="11"/>
  <c r="Z1015" i="11"/>
  <c r="Y1015" i="11"/>
  <c r="X1015" i="11"/>
  <c r="W1015" i="11"/>
  <c r="V1015" i="11"/>
  <c r="U1015" i="11"/>
  <c r="T1015" i="11"/>
  <c r="S1015" i="11"/>
  <c r="R1015" i="11"/>
  <c r="Q1015" i="11"/>
  <c r="P1015" i="11"/>
  <c r="O1015" i="11"/>
  <c r="G1014" i="11"/>
  <c r="N1011" i="11"/>
  <c r="N1015" i="11" s="1"/>
  <c r="M1010" i="11"/>
  <c r="L1010" i="11"/>
  <c r="K1010" i="11"/>
  <c r="J1010" i="11"/>
  <c r="I1010" i="11"/>
  <c r="H1010" i="11"/>
  <c r="G1010" i="11"/>
  <c r="C1007" i="11"/>
  <c r="C1006" i="11"/>
  <c r="C1005" i="11"/>
  <c r="C1001" i="11"/>
  <c r="BH1000" i="11"/>
  <c r="BG1000" i="11"/>
  <c r="BF1000" i="11"/>
  <c r="BE1000" i="11"/>
  <c r="BD1000" i="11"/>
  <c r="BC1000" i="11"/>
  <c r="BB1000" i="11"/>
  <c r="BA1000" i="11"/>
  <c r="AZ1000" i="11"/>
  <c r="AY1000" i="11"/>
  <c r="AX1000" i="11"/>
  <c r="AW1000" i="11"/>
  <c r="AV1000" i="11"/>
  <c r="AU1000" i="11"/>
  <c r="AT1000" i="11"/>
  <c r="AS1000" i="11"/>
  <c r="AR1000" i="11"/>
  <c r="AQ1000" i="11"/>
  <c r="AP1000" i="11"/>
  <c r="AO1000" i="11"/>
  <c r="AN1000" i="11"/>
  <c r="AM1000" i="11"/>
  <c r="AL1000" i="11"/>
  <c r="AK1000" i="11"/>
  <c r="AJ1000" i="11"/>
  <c r="AI1000" i="11"/>
  <c r="AH1000" i="11"/>
  <c r="AG1000" i="11"/>
  <c r="AF1000" i="11"/>
  <c r="AE1000" i="11"/>
  <c r="AD1000" i="11"/>
  <c r="AC1000" i="11"/>
  <c r="AB1000" i="11"/>
  <c r="AA1000" i="11"/>
  <c r="Z1000" i="11"/>
  <c r="Y1000" i="11"/>
  <c r="X1000" i="11"/>
  <c r="W1000" i="11"/>
  <c r="V1000" i="11"/>
  <c r="U1000" i="11"/>
  <c r="T1000" i="11"/>
  <c r="S1000" i="11"/>
  <c r="R1000" i="11"/>
  <c r="Q1000" i="11"/>
  <c r="P1000" i="11"/>
  <c r="O1000" i="11"/>
  <c r="G999" i="11"/>
  <c r="N996" i="11"/>
  <c r="M995" i="11"/>
  <c r="L995" i="11"/>
  <c r="K995" i="11"/>
  <c r="J995" i="11"/>
  <c r="I995" i="11"/>
  <c r="H995" i="11"/>
  <c r="G995" i="11"/>
  <c r="C992" i="11"/>
  <c r="C991" i="11"/>
  <c r="C990" i="11"/>
  <c r="BH985" i="11"/>
  <c r="BG985" i="11"/>
  <c r="BF985" i="11"/>
  <c r="BE985" i="11"/>
  <c r="BD985" i="11"/>
  <c r="BC985" i="11"/>
  <c r="BB985" i="11"/>
  <c r="BA985" i="11"/>
  <c r="AZ985" i="11"/>
  <c r="AY985" i="11"/>
  <c r="AX985" i="11"/>
  <c r="AW985" i="11"/>
  <c r="AV985" i="11"/>
  <c r="AU985" i="11"/>
  <c r="AT985" i="11"/>
  <c r="AS985" i="11"/>
  <c r="AR985" i="11"/>
  <c r="AQ985" i="11"/>
  <c r="AP985" i="11"/>
  <c r="AO985" i="11"/>
  <c r="AN985" i="11"/>
  <c r="AM985" i="11"/>
  <c r="AL985" i="11"/>
  <c r="AK985" i="11"/>
  <c r="AJ985" i="11"/>
  <c r="AI985" i="11"/>
  <c r="AH985" i="11"/>
  <c r="AG985" i="11"/>
  <c r="AF985" i="11"/>
  <c r="AE985" i="11"/>
  <c r="AD985" i="11"/>
  <c r="AC985" i="11"/>
  <c r="AB985" i="11"/>
  <c r="AA985" i="11"/>
  <c r="Z985" i="11"/>
  <c r="Y985" i="11"/>
  <c r="X985" i="11"/>
  <c r="W985" i="11"/>
  <c r="V985" i="11"/>
  <c r="U985" i="11"/>
  <c r="T985" i="11"/>
  <c r="S985" i="11"/>
  <c r="R985" i="11"/>
  <c r="Q985" i="11"/>
  <c r="P985" i="11"/>
  <c r="O985" i="11"/>
  <c r="G984" i="11"/>
  <c r="C974" i="11"/>
  <c r="C973" i="11"/>
  <c r="C972" i="11"/>
  <c r="BH967" i="11"/>
  <c r="BG967" i="11"/>
  <c r="BF967" i="11"/>
  <c r="BE967" i="11"/>
  <c r="BD967" i="11"/>
  <c r="BC967" i="11"/>
  <c r="BB967" i="11"/>
  <c r="BA967" i="11"/>
  <c r="AZ967" i="11"/>
  <c r="AY967" i="11"/>
  <c r="AX967" i="11"/>
  <c r="AW967" i="11"/>
  <c r="AV967" i="11"/>
  <c r="AU967" i="11"/>
  <c r="AT967" i="11"/>
  <c r="AS967" i="11"/>
  <c r="AR967" i="11"/>
  <c r="AQ967" i="11"/>
  <c r="AP967" i="11"/>
  <c r="AO967" i="11"/>
  <c r="AN967" i="11"/>
  <c r="AM967" i="11"/>
  <c r="AL967" i="11"/>
  <c r="AK967" i="11"/>
  <c r="AJ967" i="11"/>
  <c r="AI967" i="11"/>
  <c r="AH967" i="11"/>
  <c r="AG967" i="11"/>
  <c r="AF967" i="11"/>
  <c r="AE967" i="11"/>
  <c r="AD967" i="11"/>
  <c r="AC967" i="11"/>
  <c r="AB967" i="11"/>
  <c r="AA967" i="11"/>
  <c r="Z967" i="11"/>
  <c r="Y967" i="11"/>
  <c r="X967" i="11"/>
  <c r="W967" i="11"/>
  <c r="V967" i="11"/>
  <c r="U967" i="11"/>
  <c r="T967" i="11"/>
  <c r="S967" i="11"/>
  <c r="R967" i="11"/>
  <c r="Q967" i="11"/>
  <c r="P967" i="11"/>
  <c r="O967" i="11"/>
  <c r="G966" i="11"/>
  <c r="N963" i="11"/>
  <c r="N967" i="11" s="1"/>
  <c r="M962" i="11"/>
  <c r="L962" i="11"/>
  <c r="K962" i="11"/>
  <c r="J962" i="11"/>
  <c r="I962" i="11"/>
  <c r="H962" i="11"/>
  <c r="G962" i="11"/>
  <c r="C959" i="11"/>
  <c r="C958" i="11"/>
  <c r="C957" i="11"/>
  <c r="BH952" i="11"/>
  <c r="BG952" i="11"/>
  <c r="BF952" i="11"/>
  <c r="BE952" i="11"/>
  <c r="BD952" i="11"/>
  <c r="BC952" i="11"/>
  <c r="BB952" i="11"/>
  <c r="BA952" i="11"/>
  <c r="AZ952" i="11"/>
  <c r="AY952" i="11"/>
  <c r="AX952" i="11"/>
  <c r="AW952" i="11"/>
  <c r="AV952" i="11"/>
  <c r="AU952" i="11"/>
  <c r="AT952" i="11"/>
  <c r="AS952" i="11"/>
  <c r="AR952" i="11"/>
  <c r="AQ952" i="11"/>
  <c r="AP952" i="11"/>
  <c r="AO952" i="11"/>
  <c r="AN952" i="11"/>
  <c r="AM952" i="11"/>
  <c r="AL952" i="11"/>
  <c r="AK952" i="11"/>
  <c r="AJ952" i="11"/>
  <c r="AI952" i="11"/>
  <c r="AH952" i="11"/>
  <c r="AG952" i="11"/>
  <c r="AF952" i="11"/>
  <c r="AE952" i="11"/>
  <c r="AD952" i="11"/>
  <c r="AC952" i="11"/>
  <c r="AB952" i="11"/>
  <c r="AA952" i="11"/>
  <c r="Z952" i="11"/>
  <c r="Y952" i="11"/>
  <c r="X952" i="11"/>
  <c r="W952" i="11"/>
  <c r="V952" i="11"/>
  <c r="U952" i="11"/>
  <c r="T952" i="11"/>
  <c r="S952" i="11"/>
  <c r="R952" i="11"/>
  <c r="Q952" i="11"/>
  <c r="P952" i="11"/>
  <c r="O952" i="11"/>
  <c r="G951" i="11"/>
  <c r="N948" i="11"/>
  <c r="N952" i="11" s="1"/>
  <c r="M947" i="11"/>
  <c r="L947" i="11"/>
  <c r="K947" i="11"/>
  <c r="J947" i="11"/>
  <c r="I947" i="11"/>
  <c r="H947" i="11"/>
  <c r="G947" i="11"/>
  <c r="C944" i="11"/>
  <c r="C943" i="11"/>
  <c r="C942" i="11"/>
  <c r="BH937" i="11"/>
  <c r="BG937" i="11"/>
  <c r="BF937" i="11"/>
  <c r="BE937" i="11"/>
  <c r="BD937" i="11"/>
  <c r="BC937" i="11"/>
  <c r="BB937" i="11"/>
  <c r="BA937" i="11"/>
  <c r="AZ937" i="11"/>
  <c r="AY937" i="11"/>
  <c r="AX937" i="11"/>
  <c r="AW937" i="11"/>
  <c r="AV937" i="11"/>
  <c r="AU937" i="11"/>
  <c r="AT937" i="11"/>
  <c r="AS937" i="11"/>
  <c r="AR937" i="11"/>
  <c r="AQ937" i="11"/>
  <c r="AP937" i="11"/>
  <c r="AO937" i="11"/>
  <c r="AN937" i="11"/>
  <c r="AM937" i="11"/>
  <c r="AL937" i="11"/>
  <c r="AK937" i="11"/>
  <c r="AJ937" i="11"/>
  <c r="AI937" i="11"/>
  <c r="AH937" i="11"/>
  <c r="AG937" i="11"/>
  <c r="AF937" i="11"/>
  <c r="AE937" i="11"/>
  <c r="AD937" i="11"/>
  <c r="AC937" i="11"/>
  <c r="AB937" i="11"/>
  <c r="AA937" i="11"/>
  <c r="Z937" i="11"/>
  <c r="Y937" i="11"/>
  <c r="X937" i="11"/>
  <c r="W937" i="11"/>
  <c r="V937" i="11"/>
  <c r="U937" i="11"/>
  <c r="T937" i="11"/>
  <c r="S937" i="11"/>
  <c r="R937" i="11"/>
  <c r="Q937" i="11"/>
  <c r="P937" i="11"/>
  <c r="O937" i="11"/>
  <c r="G936" i="11"/>
  <c r="N933" i="11"/>
  <c r="N937" i="11" s="1"/>
  <c r="M932" i="11"/>
  <c r="L932" i="11"/>
  <c r="K932" i="11"/>
  <c r="J932" i="11"/>
  <c r="I932" i="11"/>
  <c r="H932" i="11"/>
  <c r="G932" i="11"/>
  <c r="C929" i="11"/>
  <c r="C928" i="11"/>
  <c r="C927" i="11"/>
  <c r="BH922" i="11"/>
  <c r="BG922" i="11"/>
  <c r="BF922" i="11"/>
  <c r="BE922" i="11"/>
  <c r="BD922" i="11"/>
  <c r="BC922" i="11"/>
  <c r="BB922" i="11"/>
  <c r="BA922" i="11"/>
  <c r="AZ922" i="11"/>
  <c r="AY922" i="11"/>
  <c r="AX922" i="11"/>
  <c r="AW922" i="11"/>
  <c r="AV922" i="11"/>
  <c r="AU922" i="11"/>
  <c r="AT922" i="11"/>
  <c r="AS922" i="11"/>
  <c r="AR922" i="11"/>
  <c r="AQ922" i="11"/>
  <c r="AP922" i="11"/>
  <c r="AO922" i="11"/>
  <c r="AN922" i="11"/>
  <c r="AM922" i="11"/>
  <c r="AL922" i="11"/>
  <c r="AK922" i="11"/>
  <c r="AJ922" i="11"/>
  <c r="AI922" i="11"/>
  <c r="AH922" i="11"/>
  <c r="AG922" i="11"/>
  <c r="AF922" i="11"/>
  <c r="AE922" i="11"/>
  <c r="AD922" i="11"/>
  <c r="AC922" i="11"/>
  <c r="AB922" i="11"/>
  <c r="AA922" i="11"/>
  <c r="Z922" i="11"/>
  <c r="Y922" i="11"/>
  <c r="X922" i="11"/>
  <c r="W922" i="11"/>
  <c r="V922" i="11"/>
  <c r="U922" i="11"/>
  <c r="T922" i="11"/>
  <c r="S922" i="11"/>
  <c r="R922" i="11"/>
  <c r="Q922" i="11"/>
  <c r="P922" i="11"/>
  <c r="O922" i="11"/>
  <c r="G921" i="11"/>
  <c r="N918" i="11"/>
  <c r="N922" i="11" s="1"/>
  <c r="M917" i="11"/>
  <c r="L917" i="11"/>
  <c r="K917" i="11"/>
  <c r="J917" i="11"/>
  <c r="I917" i="11"/>
  <c r="H917" i="11"/>
  <c r="G917" i="11"/>
  <c r="C914" i="11"/>
  <c r="C913" i="11"/>
  <c r="C912" i="11"/>
  <c r="BH907" i="11"/>
  <c r="BG907" i="11"/>
  <c r="BF907" i="11"/>
  <c r="BE907" i="11"/>
  <c r="BD907" i="11"/>
  <c r="BC907" i="11"/>
  <c r="BB907" i="11"/>
  <c r="BA907" i="11"/>
  <c r="AZ907" i="11"/>
  <c r="AY907" i="11"/>
  <c r="AX907" i="11"/>
  <c r="AW907" i="11"/>
  <c r="AV907" i="11"/>
  <c r="AU907" i="11"/>
  <c r="AT907" i="11"/>
  <c r="AS907" i="11"/>
  <c r="AR907" i="11"/>
  <c r="AQ907" i="11"/>
  <c r="AP907" i="11"/>
  <c r="AO907" i="11"/>
  <c r="AN907" i="11"/>
  <c r="AM907" i="11"/>
  <c r="AL907" i="11"/>
  <c r="AK907" i="11"/>
  <c r="AJ907" i="11"/>
  <c r="AI907" i="11"/>
  <c r="AH907" i="11"/>
  <c r="AG907" i="11"/>
  <c r="AF907" i="11"/>
  <c r="AE907" i="11"/>
  <c r="AD907" i="11"/>
  <c r="AC907" i="11"/>
  <c r="AB907" i="11"/>
  <c r="AA907" i="11"/>
  <c r="Z907" i="11"/>
  <c r="Y907" i="11"/>
  <c r="X907" i="11"/>
  <c r="W907" i="11"/>
  <c r="V907" i="11"/>
  <c r="U907" i="11"/>
  <c r="T907" i="11"/>
  <c r="S907" i="11"/>
  <c r="R907" i="11"/>
  <c r="Q907" i="11"/>
  <c r="P907" i="11"/>
  <c r="O907" i="11"/>
  <c r="G906" i="11"/>
  <c r="N903" i="11"/>
  <c r="N907" i="11" s="1"/>
  <c r="M902" i="11"/>
  <c r="L902" i="11"/>
  <c r="K902" i="11"/>
  <c r="J902" i="11"/>
  <c r="I902" i="11"/>
  <c r="H902" i="11"/>
  <c r="G902" i="11"/>
  <c r="C899" i="11"/>
  <c r="C898" i="11"/>
  <c r="C897" i="11"/>
  <c r="C893" i="11"/>
  <c r="BH892" i="11"/>
  <c r="BG892" i="11"/>
  <c r="BF892" i="11"/>
  <c r="BE892" i="11"/>
  <c r="BD892" i="11"/>
  <c r="BC892" i="11"/>
  <c r="BB892" i="11"/>
  <c r="BA892" i="11"/>
  <c r="AZ892" i="11"/>
  <c r="AY892" i="11"/>
  <c r="AX892" i="11"/>
  <c r="AW892" i="11"/>
  <c r="AV892" i="11"/>
  <c r="AU892" i="11"/>
  <c r="AT892" i="11"/>
  <c r="AS892" i="11"/>
  <c r="AR892" i="11"/>
  <c r="AQ892" i="11"/>
  <c r="AP892" i="11"/>
  <c r="AO892" i="11"/>
  <c r="AN892" i="11"/>
  <c r="AM892" i="11"/>
  <c r="AL892" i="11"/>
  <c r="AK892" i="11"/>
  <c r="AJ892" i="11"/>
  <c r="AI892" i="11"/>
  <c r="AH892" i="11"/>
  <c r="AG892" i="11"/>
  <c r="AF892" i="11"/>
  <c r="AE892" i="11"/>
  <c r="AD892" i="11"/>
  <c r="AC892" i="11"/>
  <c r="AB892" i="11"/>
  <c r="AA892" i="11"/>
  <c r="Z892" i="11"/>
  <c r="Y892" i="11"/>
  <c r="X892" i="11"/>
  <c r="W892" i="11"/>
  <c r="V892" i="11"/>
  <c r="U892" i="11"/>
  <c r="T892" i="11"/>
  <c r="S892" i="11"/>
  <c r="R892" i="11"/>
  <c r="Q892" i="11"/>
  <c r="P892" i="11"/>
  <c r="O892" i="11"/>
  <c r="G891" i="11"/>
  <c r="N888" i="11"/>
  <c r="N892" i="11" s="1"/>
  <c r="M887" i="11"/>
  <c r="L887" i="11"/>
  <c r="K887" i="11"/>
  <c r="J887" i="11"/>
  <c r="I887" i="11"/>
  <c r="H887" i="11"/>
  <c r="G887" i="11"/>
  <c r="C884" i="11"/>
  <c r="C883" i="11"/>
  <c r="C882" i="11"/>
  <c r="BH877" i="11"/>
  <c r="BG877" i="11"/>
  <c r="BF877" i="11"/>
  <c r="BE877" i="11"/>
  <c r="BD877" i="11"/>
  <c r="BC877" i="11"/>
  <c r="BB877" i="11"/>
  <c r="BA877" i="11"/>
  <c r="AZ877" i="11"/>
  <c r="AY877" i="11"/>
  <c r="AX877" i="11"/>
  <c r="AW877" i="11"/>
  <c r="AV877" i="11"/>
  <c r="AU877" i="11"/>
  <c r="AT877" i="11"/>
  <c r="AS877" i="11"/>
  <c r="AR877" i="11"/>
  <c r="AQ877" i="11"/>
  <c r="AP877" i="11"/>
  <c r="AO877" i="11"/>
  <c r="AN877" i="11"/>
  <c r="AM877" i="11"/>
  <c r="AL877" i="11"/>
  <c r="AK877" i="11"/>
  <c r="AJ877" i="11"/>
  <c r="AI877" i="11"/>
  <c r="AH877" i="11"/>
  <c r="AG877" i="11"/>
  <c r="AF877" i="11"/>
  <c r="AE877" i="11"/>
  <c r="AD877" i="11"/>
  <c r="AC877" i="11"/>
  <c r="AB877" i="11"/>
  <c r="AA877" i="11"/>
  <c r="Z877" i="11"/>
  <c r="Y877" i="11"/>
  <c r="X877" i="11"/>
  <c r="W877" i="11"/>
  <c r="V877" i="11"/>
  <c r="U877" i="11"/>
  <c r="T877" i="11"/>
  <c r="S877" i="11"/>
  <c r="R877" i="11"/>
  <c r="Q877" i="11"/>
  <c r="P877" i="11"/>
  <c r="O877" i="11"/>
  <c r="G876" i="11"/>
  <c r="C869" i="11"/>
  <c r="C868" i="11"/>
  <c r="C867" i="11"/>
  <c r="BH862" i="11"/>
  <c r="BG862" i="11"/>
  <c r="BF862" i="11"/>
  <c r="BE862" i="11"/>
  <c r="BD862" i="11"/>
  <c r="BC862" i="11"/>
  <c r="BB862" i="11"/>
  <c r="BA862" i="11"/>
  <c r="AZ862" i="11"/>
  <c r="AY862" i="11"/>
  <c r="AX862" i="11"/>
  <c r="AW862" i="11"/>
  <c r="AV862" i="11"/>
  <c r="AU862" i="11"/>
  <c r="AT862" i="11"/>
  <c r="AS862" i="11"/>
  <c r="AR862" i="11"/>
  <c r="AQ862" i="11"/>
  <c r="AP862" i="11"/>
  <c r="AO862" i="11"/>
  <c r="AN862" i="11"/>
  <c r="AM862" i="11"/>
  <c r="AL862" i="11"/>
  <c r="AK862" i="11"/>
  <c r="AJ862" i="11"/>
  <c r="AI862" i="11"/>
  <c r="AH862" i="11"/>
  <c r="AG862" i="11"/>
  <c r="AF862" i="11"/>
  <c r="AE862" i="11"/>
  <c r="AD862" i="11"/>
  <c r="AC862" i="11"/>
  <c r="AB862" i="11"/>
  <c r="AA862" i="11"/>
  <c r="Z862" i="11"/>
  <c r="Y862" i="11"/>
  <c r="X862" i="11"/>
  <c r="W862" i="11"/>
  <c r="V862" i="11"/>
  <c r="U862" i="11"/>
  <c r="T862" i="11"/>
  <c r="S862" i="11"/>
  <c r="R862" i="11"/>
  <c r="Q862" i="11"/>
  <c r="P862" i="11"/>
  <c r="O862" i="11"/>
  <c r="G861" i="11"/>
  <c r="C851" i="11"/>
  <c r="C850" i="11"/>
  <c r="C849" i="11"/>
  <c r="BH844" i="11"/>
  <c r="BG844" i="11"/>
  <c r="BF844" i="11"/>
  <c r="BE844" i="11"/>
  <c r="BD844" i="11"/>
  <c r="BC844" i="11"/>
  <c r="BB844" i="11"/>
  <c r="BA844" i="11"/>
  <c r="AZ844" i="11"/>
  <c r="AY844" i="11"/>
  <c r="AX844" i="11"/>
  <c r="AW844" i="11"/>
  <c r="AV844" i="11"/>
  <c r="AU844" i="11"/>
  <c r="AT844" i="11"/>
  <c r="AS844" i="11"/>
  <c r="AR844" i="11"/>
  <c r="AQ844" i="11"/>
  <c r="AP844" i="11"/>
  <c r="AO844" i="11"/>
  <c r="AN844" i="11"/>
  <c r="AM844" i="11"/>
  <c r="AL844" i="11"/>
  <c r="AK844" i="11"/>
  <c r="AJ844" i="11"/>
  <c r="AI844" i="11"/>
  <c r="AH844" i="11"/>
  <c r="AG844" i="11"/>
  <c r="AF844" i="11"/>
  <c r="AE844" i="11"/>
  <c r="AD844" i="11"/>
  <c r="AC844" i="11"/>
  <c r="AB844" i="11"/>
  <c r="AA844" i="11"/>
  <c r="Z844" i="11"/>
  <c r="Y844" i="11"/>
  <c r="X844" i="11"/>
  <c r="W844" i="11"/>
  <c r="V844" i="11"/>
  <c r="U844" i="11"/>
  <c r="T844" i="11"/>
  <c r="S844" i="11"/>
  <c r="R844" i="11"/>
  <c r="Q844" i="11"/>
  <c r="P844" i="11"/>
  <c r="O844" i="11"/>
  <c r="G843" i="11"/>
  <c r="N840" i="11"/>
  <c r="N844" i="11" s="1"/>
  <c r="M839" i="11"/>
  <c r="L839" i="11"/>
  <c r="K839" i="11"/>
  <c r="J839" i="11"/>
  <c r="I839" i="11"/>
  <c r="H839" i="11"/>
  <c r="G839" i="11"/>
  <c r="C836" i="11"/>
  <c r="C835" i="11"/>
  <c r="C834" i="11"/>
  <c r="BH829" i="11"/>
  <c r="BG829" i="11"/>
  <c r="BF829" i="11"/>
  <c r="BE829" i="11"/>
  <c r="BD829" i="11"/>
  <c r="BC829" i="11"/>
  <c r="BB829" i="11"/>
  <c r="BA829" i="11"/>
  <c r="AZ829" i="11"/>
  <c r="AY829" i="11"/>
  <c r="AX829" i="11"/>
  <c r="AW829" i="11"/>
  <c r="AV829" i="11"/>
  <c r="AU829" i="11"/>
  <c r="AT829" i="11"/>
  <c r="AS829" i="11"/>
  <c r="AR829" i="11"/>
  <c r="AQ829" i="11"/>
  <c r="AP829" i="11"/>
  <c r="AO829" i="11"/>
  <c r="AN829" i="11"/>
  <c r="AM829" i="11"/>
  <c r="AL829" i="11"/>
  <c r="AK829" i="11"/>
  <c r="AJ829" i="11"/>
  <c r="AI829" i="11"/>
  <c r="AH829" i="11"/>
  <c r="AG829" i="11"/>
  <c r="AF829" i="11"/>
  <c r="AE829" i="11"/>
  <c r="AD829" i="11"/>
  <c r="AC829" i="11"/>
  <c r="AB829" i="11"/>
  <c r="AA829" i="11"/>
  <c r="Z829" i="11"/>
  <c r="Y829" i="11"/>
  <c r="X829" i="11"/>
  <c r="W829" i="11"/>
  <c r="V829" i="11"/>
  <c r="U829" i="11"/>
  <c r="T829" i="11"/>
  <c r="S829" i="11"/>
  <c r="R829" i="11"/>
  <c r="Q829" i="11"/>
  <c r="P829" i="11"/>
  <c r="O829" i="11"/>
  <c r="G828" i="11"/>
  <c r="N825" i="11"/>
  <c r="N829" i="11" s="1"/>
  <c r="M824" i="11"/>
  <c r="L824" i="11"/>
  <c r="K824" i="11"/>
  <c r="J824" i="11"/>
  <c r="I824" i="11"/>
  <c r="H824" i="11"/>
  <c r="G824" i="11"/>
  <c r="C821" i="11"/>
  <c r="C820" i="11"/>
  <c r="C819" i="11"/>
  <c r="C815" i="11"/>
  <c r="BH814" i="11"/>
  <c r="BG814" i="11"/>
  <c r="BF814" i="11"/>
  <c r="BE814" i="11"/>
  <c r="BD814" i="11"/>
  <c r="BC814" i="11"/>
  <c r="BB814" i="11"/>
  <c r="BA814" i="11"/>
  <c r="AZ814" i="11"/>
  <c r="AY814" i="11"/>
  <c r="AX814" i="11"/>
  <c r="AW814" i="11"/>
  <c r="AV814" i="11"/>
  <c r="AU814" i="11"/>
  <c r="AT814" i="11"/>
  <c r="AS814" i="11"/>
  <c r="AR814" i="11"/>
  <c r="AQ814" i="11"/>
  <c r="AP814" i="11"/>
  <c r="AO814" i="11"/>
  <c r="AN814" i="11"/>
  <c r="AM814" i="11"/>
  <c r="AL814" i="11"/>
  <c r="AK814" i="11"/>
  <c r="AJ814" i="11"/>
  <c r="AI814" i="11"/>
  <c r="AH814" i="11"/>
  <c r="AG814" i="11"/>
  <c r="AF814" i="11"/>
  <c r="AE814" i="11"/>
  <c r="AD814" i="11"/>
  <c r="AC814" i="11"/>
  <c r="AB814" i="11"/>
  <c r="AA814" i="11"/>
  <c r="Z814" i="11"/>
  <c r="Y814" i="11"/>
  <c r="X814" i="11"/>
  <c r="W814" i="11"/>
  <c r="V814" i="11"/>
  <c r="U814" i="11"/>
  <c r="T814" i="11"/>
  <c r="S814" i="11"/>
  <c r="R814" i="11"/>
  <c r="Q814" i="11"/>
  <c r="P814" i="11"/>
  <c r="O814" i="11"/>
  <c r="G813" i="11"/>
  <c r="N810" i="11"/>
  <c r="M809" i="11"/>
  <c r="L809" i="11"/>
  <c r="K809" i="11"/>
  <c r="J809" i="11"/>
  <c r="I809" i="11"/>
  <c r="H809" i="11"/>
  <c r="G809" i="11"/>
  <c r="C806" i="11"/>
  <c r="C805" i="11"/>
  <c r="C804" i="11"/>
  <c r="BH799" i="11"/>
  <c r="BG799" i="11"/>
  <c r="BF799" i="11"/>
  <c r="BE799" i="11"/>
  <c r="BD799" i="11"/>
  <c r="BC799" i="11"/>
  <c r="BB799" i="11"/>
  <c r="BA799" i="11"/>
  <c r="AZ799" i="11"/>
  <c r="AY799" i="11"/>
  <c r="AX799" i="11"/>
  <c r="AW799" i="11"/>
  <c r="AV799" i="11"/>
  <c r="AU799" i="11"/>
  <c r="AT799" i="11"/>
  <c r="AS799" i="11"/>
  <c r="AR799" i="11"/>
  <c r="AQ799" i="11"/>
  <c r="AP799" i="11"/>
  <c r="AO799" i="11"/>
  <c r="AN799" i="11"/>
  <c r="AM799" i="11"/>
  <c r="AL799" i="11"/>
  <c r="AK799" i="11"/>
  <c r="AJ799" i="11"/>
  <c r="AI799" i="11"/>
  <c r="AH799" i="11"/>
  <c r="AG799" i="11"/>
  <c r="AF799" i="11"/>
  <c r="AE799" i="11"/>
  <c r="AD799" i="11"/>
  <c r="AC799" i="11"/>
  <c r="AB799" i="11"/>
  <c r="AA799" i="11"/>
  <c r="Z799" i="11"/>
  <c r="Y799" i="11"/>
  <c r="X799" i="11"/>
  <c r="W799" i="11"/>
  <c r="V799" i="11"/>
  <c r="U799" i="11"/>
  <c r="T799" i="11"/>
  <c r="S799" i="11"/>
  <c r="R799" i="11"/>
  <c r="Q799" i="11"/>
  <c r="P799" i="11"/>
  <c r="O799" i="11"/>
  <c r="G798" i="11"/>
  <c r="C788" i="11"/>
  <c r="C787" i="11"/>
  <c r="C786" i="11"/>
  <c r="BH781" i="11"/>
  <c r="BG781" i="11"/>
  <c r="BF781" i="11"/>
  <c r="BE781" i="11"/>
  <c r="BD781" i="11"/>
  <c r="BC781" i="11"/>
  <c r="BB781" i="11"/>
  <c r="BA781" i="11"/>
  <c r="AZ781" i="11"/>
  <c r="AY781" i="11"/>
  <c r="AX781" i="11"/>
  <c r="AW781" i="11"/>
  <c r="AV781" i="11"/>
  <c r="AU781" i="11"/>
  <c r="AT781" i="11"/>
  <c r="AS781" i="11"/>
  <c r="AR781" i="11"/>
  <c r="AQ781" i="11"/>
  <c r="AP781" i="11"/>
  <c r="AO781" i="11"/>
  <c r="AN781" i="11"/>
  <c r="AM781" i="11"/>
  <c r="AL781" i="11"/>
  <c r="AK781" i="11"/>
  <c r="AJ781" i="11"/>
  <c r="AI781" i="11"/>
  <c r="AH781" i="11"/>
  <c r="AG781" i="11"/>
  <c r="AF781" i="11"/>
  <c r="AE781" i="11"/>
  <c r="AD781" i="11"/>
  <c r="AC781" i="11"/>
  <c r="AB781" i="11"/>
  <c r="AA781" i="11"/>
  <c r="Z781" i="11"/>
  <c r="Y781" i="11"/>
  <c r="X781" i="11"/>
  <c r="W781" i="11"/>
  <c r="V781" i="11"/>
  <c r="U781" i="11"/>
  <c r="T781" i="11"/>
  <c r="S781" i="11"/>
  <c r="R781" i="11"/>
  <c r="Q781" i="11"/>
  <c r="P781" i="11"/>
  <c r="O781" i="11"/>
  <c r="G780" i="11"/>
  <c r="N777" i="11"/>
  <c r="N781" i="11" s="1"/>
  <c r="M776" i="11"/>
  <c r="L776" i="11"/>
  <c r="K776" i="11"/>
  <c r="J776" i="11"/>
  <c r="I776" i="11"/>
  <c r="H776" i="11"/>
  <c r="G776" i="11"/>
  <c r="C773" i="11"/>
  <c r="C772" i="11"/>
  <c r="C771" i="11"/>
  <c r="BH766" i="11"/>
  <c r="BG766" i="11"/>
  <c r="BF766" i="11"/>
  <c r="BE766" i="11"/>
  <c r="BD766" i="11"/>
  <c r="BC766" i="11"/>
  <c r="BB766" i="11"/>
  <c r="BA766" i="11"/>
  <c r="AZ766" i="11"/>
  <c r="AY766" i="11"/>
  <c r="AX766" i="11"/>
  <c r="AW766" i="11"/>
  <c r="AV766" i="11"/>
  <c r="AU766" i="11"/>
  <c r="AT766" i="11"/>
  <c r="AS766" i="11"/>
  <c r="AR766" i="11"/>
  <c r="AQ766" i="11"/>
  <c r="AP766" i="11"/>
  <c r="AO766" i="11"/>
  <c r="AN766" i="11"/>
  <c r="AM766" i="11"/>
  <c r="AL766" i="11"/>
  <c r="AK766" i="11"/>
  <c r="AJ766" i="11"/>
  <c r="AI766" i="11"/>
  <c r="AH766" i="11"/>
  <c r="AG766" i="11"/>
  <c r="AF766" i="11"/>
  <c r="AE766" i="11"/>
  <c r="AD766" i="11"/>
  <c r="AC766" i="11"/>
  <c r="AB766" i="11"/>
  <c r="AA766" i="11"/>
  <c r="Z766" i="11"/>
  <c r="Y766" i="11"/>
  <c r="X766" i="11"/>
  <c r="W766" i="11"/>
  <c r="V766" i="11"/>
  <c r="U766" i="11"/>
  <c r="T766" i="11"/>
  <c r="S766" i="11"/>
  <c r="R766" i="11"/>
  <c r="Q766" i="11"/>
  <c r="P766" i="11"/>
  <c r="O766" i="11"/>
  <c r="G765" i="11"/>
  <c r="N762" i="11"/>
  <c r="N766" i="11" s="1"/>
  <c r="M761" i="11"/>
  <c r="L761" i="11"/>
  <c r="K761" i="11"/>
  <c r="J761" i="11"/>
  <c r="I761" i="11"/>
  <c r="H761" i="11"/>
  <c r="G761" i="11"/>
  <c r="C758" i="11"/>
  <c r="C757" i="11"/>
  <c r="C756" i="11"/>
  <c r="BH751" i="11"/>
  <c r="BG751" i="11"/>
  <c r="BF751" i="11"/>
  <c r="BE751" i="11"/>
  <c r="BD751" i="11"/>
  <c r="BC751" i="11"/>
  <c r="BB751" i="11"/>
  <c r="BA751" i="11"/>
  <c r="AZ751" i="11"/>
  <c r="AY751" i="11"/>
  <c r="AX751" i="11"/>
  <c r="AW751" i="11"/>
  <c r="AV751" i="11"/>
  <c r="AU751" i="11"/>
  <c r="AT751" i="11"/>
  <c r="AS751" i="11"/>
  <c r="AR751" i="11"/>
  <c r="AQ751" i="11"/>
  <c r="AP751" i="11"/>
  <c r="AO751" i="11"/>
  <c r="AN751" i="11"/>
  <c r="AM751" i="11"/>
  <c r="AL751" i="11"/>
  <c r="AK751" i="11"/>
  <c r="AJ751" i="11"/>
  <c r="AI751" i="11"/>
  <c r="AH751" i="11"/>
  <c r="AG751" i="11"/>
  <c r="AF751" i="11"/>
  <c r="AE751" i="11"/>
  <c r="AD751" i="11"/>
  <c r="AC751" i="11"/>
  <c r="AB751" i="11"/>
  <c r="AA751" i="11"/>
  <c r="Z751" i="11"/>
  <c r="Y751" i="11"/>
  <c r="X751" i="11"/>
  <c r="W751" i="11"/>
  <c r="V751" i="11"/>
  <c r="U751" i="11"/>
  <c r="T751" i="11"/>
  <c r="S751" i="11"/>
  <c r="R751" i="11"/>
  <c r="Q751" i="11"/>
  <c r="P751" i="11"/>
  <c r="O751" i="11"/>
  <c r="G750" i="11"/>
  <c r="N747" i="11"/>
  <c r="N751" i="11" s="1"/>
  <c r="M746" i="11"/>
  <c r="L746" i="11"/>
  <c r="K746" i="11"/>
  <c r="J746" i="11"/>
  <c r="I746" i="11"/>
  <c r="H746" i="11"/>
  <c r="G746" i="11"/>
  <c r="C743" i="11"/>
  <c r="C742" i="11"/>
  <c r="C741" i="11"/>
  <c r="BH736" i="11"/>
  <c r="BG736" i="11"/>
  <c r="BF736" i="11"/>
  <c r="BE736" i="11"/>
  <c r="BD736" i="11"/>
  <c r="BC736" i="11"/>
  <c r="BB736" i="11"/>
  <c r="BA736" i="11"/>
  <c r="AZ736" i="11"/>
  <c r="AY736" i="11"/>
  <c r="AX736" i="11"/>
  <c r="AW736" i="11"/>
  <c r="AV736" i="11"/>
  <c r="AU736" i="11"/>
  <c r="AT736" i="11"/>
  <c r="AS736" i="11"/>
  <c r="AR736" i="11"/>
  <c r="AQ736" i="11"/>
  <c r="AP736" i="11"/>
  <c r="AO736" i="11"/>
  <c r="AN736" i="11"/>
  <c r="AM736" i="11"/>
  <c r="AL736" i="11"/>
  <c r="AK736" i="11"/>
  <c r="AJ736" i="11"/>
  <c r="AI736" i="11"/>
  <c r="AH736" i="11"/>
  <c r="AG736" i="11"/>
  <c r="AF736" i="11"/>
  <c r="AE736" i="11"/>
  <c r="AD736" i="11"/>
  <c r="AC736" i="11"/>
  <c r="AB736" i="11"/>
  <c r="AA736" i="11"/>
  <c r="Z736" i="11"/>
  <c r="Y736" i="11"/>
  <c r="X736" i="11"/>
  <c r="W736" i="11"/>
  <c r="V736" i="11"/>
  <c r="U736" i="11"/>
  <c r="T736" i="11"/>
  <c r="S736" i="11"/>
  <c r="R736" i="11"/>
  <c r="Q736" i="11"/>
  <c r="P736" i="11"/>
  <c r="O736" i="11"/>
  <c r="G735" i="11"/>
  <c r="N732" i="11"/>
  <c r="N736" i="11" s="1"/>
  <c r="M731" i="11"/>
  <c r="L731" i="11"/>
  <c r="K731" i="11"/>
  <c r="J731" i="11"/>
  <c r="I731" i="11"/>
  <c r="H731" i="11"/>
  <c r="G731" i="11"/>
  <c r="C728" i="11"/>
  <c r="C727" i="11"/>
  <c r="C726" i="11"/>
  <c r="C722" i="11"/>
  <c r="BH721" i="11"/>
  <c r="BG721" i="11"/>
  <c r="BF721" i="11"/>
  <c r="BE721" i="11"/>
  <c r="BD721" i="11"/>
  <c r="BC721" i="11"/>
  <c r="BB721" i="11"/>
  <c r="BA721" i="11"/>
  <c r="AZ721" i="11"/>
  <c r="AY721" i="11"/>
  <c r="AX721" i="11"/>
  <c r="AW721" i="11"/>
  <c r="AV721" i="11"/>
  <c r="AU721" i="11"/>
  <c r="AT721" i="11"/>
  <c r="AS721" i="11"/>
  <c r="AR721" i="11"/>
  <c r="AQ721" i="11"/>
  <c r="AP721" i="11"/>
  <c r="AO721" i="11"/>
  <c r="AN721" i="11"/>
  <c r="AM721" i="11"/>
  <c r="AL721" i="11"/>
  <c r="AK721" i="11"/>
  <c r="AJ721" i="11"/>
  <c r="AI721" i="11"/>
  <c r="AH721" i="11"/>
  <c r="AG721" i="11"/>
  <c r="AF721" i="11"/>
  <c r="AE721" i="11"/>
  <c r="AD721" i="11"/>
  <c r="AC721" i="11"/>
  <c r="AB721" i="11"/>
  <c r="AA721" i="11"/>
  <c r="Z721" i="11"/>
  <c r="Y721" i="11"/>
  <c r="X721" i="11"/>
  <c r="W721" i="11"/>
  <c r="V721" i="11"/>
  <c r="U721" i="11"/>
  <c r="T721" i="11"/>
  <c r="S721" i="11"/>
  <c r="R721" i="11"/>
  <c r="Q721" i="11"/>
  <c r="P721" i="11"/>
  <c r="O721" i="11"/>
  <c r="G720" i="11"/>
  <c r="N717" i="11"/>
  <c r="M716" i="11"/>
  <c r="L716" i="11"/>
  <c r="K716" i="11"/>
  <c r="J716" i="11"/>
  <c r="I716" i="11"/>
  <c r="H716" i="11"/>
  <c r="G716" i="11"/>
  <c r="C713" i="11"/>
  <c r="C712" i="11"/>
  <c r="C711" i="11"/>
  <c r="BH706" i="11"/>
  <c r="BG706" i="11"/>
  <c r="BF706" i="11"/>
  <c r="BE706" i="11"/>
  <c r="BD706" i="11"/>
  <c r="BC706" i="11"/>
  <c r="BB706" i="11"/>
  <c r="BA706" i="11"/>
  <c r="AZ706" i="11"/>
  <c r="AY706" i="11"/>
  <c r="AX706" i="11"/>
  <c r="AW706" i="11"/>
  <c r="AV706" i="11"/>
  <c r="AU706" i="11"/>
  <c r="AT706" i="11"/>
  <c r="AS706" i="11"/>
  <c r="AR706" i="11"/>
  <c r="AQ706" i="11"/>
  <c r="AP706" i="11"/>
  <c r="AO706" i="11"/>
  <c r="AN706" i="11"/>
  <c r="AM706" i="11"/>
  <c r="AL706" i="11"/>
  <c r="AK706" i="11"/>
  <c r="AJ706" i="11"/>
  <c r="AI706" i="11"/>
  <c r="AH706" i="11"/>
  <c r="AG706" i="11"/>
  <c r="AF706" i="11"/>
  <c r="AE706" i="11"/>
  <c r="AD706" i="11"/>
  <c r="AC706" i="11"/>
  <c r="AB706" i="11"/>
  <c r="AA706" i="11"/>
  <c r="Z706" i="11"/>
  <c r="Y706" i="11"/>
  <c r="X706" i="11"/>
  <c r="W706" i="11"/>
  <c r="V706" i="11"/>
  <c r="U706" i="11"/>
  <c r="T706" i="11"/>
  <c r="S706" i="11"/>
  <c r="R706" i="11"/>
  <c r="Q706" i="11"/>
  <c r="P706" i="11"/>
  <c r="O706" i="11"/>
  <c r="G705" i="11"/>
  <c r="C698" i="11"/>
  <c r="C697" i="11"/>
  <c r="C696" i="11"/>
  <c r="C692" i="11"/>
  <c r="BH691" i="11"/>
  <c r="BG691" i="11"/>
  <c r="BF691" i="11"/>
  <c r="BE691" i="11"/>
  <c r="BD691" i="11"/>
  <c r="BC691" i="11"/>
  <c r="BB691" i="11"/>
  <c r="BA691" i="11"/>
  <c r="AZ691" i="11"/>
  <c r="AY691" i="11"/>
  <c r="AX691" i="11"/>
  <c r="AW691" i="11"/>
  <c r="AV691" i="11"/>
  <c r="AU691" i="11"/>
  <c r="AT691" i="11"/>
  <c r="AS691" i="11"/>
  <c r="AR691" i="11"/>
  <c r="AQ691" i="11"/>
  <c r="AP691" i="11"/>
  <c r="AO691" i="11"/>
  <c r="AN691" i="11"/>
  <c r="AM691" i="11"/>
  <c r="AL691" i="11"/>
  <c r="AK691" i="11"/>
  <c r="AJ691" i="11"/>
  <c r="AI691" i="11"/>
  <c r="AH691" i="11"/>
  <c r="AG691" i="11"/>
  <c r="AF691" i="11"/>
  <c r="AE691" i="11"/>
  <c r="AD691" i="11"/>
  <c r="AC691" i="11"/>
  <c r="AB691" i="11"/>
  <c r="AA691" i="11"/>
  <c r="Z691" i="11"/>
  <c r="Y691" i="11"/>
  <c r="X691" i="11"/>
  <c r="W691" i="11"/>
  <c r="V691" i="11"/>
  <c r="U691" i="11"/>
  <c r="T691" i="11"/>
  <c r="S691" i="11"/>
  <c r="R691" i="11"/>
  <c r="Q691" i="11"/>
  <c r="P691" i="11"/>
  <c r="O691" i="11"/>
  <c r="G690" i="11"/>
  <c r="N687" i="11"/>
  <c r="N691" i="11" s="1"/>
  <c r="M686" i="11"/>
  <c r="L686" i="11"/>
  <c r="K686" i="11"/>
  <c r="J686" i="11"/>
  <c r="I686" i="11"/>
  <c r="H686" i="11"/>
  <c r="G686" i="11"/>
  <c r="C683" i="11"/>
  <c r="C682" i="11"/>
  <c r="C681" i="11"/>
  <c r="BH676" i="11"/>
  <c r="BG676" i="11"/>
  <c r="BF676" i="11"/>
  <c r="BE676" i="11"/>
  <c r="BD676" i="11"/>
  <c r="BC676" i="11"/>
  <c r="BB676" i="11"/>
  <c r="BA676" i="11"/>
  <c r="AZ676" i="11"/>
  <c r="AY676" i="11"/>
  <c r="AX676" i="11"/>
  <c r="AW676" i="11"/>
  <c r="AV676" i="11"/>
  <c r="AU676" i="11"/>
  <c r="AT676" i="11"/>
  <c r="AS676" i="11"/>
  <c r="AR676" i="11"/>
  <c r="AQ676" i="11"/>
  <c r="AP676" i="11"/>
  <c r="AO676" i="11"/>
  <c r="AN676" i="11"/>
  <c r="AM676" i="11"/>
  <c r="AL676" i="11"/>
  <c r="AK676" i="11"/>
  <c r="AJ676" i="11"/>
  <c r="AI676" i="11"/>
  <c r="AH676" i="11"/>
  <c r="AG676" i="11"/>
  <c r="AF676" i="11"/>
  <c r="AE676" i="11"/>
  <c r="AD676" i="11"/>
  <c r="AC676" i="11"/>
  <c r="AB676" i="11"/>
  <c r="AA676" i="11"/>
  <c r="Z676" i="11"/>
  <c r="Y676" i="11"/>
  <c r="X676" i="11"/>
  <c r="W676" i="11"/>
  <c r="V676" i="11"/>
  <c r="U676" i="11"/>
  <c r="T676" i="11"/>
  <c r="S676" i="11"/>
  <c r="R676" i="11"/>
  <c r="Q676" i="11"/>
  <c r="P676" i="11"/>
  <c r="O676" i="11"/>
  <c r="G675" i="11"/>
  <c r="N672" i="11"/>
  <c r="N676" i="11" s="1"/>
  <c r="M671" i="11"/>
  <c r="L671" i="11"/>
  <c r="K671" i="11"/>
  <c r="J671" i="11"/>
  <c r="I671" i="11"/>
  <c r="H671" i="11"/>
  <c r="G671" i="11"/>
  <c r="C668" i="11"/>
  <c r="C667" i="11"/>
  <c r="C666" i="11"/>
  <c r="BH661" i="11"/>
  <c r="BG661" i="11"/>
  <c r="BF661" i="11"/>
  <c r="BE661" i="11"/>
  <c r="BD661" i="11"/>
  <c r="BC661" i="11"/>
  <c r="BB661" i="11"/>
  <c r="BA661" i="11"/>
  <c r="AZ661" i="11"/>
  <c r="AY661" i="11"/>
  <c r="AX661" i="11"/>
  <c r="AW661" i="11"/>
  <c r="AV661" i="11"/>
  <c r="AU661" i="11"/>
  <c r="AT661" i="11"/>
  <c r="AS661" i="11"/>
  <c r="AR661" i="11"/>
  <c r="AQ661" i="11"/>
  <c r="AP661" i="11"/>
  <c r="AO661" i="11"/>
  <c r="AN661" i="11"/>
  <c r="AM661" i="11"/>
  <c r="AL661" i="11"/>
  <c r="AK661" i="11"/>
  <c r="AJ661" i="11"/>
  <c r="AI661" i="11"/>
  <c r="AH661" i="11"/>
  <c r="AG661" i="11"/>
  <c r="AF661" i="11"/>
  <c r="AE661" i="11"/>
  <c r="AD661" i="11"/>
  <c r="AC661" i="11"/>
  <c r="AB661" i="11"/>
  <c r="AA661" i="11"/>
  <c r="Z661" i="11"/>
  <c r="Y661" i="11"/>
  <c r="X661" i="11"/>
  <c r="W661" i="11"/>
  <c r="V661" i="11"/>
  <c r="U661" i="11"/>
  <c r="T661" i="11"/>
  <c r="S661" i="11"/>
  <c r="R661" i="11"/>
  <c r="Q661" i="11"/>
  <c r="P661" i="11"/>
  <c r="O661" i="11"/>
  <c r="G660" i="11"/>
  <c r="N657" i="11"/>
  <c r="N661" i="11" s="1"/>
  <c r="M656" i="11"/>
  <c r="L656" i="11"/>
  <c r="K656" i="11"/>
  <c r="J656" i="11"/>
  <c r="I656" i="11"/>
  <c r="H656" i="11"/>
  <c r="G656" i="11"/>
  <c r="C653" i="11"/>
  <c r="C652" i="11"/>
  <c r="C651" i="11"/>
  <c r="BH646" i="11"/>
  <c r="BG646" i="11"/>
  <c r="BF646" i="11"/>
  <c r="BE646" i="11"/>
  <c r="BD646" i="11"/>
  <c r="BC646" i="11"/>
  <c r="BB646" i="11"/>
  <c r="BA646" i="11"/>
  <c r="AZ646" i="11"/>
  <c r="AY646" i="11"/>
  <c r="AX646" i="11"/>
  <c r="AW646" i="11"/>
  <c r="AV646" i="11"/>
  <c r="AU646" i="11"/>
  <c r="AT646" i="11"/>
  <c r="AS646" i="11"/>
  <c r="AR646" i="11"/>
  <c r="AQ646" i="11"/>
  <c r="AP646" i="11"/>
  <c r="AO646" i="11"/>
  <c r="AN646" i="11"/>
  <c r="AM646" i="11"/>
  <c r="AL646" i="11"/>
  <c r="AK646" i="11"/>
  <c r="AJ646" i="11"/>
  <c r="AI646" i="11"/>
  <c r="AH646" i="11"/>
  <c r="AG646" i="11"/>
  <c r="AF646" i="11"/>
  <c r="AE646" i="11"/>
  <c r="AD646" i="11"/>
  <c r="AC646" i="11"/>
  <c r="AB646" i="11"/>
  <c r="AA646" i="11"/>
  <c r="Z646" i="11"/>
  <c r="Y646" i="11"/>
  <c r="X646" i="11"/>
  <c r="W646" i="11"/>
  <c r="V646" i="11"/>
  <c r="U646" i="11"/>
  <c r="T646" i="11"/>
  <c r="S646" i="11"/>
  <c r="R646" i="11"/>
  <c r="Q646" i="11"/>
  <c r="P646" i="11"/>
  <c r="O646" i="11"/>
  <c r="G645" i="11"/>
  <c r="N642" i="11"/>
  <c r="N646" i="11" s="1"/>
  <c r="M641" i="11"/>
  <c r="L641" i="11"/>
  <c r="K641" i="11"/>
  <c r="J641" i="11"/>
  <c r="I641" i="11"/>
  <c r="H641" i="11"/>
  <c r="G641" i="11"/>
  <c r="C638" i="11"/>
  <c r="C637" i="11"/>
  <c r="C636" i="11"/>
  <c r="BH631" i="11"/>
  <c r="BG631" i="11"/>
  <c r="BF631" i="11"/>
  <c r="BE631" i="11"/>
  <c r="BD631" i="11"/>
  <c r="BC631" i="11"/>
  <c r="BB631" i="11"/>
  <c r="BA631" i="11"/>
  <c r="AZ631" i="11"/>
  <c r="AY631" i="11"/>
  <c r="AX631" i="11"/>
  <c r="AW631" i="11"/>
  <c r="AV631" i="11"/>
  <c r="AU631" i="11"/>
  <c r="AT631" i="11"/>
  <c r="AS631" i="11"/>
  <c r="AR631" i="11"/>
  <c r="AQ631" i="11"/>
  <c r="AP631" i="11"/>
  <c r="AO631" i="11"/>
  <c r="AN631" i="11"/>
  <c r="AM631" i="11"/>
  <c r="AL631" i="11"/>
  <c r="AK631" i="11"/>
  <c r="AJ631" i="11"/>
  <c r="AI631" i="11"/>
  <c r="AH631" i="11"/>
  <c r="AG631" i="11"/>
  <c r="AF631" i="11"/>
  <c r="AE631" i="11"/>
  <c r="AD631" i="11"/>
  <c r="AC631" i="11"/>
  <c r="AB631" i="11"/>
  <c r="AA631" i="11"/>
  <c r="Z631" i="11"/>
  <c r="Y631" i="11"/>
  <c r="X631" i="11"/>
  <c r="W631" i="11"/>
  <c r="V631" i="11"/>
  <c r="U631" i="11"/>
  <c r="T631" i="11"/>
  <c r="S631" i="11"/>
  <c r="R631" i="11"/>
  <c r="Q631" i="11"/>
  <c r="P631" i="11"/>
  <c r="O631" i="11"/>
  <c r="G630" i="11"/>
  <c r="N627" i="11"/>
  <c r="N631" i="11" s="1"/>
  <c r="M626" i="11"/>
  <c r="L626" i="11"/>
  <c r="K626" i="11"/>
  <c r="J626" i="11"/>
  <c r="I626" i="11"/>
  <c r="H626" i="11"/>
  <c r="G626" i="11"/>
  <c r="C623" i="11"/>
  <c r="C622" i="11"/>
  <c r="C621" i="11"/>
  <c r="BH616" i="11"/>
  <c r="BG616" i="11"/>
  <c r="BF616" i="11"/>
  <c r="BE616" i="11"/>
  <c r="BD616" i="11"/>
  <c r="BC616" i="11"/>
  <c r="BB616" i="11"/>
  <c r="BA616" i="11"/>
  <c r="AZ616" i="11"/>
  <c r="AY616" i="11"/>
  <c r="AX616" i="11"/>
  <c r="AW616" i="11"/>
  <c r="AV616" i="11"/>
  <c r="AU616" i="11"/>
  <c r="AT616" i="11"/>
  <c r="AS616" i="11"/>
  <c r="AR616" i="11"/>
  <c r="AQ616" i="11"/>
  <c r="AP616" i="11"/>
  <c r="AO616" i="11"/>
  <c r="AN616" i="11"/>
  <c r="AM616" i="11"/>
  <c r="AL616" i="11"/>
  <c r="AK616" i="11"/>
  <c r="AJ616" i="11"/>
  <c r="AI616" i="11"/>
  <c r="AH616" i="11"/>
  <c r="AG616" i="11"/>
  <c r="AF616" i="11"/>
  <c r="AE616" i="11"/>
  <c r="AD616" i="11"/>
  <c r="AC616" i="11"/>
  <c r="AB616" i="11"/>
  <c r="AA616" i="11"/>
  <c r="Z616" i="11"/>
  <c r="Y616" i="11"/>
  <c r="X616" i="11"/>
  <c r="W616" i="11"/>
  <c r="V616" i="11"/>
  <c r="U616" i="11"/>
  <c r="T616" i="11"/>
  <c r="S616" i="11"/>
  <c r="R616" i="11"/>
  <c r="Q616" i="11"/>
  <c r="P616" i="11"/>
  <c r="O616" i="11"/>
  <c r="G615" i="11"/>
  <c r="N612" i="11"/>
  <c r="N616" i="11" s="1"/>
  <c r="M611" i="11"/>
  <c r="L611" i="11"/>
  <c r="K611" i="11"/>
  <c r="J611" i="11"/>
  <c r="I611" i="11"/>
  <c r="H611" i="11"/>
  <c r="G611" i="11"/>
  <c r="C608" i="11"/>
  <c r="C607" i="11"/>
  <c r="C606" i="11"/>
  <c r="BH601" i="11"/>
  <c r="BG601" i="11"/>
  <c r="BF601" i="11"/>
  <c r="BE601" i="11"/>
  <c r="BD601" i="11"/>
  <c r="BC601" i="11"/>
  <c r="BB601" i="11"/>
  <c r="BA601" i="11"/>
  <c r="AZ601" i="11"/>
  <c r="AY601" i="11"/>
  <c r="AX601" i="11"/>
  <c r="AW601" i="11"/>
  <c r="AV601" i="11"/>
  <c r="AU601" i="11"/>
  <c r="AT601" i="11"/>
  <c r="AS601" i="11"/>
  <c r="AR601" i="11"/>
  <c r="AQ601" i="11"/>
  <c r="AP601" i="11"/>
  <c r="AO601" i="11"/>
  <c r="AN601" i="11"/>
  <c r="AM601" i="11"/>
  <c r="AL601" i="11"/>
  <c r="AK601" i="11"/>
  <c r="AJ601" i="11"/>
  <c r="AI601" i="11"/>
  <c r="AH601" i="11"/>
  <c r="AG601" i="11"/>
  <c r="AF601" i="11"/>
  <c r="AE601" i="11"/>
  <c r="AD601" i="11"/>
  <c r="AC601" i="11"/>
  <c r="AB601" i="11"/>
  <c r="AA601" i="11"/>
  <c r="Z601" i="11"/>
  <c r="Y601" i="11"/>
  <c r="X601" i="11"/>
  <c r="W601" i="11"/>
  <c r="V601" i="11"/>
  <c r="U601" i="11"/>
  <c r="T601" i="11"/>
  <c r="S601" i="11"/>
  <c r="R601" i="11"/>
  <c r="Q601" i="11"/>
  <c r="P601" i="11"/>
  <c r="O601" i="11"/>
  <c r="G600" i="11"/>
  <c r="N597" i="11"/>
  <c r="N601" i="11" s="1"/>
  <c r="M596" i="11"/>
  <c r="L596" i="11"/>
  <c r="K596" i="11"/>
  <c r="J596" i="11"/>
  <c r="I596" i="11"/>
  <c r="H596" i="11"/>
  <c r="G596" i="11"/>
  <c r="C593" i="11"/>
  <c r="C592" i="11"/>
  <c r="C591" i="11"/>
  <c r="C587" i="11"/>
  <c r="BH586" i="11"/>
  <c r="BG586" i="11"/>
  <c r="BF586" i="11"/>
  <c r="BE586" i="11"/>
  <c r="BD586" i="11"/>
  <c r="BC586" i="11"/>
  <c r="BB586" i="11"/>
  <c r="BA586" i="11"/>
  <c r="AZ586" i="11"/>
  <c r="AY586" i="11"/>
  <c r="AX586" i="11"/>
  <c r="AW586" i="11"/>
  <c r="AV586" i="11"/>
  <c r="AU586" i="11"/>
  <c r="AT586" i="11"/>
  <c r="AS586" i="11"/>
  <c r="AR586" i="11"/>
  <c r="AQ586" i="11"/>
  <c r="AP586" i="11"/>
  <c r="AO586" i="11"/>
  <c r="AN586" i="11"/>
  <c r="AM586" i="11"/>
  <c r="AL586" i="11"/>
  <c r="AK586" i="11"/>
  <c r="AJ586" i="11"/>
  <c r="AI586" i="11"/>
  <c r="AH586" i="11"/>
  <c r="AG586" i="11"/>
  <c r="AF586" i="11"/>
  <c r="AE586" i="11"/>
  <c r="AD586" i="11"/>
  <c r="AC586" i="11"/>
  <c r="AB586" i="11"/>
  <c r="AA586" i="11"/>
  <c r="Z586" i="11"/>
  <c r="Y586" i="11"/>
  <c r="X586" i="11"/>
  <c r="W586" i="11"/>
  <c r="V586" i="11"/>
  <c r="U586" i="11"/>
  <c r="T586" i="11"/>
  <c r="S586" i="11"/>
  <c r="R586" i="11"/>
  <c r="Q586" i="11"/>
  <c r="P586" i="11"/>
  <c r="O586" i="11"/>
  <c r="G585" i="11"/>
  <c r="N582" i="11"/>
  <c r="M581" i="11"/>
  <c r="L581" i="11"/>
  <c r="K581" i="11"/>
  <c r="J581" i="11"/>
  <c r="I581" i="11"/>
  <c r="H581" i="11"/>
  <c r="G581" i="11"/>
  <c r="C578" i="11"/>
  <c r="C577" i="11"/>
  <c r="C576" i="11"/>
  <c r="BH571" i="11"/>
  <c r="BG571" i="11"/>
  <c r="BF571" i="11"/>
  <c r="BE571" i="11"/>
  <c r="BD571" i="11"/>
  <c r="BC571" i="11"/>
  <c r="BB571" i="11"/>
  <c r="BA571" i="11"/>
  <c r="AZ571" i="11"/>
  <c r="AY571" i="11"/>
  <c r="AX571" i="11"/>
  <c r="AW571" i="11"/>
  <c r="AV571" i="11"/>
  <c r="AU571" i="11"/>
  <c r="AT571" i="11"/>
  <c r="AS571" i="11"/>
  <c r="AR571" i="11"/>
  <c r="AQ571" i="11"/>
  <c r="AP571" i="11"/>
  <c r="AO571" i="11"/>
  <c r="AN571" i="11"/>
  <c r="AM571" i="11"/>
  <c r="AL571" i="11"/>
  <c r="AK571" i="11"/>
  <c r="AJ571" i="11"/>
  <c r="AI571" i="11"/>
  <c r="AH571" i="11"/>
  <c r="AG571" i="11"/>
  <c r="AF571" i="11"/>
  <c r="AE571" i="11"/>
  <c r="AD571" i="11"/>
  <c r="AC571" i="11"/>
  <c r="AB571" i="11"/>
  <c r="AA571" i="11"/>
  <c r="Z571" i="11"/>
  <c r="Y571" i="11"/>
  <c r="X571" i="11"/>
  <c r="W571" i="11"/>
  <c r="V571" i="11"/>
  <c r="U571" i="11"/>
  <c r="T571" i="11"/>
  <c r="S571" i="11"/>
  <c r="R571" i="11"/>
  <c r="Q571" i="11"/>
  <c r="P571" i="11"/>
  <c r="O571" i="11"/>
  <c r="G570" i="11"/>
  <c r="C563" i="11"/>
  <c r="C562" i="11"/>
  <c r="C561" i="11"/>
  <c r="BH556" i="11"/>
  <c r="BG556" i="11"/>
  <c r="BF556" i="11"/>
  <c r="BE556" i="11"/>
  <c r="BD556" i="11"/>
  <c r="BC556" i="11"/>
  <c r="BB556" i="11"/>
  <c r="BA556" i="11"/>
  <c r="AZ556" i="11"/>
  <c r="AY556" i="11"/>
  <c r="AX556" i="11"/>
  <c r="AW556" i="11"/>
  <c r="AV556" i="11"/>
  <c r="AU556" i="11"/>
  <c r="AT556" i="11"/>
  <c r="AS556" i="11"/>
  <c r="AR556" i="11"/>
  <c r="AQ556" i="11"/>
  <c r="AP556" i="11"/>
  <c r="AO556" i="11"/>
  <c r="AN556" i="11"/>
  <c r="AM556" i="11"/>
  <c r="AL556" i="11"/>
  <c r="AK556" i="11"/>
  <c r="AJ556" i="11"/>
  <c r="AI556" i="11"/>
  <c r="AH556" i="11"/>
  <c r="AG556" i="11"/>
  <c r="AF556" i="11"/>
  <c r="AE556" i="11"/>
  <c r="AD556" i="11"/>
  <c r="AC556" i="11"/>
  <c r="AB556" i="11"/>
  <c r="AA556" i="11"/>
  <c r="Z556" i="11"/>
  <c r="Y556" i="11"/>
  <c r="X556" i="11"/>
  <c r="W556" i="11"/>
  <c r="V556" i="11"/>
  <c r="U556" i="11"/>
  <c r="T556" i="11"/>
  <c r="S556" i="11"/>
  <c r="R556" i="11"/>
  <c r="Q556" i="11"/>
  <c r="P556" i="11"/>
  <c r="O556" i="11"/>
  <c r="G555" i="11"/>
  <c r="C545" i="11"/>
  <c r="C544" i="11"/>
  <c r="C543" i="11"/>
  <c r="BH538" i="11"/>
  <c r="BG538" i="11"/>
  <c r="BF538" i="11"/>
  <c r="BE538" i="11"/>
  <c r="BD538" i="11"/>
  <c r="BC538" i="11"/>
  <c r="BB538" i="11"/>
  <c r="BA538" i="11"/>
  <c r="AZ538" i="11"/>
  <c r="AY538" i="11"/>
  <c r="AX538" i="11"/>
  <c r="AW538" i="11"/>
  <c r="AV538" i="11"/>
  <c r="AU538" i="11"/>
  <c r="AT538" i="11"/>
  <c r="AS538" i="11"/>
  <c r="AR538" i="11"/>
  <c r="AQ538" i="11"/>
  <c r="AP538" i="11"/>
  <c r="AO538" i="11"/>
  <c r="AN538" i="11"/>
  <c r="AM538" i="11"/>
  <c r="AL538" i="11"/>
  <c r="AK538" i="11"/>
  <c r="AJ538" i="11"/>
  <c r="AI538" i="11"/>
  <c r="AH538" i="11"/>
  <c r="AG538" i="11"/>
  <c r="AF538" i="11"/>
  <c r="AE538" i="11"/>
  <c r="AD538" i="11"/>
  <c r="AC538" i="11"/>
  <c r="AB538" i="11"/>
  <c r="AA538" i="11"/>
  <c r="Z538" i="11"/>
  <c r="Y538" i="11"/>
  <c r="X538" i="11"/>
  <c r="W538" i="11"/>
  <c r="V538" i="11"/>
  <c r="U538" i="11"/>
  <c r="T538" i="11"/>
  <c r="S538" i="11"/>
  <c r="R538" i="11"/>
  <c r="Q538" i="11"/>
  <c r="P538" i="11"/>
  <c r="O538" i="11"/>
  <c r="G537" i="11"/>
  <c r="N534" i="11"/>
  <c r="N538" i="11" s="1"/>
  <c r="M533" i="11"/>
  <c r="L533" i="11"/>
  <c r="K533" i="11"/>
  <c r="J533" i="11"/>
  <c r="I533" i="11"/>
  <c r="H533" i="11"/>
  <c r="G533" i="11"/>
  <c r="C530" i="11"/>
  <c r="C529" i="11"/>
  <c r="C528" i="11"/>
  <c r="BH523" i="11"/>
  <c r="BG523" i="11"/>
  <c r="BF523" i="11"/>
  <c r="BE523" i="11"/>
  <c r="BD523" i="11"/>
  <c r="BC523" i="11"/>
  <c r="BB523" i="11"/>
  <c r="BA523" i="11"/>
  <c r="AZ523" i="11"/>
  <c r="AY523" i="11"/>
  <c r="AX523" i="11"/>
  <c r="AW523" i="11"/>
  <c r="AV523" i="11"/>
  <c r="AU523" i="11"/>
  <c r="AT523" i="11"/>
  <c r="AS523" i="11"/>
  <c r="AR523" i="11"/>
  <c r="AQ523" i="11"/>
  <c r="AP523" i="11"/>
  <c r="AO523" i="11"/>
  <c r="AN523" i="11"/>
  <c r="AM523" i="11"/>
  <c r="AL523" i="11"/>
  <c r="AK523" i="11"/>
  <c r="AJ523" i="11"/>
  <c r="AI523" i="11"/>
  <c r="AH523" i="11"/>
  <c r="AG523" i="11"/>
  <c r="AF523" i="11"/>
  <c r="AE523" i="11"/>
  <c r="AD523" i="11"/>
  <c r="AC523" i="11"/>
  <c r="AB523" i="11"/>
  <c r="AA523" i="11"/>
  <c r="Z523" i="11"/>
  <c r="Y523" i="11"/>
  <c r="X523" i="11"/>
  <c r="W523" i="11"/>
  <c r="V523" i="11"/>
  <c r="U523" i="11"/>
  <c r="T523" i="11"/>
  <c r="S523" i="11"/>
  <c r="R523" i="11"/>
  <c r="Q523" i="11"/>
  <c r="P523" i="11"/>
  <c r="O523" i="11"/>
  <c r="G522" i="11"/>
  <c r="N519" i="11"/>
  <c r="N523" i="11" s="1"/>
  <c r="M518" i="11"/>
  <c r="L518" i="11"/>
  <c r="K518" i="11"/>
  <c r="J518" i="11"/>
  <c r="I518" i="11"/>
  <c r="H518" i="11"/>
  <c r="G518" i="11"/>
  <c r="C515" i="11"/>
  <c r="C514" i="11"/>
  <c r="C513" i="11"/>
  <c r="BH508" i="11"/>
  <c r="BG508" i="11"/>
  <c r="BF508" i="11"/>
  <c r="BE508" i="11"/>
  <c r="BD508" i="11"/>
  <c r="BC508" i="11"/>
  <c r="BB508" i="11"/>
  <c r="BA508" i="11"/>
  <c r="AZ508" i="11"/>
  <c r="AY508" i="11"/>
  <c r="AX508" i="11"/>
  <c r="AW508" i="11"/>
  <c r="AV508" i="11"/>
  <c r="AU508" i="11"/>
  <c r="AT508" i="11"/>
  <c r="AS508" i="11"/>
  <c r="AR508" i="11"/>
  <c r="AQ508" i="11"/>
  <c r="AP508" i="11"/>
  <c r="AO508" i="11"/>
  <c r="AN508" i="11"/>
  <c r="AM508" i="11"/>
  <c r="AL508" i="11"/>
  <c r="AK508" i="11"/>
  <c r="AJ508" i="11"/>
  <c r="AI508" i="11"/>
  <c r="AH508" i="11"/>
  <c r="AG508" i="11"/>
  <c r="AF508" i="11"/>
  <c r="AE508" i="11"/>
  <c r="AD508" i="11"/>
  <c r="AC508" i="11"/>
  <c r="AB508" i="11"/>
  <c r="AA508" i="11"/>
  <c r="Z508" i="11"/>
  <c r="Y508" i="11"/>
  <c r="X508" i="11"/>
  <c r="W508" i="11"/>
  <c r="V508" i="11"/>
  <c r="U508" i="11"/>
  <c r="T508" i="11"/>
  <c r="S508" i="11"/>
  <c r="R508" i="11"/>
  <c r="Q508" i="11"/>
  <c r="P508" i="11"/>
  <c r="O508" i="11"/>
  <c r="G507" i="11"/>
  <c r="N504" i="11"/>
  <c r="N508" i="11" s="1"/>
  <c r="M503" i="11"/>
  <c r="L503" i="11"/>
  <c r="K503" i="11"/>
  <c r="J503" i="11"/>
  <c r="I503" i="11"/>
  <c r="H503" i="11"/>
  <c r="G503" i="11"/>
  <c r="C500" i="11"/>
  <c r="C499" i="11"/>
  <c r="C498" i="11"/>
  <c r="BH493" i="11"/>
  <c r="BG493" i="11"/>
  <c r="BF493" i="11"/>
  <c r="BE493" i="11"/>
  <c r="BD493" i="11"/>
  <c r="BC493" i="11"/>
  <c r="BB493" i="11"/>
  <c r="BA493" i="11"/>
  <c r="AZ493" i="11"/>
  <c r="AY493" i="11"/>
  <c r="AX493" i="11"/>
  <c r="AW493" i="11"/>
  <c r="AV493" i="11"/>
  <c r="AU493" i="11"/>
  <c r="AT493" i="11"/>
  <c r="AS493" i="11"/>
  <c r="AR493" i="11"/>
  <c r="AQ493" i="11"/>
  <c r="AP493" i="11"/>
  <c r="AO493" i="11"/>
  <c r="AN493" i="11"/>
  <c r="AM493" i="11"/>
  <c r="AL493" i="11"/>
  <c r="AK493" i="11"/>
  <c r="AJ493" i="11"/>
  <c r="AI493" i="11"/>
  <c r="AH493" i="11"/>
  <c r="AG493" i="11"/>
  <c r="AF493" i="11"/>
  <c r="AE493" i="11"/>
  <c r="AD493" i="11"/>
  <c r="AC493" i="11"/>
  <c r="AB493" i="11"/>
  <c r="AA493" i="11"/>
  <c r="Z493" i="11"/>
  <c r="Y493" i="11"/>
  <c r="X493" i="11"/>
  <c r="W493" i="11"/>
  <c r="V493" i="11"/>
  <c r="U493" i="11"/>
  <c r="T493" i="11"/>
  <c r="S493" i="11"/>
  <c r="R493" i="11"/>
  <c r="Q493" i="11"/>
  <c r="P493" i="11"/>
  <c r="O493" i="11"/>
  <c r="G492" i="11"/>
  <c r="N489" i="11"/>
  <c r="N493" i="11" s="1"/>
  <c r="M488" i="11"/>
  <c r="L488" i="11"/>
  <c r="K488" i="11"/>
  <c r="J488" i="11"/>
  <c r="I488" i="11"/>
  <c r="H488" i="11"/>
  <c r="G488" i="11"/>
  <c r="C485" i="11"/>
  <c r="C484" i="11"/>
  <c r="C483" i="11"/>
  <c r="BH478" i="11"/>
  <c r="BG478" i="11"/>
  <c r="BF478" i="11"/>
  <c r="BE478" i="11"/>
  <c r="BD478" i="11"/>
  <c r="BC478" i="11"/>
  <c r="BB478" i="11"/>
  <c r="BA478" i="11"/>
  <c r="AZ478" i="11"/>
  <c r="AY478" i="11"/>
  <c r="AX478" i="11"/>
  <c r="AW478" i="11"/>
  <c r="AV478" i="11"/>
  <c r="AU478" i="11"/>
  <c r="AT478" i="11"/>
  <c r="AS478" i="11"/>
  <c r="AR478" i="11"/>
  <c r="AQ478" i="11"/>
  <c r="AP478" i="11"/>
  <c r="AO478" i="11"/>
  <c r="AN478" i="11"/>
  <c r="AM478" i="11"/>
  <c r="AL478" i="11"/>
  <c r="AK478" i="11"/>
  <c r="AJ478" i="11"/>
  <c r="AI478" i="11"/>
  <c r="AH478" i="11"/>
  <c r="AG478" i="11"/>
  <c r="AF478" i="11"/>
  <c r="AE478" i="11"/>
  <c r="AD478" i="11"/>
  <c r="AC478" i="11"/>
  <c r="AB478" i="11"/>
  <c r="AA478" i="11"/>
  <c r="Z478" i="11"/>
  <c r="Y478" i="11"/>
  <c r="X478" i="11"/>
  <c r="W478" i="11"/>
  <c r="V478" i="11"/>
  <c r="U478" i="11"/>
  <c r="T478" i="11"/>
  <c r="S478" i="11"/>
  <c r="R478" i="11"/>
  <c r="Q478" i="11"/>
  <c r="P478" i="11"/>
  <c r="O478" i="11"/>
  <c r="G477" i="11"/>
  <c r="N474" i="11"/>
  <c r="N478" i="11" s="1"/>
  <c r="M473" i="11"/>
  <c r="L473" i="11"/>
  <c r="K473" i="11"/>
  <c r="J473" i="11"/>
  <c r="I473" i="11"/>
  <c r="H473" i="11"/>
  <c r="G473" i="11"/>
  <c r="C470" i="11"/>
  <c r="C469" i="11"/>
  <c r="C468" i="11"/>
  <c r="BH463" i="11"/>
  <c r="BG463" i="11"/>
  <c r="BF463" i="11"/>
  <c r="BE463" i="11"/>
  <c r="BD463" i="11"/>
  <c r="BC463" i="11"/>
  <c r="BB463" i="11"/>
  <c r="BA463" i="11"/>
  <c r="AZ463" i="11"/>
  <c r="AY463" i="11"/>
  <c r="AX463" i="11"/>
  <c r="AW463" i="11"/>
  <c r="AV463" i="11"/>
  <c r="AU463" i="11"/>
  <c r="AT463" i="11"/>
  <c r="AS463" i="11"/>
  <c r="AR463" i="11"/>
  <c r="AQ463" i="11"/>
  <c r="AP463" i="11"/>
  <c r="AO463" i="11"/>
  <c r="AN463" i="11"/>
  <c r="AM463" i="11"/>
  <c r="AL463" i="11"/>
  <c r="AK463" i="11"/>
  <c r="AJ463" i="11"/>
  <c r="AI463" i="11"/>
  <c r="AH463" i="11"/>
  <c r="AG463" i="11"/>
  <c r="AF463" i="11"/>
  <c r="AE463" i="11"/>
  <c r="AD463" i="11"/>
  <c r="AC463" i="11"/>
  <c r="AB463" i="11"/>
  <c r="AA463" i="11"/>
  <c r="Z463" i="11"/>
  <c r="Y463" i="11"/>
  <c r="X463" i="11"/>
  <c r="W463" i="11"/>
  <c r="V463" i="11"/>
  <c r="U463" i="11"/>
  <c r="T463" i="11"/>
  <c r="S463" i="11"/>
  <c r="R463" i="11"/>
  <c r="Q463" i="11"/>
  <c r="P463" i="11"/>
  <c r="O463" i="11"/>
  <c r="G462" i="11"/>
  <c r="N459" i="11"/>
  <c r="N463" i="11" s="1"/>
  <c r="M458" i="11"/>
  <c r="L458" i="11"/>
  <c r="K458" i="11"/>
  <c r="J458" i="11"/>
  <c r="I458" i="11"/>
  <c r="H458" i="11"/>
  <c r="G458" i="11"/>
  <c r="C455" i="11"/>
  <c r="C454" i="11"/>
  <c r="C453" i="11"/>
  <c r="BH448" i="11"/>
  <c r="BG448" i="11"/>
  <c r="BF448" i="11"/>
  <c r="BE448" i="11"/>
  <c r="BD448" i="11"/>
  <c r="BC448" i="11"/>
  <c r="BB448" i="11"/>
  <c r="BA448" i="11"/>
  <c r="AZ448" i="11"/>
  <c r="AY448" i="11"/>
  <c r="AX448" i="11"/>
  <c r="AW448" i="11"/>
  <c r="AV448" i="11"/>
  <c r="AU448" i="11"/>
  <c r="AT448" i="11"/>
  <c r="AS448" i="11"/>
  <c r="AR448" i="11"/>
  <c r="AQ448" i="11"/>
  <c r="AP448" i="11"/>
  <c r="AO448" i="11"/>
  <c r="AN448" i="11"/>
  <c r="AM448" i="11"/>
  <c r="AL448" i="11"/>
  <c r="AK448" i="11"/>
  <c r="AJ448" i="11"/>
  <c r="AI448" i="11"/>
  <c r="AH448" i="11"/>
  <c r="AG448" i="11"/>
  <c r="AF448" i="11"/>
  <c r="AE448" i="11"/>
  <c r="AD448" i="11"/>
  <c r="AC448" i="11"/>
  <c r="AB448" i="11"/>
  <c r="AA448" i="11"/>
  <c r="Z448" i="11"/>
  <c r="Y448" i="11"/>
  <c r="X448" i="11"/>
  <c r="W448" i="11"/>
  <c r="V448" i="11"/>
  <c r="U448" i="11"/>
  <c r="T448" i="11"/>
  <c r="S448" i="11"/>
  <c r="R448" i="11"/>
  <c r="Q448" i="11"/>
  <c r="P448" i="11"/>
  <c r="O448" i="11"/>
  <c r="G447" i="11"/>
  <c r="N444" i="11"/>
  <c r="N448" i="11" s="1"/>
  <c r="M443" i="11"/>
  <c r="L443" i="11"/>
  <c r="K443" i="11"/>
  <c r="J443" i="11"/>
  <c r="I443" i="11"/>
  <c r="H443" i="11"/>
  <c r="G443" i="11"/>
  <c r="C440" i="11"/>
  <c r="C439" i="11"/>
  <c r="C438" i="11"/>
  <c r="BH433" i="11"/>
  <c r="BG433" i="11"/>
  <c r="BF433" i="11"/>
  <c r="BE433" i="11"/>
  <c r="BD433" i="11"/>
  <c r="BC433" i="11"/>
  <c r="BB433" i="11"/>
  <c r="BA433" i="11"/>
  <c r="AZ433" i="11"/>
  <c r="AY433" i="11"/>
  <c r="AX433" i="11"/>
  <c r="AW433" i="11"/>
  <c r="AV433" i="11"/>
  <c r="AU433" i="11"/>
  <c r="AT433" i="11"/>
  <c r="AS433" i="11"/>
  <c r="AR433" i="11"/>
  <c r="AQ433" i="11"/>
  <c r="AP433" i="11"/>
  <c r="AO433" i="11"/>
  <c r="AN433" i="11"/>
  <c r="AM433" i="11"/>
  <c r="AL433" i="11"/>
  <c r="AK433" i="11"/>
  <c r="AJ433" i="11"/>
  <c r="AI433" i="11"/>
  <c r="AH433" i="11"/>
  <c r="AG433" i="11"/>
  <c r="AF433" i="11"/>
  <c r="AE433" i="11"/>
  <c r="AD433" i="11"/>
  <c r="AC433" i="11"/>
  <c r="AB433" i="11"/>
  <c r="AA433" i="11"/>
  <c r="Z433" i="11"/>
  <c r="Y433" i="11"/>
  <c r="X433" i="11"/>
  <c r="W433" i="11"/>
  <c r="V433" i="11"/>
  <c r="U433" i="11"/>
  <c r="T433" i="11"/>
  <c r="S433" i="11"/>
  <c r="R433" i="11"/>
  <c r="Q433" i="11"/>
  <c r="P433" i="11"/>
  <c r="O433" i="11"/>
  <c r="G432" i="11"/>
  <c r="N429" i="11"/>
  <c r="N433" i="11" s="1"/>
  <c r="M428" i="11"/>
  <c r="L428" i="11"/>
  <c r="K428" i="11"/>
  <c r="J428" i="11"/>
  <c r="I428" i="11"/>
  <c r="H428" i="11"/>
  <c r="G428" i="11"/>
  <c r="C425" i="11"/>
  <c r="C424" i="11"/>
  <c r="C423" i="11"/>
  <c r="C419" i="11"/>
  <c r="BH418" i="11"/>
  <c r="BG418" i="11"/>
  <c r="BF418" i="11"/>
  <c r="BE418" i="11"/>
  <c r="BD418" i="11"/>
  <c r="BC418" i="11"/>
  <c r="BB418" i="11"/>
  <c r="BA418" i="11"/>
  <c r="AZ418" i="11"/>
  <c r="AY418" i="11"/>
  <c r="AX418" i="11"/>
  <c r="AW418" i="11"/>
  <c r="AV418" i="11"/>
  <c r="AU418" i="11"/>
  <c r="AT418" i="11"/>
  <c r="AS418" i="11"/>
  <c r="AR418" i="11"/>
  <c r="AQ418" i="11"/>
  <c r="AP418" i="11"/>
  <c r="AO418" i="11"/>
  <c r="AN418" i="11"/>
  <c r="AM418" i="11"/>
  <c r="AL418" i="11"/>
  <c r="AK418" i="11"/>
  <c r="AJ418" i="11"/>
  <c r="AI418" i="11"/>
  <c r="AH418" i="11"/>
  <c r="AG418" i="11"/>
  <c r="AF418" i="11"/>
  <c r="AE418" i="11"/>
  <c r="AD418" i="11"/>
  <c r="AC418" i="11"/>
  <c r="AB418" i="11"/>
  <c r="AA418" i="11"/>
  <c r="Z418" i="11"/>
  <c r="Y418" i="11"/>
  <c r="X418" i="11"/>
  <c r="W418" i="11"/>
  <c r="V418" i="11"/>
  <c r="U418" i="11"/>
  <c r="T418" i="11"/>
  <c r="S418" i="11"/>
  <c r="R418" i="11"/>
  <c r="Q418" i="11"/>
  <c r="P418" i="11"/>
  <c r="O418" i="11"/>
  <c r="G417" i="11"/>
  <c r="N414" i="11"/>
  <c r="M413" i="11"/>
  <c r="L413" i="11"/>
  <c r="K413" i="11"/>
  <c r="J413" i="11"/>
  <c r="I413" i="11"/>
  <c r="H413" i="11"/>
  <c r="G413" i="11"/>
  <c r="C410" i="11"/>
  <c r="C409" i="11"/>
  <c r="C408" i="11"/>
  <c r="BH403" i="11"/>
  <c r="BG403" i="11"/>
  <c r="BF403" i="11"/>
  <c r="BE403" i="11"/>
  <c r="BD403" i="11"/>
  <c r="BC403" i="11"/>
  <c r="BB403" i="11"/>
  <c r="BA403" i="11"/>
  <c r="AZ403" i="11"/>
  <c r="AY403" i="11"/>
  <c r="AX403" i="11"/>
  <c r="AW403" i="11"/>
  <c r="AV403" i="11"/>
  <c r="AU403" i="11"/>
  <c r="AT403" i="11"/>
  <c r="AS403" i="11"/>
  <c r="AR403" i="11"/>
  <c r="AQ403" i="11"/>
  <c r="AP403" i="11"/>
  <c r="AO403" i="11"/>
  <c r="AN403" i="11"/>
  <c r="AM403" i="11"/>
  <c r="AL403" i="11"/>
  <c r="AK403" i="11"/>
  <c r="AJ403" i="11"/>
  <c r="AI403" i="11"/>
  <c r="AH403" i="11"/>
  <c r="AG403" i="11"/>
  <c r="AF403" i="11"/>
  <c r="AE403" i="11"/>
  <c r="AD403" i="11"/>
  <c r="AC403" i="11"/>
  <c r="AB403" i="11"/>
  <c r="AA403" i="11"/>
  <c r="Z403" i="11"/>
  <c r="Y403" i="11"/>
  <c r="X403" i="11"/>
  <c r="W403" i="11"/>
  <c r="V403" i="11"/>
  <c r="U403" i="11"/>
  <c r="T403" i="11"/>
  <c r="S403" i="11"/>
  <c r="R403" i="11"/>
  <c r="Q403" i="11"/>
  <c r="P403" i="11"/>
  <c r="O403" i="11"/>
  <c r="G402" i="11"/>
  <c r="C391" i="11"/>
  <c r="C390" i="11"/>
  <c r="C389" i="11"/>
  <c r="BH384" i="11"/>
  <c r="BG384" i="11"/>
  <c r="BF384" i="11"/>
  <c r="BE384" i="11"/>
  <c r="BD384" i="11"/>
  <c r="BC384" i="11"/>
  <c r="BB384" i="11"/>
  <c r="BA384" i="11"/>
  <c r="AZ384" i="11"/>
  <c r="AY384" i="11"/>
  <c r="AX384" i="11"/>
  <c r="AW384" i="11"/>
  <c r="AV384" i="11"/>
  <c r="AU384" i="11"/>
  <c r="AT384" i="11"/>
  <c r="AS384" i="11"/>
  <c r="AR384" i="11"/>
  <c r="AQ384" i="11"/>
  <c r="AP384" i="11"/>
  <c r="AO384" i="11"/>
  <c r="AN384" i="11"/>
  <c r="AM384" i="11"/>
  <c r="AL384" i="11"/>
  <c r="AK384" i="11"/>
  <c r="AJ384" i="11"/>
  <c r="AI384" i="11"/>
  <c r="AH384" i="11"/>
  <c r="AG384" i="11"/>
  <c r="AF384" i="11"/>
  <c r="AE384" i="11"/>
  <c r="AD384" i="11"/>
  <c r="AC384" i="11"/>
  <c r="AB384" i="11"/>
  <c r="AA384" i="11"/>
  <c r="Z384" i="11"/>
  <c r="Y384" i="11"/>
  <c r="X384" i="11"/>
  <c r="W384" i="11"/>
  <c r="V384" i="11"/>
  <c r="U384" i="11"/>
  <c r="T384" i="11"/>
  <c r="S384" i="11"/>
  <c r="R384" i="11"/>
  <c r="Q384" i="11"/>
  <c r="P384" i="11"/>
  <c r="O384" i="11"/>
  <c r="G383" i="11"/>
  <c r="N380" i="11"/>
  <c r="N384" i="11" s="1"/>
  <c r="M379" i="11"/>
  <c r="L379" i="11"/>
  <c r="K379" i="11"/>
  <c r="J379" i="11"/>
  <c r="I379" i="11"/>
  <c r="H379" i="11"/>
  <c r="G379" i="11"/>
  <c r="C376" i="11"/>
  <c r="C375" i="11"/>
  <c r="C374" i="11"/>
  <c r="BH369" i="11"/>
  <c r="BG369" i="11"/>
  <c r="BF369" i="11"/>
  <c r="BE369" i="11"/>
  <c r="BD369" i="11"/>
  <c r="BC369" i="11"/>
  <c r="BB369" i="11"/>
  <c r="BA369" i="11"/>
  <c r="AZ369" i="11"/>
  <c r="AY369" i="11"/>
  <c r="AX369" i="11"/>
  <c r="AW369" i="11"/>
  <c r="AV369" i="11"/>
  <c r="AU369" i="11"/>
  <c r="AT369" i="11"/>
  <c r="AS369" i="11"/>
  <c r="AR369" i="11"/>
  <c r="AQ369" i="11"/>
  <c r="AP369" i="11"/>
  <c r="AO369" i="11"/>
  <c r="AN369" i="11"/>
  <c r="AM369" i="11"/>
  <c r="AL369" i="11"/>
  <c r="AK369" i="11"/>
  <c r="AJ369" i="11"/>
  <c r="AI369" i="11"/>
  <c r="AH369" i="11"/>
  <c r="AG369" i="11"/>
  <c r="AF369" i="11"/>
  <c r="AE369" i="11"/>
  <c r="AD369" i="11"/>
  <c r="AC369" i="11"/>
  <c r="AB369" i="11"/>
  <c r="AA369" i="11"/>
  <c r="Z369" i="11"/>
  <c r="Y369" i="11"/>
  <c r="X369" i="11"/>
  <c r="W369" i="11"/>
  <c r="V369" i="11"/>
  <c r="U369" i="11"/>
  <c r="T369" i="11"/>
  <c r="S369" i="11"/>
  <c r="R369" i="11"/>
  <c r="Q369" i="11"/>
  <c r="P369" i="11"/>
  <c r="O369" i="11"/>
  <c r="G368" i="11"/>
  <c r="N365" i="11"/>
  <c r="N369" i="11" s="1"/>
  <c r="M364" i="11"/>
  <c r="L364" i="11"/>
  <c r="K364" i="11"/>
  <c r="J364" i="11"/>
  <c r="I364" i="11"/>
  <c r="H364" i="11"/>
  <c r="G364" i="11"/>
  <c r="C361" i="11"/>
  <c r="C360" i="11"/>
  <c r="C359" i="11"/>
  <c r="BH354" i="11"/>
  <c r="BG354" i="11"/>
  <c r="BF354" i="11"/>
  <c r="BE354" i="11"/>
  <c r="BD354" i="11"/>
  <c r="BC354" i="11"/>
  <c r="BB354" i="11"/>
  <c r="BA354" i="11"/>
  <c r="AZ354" i="11"/>
  <c r="AY354" i="11"/>
  <c r="AX354" i="11"/>
  <c r="AW354" i="11"/>
  <c r="AV354" i="11"/>
  <c r="AU354" i="11"/>
  <c r="AT354" i="11"/>
  <c r="AS354" i="11"/>
  <c r="AR354" i="11"/>
  <c r="AQ354" i="11"/>
  <c r="AP354" i="11"/>
  <c r="AO354" i="11"/>
  <c r="AN354" i="11"/>
  <c r="AM354" i="11"/>
  <c r="AL354" i="11"/>
  <c r="AK354" i="11"/>
  <c r="AJ354" i="11"/>
  <c r="AI354" i="11"/>
  <c r="AH354" i="11"/>
  <c r="AG354" i="11"/>
  <c r="AF354" i="11"/>
  <c r="AE354" i="11"/>
  <c r="AD354" i="11"/>
  <c r="AC354" i="11"/>
  <c r="AB354" i="11"/>
  <c r="AA354" i="11"/>
  <c r="Z354" i="11"/>
  <c r="Y354" i="11"/>
  <c r="X354" i="11"/>
  <c r="W354" i="11"/>
  <c r="V354" i="11"/>
  <c r="U354" i="11"/>
  <c r="T354" i="11"/>
  <c r="S354" i="11"/>
  <c r="R354" i="11"/>
  <c r="Q354" i="11"/>
  <c r="P354" i="11"/>
  <c r="O354" i="11"/>
  <c r="G353" i="11"/>
  <c r="M349" i="11"/>
  <c r="L349" i="11"/>
  <c r="K349" i="11"/>
  <c r="J349" i="11"/>
  <c r="I349" i="11"/>
  <c r="H349" i="11"/>
  <c r="G349" i="11"/>
  <c r="C346" i="11"/>
  <c r="C345" i="11"/>
  <c r="C344" i="11"/>
  <c r="C340" i="11"/>
  <c r="BH339" i="11"/>
  <c r="BG339" i="11"/>
  <c r="BF339" i="11"/>
  <c r="BE339" i="11"/>
  <c r="BD339" i="11"/>
  <c r="BC339" i="11"/>
  <c r="BB339" i="11"/>
  <c r="BA339" i="11"/>
  <c r="AZ339" i="11"/>
  <c r="AY339" i="11"/>
  <c r="AX339" i="11"/>
  <c r="AW339" i="11"/>
  <c r="AV339" i="11"/>
  <c r="AU339" i="11"/>
  <c r="AT339" i="11"/>
  <c r="AS339" i="11"/>
  <c r="AR339" i="11"/>
  <c r="AQ339" i="11"/>
  <c r="AP339" i="11"/>
  <c r="AO339" i="11"/>
  <c r="AN339" i="11"/>
  <c r="AM339" i="11"/>
  <c r="AL339" i="11"/>
  <c r="AK339" i="11"/>
  <c r="AJ339" i="11"/>
  <c r="AI339" i="11"/>
  <c r="AH339" i="11"/>
  <c r="AG339" i="11"/>
  <c r="AF339" i="11"/>
  <c r="AE339" i="11"/>
  <c r="AD339" i="11"/>
  <c r="AC339" i="11"/>
  <c r="AB339" i="11"/>
  <c r="AA339" i="11"/>
  <c r="Z339" i="11"/>
  <c r="Y339" i="11"/>
  <c r="X339" i="11"/>
  <c r="W339" i="11"/>
  <c r="V339" i="11"/>
  <c r="U339" i="11"/>
  <c r="T339" i="11"/>
  <c r="S339" i="11"/>
  <c r="R339" i="11"/>
  <c r="Q339" i="11"/>
  <c r="P339" i="11"/>
  <c r="O339" i="11"/>
  <c r="G338" i="11"/>
  <c r="N335" i="11"/>
  <c r="N339" i="11" s="1"/>
  <c r="M334" i="11"/>
  <c r="M335" i="11" s="1"/>
  <c r="M339" i="11" s="1"/>
  <c r="L334" i="11"/>
  <c r="L335" i="11" s="1"/>
  <c r="L339" i="11" s="1"/>
  <c r="K334" i="11"/>
  <c r="K335" i="11" s="1"/>
  <c r="K339" i="11" s="1"/>
  <c r="J334" i="11"/>
  <c r="I334" i="11"/>
  <c r="I335" i="11" s="1"/>
  <c r="I339" i="11" s="1"/>
  <c r="H334" i="11"/>
  <c r="G334" i="11"/>
  <c r="G335" i="11" s="1"/>
  <c r="G336" i="11" s="1"/>
  <c r="C331" i="11"/>
  <c r="C330" i="11"/>
  <c r="C329" i="11"/>
  <c r="C325" i="11"/>
  <c r="BH324" i="11"/>
  <c r="BG324" i="11"/>
  <c r="BF324" i="11"/>
  <c r="BE324" i="11"/>
  <c r="BD324" i="11"/>
  <c r="BC324" i="11"/>
  <c r="BB324" i="11"/>
  <c r="BA324" i="11"/>
  <c r="AZ324" i="11"/>
  <c r="AY324" i="11"/>
  <c r="AX324" i="11"/>
  <c r="AW324" i="11"/>
  <c r="AV324" i="11"/>
  <c r="AU324" i="11"/>
  <c r="AT324" i="11"/>
  <c r="AS324" i="11"/>
  <c r="AR324" i="11"/>
  <c r="AQ324" i="11"/>
  <c r="AP324" i="11"/>
  <c r="AO324" i="11"/>
  <c r="AN324" i="11"/>
  <c r="AM324" i="11"/>
  <c r="AL324" i="11"/>
  <c r="AK324" i="11"/>
  <c r="AJ324" i="11"/>
  <c r="AI324" i="11"/>
  <c r="AH324" i="11"/>
  <c r="AG324" i="11"/>
  <c r="AF324" i="11"/>
  <c r="AE324" i="11"/>
  <c r="AD324" i="11"/>
  <c r="AC324" i="11"/>
  <c r="AB324" i="11"/>
  <c r="AA324" i="11"/>
  <c r="Z324" i="11"/>
  <c r="Y324" i="11"/>
  <c r="X324" i="11"/>
  <c r="W324" i="11"/>
  <c r="V324" i="11"/>
  <c r="U324" i="11"/>
  <c r="T324" i="11"/>
  <c r="S324" i="11"/>
  <c r="R324" i="11"/>
  <c r="Q324" i="11"/>
  <c r="P324" i="11"/>
  <c r="O324" i="11"/>
  <c r="G323" i="11"/>
  <c r="N320" i="11"/>
  <c r="N324" i="11" s="1"/>
  <c r="M319" i="11"/>
  <c r="L319" i="11"/>
  <c r="K319" i="11"/>
  <c r="J319" i="11"/>
  <c r="I319" i="11"/>
  <c r="H319" i="11"/>
  <c r="G319" i="11"/>
  <c r="C316" i="11"/>
  <c r="C315" i="11"/>
  <c r="C314" i="11"/>
  <c r="C310" i="11"/>
  <c r="BH309" i="11"/>
  <c r="BG309" i="11"/>
  <c r="BF309" i="11"/>
  <c r="BE309" i="11"/>
  <c r="BD309" i="11"/>
  <c r="BC309" i="11"/>
  <c r="BB309" i="11"/>
  <c r="BA309" i="11"/>
  <c r="AZ309" i="11"/>
  <c r="AY309" i="11"/>
  <c r="AX309" i="11"/>
  <c r="AW309" i="11"/>
  <c r="AV309" i="11"/>
  <c r="AU309" i="11"/>
  <c r="AT309" i="11"/>
  <c r="AS309" i="11"/>
  <c r="AR309" i="11"/>
  <c r="AQ309" i="11"/>
  <c r="AP309" i="11"/>
  <c r="AO309" i="11"/>
  <c r="AN309" i="11"/>
  <c r="AM309" i="11"/>
  <c r="AL309" i="11"/>
  <c r="AK309" i="11"/>
  <c r="AJ309" i="11"/>
  <c r="AI309" i="11"/>
  <c r="AH309" i="11"/>
  <c r="AG309" i="11"/>
  <c r="AF309" i="11"/>
  <c r="AE309" i="11"/>
  <c r="AD309" i="11"/>
  <c r="AC309" i="11"/>
  <c r="AB309" i="11"/>
  <c r="AA309" i="11"/>
  <c r="Z309" i="11"/>
  <c r="Y309" i="11"/>
  <c r="X309" i="11"/>
  <c r="W309" i="11"/>
  <c r="V309" i="11"/>
  <c r="U309" i="11"/>
  <c r="T309" i="11"/>
  <c r="S309" i="11"/>
  <c r="R309" i="11"/>
  <c r="Q309" i="11"/>
  <c r="P309" i="11"/>
  <c r="O309" i="11"/>
  <c r="G308" i="11"/>
  <c r="N305" i="11"/>
  <c r="N309" i="11" s="1"/>
  <c r="M304" i="11"/>
  <c r="L304" i="11"/>
  <c r="K304" i="11"/>
  <c r="J304" i="11"/>
  <c r="I304" i="11"/>
  <c r="H304" i="11"/>
  <c r="G304" i="11"/>
  <c r="C301" i="11"/>
  <c r="C300" i="11"/>
  <c r="C299" i="11"/>
  <c r="C295" i="11"/>
  <c r="BH294" i="11"/>
  <c r="BG294" i="11"/>
  <c r="BF294" i="11"/>
  <c r="BE294" i="11"/>
  <c r="BD294" i="11"/>
  <c r="BC294" i="11"/>
  <c r="BB294" i="11"/>
  <c r="BA294" i="11"/>
  <c r="AZ294" i="11"/>
  <c r="AY294" i="11"/>
  <c r="AX294" i="11"/>
  <c r="AW294" i="11"/>
  <c r="AV294" i="11"/>
  <c r="AU294" i="11"/>
  <c r="AT294" i="11"/>
  <c r="AS294" i="11"/>
  <c r="AR294" i="11"/>
  <c r="AQ294" i="11"/>
  <c r="AP294" i="11"/>
  <c r="AO294" i="11"/>
  <c r="AN294" i="11"/>
  <c r="AM294" i="11"/>
  <c r="AL294" i="11"/>
  <c r="AK294" i="11"/>
  <c r="AJ294" i="11"/>
  <c r="AI294" i="11"/>
  <c r="AH294" i="11"/>
  <c r="AG294" i="11"/>
  <c r="AF294" i="11"/>
  <c r="AE294" i="11"/>
  <c r="AD294" i="11"/>
  <c r="AC294" i="11"/>
  <c r="AB294" i="11"/>
  <c r="AA294" i="11"/>
  <c r="Z294" i="11"/>
  <c r="Y294" i="11"/>
  <c r="X294" i="11"/>
  <c r="W294" i="11"/>
  <c r="V294" i="11"/>
  <c r="U294" i="11"/>
  <c r="T294" i="11"/>
  <c r="S294" i="11"/>
  <c r="R294" i="11"/>
  <c r="Q294" i="11"/>
  <c r="P294" i="11"/>
  <c r="O294" i="11"/>
  <c r="G293" i="11"/>
  <c r="N290" i="11"/>
  <c r="N294" i="11" s="1"/>
  <c r="M289" i="11"/>
  <c r="L289" i="11"/>
  <c r="K289" i="11"/>
  <c r="J289" i="11"/>
  <c r="I289" i="11"/>
  <c r="H289" i="11"/>
  <c r="G289" i="11"/>
  <c r="C286" i="11"/>
  <c r="C285" i="11"/>
  <c r="C284" i="11"/>
  <c r="C280" i="11"/>
  <c r="BH279" i="11"/>
  <c r="BG279" i="11"/>
  <c r="BF279" i="11"/>
  <c r="BE279" i="11"/>
  <c r="BD279" i="11"/>
  <c r="BC279" i="11"/>
  <c r="BB279" i="11"/>
  <c r="BA279" i="11"/>
  <c r="AZ279" i="11"/>
  <c r="AY279" i="11"/>
  <c r="AX279" i="11"/>
  <c r="AW279" i="11"/>
  <c r="AV279" i="11"/>
  <c r="AU279" i="11"/>
  <c r="AT279" i="11"/>
  <c r="AS279" i="11"/>
  <c r="AR279" i="11"/>
  <c r="AQ279" i="11"/>
  <c r="AP279" i="11"/>
  <c r="AO279" i="11"/>
  <c r="AN279" i="11"/>
  <c r="AM279" i="11"/>
  <c r="AL279" i="11"/>
  <c r="AK279" i="11"/>
  <c r="AJ279" i="11"/>
  <c r="AI279" i="11"/>
  <c r="AH279" i="11"/>
  <c r="AG279" i="11"/>
  <c r="AF279" i="11"/>
  <c r="AE279" i="11"/>
  <c r="AD279" i="11"/>
  <c r="AC279" i="11"/>
  <c r="AB279" i="11"/>
  <c r="AA279" i="11"/>
  <c r="Z279" i="11"/>
  <c r="Y279" i="11"/>
  <c r="X279" i="11"/>
  <c r="W279" i="11"/>
  <c r="V279" i="11"/>
  <c r="U279" i="11"/>
  <c r="T279" i="11"/>
  <c r="S279" i="11"/>
  <c r="R279" i="11"/>
  <c r="Q279" i="11"/>
  <c r="P279" i="11"/>
  <c r="O279" i="11"/>
  <c r="G278" i="11"/>
  <c r="N275" i="11"/>
  <c r="M274" i="11"/>
  <c r="L274" i="11"/>
  <c r="K274" i="11"/>
  <c r="J274" i="11"/>
  <c r="I274" i="11"/>
  <c r="H274" i="11"/>
  <c r="G274" i="11"/>
  <c r="C271" i="11"/>
  <c r="C270" i="11"/>
  <c r="C269" i="11"/>
  <c r="BH264" i="11"/>
  <c r="BG264" i="11"/>
  <c r="BF264" i="11"/>
  <c r="BE264" i="11"/>
  <c r="BD264" i="11"/>
  <c r="BC264" i="11"/>
  <c r="BB264" i="11"/>
  <c r="BA264" i="11"/>
  <c r="AZ264" i="11"/>
  <c r="AY264" i="11"/>
  <c r="AX264" i="11"/>
  <c r="AW264" i="11"/>
  <c r="AV264" i="11"/>
  <c r="AU264" i="11"/>
  <c r="AT264" i="11"/>
  <c r="AS264" i="11"/>
  <c r="AR264" i="11"/>
  <c r="AQ264" i="11"/>
  <c r="AP264" i="11"/>
  <c r="AO264" i="11"/>
  <c r="AN264" i="11"/>
  <c r="AM264" i="11"/>
  <c r="AL264" i="11"/>
  <c r="AK264" i="11"/>
  <c r="AJ264" i="11"/>
  <c r="AI264" i="11"/>
  <c r="AH264" i="11"/>
  <c r="AG264" i="11"/>
  <c r="AF264" i="11"/>
  <c r="AE264" i="11"/>
  <c r="AD264" i="11"/>
  <c r="AC264" i="11"/>
  <c r="AB264" i="11"/>
  <c r="AA264" i="11"/>
  <c r="Z264" i="11"/>
  <c r="Y264" i="11"/>
  <c r="X264" i="11"/>
  <c r="W264" i="11"/>
  <c r="V264" i="11"/>
  <c r="U264" i="11"/>
  <c r="T264" i="11"/>
  <c r="S264" i="11"/>
  <c r="R264" i="11"/>
  <c r="Q264" i="11"/>
  <c r="P264" i="11"/>
  <c r="O264" i="11"/>
  <c r="G263" i="11"/>
  <c r="C256" i="11"/>
  <c r="C255" i="11"/>
  <c r="C254" i="11"/>
  <c r="C250" i="11"/>
  <c r="BH249" i="11"/>
  <c r="BG249" i="11"/>
  <c r="BF249" i="11"/>
  <c r="BE249" i="11"/>
  <c r="BD249" i="11"/>
  <c r="BC249" i="11"/>
  <c r="BB249" i="11"/>
  <c r="BA249" i="11"/>
  <c r="AZ249" i="11"/>
  <c r="AY249" i="11"/>
  <c r="AX249" i="11"/>
  <c r="AW249" i="11"/>
  <c r="AV249" i="11"/>
  <c r="AU249" i="11"/>
  <c r="AT249" i="11"/>
  <c r="AS249" i="11"/>
  <c r="AR249" i="11"/>
  <c r="AQ249" i="11"/>
  <c r="AP249" i="11"/>
  <c r="AO249" i="11"/>
  <c r="AN249" i="11"/>
  <c r="AM249" i="11"/>
  <c r="AL249" i="11"/>
  <c r="AK249" i="11"/>
  <c r="AJ249" i="11"/>
  <c r="AI249" i="11"/>
  <c r="AH249" i="11"/>
  <c r="AG249" i="11"/>
  <c r="AF249" i="11"/>
  <c r="AE249" i="11"/>
  <c r="AD249" i="11"/>
  <c r="AC249" i="11"/>
  <c r="AB249" i="11"/>
  <c r="AA249" i="11"/>
  <c r="Z249" i="11"/>
  <c r="Y249" i="11"/>
  <c r="X249" i="11"/>
  <c r="W249" i="11"/>
  <c r="V249" i="11"/>
  <c r="U249" i="11"/>
  <c r="T249" i="11"/>
  <c r="S249" i="11"/>
  <c r="R249" i="11"/>
  <c r="Q249" i="11"/>
  <c r="P249" i="11"/>
  <c r="O249" i="11"/>
  <c r="G248" i="11"/>
  <c r="N245" i="11"/>
  <c r="N249" i="11" s="1"/>
  <c r="M244" i="11"/>
  <c r="M245" i="11" s="1"/>
  <c r="M249" i="11" s="1"/>
  <c r="L244" i="11"/>
  <c r="K244" i="11"/>
  <c r="J244" i="11"/>
  <c r="J245" i="11" s="1"/>
  <c r="J249" i="11" s="1"/>
  <c r="I244" i="11"/>
  <c r="H244" i="11"/>
  <c r="H245" i="11" s="1"/>
  <c r="H249" i="11" s="1"/>
  <c r="G244" i="11"/>
  <c r="G245" i="11" s="1"/>
  <c r="G246" i="11" s="1"/>
  <c r="C241" i="11"/>
  <c r="C240" i="11"/>
  <c r="C239" i="11"/>
  <c r="C235" i="11"/>
  <c r="BH234" i="11"/>
  <c r="BG234" i="11"/>
  <c r="BF234" i="11"/>
  <c r="BE234" i="11"/>
  <c r="BD234" i="11"/>
  <c r="BC234" i="11"/>
  <c r="BB234" i="11"/>
  <c r="BA234" i="11"/>
  <c r="AZ234" i="11"/>
  <c r="AY234" i="11"/>
  <c r="AX234" i="11"/>
  <c r="AW234" i="11"/>
  <c r="AV234" i="11"/>
  <c r="AU234" i="11"/>
  <c r="AT234" i="11"/>
  <c r="AS234" i="11"/>
  <c r="AR234" i="11"/>
  <c r="AQ234" i="11"/>
  <c r="AP234" i="11"/>
  <c r="AO234" i="11"/>
  <c r="AN234" i="11"/>
  <c r="AM234" i="11"/>
  <c r="AL234" i="11"/>
  <c r="AK234" i="11"/>
  <c r="AJ234" i="11"/>
  <c r="AI234" i="11"/>
  <c r="AH234" i="11"/>
  <c r="AG234" i="11"/>
  <c r="AF234" i="11"/>
  <c r="AE234" i="11"/>
  <c r="AD234" i="11"/>
  <c r="AC234" i="11"/>
  <c r="AB234" i="11"/>
  <c r="AA234" i="11"/>
  <c r="Z234" i="11"/>
  <c r="Y234" i="11"/>
  <c r="X234" i="11"/>
  <c r="W234" i="11"/>
  <c r="V234" i="11"/>
  <c r="U234" i="11"/>
  <c r="T234" i="11"/>
  <c r="S234" i="11"/>
  <c r="R234" i="11"/>
  <c r="Q234" i="11"/>
  <c r="P234" i="11"/>
  <c r="O234" i="11"/>
  <c r="G233" i="11"/>
  <c r="N230" i="11"/>
  <c r="N234" i="11" s="1"/>
  <c r="M229" i="11"/>
  <c r="M230" i="11" s="1"/>
  <c r="M234" i="11" s="1"/>
  <c r="L229" i="11"/>
  <c r="K229" i="11"/>
  <c r="K230" i="11" s="1"/>
  <c r="K234" i="11" s="1"/>
  <c r="J229" i="11"/>
  <c r="I229" i="11"/>
  <c r="I230" i="11" s="1"/>
  <c r="I234" i="11" s="1"/>
  <c r="H229" i="11"/>
  <c r="H230" i="11" s="1"/>
  <c r="H234" i="11" s="1"/>
  <c r="G229" i="11"/>
  <c r="C226" i="11"/>
  <c r="C225" i="11"/>
  <c r="C224" i="11"/>
  <c r="C220" i="11"/>
  <c r="BH219" i="11"/>
  <c r="BG219" i="11"/>
  <c r="BF219" i="11"/>
  <c r="BE219" i="11"/>
  <c r="BD219" i="11"/>
  <c r="BC219" i="11"/>
  <c r="BB219" i="11"/>
  <c r="BA219" i="11"/>
  <c r="AZ219" i="11"/>
  <c r="AY219" i="11"/>
  <c r="AX219" i="11"/>
  <c r="AW219" i="11"/>
  <c r="AV219" i="11"/>
  <c r="AU219" i="11"/>
  <c r="AT219" i="11"/>
  <c r="AS219" i="11"/>
  <c r="AR219" i="11"/>
  <c r="AQ219" i="11"/>
  <c r="AP219" i="11"/>
  <c r="AO219" i="11"/>
  <c r="AN219" i="11"/>
  <c r="AM219" i="11"/>
  <c r="AL219" i="11"/>
  <c r="AK219" i="11"/>
  <c r="AJ219" i="11"/>
  <c r="AI219" i="11"/>
  <c r="AH219" i="11"/>
  <c r="AG219" i="11"/>
  <c r="AF219" i="11"/>
  <c r="AE219" i="11"/>
  <c r="AD219" i="11"/>
  <c r="AC219" i="11"/>
  <c r="AB219" i="11"/>
  <c r="AA219" i="11"/>
  <c r="Z219" i="11"/>
  <c r="Y219" i="11"/>
  <c r="X219" i="11"/>
  <c r="W219" i="11"/>
  <c r="V219" i="11"/>
  <c r="U219" i="11"/>
  <c r="T219" i="11"/>
  <c r="S219" i="11"/>
  <c r="R219" i="11"/>
  <c r="Q219" i="11"/>
  <c r="P219" i="11"/>
  <c r="O219" i="11"/>
  <c r="G218" i="11"/>
  <c r="N215" i="11"/>
  <c r="N219" i="11" s="1"/>
  <c r="M214" i="11"/>
  <c r="M215" i="11" s="1"/>
  <c r="M219" i="11" s="1"/>
  <c r="L214" i="11"/>
  <c r="L215" i="11" s="1"/>
  <c r="L219" i="11" s="1"/>
  <c r="K214" i="11"/>
  <c r="K215" i="11" s="1"/>
  <c r="K219" i="11" s="1"/>
  <c r="J214" i="11"/>
  <c r="J215" i="11" s="1"/>
  <c r="J219" i="11" s="1"/>
  <c r="I214" i="11"/>
  <c r="I215" i="11" s="1"/>
  <c r="I219" i="11" s="1"/>
  <c r="H214" i="11"/>
  <c r="H215" i="11" s="1"/>
  <c r="H219" i="11" s="1"/>
  <c r="G214" i="11"/>
  <c r="G215" i="11" s="1"/>
  <c r="G216" i="11" s="1"/>
  <c r="C211" i="11"/>
  <c r="C210" i="11"/>
  <c r="C209" i="11"/>
  <c r="C205" i="11"/>
  <c r="BH204" i="11"/>
  <c r="BG204" i="11"/>
  <c r="BF204" i="11"/>
  <c r="BE204" i="11"/>
  <c r="BD204" i="11"/>
  <c r="BC204" i="11"/>
  <c r="BB204" i="11"/>
  <c r="BA204" i="11"/>
  <c r="AZ204" i="11"/>
  <c r="AY204" i="11"/>
  <c r="AX204" i="11"/>
  <c r="AW204" i="11"/>
  <c r="AV204" i="11"/>
  <c r="AU204" i="11"/>
  <c r="AT204" i="11"/>
  <c r="AS204" i="11"/>
  <c r="AR204" i="11"/>
  <c r="AQ204" i="11"/>
  <c r="AP204" i="11"/>
  <c r="AO204" i="11"/>
  <c r="AN204" i="11"/>
  <c r="AM204" i="11"/>
  <c r="AL204" i="11"/>
  <c r="AK204" i="11"/>
  <c r="AJ204" i="11"/>
  <c r="AI204" i="11"/>
  <c r="AH204" i="11"/>
  <c r="AG204" i="11"/>
  <c r="AF204" i="11"/>
  <c r="AE204" i="11"/>
  <c r="AD204" i="11"/>
  <c r="AC204" i="11"/>
  <c r="AB204" i="11"/>
  <c r="AA204" i="11"/>
  <c r="Z204" i="11"/>
  <c r="Y204" i="11"/>
  <c r="X204" i="11"/>
  <c r="W204" i="11"/>
  <c r="V204" i="11"/>
  <c r="U204" i="11"/>
  <c r="T204" i="11"/>
  <c r="S204" i="11"/>
  <c r="R204" i="11"/>
  <c r="Q204" i="11"/>
  <c r="P204" i="11"/>
  <c r="O204" i="11"/>
  <c r="G203" i="11"/>
  <c r="N200" i="11"/>
  <c r="N204" i="11" s="1"/>
  <c r="M199" i="11"/>
  <c r="M200" i="11" s="1"/>
  <c r="M204" i="11" s="1"/>
  <c r="L199" i="11"/>
  <c r="L200" i="11" s="1"/>
  <c r="L204" i="11" s="1"/>
  <c r="K199" i="11"/>
  <c r="K200" i="11" s="1"/>
  <c r="K204" i="11" s="1"/>
  <c r="J199" i="11"/>
  <c r="I199" i="11"/>
  <c r="I200" i="11" s="1"/>
  <c r="I204" i="11" s="1"/>
  <c r="H199" i="11"/>
  <c r="H200" i="11" s="1"/>
  <c r="H204" i="11" s="1"/>
  <c r="G199" i="11"/>
  <c r="C196" i="11"/>
  <c r="C195" i="11"/>
  <c r="C194" i="11"/>
  <c r="C190" i="11"/>
  <c r="BH189" i="11"/>
  <c r="BG189" i="11"/>
  <c r="BF189" i="11"/>
  <c r="BE189" i="11"/>
  <c r="BD189" i="11"/>
  <c r="BC189" i="11"/>
  <c r="BB189" i="11"/>
  <c r="BA189" i="11"/>
  <c r="AZ189" i="11"/>
  <c r="AY189" i="11"/>
  <c r="AX189" i="11"/>
  <c r="AW189" i="11"/>
  <c r="AV189" i="11"/>
  <c r="AU189" i="11"/>
  <c r="AT189" i="11"/>
  <c r="AS189" i="11"/>
  <c r="AR189" i="11"/>
  <c r="AQ189" i="11"/>
  <c r="AP189" i="11"/>
  <c r="AO189" i="11"/>
  <c r="AN189" i="11"/>
  <c r="AM189" i="11"/>
  <c r="AL189" i="11"/>
  <c r="AK189" i="11"/>
  <c r="AJ189" i="11"/>
  <c r="AI189" i="11"/>
  <c r="AH189" i="11"/>
  <c r="AG189" i="11"/>
  <c r="AF189" i="11"/>
  <c r="AE189" i="11"/>
  <c r="AD189" i="11"/>
  <c r="AC189" i="11"/>
  <c r="AB189" i="11"/>
  <c r="AA189" i="11"/>
  <c r="Z189" i="11"/>
  <c r="Y189" i="11"/>
  <c r="X189" i="11"/>
  <c r="W189" i="11"/>
  <c r="V189" i="11"/>
  <c r="U189" i="11"/>
  <c r="T189" i="11"/>
  <c r="S189" i="11"/>
  <c r="R189" i="11"/>
  <c r="Q189" i="11"/>
  <c r="P189" i="11"/>
  <c r="O189" i="11"/>
  <c r="G188" i="11"/>
  <c r="N185" i="11"/>
  <c r="M184" i="11"/>
  <c r="M185" i="11" s="1"/>
  <c r="M189" i="11" s="1"/>
  <c r="L184" i="11"/>
  <c r="K184" i="11"/>
  <c r="K185" i="11" s="1"/>
  <c r="J184" i="11"/>
  <c r="I184" i="11"/>
  <c r="I185" i="11" s="1"/>
  <c r="I189" i="11" s="1"/>
  <c r="H184" i="11"/>
  <c r="G184" i="11"/>
  <c r="C181" i="11"/>
  <c r="C180" i="11"/>
  <c r="C179" i="11"/>
  <c r="BH174" i="11"/>
  <c r="BG174" i="11"/>
  <c r="BF174" i="11"/>
  <c r="BE174" i="11"/>
  <c r="BD174" i="11"/>
  <c r="BC174" i="11"/>
  <c r="BB174" i="11"/>
  <c r="BA174" i="11"/>
  <c r="AZ174" i="11"/>
  <c r="AY174" i="11"/>
  <c r="AX174" i="11"/>
  <c r="AW174" i="11"/>
  <c r="AV174" i="11"/>
  <c r="AU174" i="11"/>
  <c r="AT174" i="11"/>
  <c r="AS174" i="11"/>
  <c r="AR174" i="11"/>
  <c r="AQ174" i="11"/>
  <c r="AP174" i="11"/>
  <c r="AO174" i="11"/>
  <c r="AN174" i="11"/>
  <c r="AM174" i="11"/>
  <c r="AL174" i="11"/>
  <c r="AK174" i="11"/>
  <c r="AJ174" i="11"/>
  <c r="AI174" i="11"/>
  <c r="AH174" i="11"/>
  <c r="AG174" i="11"/>
  <c r="AF174" i="11"/>
  <c r="AE174" i="11"/>
  <c r="AD174" i="11"/>
  <c r="AC174" i="11"/>
  <c r="AB174" i="11"/>
  <c r="AA174" i="11"/>
  <c r="Z174" i="11"/>
  <c r="Y174" i="11"/>
  <c r="X174" i="11"/>
  <c r="W174" i="11"/>
  <c r="V174" i="11"/>
  <c r="U174" i="11"/>
  <c r="T174" i="11"/>
  <c r="S174" i="11"/>
  <c r="R174" i="11"/>
  <c r="Q174" i="11"/>
  <c r="P174" i="11"/>
  <c r="O174" i="11"/>
  <c r="G173" i="11"/>
  <c r="C166" i="11"/>
  <c r="C165" i="11"/>
  <c r="C164" i="11"/>
  <c r="C160" i="11"/>
  <c r="BH159" i="11"/>
  <c r="BG159" i="11"/>
  <c r="BF159" i="11"/>
  <c r="BE159" i="11"/>
  <c r="BD159" i="11"/>
  <c r="BC159" i="11"/>
  <c r="BB159" i="11"/>
  <c r="BA159" i="11"/>
  <c r="AZ159" i="11"/>
  <c r="AY159" i="11"/>
  <c r="AX159" i="11"/>
  <c r="AW159" i="11"/>
  <c r="AV159" i="11"/>
  <c r="AU159" i="11"/>
  <c r="AT159" i="11"/>
  <c r="AS159" i="11"/>
  <c r="AR159" i="11"/>
  <c r="AQ159" i="11"/>
  <c r="AP159" i="11"/>
  <c r="AO159" i="11"/>
  <c r="AN159" i="11"/>
  <c r="AM159" i="11"/>
  <c r="AL159" i="11"/>
  <c r="AK159" i="11"/>
  <c r="AJ159" i="11"/>
  <c r="AI159" i="11"/>
  <c r="AH159" i="11"/>
  <c r="AG159" i="11"/>
  <c r="AF159" i="11"/>
  <c r="AE159" i="11"/>
  <c r="AD159" i="11"/>
  <c r="AC159" i="11"/>
  <c r="AB159" i="11"/>
  <c r="AA159" i="11"/>
  <c r="Z159" i="11"/>
  <c r="Y159" i="11"/>
  <c r="X159" i="11"/>
  <c r="W159" i="11"/>
  <c r="V159" i="11"/>
  <c r="U159" i="11"/>
  <c r="T159" i="11"/>
  <c r="S159" i="11"/>
  <c r="R159" i="11"/>
  <c r="Q159" i="11"/>
  <c r="P159" i="11"/>
  <c r="O159" i="11"/>
  <c r="G158" i="11"/>
  <c r="N155" i="11"/>
  <c r="N159" i="11" s="1"/>
  <c r="M154" i="11"/>
  <c r="M155" i="11" s="1"/>
  <c r="M159" i="11" s="1"/>
  <c r="L154" i="11"/>
  <c r="L155" i="11" s="1"/>
  <c r="L159" i="11" s="1"/>
  <c r="K154" i="11"/>
  <c r="K155" i="11" s="1"/>
  <c r="K159" i="11" s="1"/>
  <c r="J154" i="11"/>
  <c r="I154" i="11"/>
  <c r="I155" i="11" s="1"/>
  <c r="I159" i="11" s="1"/>
  <c r="H154" i="11"/>
  <c r="H155" i="11" s="1"/>
  <c r="H159" i="11" s="1"/>
  <c r="G154" i="11"/>
  <c r="G155" i="11" s="1"/>
  <c r="G156" i="11" s="1"/>
  <c r="C151" i="11"/>
  <c r="C150" i="11"/>
  <c r="C149" i="11"/>
  <c r="C145" i="11"/>
  <c r="BH144" i="11"/>
  <c r="BG144" i="11"/>
  <c r="BF144" i="11"/>
  <c r="BE144" i="11"/>
  <c r="BD144" i="11"/>
  <c r="BC144" i="11"/>
  <c r="BB144" i="11"/>
  <c r="BA144" i="11"/>
  <c r="AZ144" i="11"/>
  <c r="AY144" i="11"/>
  <c r="AX144" i="11"/>
  <c r="AW144" i="11"/>
  <c r="AV144" i="11"/>
  <c r="AU144" i="11"/>
  <c r="AT144" i="11"/>
  <c r="AS144" i="11"/>
  <c r="AR144" i="11"/>
  <c r="AQ144" i="11"/>
  <c r="AP144" i="11"/>
  <c r="AO144" i="11"/>
  <c r="AN144" i="11"/>
  <c r="AM144" i="11"/>
  <c r="AL144" i="11"/>
  <c r="AK144" i="11"/>
  <c r="AJ144" i="11"/>
  <c r="AI144" i="11"/>
  <c r="AH144" i="11"/>
  <c r="AG144" i="11"/>
  <c r="AF144" i="11"/>
  <c r="AE144" i="11"/>
  <c r="AD144" i="11"/>
  <c r="AC144" i="11"/>
  <c r="AB144" i="11"/>
  <c r="AA144" i="11"/>
  <c r="Z144" i="11"/>
  <c r="Y144" i="11"/>
  <c r="X144" i="11"/>
  <c r="W144" i="11"/>
  <c r="V144" i="11"/>
  <c r="U144" i="11"/>
  <c r="T144" i="11"/>
  <c r="S144" i="11"/>
  <c r="R144" i="11"/>
  <c r="Q144" i="11"/>
  <c r="P144" i="11"/>
  <c r="O144" i="11"/>
  <c r="G143" i="11"/>
  <c r="N140" i="11"/>
  <c r="M139" i="11"/>
  <c r="L139" i="11"/>
  <c r="K139" i="11"/>
  <c r="J139" i="11"/>
  <c r="I139" i="11"/>
  <c r="H139" i="11"/>
  <c r="G139" i="11"/>
  <c r="C136" i="11"/>
  <c r="C135" i="11"/>
  <c r="C134" i="11"/>
  <c r="BH129" i="11"/>
  <c r="BG129" i="11"/>
  <c r="BF129" i="11"/>
  <c r="BE129" i="11"/>
  <c r="BD129" i="11"/>
  <c r="BC129" i="11"/>
  <c r="BB129" i="11"/>
  <c r="BA129" i="11"/>
  <c r="AZ129" i="11"/>
  <c r="AY129" i="11"/>
  <c r="AX129" i="11"/>
  <c r="AW129" i="11"/>
  <c r="AV129" i="11"/>
  <c r="AU129" i="11"/>
  <c r="AT129" i="11"/>
  <c r="AS129" i="11"/>
  <c r="AR129" i="11"/>
  <c r="AQ129" i="11"/>
  <c r="AP129" i="11"/>
  <c r="AO129" i="11"/>
  <c r="AN129" i="11"/>
  <c r="AM129" i="11"/>
  <c r="AL129" i="11"/>
  <c r="AK129" i="11"/>
  <c r="AJ129" i="11"/>
  <c r="AI129" i="11"/>
  <c r="AH129" i="11"/>
  <c r="AG129" i="11"/>
  <c r="AF129" i="11"/>
  <c r="AE129" i="11"/>
  <c r="AD129" i="11"/>
  <c r="AC129" i="11"/>
  <c r="AB129" i="11"/>
  <c r="AA129" i="11"/>
  <c r="Z129" i="11"/>
  <c r="Y129" i="11"/>
  <c r="X129" i="11"/>
  <c r="W129" i="11"/>
  <c r="V129" i="11"/>
  <c r="U129" i="11"/>
  <c r="T129" i="11"/>
  <c r="S129" i="11"/>
  <c r="R129" i="11"/>
  <c r="Q129" i="11"/>
  <c r="P129" i="11"/>
  <c r="O129" i="11"/>
  <c r="G128" i="11"/>
  <c r="C121" i="11"/>
  <c r="C120" i="11"/>
  <c r="C119" i="11"/>
  <c r="BH114" i="11"/>
  <c r="BG114" i="11"/>
  <c r="BF114" i="11"/>
  <c r="BE114" i="11"/>
  <c r="BD114" i="11"/>
  <c r="BC114" i="11"/>
  <c r="BB114" i="11"/>
  <c r="BA114" i="11"/>
  <c r="AZ114" i="11"/>
  <c r="AY114" i="11"/>
  <c r="AX114" i="11"/>
  <c r="AW114" i="11"/>
  <c r="AV114" i="11"/>
  <c r="AU114" i="11"/>
  <c r="AT114" i="11"/>
  <c r="AS114" i="11"/>
  <c r="AR114" i="11"/>
  <c r="AQ114" i="11"/>
  <c r="AP114" i="11"/>
  <c r="AO114" i="11"/>
  <c r="AN114" i="11"/>
  <c r="AM114" i="11"/>
  <c r="AL114" i="11"/>
  <c r="AK114" i="11"/>
  <c r="AJ114" i="11"/>
  <c r="AI114" i="11"/>
  <c r="AH114" i="11"/>
  <c r="AG114" i="11"/>
  <c r="AF114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G113" i="11"/>
  <c r="H91" i="11"/>
  <c r="I91" i="11" s="1"/>
  <c r="Q86" i="11"/>
  <c r="M86" i="11"/>
  <c r="L86" i="11"/>
  <c r="K86" i="11"/>
  <c r="J86" i="11"/>
  <c r="I86" i="11"/>
  <c r="H86" i="11"/>
  <c r="G86" i="11"/>
  <c r="A86" i="11"/>
  <c r="M84" i="11"/>
  <c r="M1026" i="11" s="1"/>
  <c r="M1030" i="11" s="1"/>
  <c r="L84" i="11"/>
  <c r="K84" i="11"/>
  <c r="J84" i="11"/>
  <c r="J1026" i="11" s="1"/>
  <c r="J1030" i="11" s="1"/>
  <c r="I84" i="11"/>
  <c r="H84" i="11"/>
  <c r="H1026" i="11" s="1"/>
  <c r="H1030" i="11" s="1"/>
  <c r="G84" i="11"/>
  <c r="A84" i="11"/>
  <c r="A1024" i="11" s="1"/>
  <c r="Q83" i="11"/>
  <c r="M83" i="11"/>
  <c r="L83" i="11"/>
  <c r="L1011" i="11" s="1"/>
  <c r="L1015" i="11" s="1"/>
  <c r="K83" i="11"/>
  <c r="J83" i="11"/>
  <c r="J1011" i="11" s="1"/>
  <c r="J1015" i="11" s="1"/>
  <c r="I83" i="11"/>
  <c r="H83" i="11"/>
  <c r="G83" i="11"/>
  <c r="C83" i="11"/>
  <c r="C1016" i="11" s="1"/>
  <c r="A83" i="11"/>
  <c r="A1009" i="11" s="1"/>
  <c r="Q82" i="11"/>
  <c r="M82" i="11"/>
  <c r="L82" i="11"/>
  <c r="K82" i="11"/>
  <c r="J82" i="11"/>
  <c r="J996" i="11" s="1"/>
  <c r="I82" i="11"/>
  <c r="I996" i="11" s="1"/>
  <c r="H82" i="11"/>
  <c r="G82" i="11"/>
  <c r="A82" i="11"/>
  <c r="A994" i="11" s="1"/>
  <c r="A81" i="11"/>
  <c r="A73" i="8" s="1"/>
  <c r="A79" i="11"/>
  <c r="M78" i="11"/>
  <c r="L78" i="11"/>
  <c r="K78" i="11"/>
  <c r="K963" i="11" s="1"/>
  <c r="K967" i="11" s="1"/>
  <c r="J78" i="11"/>
  <c r="I78" i="11"/>
  <c r="I963" i="11" s="1"/>
  <c r="I967" i="11" s="1"/>
  <c r="H78" i="11"/>
  <c r="G78" i="11"/>
  <c r="A78" i="11"/>
  <c r="A961" i="11" s="1"/>
  <c r="Q77" i="11"/>
  <c r="M77" i="11"/>
  <c r="L77" i="11"/>
  <c r="K77" i="11"/>
  <c r="K948" i="11" s="1"/>
  <c r="K952" i="11" s="1"/>
  <c r="J77" i="11"/>
  <c r="I77" i="11"/>
  <c r="H77" i="11"/>
  <c r="H948" i="11" s="1"/>
  <c r="H952" i="11" s="1"/>
  <c r="G77" i="11"/>
  <c r="A77" i="11"/>
  <c r="A946" i="11" s="1"/>
  <c r="A76" i="11"/>
  <c r="M75" i="11"/>
  <c r="M933" i="11" s="1"/>
  <c r="M937" i="11" s="1"/>
  <c r="L75" i="11"/>
  <c r="K75" i="11"/>
  <c r="J75" i="11"/>
  <c r="J933" i="11" s="1"/>
  <c r="J937" i="11" s="1"/>
  <c r="I75" i="11"/>
  <c r="H75" i="11"/>
  <c r="G75" i="11"/>
  <c r="G933" i="11" s="1"/>
  <c r="A75" i="11"/>
  <c r="A931" i="11" s="1"/>
  <c r="Q74" i="11"/>
  <c r="M74" i="11"/>
  <c r="L74" i="11"/>
  <c r="L918" i="11" s="1"/>
  <c r="L922" i="11" s="1"/>
  <c r="K74" i="11"/>
  <c r="J74" i="11"/>
  <c r="I74" i="11"/>
  <c r="H74" i="11"/>
  <c r="G74" i="11"/>
  <c r="G918" i="11" s="1"/>
  <c r="A74" i="11"/>
  <c r="M73" i="11"/>
  <c r="L73" i="11"/>
  <c r="K73" i="11"/>
  <c r="K903" i="11" s="1"/>
  <c r="K907" i="11" s="1"/>
  <c r="J73" i="11"/>
  <c r="I73" i="11"/>
  <c r="I903" i="11" s="1"/>
  <c r="I907" i="11" s="1"/>
  <c r="H73" i="11"/>
  <c r="G73" i="11"/>
  <c r="C73" i="11"/>
  <c r="C908" i="11" s="1"/>
  <c r="A73" i="11"/>
  <c r="A901" i="11" s="1"/>
  <c r="M72" i="11"/>
  <c r="L72" i="11"/>
  <c r="K72" i="11"/>
  <c r="J72" i="11"/>
  <c r="I72" i="11"/>
  <c r="I888" i="11" s="1"/>
  <c r="H72" i="11"/>
  <c r="G72" i="11"/>
  <c r="A72" i="11"/>
  <c r="A886" i="11" s="1"/>
  <c r="A71" i="11"/>
  <c r="A871" i="11" s="1"/>
  <c r="A70" i="11"/>
  <c r="A63" i="8" s="1"/>
  <c r="A68" i="11"/>
  <c r="Q67" i="11"/>
  <c r="M67" i="11"/>
  <c r="L67" i="11"/>
  <c r="K67" i="11"/>
  <c r="J67" i="11"/>
  <c r="J840" i="11" s="1"/>
  <c r="J844" i="11" s="1"/>
  <c r="I67" i="11"/>
  <c r="H67" i="11"/>
  <c r="G67" i="11"/>
  <c r="G840" i="11" s="1"/>
  <c r="A67" i="11"/>
  <c r="A838" i="11" s="1"/>
  <c r="Q66" i="11"/>
  <c r="M66" i="11"/>
  <c r="L66" i="11"/>
  <c r="L825" i="11" s="1"/>
  <c r="L829" i="11" s="1"/>
  <c r="K66" i="11"/>
  <c r="J66" i="11"/>
  <c r="I66" i="11"/>
  <c r="I825" i="11" s="1"/>
  <c r="I829" i="11" s="1"/>
  <c r="H66" i="11"/>
  <c r="G66" i="11"/>
  <c r="C66" i="11"/>
  <c r="C830" i="11" s="1"/>
  <c r="A66" i="11"/>
  <c r="A59" i="8" s="1"/>
  <c r="M65" i="11"/>
  <c r="L65" i="11"/>
  <c r="K65" i="11"/>
  <c r="J65" i="11"/>
  <c r="I65" i="11"/>
  <c r="I810" i="11" s="1"/>
  <c r="H65" i="11"/>
  <c r="G65" i="11"/>
  <c r="G810" i="11" s="1"/>
  <c r="A65" i="11"/>
  <c r="A808" i="11" s="1"/>
  <c r="A64" i="11"/>
  <c r="A57" i="8" s="1"/>
  <c r="A62" i="11"/>
  <c r="Q61" i="11"/>
  <c r="M61" i="11"/>
  <c r="M777" i="11" s="1"/>
  <c r="M781" i="11" s="1"/>
  <c r="L61" i="11"/>
  <c r="K61" i="11"/>
  <c r="K777" i="11" s="1"/>
  <c r="K781" i="11" s="1"/>
  <c r="J61" i="11"/>
  <c r="I61" i="11"/>
  <c r="H61" i="11"/>
  <c r="H777" i="11" s="1"/>
  <c r="H781" i="11" s="1"/>
  <c r="G61" i="11"/>
  <c r="A61" i="11"/>
  <c r="A775" i="11" s="1"/>
  <c r="M60" i="11"/>
  <c r="M762" i="11" s="1"/>
  <c r="M766" i="11" s="1"/>
  <c r="L60" i="11"/>
  <c r="K60" i="11"/>
  <c r="J60" i="11"/>
  <c r="J762" i="11" s="1"/>
  <c r="J766" i="11" s="1"/>
  <c r="I60" i="11"/>
  <c r="H60" i="11"/>
  <c r="H762" i="11" s="1"/>
  <c r="H766" i="11" s="1"/>
  <c r="G60" i="11"/>
  <c r="G762" i="11" s="1"/>
  <c r="G763" i="11" s="1"/>
  <c r="A60" i="11"/>
  <c r="A59" i="11"/>
  <c r="M58" i="11"/>
  <c r="L58" i="11"/>
  <c r="L747" i="11" s="1"/>
  <c r="L751" i="11" s="1"/>
  <c r="K58" i="11"/>
  <c r="J58" i="11"/>
  <c r="I58" i="11"/>
  <c r="I747" i="11" s="1"/>
  <c r="I751" i="11" s="1"/>
  <c r="H58" i="11"/>
  <c r="G58" i="11"/>
  <c r="A58" i="11"/>
  <c r="A745" i="11" s="1"/>
  <c r="M57" i="11"/>
  <c r="L57" i="11"/>
  <c r="K57" i="11"/>
  <c r="J57" i="11"/>
  <c r="I57" i="11"/>
  <c r="I732" i="11" s="1"/>
  <c r="I736" i="11" s="1"/>
  <c r="H57" i="11"/>
  <c r="G57" i="11"/>
  <c r="C57" i="11"/>
  <c r="C737" i="11" s="1"/>
  <c r="A57" i="11"/>
  <c r="A730" i="11" s="1"/>
  <c r="M56" i="11"/>
  <c r="L56" i="11"/>
  <c r="L717" i="11" s="1"/>
  <c r="K56" i="11"/>
  <c r="J56" i="11"/>
  <c r="I56" i="11"/>
  <c r="H56" i="11"/>
  <c r="H717" i="11" s="1"/>
  <c r="G56" i="11"/>
  <c r="A56" i="11"/>
  <c r="A715" i="11" s="1"/>
  <c r="A55" i="11"/>
  <c r="A49" i="8" s="1"/>
  <c r="Q54" i="11"/>
  <c r="M54" i="11"/>
  <c r="M687" i="11" s="1"/>
  <c r="M691" i="11" s="1"/>
  <c r="L54" i="11"/>
  <c r="L687" i="11" s="1"/>
  <c r="L691" i="11" s="1"/>
  <c r="K54" i="11"/>
  <c r="J54" i="11"/>
  <c r="I54" i="11"/>
  <c r="I687" i="11" s="1"/>
  <c r="I691" i="11" s="1"/>
  <c r="H54" i="11"/>
  <c r="G54" i="11"/>
  <c r="A54" i="11"/>
  <c r="A685" i="11" s="1"/>
  <c r="A53" i="11"/>
  <c r="M52" i="11"/>
  <c r="M672" i="11" s="1"/>
  <c r="M676" i="11" s="1"/>
  <c r="L52" i="11"/>
  <c r="K52" i="11"/>
  <c r="K672" i="11" s="1"/>
  <c r="K676" i="11" s="1"/>
  <c r="J52" i="11"/>
  <c r="I52" i="11"/>
  <c r="H52" i="11"/>
  <c r="H672" i="11" s="1"/>
  <c r="H676" i="11" s="1"/>
  <c r="G52" i="11"/>
  <c r="A52" i="11"/>
  <c r="A670" i="11" s="1"/>
  <c r="M51" i="11"/>
  <c r="M657" i="11" s="1"/>
  <c r="M661" i="11" s="1"/>
  <c r="L51" i="11"/>
  <c r="K51" i="11"/>
  <c r="J51" i="11"/>
  <c r="I51" i="11"/>
  <c r="H51" i="11"/>
  <c r="G51" i="11"/>
  <c r="A51" i="11"/>
  <c r="A655" i="11" s="1"/>
  <c r="M50" i="11"/>
  <c r="L50" i="11"/>
  <c r="L642" i="11" s="1"/>
  <c r="L646" i="11" s="1"/>
  <c r="K50" i="11"/>
  <c r="K642" i="11" s="1"/>
  <c r="K646" i="11" s="1"/>
  <c r="J50" i="11"/>
  <c r="I50" i="11"/>
  <c r="H50" i="11"/>
  <c r="G50" i="11"/>
  <c r="A50" i="11"/>
  <c r="A640" i="11" s="1"/>
  <c r="M49" i="11"/>
  <c r="M627" i="11" s="1"/>
  <c r="M631" i="11" s="1"/>
  <c r="L49" i="11"/>
  <c r="K49" i="11"/>
  <c r="K627" i="11" s="1"/>
  <c r="K631" i="11" s="1"/>
  <c r="J49" i="11"/>
  <c r="I49" i="11"/>
  <c r="I627" i="11" s="1"/>
  <c r="I631" i="11" s="1"/>
  <c r="H49" i="11"/>
  <c r="G49" i="11"/>
  <c r="A49" i="11"/>
  <c r="A625" i="11" s="1"/>
  <c r="M48" i="11"/>
  <c r="M612" i="11" s="1"/>
  <c r="M616" i="11" s="1"/>
  <c r="L48" i="11"/>
  <c r="K48" i="11"/>
  <c r="K612" i="11" s="1"/>
  <c r="K616" i="11" s="1"/>
  <c r="J48" i="11"/>
  <c r="I48" i="11"/>
  <c r="H48" i="11"/>
  <c r="H612" i="11" s="1"/>
  <c r="H616" i="11" s="1"/>
  <c r="G48" i="11"/>
  <c r="A48" i="11"/>
  <c r="A610" i="11" s="1"/>
  <c r="M47" i="11"/>
  <c r="M597" i="11" s="1"/>
  <c r="M601" i="11" s="1"/>
  <c r="L47" i="11"/>
  <c r="K47" i="11"/>
  <c r="J47" i="11"/>
  <c r="I47" i="11"/>
  <c r="H47" i="11"/>
  <c r="G47" i="11"/>
  <c r="C47" i="11"/>
  <c r="C602" i="11" s="1"/>
  <c r="A47" i="11"/>
  <c r="A595" i="11" s="1"/>
  <c r="M46" i="11"/>
  <c r="L46" i="11"/>
  <c r="L582" i="11" s="1"/>
  <c r="K46" i="11"/>
  <c r="J46" i="11"/>
  <c r="I46" i="11"/>
  <c r="H46" i="11"/>
  <c r="H582" i="11" s="1"/>
  <c r="G46" i="11"/>
  <c r="A46" i="11"/>
  <c r="A41" i="8" s="1"/>
  <c r="A45" i="11"/>
  <c r="A565" i="11" s="1"/>
  <c r="A44" i="11"/>
  <c r="A39" i="8" s="1"/>
  <c r="A42" i="11"/>
  <c r="Q41" i="11"/>
  <c r="M41" i="11"/>
  <c r="L41" i="11"/>
  <c r="K41" i="11"/>
  <c r="K534" i="11" s="1"/>
  <c r="K538" i="11" s="1"/>
  <c r="J41" i="11"/>
  <c r="J534" i="11" s="1"/>
  <c r="J538" i="11" s="1"/>
  <c r="I41" i="11"/>
  <c r="H41" i="11"/>
  <c r="H534" i="11" s="1"/>
  <c r="H538" i="11" s="1"/>
  <c r="G41" i="11"/>
  <c r="A41" i="11"/>
  <c r="A532" i="11" s="1"/>
  <c r="A36" i="8" s="1"/>
  <c r="M40" i="11"/>
  <c r="L40" i="11"/>
  <c r="K40" i="11"/>
  <c r="J40" i="11"/>
  <c r="I40" i="11"/>
  <c r="H40" i="11"/>
  <c r="H519" i="11" s="1"/>
  <c r="H523" i="11" s="1"/>
  <c r="G40" i="11"/>
  <c r="A40" i="11"/>
  <c r="A517" i="11" s="1"/>
  <c r="A35" i="8" s="1"/>
  <c r="M39" i="11"/>
  <c r="L39" i="11"/>
  <c r="K39" i="11"/>
  <c r="K504" i="11" s="1"/>
  <c r="K508" i="11" s="1"/>
  <c r="J39" i="11"/>
  <c r="I39" i="11"/>
  <c r="H39" i="11"/>
  <c r="G39" i="11"/>
  <c r="A39" i="11"/>
  <c r="A502" i="11" s="1"/>
  <c r="A34" i="8" s="1"/>
  <c r="M38" i="11"/>
  <c r="M489" i="11" s="1"/>
  <c r="M493" i="11" s="1"/>
  <c r="L38" i="11"/>
  <c r="K38" i="11"/>
  <c r="J38" i="11"/>
  <c r="J489" i="11" s="1"/>
  <c r="J493" i="11" s="1"/>
  <c r="I38" i="11"/>
  <c r="H38" i="11"/>
  <c r="G38" i="11"/>
  <c r="A38" i="11"/>
  <c r="A487" i="11" s="1"/>
  <c r="A33" i="8" s="1"/>
  <c r="M37" i="11"/>
  <c r="L37" i="11"/>
  <c r="K37" i="11"/>
  <c r="K474" i="11" s="1"/>
  <c r="K478" i="11" s="1"/>
  <c r="J37" i="11"/>
  <c r="J474" i="11" s="1"/>
  <c r="J478" i="11" s="1"/>
  <c r="I37" i="11"/>
  <c r="H37" i="11"/>
  <c r="H474" i="11" s="1"/>
  <c r="H478" i="11" s="1"/>
  <c r="G37" i="11"/>
  <c r="A37" i="11"/>
  <c r="A472" i="11" s="1"/>
  <c r="A32" i="8" s="1"/>
  <c r="M36" i="11"/>
  <c r="L36" i="11"/>
  <c r="K36" i="11"/>
  <c r="J36" i="11"/>
  <c r="I36" i="11"/>
  <c r="H36" i="11"/>
  <c r="H459" i="11" s="1"/>
  <c r="H463" i="11" s="1"/>
  <c r="G36" i="11"/>
  <c r="A36" i="11"/>
  <c r="A457" i="11" s="1"/>
  <c r="A31" i="8" s="1"/>
  <c r="M35" i="11"/>
  <c r="L35" i="11"/>
  <c r="K35" i="11"/>
  <c r="K444" i="11" s="1"/>
  <c r="K448" i="11" s="1"/>
  <c r="J35" i="11"/>
  <c r="I35" i="11"/>
  <c r="H35" i="11"/>
  <c r="G35" i="11"/>
  <c r="A35" i="11"/>
  <c r="A442" i="11" s="1"/>
  <c r="A30" i="8" s="1"/>
  <c r="M34" i="11"/>
  <c r="L34" i="11"/>
  <c r="K34" i="11"/>
  <c r="J34" i="11"/>
  <c r="I34" i="11"/>
  <c r="H34" i="11"/>
  <c r="G34" i="11"/>
  <c r="C34" i="11"/>
  <c r="C35" i="11" s="1"/>
  <c r="C36" i="11" s="1"/>
  <c r="C37" i="11" s="1"/>
  <c r="A34" i="11"/>
  <c r="A427" i="11" s="1"/>
  <c r="A29" i="8" s="1"/>
  <c r="Q33" i="11"/>
  <c r="M33" i="11"/>
  <c r="L33" i="11"/>
  <c r="L414" i="11" s="1"/>
  <c r="K33" i="11"/>
  <c r="J33" i="11"/>
  <c r="I33" i="11"/>
  <c r="H33" i="11"/>
  <c r="H414" i="11" s="1"/>
  <c r="G33" i="11"/>
  <c r="A33" i="11"/>
  <c r="A412" i="11" s="1"/>
  <c r="A28" i="8" s="1"/>
  <c r="A32" i="11"/>
  <c r="A30" i="11"/>
  <c r="A29" i="11"/>
  <c r="A28" i="11"/>
  <c r="A378" i="11" s="1"/>
  <c r="A24" i="8" s="1"/>
  <c r="M27" i="11"/>
  <c r="L27" i="11"/>
  <c r="K27" i="11"/>
  <c r="J27" i="11"/>
  <c r="I27" i="11"/>
  <c r="H27" i="11"/>
  <c r="C370" i="11"/>
  <c r="A27" i="11"/>
  <c r="A363" i="11" s="1"/>
  <c r="A23" i="8" s="1"/>
  <c r="Q26" i="11"/>
  <c r="P26" i="11"/>
  <c r="A348" i="11"/>
  <c r="A22" i="8" s="1"/>
  <c r="H335" i="11"/>
  <c r="H339" i="11" s="1"/>
  <c r="A333" i="11"/>
  <c r="A21" i="8" s="1"/>
  <c r="A22" i="11"/>
  <c r="M21" i="11"/>
  <c r="L21" i="11"/>
  <c r="K21" i="11"/>
  <c r="K320" i="11" s="1"/>
  <c r="K324" i="11" s="1"/>
  <c r="J21" i="11"/>
  <c r="I21" i="11"/>
  <c r="H21" i="11"/>
  <c r="H320" i="11" s="1"/>
  <c r="H324" i="11" s="1"/>
  <c r="G21" i="11"/>
  <c r="A21" i="11"/>
  <c r="A318" i="11" s="1"/>
  <c r="M20" i="11"/>
  <c r="L20" i="11"/>
  <c r="K20" i="11"/>
  <c r="K305" i="11" s="1"/>
  <c r="K309" i="11" s="1"/>
  <c r="J20" i="11"/>
  <c r="I20" i="11"/>
  <c r="I305" i="11" s="1"/>
  <c r="I309" i="11" s="1"/>
  <c r="H20" i="11"/>
  <c r="G20" i="11"/>
  <c r="A20" i="11"/>
  <c r="A19" i="8" s="1"/>
  <c r="Q19" i="11"/>
  <c r="M19" i="11"/>
  <c r="L19" i="11"/>
  <c r="K19" i="11"/>
  <c r="J19" i="11"/>
  <c r="I19" i="11"/>
  <c r="I290" i="11" s="1"/>
  <c r="I294" i="11" s="1"/>
  <c r="H19" i="11"/>
  <c r="G19" i="11"/>
  <c r="A19" i="11"/>
  <c r="A288" i="11" s="1"/>
  <c r="Q18" i="11"/>
  <c r="M18" i="11"/>
  <c r="L18" i="11"/>
  <c r="K18" i="11"/>
  <c r="J18" i="11"/>
  <c r="I18" i="11"/>
  <c r="H18" i="11"/>
  <c r="A17" i="8"/>
  <c r="A17" i="11"/>
  <c r="A258" i="11" s="1"/>
  <c r="A16" i="11"/>
  <c r="L245" i="11"/>
  <c r="L249" i="11" s="1"/>
  <c r="K245" i="11"/>
  <c r="K249" i="11" s="1"/>
  <c r="I245" i="11"/>
  <c r="I249" i="11" s="1"/>
  <c r="A15" i="11"/>
  <c r="A15" i="8" s="1"/>
  <c r="Q14" i="11"/>
  <c r="L230" i="11"/>
  <c r="L234" i="11" s="1"/>
  <c r="A14" i="8"/>
  <c r="A213" i="11"/>
  <c r="A12" i="8"/>
  <c r="G11" i="11"/>
  <c r="A11" i="11"/>
  <c r="A183" i="11" s="1"/>
  <c r="A10" i="11"/>
  <c r="A168" i="11" s="1"/>
  <c r="A8" i="11"/>
  <c r="A9" i="8" s="1"/>
  <c r="Q7" i="11"/>
  <c r="P7" i="11"/>
  <c r="A7" i="11"/>
  <c r="A138" i="11" s="1"/>
  <c r="A6" i="11"/>
  <c r="A123" i="11" s="1"/>
  <c r="A5" i="11"/>
  <c r="G4" i="11"/>
  <c r="H4" i="11" s="1"/>
  <c r="C37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G28" i="10"/>
  <c r="C20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G11" i="10"/>
  <c r="G4" i="10"/>
  <c r="H4" i="10" s="1"/>
  <c r="I4" i="10" s="1"/>
  <c r="J4" i="10" s="1"/>
  <c r="K4" i="10" s="1"/>
  <c r="L4" i="10" s="1"/>
  <c r="M4" i="10" s="1"/>
  <c r="N4" i="10" s="1"/>
  <c r="O4" i="10" s="1"/>
  <c r="P4" i="10" s="1"/>
  <c r="Q4" i="10" s="1"/>
  <c r="R4" i="10" s="1"/>
  <c r="S4" i="10" s="1"/>
  <c r="T4" i="10" s="1"/>
  <c r="U4" i="10" s="1"/>
  <c r="V4" i="10" s="1"/>
  <c r="W4" i="10" s="1"/>
  <c r="X4" i="10" s="1"/>
  <c r="Y4" i="10" s="1"/>
  <c r="Z4" i="10" s="1"/>
  <c r="AA4" i="10" s="1"/>
  <c r="AB4" i="10" s="1"/>
  <c r="AC4" i="10" s="1"/>
  <c r="AD4" i="10" s="1"/>
  <c r="AE4" i="10" s="1"/>
  <c r="AF4" i="10" s="1"/>
  <c r="AG4" i="10" s="1"/>
  <c r="AH4" i="10" s="1"/>
  <c r="AI4" i="10" s="1"/>
  <c r="AJ4" i="10" s="1"/>
  <c r="AK4" i="10" s="1"/>
  <c r="AL4" i="10" s="1"/>
  <c r="AM4" i="10" s="1"/>
  <c r="AN4" i="10" s="1"/>
  <c r="AO4" i="10" s="1"/>
  <c r="AP4" i="10" s="1"/>
  <c r="AQ4" i="10" s="1"/>
  <c r="AR4" i="10" s="1"/>
  <c r="AS4" i="10" s="1"/>
  <c r="AT4" i="10" s="1"/>
  <c r="AU4" i="10" s="1"/>
  <c r="AV4" i="10" s="1"/>
  <c r="AW4" i="10" s="1"/>
  <c r="AX4" i="10" s="1"/>
  <c r="AY4" i="10" s="1"/>
  <c r="AZ4" i="10" s="1"/>
  <c r="BA4" i="10" s="1"/>
  <c r="BB4" i="10" s="1"/>
  <c r="BC4" i="10" s="1"/>
  <c r="BD4" i="10" s="1"/>
  <c r="BE4" i="10" s="1"/>
  <c r="BF4" i="10" s="1"/>
  <c r="BG4" i="10" s="1"/>
  <c r="BH4" i="10" s="1"/>
  <c r="I3" i="10"/>
  <c r="H3" i="10"/>
  <c r="A36" i="9"/>
  <c r="A35" i="9"/>
  <c r="K24" i="9"/>
  <c r="J24" i="9"/>
  <c r="I24" i="9"/>
  <c r="H24" i="9"/>
  <c r="G24" i="9"/>
  <c r="F24" i="9"/>
  <c r="E24" i="9"/>
  <c r="A24" i="9"/>
  <c r="K23" i="9"/>
  <c r="I23" i="9"/>
  <c r="H23" i="9"/>
  <c r="G23" i="9"/>
  <c r="F23" i="9"/>
  <c r="E23" i="9"/>
  <c r="A23" i="9"/>
  <c r="A22" i="9"/>
  <c r="A21" i="9"/>
  <c r="A20" i="9"/>
  <c r="C15" i="9"/>
  <c r="L146" i="8"/>
  <c r="I146" i="8"/>
  <c r="I147" i="8" s="1"/>
  <c r="H146" i="8"/>
  <c r="H147" i="8" s="1"/>
  <c r="G146" i="8"/>
  <c r="G147" i="8" s="1"/>
  <c r="F146" i="8"/>
  <c r="F147" i="8" s="1"/>
  <c r="E146" i="8"/>
  <c r="E147" i="8" s="1"/>
  <c r="D146" i="8"/>
  <c r="D147" i="8" s="1"/>
  <c r="J145" i="8"/>
  <c r="M145" i="8" s="1"/>
  <c r="J144" i="8"/>
  <c r="M144" i="8" s="1"/>
  <c r="J143" i="8"/>
  <c r="M143" i="8" s="1"/>
  <c r="J142" i="8"/>
  <c r="M142" i="8" s="1"/>
  <c r="J141" i="8"/>
  <c r="M139" i="8"/>
  <c r="J139" i="8"/>
  <c r="J138" i="8"/>
  <c r="J137" i="8"/>
  <c r="J135" i="8"/>
  <c r="M135" i="8" s="1"/>
  <c r="M132" i="8"/>
  <c r="A124" i="8"/>
  <c r="A123" i="8"/>
  <c r="A120" i="8"/>
  <c r="A118" i="8"/>
  <c r="A117" i="8"/>
  <c r="A116" i="8"/>
  <c r="A115" i="8"/>
  <c r="A114" i="8"/>
  <c r="A108" i="8"/>
  <c r="A105" i="8"/>
  <c r="A104" i="8"/>
  <c r="A99" i="8"/>
  <c r="A98" i="8"/>
  <c r="A96" i="8"/>
  <c r="A95" i="8"/>
  <c r="A94" i="8"/>
  <c r="A93" i="8"/>
  <c r="A91" i="8"/>
  <c r="A90" i="8"/>
  <c r="A89" i="8"/>
  <c r="A88" i="8"/>
  <c r="A87" i="8"/>
  <c r="A85" i="8"/>
  <c r="A83" i="8"/>
  <c r="A82" i="8"/>
  <c r="A81" i="8"/>
  <c r="D4" i="8"/>
  <c r="E4" i="8" s="1"/>
  <c r="E138" i="8" s="1"/>
  <c r="G52" i="4"/>
  <c r="F52" i="4"/>
  <c r="E52" i="4"/>
  <c r="D52" i="4"/>
  <c r="C51" i="4"/>
  <c r="C52" i="4" s="1"/>
  <c r="B51" i="4"/>
  <c r="B52" i="4" s="1"/>
  <c r="F40" i="4"/>
  <c r="F39" i="4"/>
  <c r="E39" i="4"/>
  <c r="B39" i="4"/>
  <c r="G39" i="4"/>
  <c r="D39" i="4"/>
  <c r="C39" i="4"/>
  <c r="D27" i="4"/>
  <c r="C27" i="4"/>
  <c r="B27" i="4"/>
  <c r="F15" i="4"/>
  <c r="E15" i="4"/>
  <c r="B15" i="4"/>
  <c r="G15" i="4"/>
  <c r="D15" i="4"/>
  <c r="C15" i="4"/>
  <c r="B14" i="4"/>
  <c r="G137" i="12" l="1"/>
  <c r="A86" i="8"/>
  <c r="A109" i="8"/>
  <c r="H182" i="12"/>
  <c r="H186" i="12" s="1"/>
  <c r="A106" i="8"/>
  <c r="A110" i="8"/>
  <c r="A121" i="8"/>
  <c r="A103" i="8"/>
  <c r="A107" i="8"/>
  <c r="A112" i="8"/>
  <c r="A122" i="8"/>
  <c r="H42" i="12"/>
  <c r="H43" i="12" s="1"/>
  <c r="L42" i="12"/>
  <c r="I48" i="12"/>
  <c r="I49" i="12" s="1"/>
  <c r="M48" i="12"/>
  <c r="M49" i="12" s="1"/>
  <c r="J39" i="9"/>
  <c r="I39" i="4"/>
  <c r="L48" i="12"/>
  <c r="L49" i="12" s="1"/>
  <c r="D46" i="12"/>
  <c r="J42" i="12"/>
  <c r="G148" i="8"/>
  <c r="G474" i="11"/>
  <c r="G534" i="11"/>
  <c r="K918" i="11"/>
  <c r="K922" i="11" s="1"/>
  <c r="H444" i="11"/>
  <c r="H504" i="11"/>
  <c r="H508" i="11" s="1"/>
  <c r="I459" i="11"/>
  <c r="I463" i="11" s="1"/>
  <c r="I474" i="11"/>
  <c r="I478" i="11" s="1"/>
  <c r="I519" i="11"/>
  <c r="I523" i="11" s="1"/>
  <c r="I534" i="11"/>
  <c r="I538" i="11" s="1"/>
  <c r="M414" i="11"/>
  <c r="M418" i="11" s="1"/>
  <c r="K459" i="11"/>
  <c r="K463" i="11" s="1"/>
  <c r="K519" i="11"/>
  <c r="K523" i="11" s="1"/>
  <c r="L474" i="11"/>
  <c r="L478" i="11" s="1"/>
  <c r="L534" i="11"/>
  <c r="L538" i="11" s="1"/>
  <c r="M290" i="11"/>
  <c r="M294" i="11" s="1"/>
  <c r="L320" i="11"/>
  <c r="L324" i="11" s="1"/>
  <c r="K747" i="11"/>
  <c r="K751" i="11" s="1"/>
  <c r="M963" i="11"/>
  <c r="M967" i="11" s="1"/>
  <c r="H933" i="11"/>
  <c r="H937" i="11" s="1"/>
  <c r="H597" i="11"/>
  <c r="H601" i="11" s="1"/>
  <c r="H627" i="11"/>
  <c r="H631" i="11" s="1"/>
  <c r="H657" i="11"/>
  <c r="H661" i="11" s="1"/>
  <c r="L732" i="11"/>
  <c r="L736" i="11" s="1"/>
  <c r="G825" i="11"/>
  <c r="G829" i="11" s="1"/>
  <c r="G320" i="11"/>
  <c r="G321" i="11" s="1"/>
  <c r="H321" i="11" s="1"/>
  <c r="I597" i="11"/>
  <c r="I601" i="11" s="1"/>
  <c r="L762" i="11"/>
  <c r="L766" i="11" s="1"/>
  <c r="L777" i="11"/>
  <c r="L781" i="11" s="1"/>
  <c r="H825" i="11"/>
  <c r="H829" i="11" s="1"/>
  <c r="J903" i="11"/>
  <c r="J907" i="11" s="1"/>
  <c r="J918" i="11"/>
  <c r="J922" i="11" s="1"/>
  <c r="I933" i="11"/>
  <c r="I937" i="11" s="1"/>
  <c r="K1011" i="11"/>
  <c r="K1015" i="11" s="1"/>
  <c r="H429" i="11"/>
  <c r="H433" i="11" s="1"/>
  <c r="H489" i="11"/>
  <c r="H493" i="11" s="1"/>
  <c r="L903" i="11"/>
  <c r="L907" i="11" s="1"/>
  <c r="M1011" i="11"/>
  <c r="M1015" i="11" s="1"/>
  <c r="I429" i="11"/>
  <c r="I433" i="11" s="1"/>
  <c r="I489" i="11"/>
  <c r="I493" i="11" s="1"/>
  <c r="G777" i="11"/>
  <c r="M903" i="11"/>
  <c r="M907" i="11" s="1"/>
  <c r="M747" i="11"/>
  <c r="M751" i="11" s="1"/>
  <c r="G290" i="11"/>
  <c r="G291" i="11" s="1"/>
  <c r="I414" i="11"/>
  <c r="I418" i="11" s="1"/>
  <c r="J612" i="11"/>
  <c r="J616" i="11" s="1"/>
  <c r="J642" i="11"/>
  <c r="J646" i="11" s="1"/>
  <c r="J672" i="11"/>
  <c r="J676" i="11" s="1"/>
  <c r="H963" i="11"/>
  <c r="H967" i="11" s="1"/>
  <c r="K1026" i="11"/>
  <c r="K1030" i="11" s="1"/>
  <c r="K597" i="11"/>
  <c r="K601" i="11" s="1"/>
  <c r="K414" i="11"/>
  <c r="L597" i="11"/>
  <c r="L601" i="11" s="1"/>
  <c r="L627" i="11"/>
  <c r="L631" i="11" s="1"/>
  <c r="H747" i="11"/>
  <c r="H751" i="11" s="1"/>
  <c r="K825" i="11"/>
  <c r="K829" i="11" s="1"/>
  <c r="M918" i="11"/>
  <c r="M922" i="11" s="1"/>
  <c r="L933" i="11"/>
  <c r="L937" i="11" s="1"/>
  <c r="J963" i="11"/>
  <c r="J967" i="11" s="1"/>
  <c r="H996" i="11"/>
  <c r="H365" i="11"/>
  <c r="H369" i="11" s="1"/>
  <c r="K429" i="11"/>
  <c r="K433" i="11" s="1"/>
  <c r="K489" i="11"/>
  <c r="K493" i="11" s="1"/>
  <c r="J747" i="11"/>
  <c r="J751" i="11" s="1"/>
  <c r="L963" i="11"/>
  <c r="L967" i="11" s="1"/>
  <c r="I320" i="11"/>
  <c r="I324" i="11" s="1"/>
  <c r="M642" i="11"/>
  <c r="M646" i="11" s="1"/>
  <c r="J717" i="11"/>
  <c r="J721" i="11" s="1"/>
  <c r="M275" i="11"/>
  <c r="L290" i="11"/>
  <c r="L294" i="11" s="1"/>
  <c r="L459" i="11"/>
  <c r="L463" i="11" s="1"/>
  <c r="L489" i="11"/>
  <c r="L493" i="11" s="1"/>
  <c r="L519" i="11"/>
  <c r="L523" i="11" s="1"/>
  <c r="J777" i="11"/>
  <c r="J781" i="11" s="1"/>
  <c r="M840" i="11"/>
  <c r="M844" i="11" s="1"/>
  <c r="H903" i="11"/>
  <c r="H907" i="11" s="1"/>
  <c r="I1011" i="11"/>
  <c r="I1015" i="11" s="1"/>
  <c r="L429" i="11"/>
  <c r="L433" i="11" s="1"/>
  <c r="L444" i="11"/>
  <c r="L448" i="11" s="1"/>
  <c r="L504" i="11"/>
  <c r="L508" i="11" s="1"/>
  <c r="C48" i="11"/>
  <c r="C617" i="11" s="1"/>
  <c r="J732" i="11"/>
  <c r="J736" i="11" s="1"/>
  <c r="M810" i="11"/>
  <c r="K840" i="11"/>
  <c r="K844" i="11" s="1"/>
  <c r="L948" i="11"/>
  <c r="L952" i="11" s="1"/>
  <c r="M305" i="11"/>
  <c r="M309" i="11" s="1"/>
  <c r="M320" i="11"/>
  <c r="M324" i="11" s="1"/>
  <c r="J365" i="11"/>
  <c r="J369" i="11" s="1"/>
  <c r="G414" i="11"/>
  <c r="G415" i="11" s="1"/>
  <c r="M429" i="11"/>
  <c r="M433" i="11" s="1"/>
  <c r="M444" i="11"/>
  <c r="M448" i="11" s="1"/>
  <c r="M459" i="11"/>
  <c r="M463" i="11" s="1"/>
  <c r="M474" i="11"/>
  <c r="M478" i="11" s="1"/>
  <c r="M504" i="11"/>
  <c r="M508" i="11" s="1"/>
  <c r="M519" i="11"/>
  <c r="M523" i="11" s="1"/>
  <c r="M534" i="11"/>
  <c r="M538" i="11" s="1"/>
  <c r="K732" i="11"/>
  <c r="K736" i="11" s="1"/>
  <c r="I762" i="11"/>
  <c r="I766" i="11" s="1"/>
  <c r="I777" i="11"/>
  <c r="I781" i="11" s="1"/>
  <c r="M825" i="11"/>
  <c r="M829" i="11" s="1"/>
  <c r="L840" i="11"/>
  <c r="L844" i="11" s="1"/>
  <c r="G903" i="11"/>
  <c r="G904" i="11" s="1"/>
  <c r="M948" i="11"/>
  <c r="M952" i="11" s="1"/>
  <c r="H1011" i="11"/>
  <c r="H1015" i="11" s="1"/>
  <c r="H642" i="11"/>
  <c r="H646" i="11" s="1"/>
  <c r="H918" i="11"/>
  <c r="H922" i="11" s="1"/>
  <c r="K996" i="11"/>
  <c r="I275" i="11"/>
  <c r="I279" i="11" s="1"/>
  <c r="H290" i="11"/>
  <c r="H294" i="11" s="1"/>
  <c r="L365" i="11"/>
  <c r="L369" i="11" s="1"/>
  <c r="G429" i="11"/>
  <c r="G430" i="11" s="1"/>
  <c r="H430" i="11" s="1"/>
  <c r="G444" i="11"/>
  <c r="G445" i="11" s="1"/>
  <c r="H445" i="11" s="1"/>
  <c r="G459" i="11"/>
  <c r="G460" i="11" s="1"/>
  <c r="G489" i="11"/>
  <c r="G490" i="11" s="1"/>
  <c r="H490" i="11" s="1"/>
  <c r="G504" i="11"/>
  <c r="G508" i="11" s="1"/>
  <c r="G519" i="11"/>
  <c r="G523" i="11" s="1"/>
  <c r="I612" i="11"/>
  <c r="I616" i="11" s="1"/>
  <c r="I642" i="11"/>
  <c r="I646" i="11" s="1"/>
  <c r="I657" i="11"/>
  <c r="I661" i="11" s="1"/>
  <c r="I672" i="11"/>
  <c r="I676" i="11" s="1"/>
  <c r="H687" i="11"/>
  <c r="H691" i="11" s="1"/>
  <c r="M732" i="11"/>
  <c r="M736" i="11" s="1"/>
  <c r="K762" i="11"/>
  <c r="K766" i="11" s="1"/>
  <c r="I918" i="11"/>
  <c r="I922" i="11" s="1"/>
  <c r="L996" i="11"/>
  <c r="L1000" i="11" s="1"/>
  <c r="I1026" i="11"/>
  <c r="I1030" i="11" s="1"/>
  <c r="K275" i="11"/>
  <c r="K279" i="11" s="1"/>
  <c r="I444" i="11"/>
  <c r="I448" i="11" s="1"/>
  <c r="I504" i="11"/>
  <c r="I508" i="11" s="1"/>
  <c r="K657" i="11"/>
  <c r="K661" i="11" s="1"/>
  <c r="C58" i="11"/>
  <c r="C60" i="11" s="1"/>
  <c r="C61" i="11" s="1"/>
  <c r="C782" i="11" s="1"/>
  <c r="H840" i="11"/>
  <c r="H844" i="11" s="1"/>
  <c r="I948" i="11"/>
  <c r="I952" i="11" s="1"/>
  <c r="G185" i="11"/>
  <c r="G186" i="11" s="1"/>
  <c r="K290" i="11"/>
  <c r="K294" i="11" s="1"/>
  <c r="J429" i="11"/>
  <c r="J433" i="11" s="1"/>
  <c r="J444" i="11"/>
  <c r="J448" i="11" s="1"/>
  <c r="J459" i="11"/>
  <c r="J463" i="11" s="1"/>
  <c r="J504" i="11"/>
  <c r="J508" i="11" s="1"/>
  <c r="J519" i="11"/>
  <c r="J523" i="11" s="1"/>
  <c r="L612" i="11"/>
  <c r="L616" i="11" s="1"/>
  <c r="L657" i="11"/>
  <c r="L661" i="11" s="1"/>
  <c r="L672" i="11"/>
  <c r="L676" i="11" s="1"/>
  <c r="K687" i="11"/>
  <c r="K691" i="11" s="1"/>
  <c r="H732" i="11"/>
  <c r="H736" i="11" s="1"/>
  <c r="K810" i="11"/>
  <c r="K814" i="11" s="1"/>
  <c r="J825" i="11"/>
  <c r="J829" i="11" s="1"/>
  <c r="I840" i="11"/>
  <c r="I844" i="11" s="1"/>
  <c r="K933" i="11"/>
  <c r="K937" i="11" s="1"/>
  <c r="J948" i="11"/>
  <c r="J952" i="11" s="1"/>
  <c r="L1026" i="11"/>
  <c r="L1030" i="11" s="1"/>
  <c r="C434" i="11"/>
  <c r="C99" i="12"/>
  <c r="I121" i="12"/>
  <c r="I122" i="12" s="1"/>
  <c r="I126" i="12" s="1"/>
  <c r="M166" i="12"/>
  <c r="C240" i="12"/>
  <c r="A42" i="8"/>
  <c r="I74" i="12"/>
  <c r="I78" i="12" s="1"/>
  <c r="K151" i="12"/>
  <c r="K152" i="12" s="1"/>
  <c r="K156" i="12" s="1"/>
  <c r="C177" i="12"/>
  <c r="G151" i="12"/>
  <c r="G152" i="12" s="1"/>
  <c r="G153" i="12" s="1"/>
  <c r="C133" i="12"/>
  <c r="I262" i="12"/>
  <c r="I263" i="12" s="1"/>
  <c r="I248" i="12" s="1"/>
  <c r="I252" i="12" s="1"/>
  <c r="M121" i="12"/>
  <c r="M122" i="12" s="1"/>
  <c r="M126" i="12" s="1"/>
  <c r="C163" i="12"/>
  <c r="I166" i="12"/>
  <c r="C148" i="12"/>
  <c r="C274" i="12"/>
  <c r="A8" i="8"/>
  <c r="A75" i="8"/>
  <c r="N350" i="11"/>
  <c r="N354" i="11" s="1"/>
  <c r="A58" i="8"/>
  <c r="N873" i="11"/>
  <c r="A65" i="8"/>
  <c r="J290" i="11"/>
  <c r="J294" i="11" s="1"/>
  <c r="I4" i="12"/>
  <c r="J4" i="12" s="1"/>
  <c r="J56" i="12" s="1"/>
  <c r="A7" i="8"/>
  <c r="A40" i="8"/>
  <c r="A51" i="8"/>
  <c r="A52" i="8"/>
  <c r="L9" i="11"/>
  <c r="H16" i="11"/>
  <c r="G56" i="12"/>
  <c r="G551" i="12" s="1"/>
  <c r="A243" i="11"/>
  <c r="A64" i="8"/>
  <c r="D86" i="11"/>
  <c r="I795" i="11"/>
  <c r="I799" i="11" s="1"/>
  <c r="A44" i="8"/>
  <c r="A20" i="8"/>
  <c r="A46" i="8"/>
  <c r="A47" i="8"/>
  <c r="A69" i="8"/>
  <c r="G76" i="11"/>
  <c r="G79" i="11" s="1"/>
  <c r="L305" i="11"/>
  <c r="L309" i="11" s="1"/>
  <c r="A273" i="11"/>
  <c r="A45" i="8"/>
  <c r="A50" i="8"/>
  <c r="H9" i="11"/>
  <c r="H336" i="11"/>
  <c r="I336" i="11" s="1"/>
  <c r="A11" i="8"/>
  <c r="A76" i="8"/>
  <c r="H156" i="11"/>
  <c r="I156" i="11" s="1"/>
  <c r="L275" i="11"/>
  <c r="D8" i="11"/>
  <c r="D13" i="11"/>
  <c r="I42" i="11"/>
  <c r="I43" i="11" s="1"/>
  <c r="G68" i="11"/>
  <c r="A54" i="8"/>
  <c r="K170" i="11"/>
  <c r="G92" i="11"/>
  <c r="H140" i="11"/>
  <c r="H125" i="11" s="1"/>
  <c r="A303" i="11"/>
  <c r="L16" i="11"/>
  <c r="D15" i="11"/>
  <c r="M68" i="11"/>
  <c r="K76" i="11"/>
  <c r="K79" i="11" s="1"/>
  <c r="K80" i="11" s="1"/>
  <c r="H185" i="11"/>
  <c r="A700" i="11"/>
  <c r="H59" i="11"/>
  <c r="I68" i="11"/>
  <c r="A13" i="8"/>
  <c r="A60" i="8"/>
  <c r="H246" i="11"/>
  <c r="I246" i="11" s="1"/>
  <c r="J246" i="11" s="1"/>
  <c r="K246" i="11" s="1"/>
  <c r="L246" i="11" s="1"/>
  <c r="M246" i="11" s="1"/>
  <c r="N246" i="11" s="1"/>
  <c r="A153" i="11"/>
  <c r="L185" i="11"/>
  <c r="L170" i="11" s="1"/>
  <c r="H275" i="11"/>
  <c r="H279" i="11" s="1"/>
  <c r="H305" i="11"/>
  <c r="H309" i="11" s="1"/>
  <c r="G766" i="11"/>
  <c r="I814" i="11"/>
  <c r="A43" i="8"/>
  <c r="H216" i="11"/>
  <c r="I216" i="11" s="1"/>
  <c r="J216" i="11" s="1"/>
  <c r="K216" i="11" s="1"/>
  <c r="L216" i="11" s="1"/>
  <c r="M216" i="11" s="1"/>
  <c r="N216" i="11" s="1"/>
  <c r="A48" i="8"/>
  <c r="D11" i="11"/>
  <c r="I76" i="11"/>
  <c r="I79" i="11" s="1"/>
  <c r="I80" i="11" s="1"/>
  <c r="A66" i="8"/>
  <c r="G42" i="11"/>
  <c r="G43" i="11" s="1"/>
  <c r="A70" i="8"/>
  <c r="H460" i="11"/>
  <c r="I460" i="11" s="1"/>
  <c r="A18" i="8"/>
  <c r="H415" i="11"/>
  <c r="H53" i="11"/>
  <c r="L140" i="11"/>
  <c r="L125" i="11" s="1"/>
  <c r="J305" i="11"/>
  <c r="J309" i="11" s="1"/>
  <c r="J335" i="11"/>
  <c r="J339" i="11" s="1"/>
  <c r="M996" i="11"/>
  <c r="M76" i="11"/>
  <c r="M79" i="11" s="1"/>
  <c r="M80" i="11" s="1"/>
  <c r="M888" i="11"/>
  <c r="D77" i="11"/>
  <c r="D73" i="11"/>
  <c r="D67" i="11"/>
  <c r="K68" i="11"/>
  <c r="L59" i="11"/>
  <c r="L53" i="11"/>
  <c r="M42" i="11"/>
  <c r="M43" i="11" s="1"/>
  <c r="D41" i="11"/>
  <c r="D37" i="11"/>
  <c r="K42" i="11"/>
  <c r="K43" i="11" s="1"/>
  <c r="D33" i="11"/>
  <c r="D34" i="11"/>
  <c r="D11" i="12"/>
  <c r="K137" i="12"/>
  <c r="K141" i="12" s="1"/>
  <c r="E8" i="1"/>
  <c r="I27" i="4"/>
  <c r="E7" i="1" s="1"/>
  <c r="I52" i="4"/>
  <c r="E9" i="1" s="1"/>
  <c r="E5" i="1"/>
  <c r="I15" i="4"/>
  <c r="E6" i="1" s="1"/>
  <c r="L51" i="12"/>
  <c r="D23" i="12"/>
  <c r="D47" i="12"/>
  <c r="K48" i="12"/>
  <c r="K49" i="12" s="1"/>
  <c r="K42" i="12"/>
  <c r="K43" i="12" s="1"/>
  <c r="L89" i="12"/>
  <c r="L74" i="12" s="1"/>
  <c r="J687" i="11"/>
  <c r="J691" i="11" s="1"/>
  <c r="J657" i="11"/>
  <c r="J661" i="11" s="1"/>
  <c r="D36" i="11"/>
  <c r="J230" i="11"/>
  <c r="J234" i="11" s="1"/>
  <c r="D60" i="11"/>
  <c r="J59" i="11"/>
  <c r="J627" i="11"/>
  <c r="J631" i="11" s="1"/>
  <c r="J53" i="11"/>
  <c r="J597" i="11"/>
  <c r="J601" i="11" s="1"/>
  <c r="J582" i="11"/>
  <c r="J586" i="11" s="1"/>
  <c r="J22" i="11"/>
  <c r="J24" i="11" s="1"/>
  <c r="J320" i="11"/>
  <c r="J324" i="11" s="1"/>
  <c r="J275" i="11"/>
  <c r="J16" i="11"/>
  <c r="J200" i="11"/>
  <c r="J204" i="11" s="1"/>
  <c r="J155" i="11"/>
  <c r="J159" i="11" s="1"/>
  <c r="J9" i="11"/>
  <c r="J140" i="11"/>
  <c r="J144" i="11" s="1"/>
  <c r="J146" i="8"/>
  <c r="M146" i="8" s="1"/>
  <c r="H448" i="11"/>
  <c r="J147" i="8"/>
  <c r="K135" i="8" s="1"/>
  <c r="I148" i="8"/>
  <c r="K16" i="11"/>
  <c r="D18" i="11"/>
  <c r="G275" i="11"/>
  <c r="G305" i="11"/>
  <c r="D20" i="11"/>
  <c r="G22" i="11"/>
  <c r="G24" i="11" s="1"/>
  <c r="G29" i="11"/>
  <c r="D27" i="11"/>
  <c r="H810" i="11"/>
  <c r="H68" i="11"/>
  <c r="L810" i="11"/>
  <c r="L68" i="11"/>
  <c r="G907" i="11"/>
  <c r="G963" i="11"/>
  <c r="D78" i="11"/>
  <c r="H1000" i="11"/>
  <c r="N144" i="11"/>
  <c r="N125" i="11"/>
  <c r="M170" i="11"/>
  <c r="M174" i="11" s="1"/>
  <c r="K189" i="11"/>
  <c r="N279" i="11"/>
  <c r="N260" i="11"/>
  <c r="N264" i="11" s="1"/>
  <c r="G340" i="11"/>
  <c r="H340" i="11" s="1"/>
  <c r="I340" i="11" s="1"/>
  <c r="G365" i="11"/>
  <c r="G370" i="11" s="1"/>
  <c r="G380" i="11"/>
  <c r="L418" i="11"/>
  <c r="K418" i="11"/>
  <c r="C449" i="11"/>
  <c r="G463" i="11"/>
  <c r="N586" i="11"/>
  <c r="N567" i="11"/>
  <c r="N814" i="11"/>
  <c r="N795" i="11"/>
  <c r="N799" i="11" s="1"/>
  <c r="D14" i="12"/>
  <c r="D38" i="12"/>
  <c r="G42" i="12"/>
  <c r="C466" i="12"/>
  <c r="C40" i="12"/>
  <c r="H51" i="12"/>
  <c r="D138" i="8"/>
  <c r="M141" i="8"/>
  <c r="F148" i="8"/>
  <c r="D7" i="11"/>
  <c r="G140" i="11"/>
  <c r="G9" i="11"/>
  <c r="K140" i="11"/>
  <c r="K9" i="11"/>
  <c r="M16" i="11"/>
  <c r="H22" i="11"/>
  <c r="H24" i="11" s="1"/>
  <c r="L22" i="11"/>
  <c r="L24" i="11" s="1"/>
  <c r="D19" i="11"/>
  <c r="D21" i="11"/>
  <c r="I22" i="11"/>
  <c r="I24" i="11" s="1"/>
  <c r="D23" i="11"/>
  <c r="C28" i="11"/>
  <c r="H42" i="11"/>
  <c r="H43" i="11" s="1"/>
  <c r="L42" i="11"/>
  <c r="L43" i="11" s="1"/>
  <c r="D40" i="11"/>
  <c r="G582" i="11"/>
  <c r="G53" i="11"/>
  <c r="D46" i="11"/>
  <c r="K582" i="11"/>
  <c r="K53" i="11"/>
  <c r="G612" i="11"/>
  <c r="D48" i="11"/>
  <c r="G642" i="11"/>
  <c r="D50" i="11"/>
  <c r="G672" i="11"/>
  <c r="D52" i="11"/>
  <c r="G717" i="11"/>
  <c r="G59" i="11"/>
  <c r="D56" i="11"/>
  <c r="K717" i="11"/>
  <c r="K59" i="11"/>
  <c r="G747" i="11"/>
  <c r="D58" i="11"/>
  <c r="H888" i="11"/>
  <c r="H76" i="11"/>
  <c r="H79" i="11" s="1"/>
  <c r="H80" i="11" s="1"/>
  <c r="L888" i="11"/>
  <c r="L76" i="11"/>
  <c r="L79" i="11" s="1"/>
  <c r="L80" i="11" s="1"/>
  <c r="A916" i="11"/>
  <c r="A67" i="8"/>
  <c r="D75" i="11"/>
  <c r="I1000" i="11"/>
  <c r="G1011" i="11"/>
  <c r="D83" i="11"/>
  <c r="N189" i="11"/>
  <c r="N170" i="11"/>
  <c r="N174" i="11" s="1"/>
  <c r="D215" i="11"/>
  <c r="G220" i="11"/>
  <c r="D245" i="11"/>
  <c r="G250" i="11"/>
  <c r="G339" i="11"/>
  <c r="I365" i="11"/>
  <c r="N399" i="11"/>
  <c r="N403" i="11" s="1"/>
  <c r="N418" i="11"/>
  <c r="H721" i="11"/>
  <c r="G922" i="11"/>
  <c r="D918" i="11"/>
  <c r="G919" i="11"/>
  <c r="H919" i="11" s="1"/>
  <c r="G948" i="11"/>
  <c r="J8" i="12"/>
  <c r="L43" i="12"/>
  <c r="L147" i="8"/>
  <c r="G200" i="11"/>
  <c r="G205" i="11" s="1"/>
  <c r="D12" i="11"/>
  <c r="D14" i="11"/>
  <c r="G230" i="11"/>
  <c r="G235" i="11" s="1"/>
  <c r="G16" i="11"/>
  <c r="K22" i="11"/>
  <c r="K24" i="11" s="1"/>
  <c r="C479" i="11"/>
  <c r="C38" i="11"/>
  <c r="D35" i="11"/>
  <c r="D39" i="11"/>
  <c r="H567" i="11"/>
  <c r="H586" i="11"/>
  <c r="L586" i="11"/>
  <c r="C49" i="11"/>
  <c r="A760" i="11"/>
  <c r="A53" i="8"/>
  <c r="D61" i="11"/>
  <c r="D65" i="11"/>
  <c r="J810" i="11"/>
  <c r="J68" i="11"/>
  <c r="D66" i="11"/>
  <c r="I873" i="11"/>
  <c r="I892" i="11"/>
  <c r="D74" i="11"/>
  <c r="G937" i="11"/>
  <c r="G934" i="11"/>
  <c r="H934" i="11" s="1"/>
  <c r="I934" i="11" s="1"/>
  <c r="J934" i="11" s="1"/>
  <c r="C84" i="11"/>
  <c r="C1031" i="11" s="1"/>
  <c r="G160" i="11"/>
  <c r="I170" i="11"/>
  <c r="I174" i="11" s="1"/>
  <c r="G219" i="11"/>
  <c r="D219" i="11" s="1"/>
  <c r="G249" i="11"/>
  <c r="D249" i="11" s="1"/>
  <c r="G295" i="11"/>
  <c r="K365" i="11"/>
  <c r="H418" i="11"/>
  <c r="G418" i="11"/>
  <c r="C464" i="11"/>
  <c r="G478" i="11"/>
  <c r="D474" i="11"/>
  <c r="G475" i="11"/>
  <c r="H475" i="11" s="1"/>
  <c r="I475" i="11" s="1"/>
  <c r="J475" i="11" s="1"/>
  <c r="K475" i="11" s="1"/>
  <c r="L475" i="11" s="1"/>
  <c r="G538" i="11"/>
  <c r="G535" i="11"/>
  <c r="H535" i="11" s="1"/>
  <c r="A580" i="11"/>
  <c r="L702" i="11"/>
  <c r="L706" i="11" s="1"/>
  <c r="L721" i="11"/>
  <c r="D34" i="12"/>
  <c r="A429" i="12"/>
  <c r="A113" i="8"/>
  <c r="J43" i="12"/>
  <c r="J51" i="12"/>
  <c r="F4" i="8"/>
  <c r="A68" i="8"/>
  <c r="A74" i="8"/>
  <c r="J23" i="9"/>
  <c r="J38" i="9" s="1"/>
  <c r="J134" i="8"/>
  <c r="H148" i="8"/>
  <c r="J3" i="10"/>
  <c r="H92" i="11"/>
  <c r="I4" i="11"/>
  <c r="J4" i="11" s="1"/>
  <c r="I140" i="11"/>
  <c r="I9" i="11"/>
  <c r="M140" i="11"/>
  <c r="M9" i="11"/>
  <c r="I16" i="11"/>
  <c r="M22" i="11"/>
  <c r="M24" i="11" s="1"/>
  <c r="J42" i="11"/>
  <c r="J43" i="11" s="1"/>
  <c r="D38" i="11"/>
  <c r="I582" i="11"/>
  <c r="I53" i="11"/>
  <c r="M582" i="11"/>
  <c r="M53" i="11"/>
  <c r="G597" i="11"/>
  <c r="D47" i="11"/>
  <c r="G627" i="11"/>
  <c r="D49" i="11"/>
  <c r="G657" i="11"/>
  <c r="D51" i="11"/>
  <c r="G687" i="11"/>
  <c r="D54" i="11"/>
  <c r="I717" i="11"/>
  <c r="I59" i="11"/>
  <c r="M717" i="11"/>
  <c r="M59" i="11"/>
  <c r="G732" i="11"/>
  <c r="D57" i="11"/>
  <c r="D72" i="11"/>
  <c r="J888" i="11"/>
  <c r="J76" i="11"/>
  <c r="J79" i="11" s="1"/>
  <c r="J80" i="11" s="1"/>
  <c r="G996" i="11"/>
  <c r="D82" i="11"/>
  <c r="G1026" i="11"/>
  <c r="D84" i="11"/>
  <c r="J91" i="11"/>
  <c r="G159" i="11"/>
  <c r="J185" i="11"/>
  <c r="A198" i="11"/>
  <c r="A228" i="11"/>
  <c r="G294" i="11"/>
  <c r="M365" i="11"/>
  <c r="J414" i="11"/>
  <c r="H763" i="11"/>
  <c r="I763" i="11" s="1"/>
  <c r="J763" i="11" s="1"/>
  <c r="A823" i="11"/>
  <c r="G141" i="12"/>
  <c r="G138" i="12"/>
  <c r="C67" i="11"/>
  <c r="C845" i="11" s="1"/>
  <c r="G888" i="11"/>
  <c r="K888" i="11"/>
  <c r="J981" i="11"/>
  <c r="J985" i="11" s="1"/>
  <c r="J1000" i="11"/>
  <c r="N721" i="11"/>
  <c r="N702" i="11"/>
  <c r="N706" i="11" s="1"/>
  <c r="M814" i="11"/>
  <c r="G815" i="11"/>
  <c r="D6" i="12"/>
  <c r="L15" i="12"/>
  <c r="L16" i="12" s="1"/>
  <c r="G25" i="12"/>
  <c r="I42" i="12"/>
  <c r="M42" i="12"/>
  <c r="D40" i="12"/>
  <c r="J55" i="12"/>
  <c r="J550" i="12"/>
  <c r="J520" i="12"/>
  <c r="J535" i="12"/>
  <c r="J490" i="12"/>
  <c r="J475" i="12"/>
  <c r="J445" i="12"/>
  <c r="J262" i="12"/>
  <c r="J263" i="12" s="1"/>
  <c r="J460" i="12"/>
  <c r="J385" i="12"/>
  <c r="J386" i="12" s="1"/>
  <c r="J390" i="12" s="1"/>
  <c r="J370" i="12"/>
  <c r="J371" i="12" s="1"/>
  <c r="J375" i="12" s="1"/>
  <c r="J355" i="12"/>
  <c r="J356" i="12" s="1"/>
  <c r="J360" i="12" s="1"/>
  <c r="J295" i="12"/>
  <c r="J296" i="12" s="1"/>
  <c r="J151" i="12"/>
  <c r="J152" i="12" s="1"/>
  <c r="J156" i="12" s="1"/>
  <c r="J136" i="12"/>
  <c r="J137" i="12" s="1"/>
  <c r="J141" i="12" s="1"/>
  <c r="J121" i="12"/>
  <c r="J122" i="12" s="1"/>
  <c r="J430" i="12"/>
  <c r="J400" i="12"/>
  <c r="J401" i="12" s="1"/>
  <c r="J405" i="12" s="1"/>
  <c r="J325" i="12"/>
  <c r="J326" i="12" s="1"/>
  <c r="J330" i="12" s="1"/>
  <c r="J166" i="12"/>
  <c r="J310" i="12"/>
  <c r="J311" i="12" s="1"/>
  <c r="J315" i="12" s="1"/>
  <c r="J340" i="12"/>
  <c r="J341" i="12" s="1"/>
  <c r="J345" i="12" s="1"/>
  <c r="J181" i="12"/>
  <c r="J182" i="12" s="1"/>
  <c r="J186" i="12" s="1"/>
  <c r="J214" i="12"/>
  <c r="J215" i="12" s="1"/>
  <c r="J88" i="12"/>
  <c r="J89" i="12" s="1"/>
  <c r="H88" i="12"/>
  <c r="H89" i="12" s="1"/>
  <c r="J229" i="12"/>
  <c r="J230" i="12" s="1"/>
  <c r="J234" i="12" s="1"/>
  <c r="L295" i="12"/>
  <c r="L296" i="12" s="1"/>
  <c r="L325" i="12"/>
  <c r="L326" i="12" s="1"/>
  <c r="L330" i="12" s="1"/>
  <c r="G781" i="11"/>
  <c r="G811" i="11"/>
  <c r="G814" i="11"/>
  <c r="G826" i="11"/>
  <c r="G841" i="11"/>
  <c r="G844" i="11"/>
  <c r="C74" i="11"/>
  <c r="G778" i="11"/>
  <c r="H778" i="11" s="1"/>
  <c r="G15" i="12"/>
  <c r="K15" i="12"/>
  <c r="K16" i="12" s="1"/>
  <c r="J15" i="12"/>
  <c r="J16" i="12" s="1"/>
  <c r="G21" i="12"/>
  <c r="H550" i="12"/>
  <c r="H535" i="12"/>
  <c r="H520" i="12"/>
  <c r="H460" i="12"/>
  <c r="H445" i="12"/>
  <c r="H430" i="12"/>
  <c r="H490" i="12"/>
  <c r="H370" i="12"/>
  <c r="H371" i="12" s="1"/>
  <c r="H375" i="12" s="1"/>
  <c r="H400" i="12"/>
  <c r="H401" i="12" s="1"/>
  <c r="H405" i="12" s="1"/>
  <c r="H262" i="12"/>
  <c r="H263" i="12" s="1"/>
  <c r="H385" i="12"/>
  <c r="H386" i="12" s="1"/>
  <c r="H390" i="12" s="1"/>
  <c r="H310" i="12"/>
  <c r="H311" i="12" s="1"/>
  <c r="H315" i="12" s="1"/>
  <c r="H166" i="12"/>
  <c r="H340" i="12"/>
  <c r="H341" i="12" s="1"/>
  <c r="H345" i="12" s="1"/>
  <c r="H229" i="12"/>
  <c r="H230" i="12" s="1"/>
  <c r="H234" i="12" s="1"/>
  <c r="H151" i="12"/>
  <c r="H152" i="12" s="1"/>
  <c r="H136" i="12"/>
  <c r="H137" i="12" s="1"/>
  <c r="H121" i="12"/>
  <c r="H122" i="12" s="1"/>
  <c r="H325" i="12"/>
  <c r="H326" i="12" s="1"/>
  <c r="H330" i="12" s="1"/>
  <c r="H214" i="12"/>
  <c r="H215" i="12" s="1"/>
  <c r="H475" i="12"/>
  <c r="H355" i="12"/>
  <c r="H356" i="12" s="1"/>
  <c r="H360" i="12" s="1"/>
  <c r="H295" i="12"/>
  <c r="H296" i="12" s="1"/>
  <c r="L550" i="12"/>
  <c r="L535" i="12"/>
  <c r="L520" i="12"/>
  <c r="L475" i="12"/>
  <c r="L460" i="12"/>
  <c r="L445" i="12"/>
  <c r="L430" i="12"/>
  <c r="L400" i="12"/>
  <c r="L401" i="12" s="1"/>
  <c r="L405" i="12" s="1"/>
  <c r="L490" i="12"/>
  <c r="L370" i="12"/>
  <c r="L371" i="12" s="1"/>
  <c r="L375" i="12" s="1"/>
  <c r="L262" i="12"/>
  <c r="L263" i="12" s="1"/>
  <c r="L340" i="12"/>
  <c r="L341" i="12" s="1"/>
  <c r="L345" i="12" s="1"/>
  <c r="L229" i="12"/>
  <c r="L230" i="12" s="1"/>
  <c r="L234" i="12" s="1"/>
  <c r="L166" i="12"/>
  <c r="L310" i="12"/>
  <c r="L311" i="12" s="1"/>
  <c r="L315" i="12" s="1"/>
  <c r="L214" i="12"/>
  <c r="L215" i="12" s="1"/>
  <c r="L151" i="12"/>
  <c r="L152" i="12" s="1"/>
  <c r="L156" i="12" s="1"/>
  <c r="L136" i="12"/>
  <c r="L137" i="12" s="1"/>
  <c r="L141" i="12" s="1"/>
  <c r="L121" i="12"/>
  <c r="L122" i="12" s="1"/>
  <c r="L385" i="12"/>
  <c r="L386" i="12" s="1"/>
  <c r="L390" i="12" s="1"/>
  <c r="L181" i="12"/>
  <c r="L182" i="12" s="1"/>
  <c r="L186" i="12" s="1"/>
  <c r="N981" i="11"/>
  <c r="N985" i="11" s="1"/>
  <c r="N1000" i="11"/>
  <c r="H20" i="12"/>
  <c r="H21" i="12" s="1"/>
  <c r="L20" i="12"/>
  <c r="L21" i="12" s="1"/>
  <c r="J24" i="12"/>
  <c r="J25" i="12" s="1"/>
  <c r="C316" i="12"/>
  <c r="C29" i="12"/>
  <c r="D33" i="12"/>
  <c r="M219" i="12"/>
  <c r="H551" i="12"/>
  <c r="H555" i="12" s="1"/>
  <c r="H536" i="12"/>
  <c r="H540" i="12" s="1"/>
  <c r="H521" i="12"/>
  <c r="H491" i="12"/>
  <c r="H495" i="12" s="1"/>
  <c r="H461" i="12"/>
  <c r="H465" i="12" s="1"/>
  <c r="H446" i="12"/>
  <c r="H450" i="12" s="1"/>
  <c r="H431" i="12"/>
  <c r="H476" i="12"/>
  <c r="H480" i="12" s="1"/>
  <c r="H167" i="12"/>
  <c r="H171" i="12" s="1"/>
  <c r="H59" i="12"/>
  <c r="H15" i="12"/>
  <c r="D19" i="12"/>
  <c r="H24" i="12"/>
  <c r="H25" i="12" s="1"/>
  <c r="L24" i="12"/>
  <c r="L25" i="12" s="1"/>
  <c r="D30" i="12"/>
  <c r="D37" i="12"/>
  <c r="D41" i="12"/>
  <c r="D45" i="12"/>
  <c r="I56" i="12"/>
  <c r="N74" i="12"/>
  <c r="N93" i="12"/>
  <c r="I7" i="12"/>
  <c r="M7" i="12"/>
  <c r="G142" i="12"/>
  <c r="I15" i="12"/>
  <c r="I16" i="12" s="1"/>
  <c r="M15" i="12"/>
  <c r="M16" i="12" s="1"/>
  <c r="G550" i="12"/>
  <c r="G535" i="12"/>
  <c r="G475" i="12"/>
  <c r="G520" i="12"/>
  <c r="G490" i="12"/>
  <c r="G460" i="12"/>
  <c r="G430" i="12"/>
  <c r="G445" i="12"/>
  <c r="G400" i="12"/>
  <c r="G401" i="12" s="1"/>
  <c r="G385" i="12"/>
  <c r="G386" i="12" s="1"/>
  <c r="G370" i="12"/>
  <c r="G371" i="12" s="1"/>
  <c r="G355" i="12"/>
  <c r="G356" i="12" s="1"/>
  <c r="G340" i="12"/>
  <c r="G341" i="12" s="1"/>
  <c r="G325" i="12"/>
  <c r="G326" i="12" s="1"/>
  <c r="G310" i="12"/>
  <c r="G311" i="12" s="1"/>
  <c r="G295" i="12"/>
  <c r="G296" i="12" s="1"/>
  <c r="G229" i="12"/>
  <c r="G230" i="12" s="1"/>
  <c r="G235" i="12" s="1"/>
  <c r="G214" i="12"/>
  <c r="G215" i="12" s="1"/>
  <c r="G181" i="12"/>
  <c r="G182" i="12" s="1"/>
  <c r="G262" i="12"/>
  <c r="G263" i="12" s="1"/>
  <c r="K550" i="12"/>
  <c r="K535" i="12"/>
  <c r="K520" i="12"/>
  <c r="K475" i="12"/>
  <c r="K490" i="12"/>
  <c r="K460" i="12"/>
  <c r="K430" i="12"/>
  <c r="K445" i="12"/>
  <c r="K400" i="12"/>
  <c r="K401" i="12" s="1"/>
  <c r="K405" i="12" s="1"/>
  <c r="K385" i="12"/>
  <c r="K386" i="12" s="1"/>
  <c r="K390" i="12" s="1"/>
  <c r="K370" i="12"/>
  <c r="K371" i="12" s="1"/>
  <c r="K375" i="12" s="1"/>
  <c r="K355" i="12"/>
  <c r="K356" i="12" s="1"/>
  <c r="K360" i="12" s="1"/>
  <c r="K340" i="12"/>
  <c r="K341" i="12" s="1"/>
  <c r="K345" i="12" s="1"/>
  <c r="K325" i="12"/>
  <c r="K326" i="12" s="1"/>
  <c r="K330" i="12" s="1"/>
  <c r="K310" i="12"/>
  <c r="K311" i="12" s="1"/>
  <c r="K315" i="12" s="1"/>
  <c r="K295" i="12"/>
  <c r="K296" i="12" s="1"/>
  <c r="K229" i="12"/>
  <c r="K230" i="12" s="1"/>
  <c r="K234" i="12" s="1"/>
  <c r="K214" i="12"/>
  <c r="K215" i="12" s="1"/>
  <c r="K262" i="12"/>
  <c r="K263" i="12" s="1"/>
  <c r="K181" i="12"/>
  <c r="K182" i="12" s="1"/>
  <c r="K186" i="12" s="1"/>
  <c r="C561" i="12"/>
  <c r="C546" i="12"/>
  <c r="C516" i="12"/>
  <c r="C501" i="12"/>
  <c r="C531" i="12"/>
  <c r="C486" i="12"/>
  <c r="C456" i="12"/>
  <c r="C366" i="12"/>
  <c r="C471" i="12"/>
  <c r="C441" i="12"/>
  <c r="C411" i="12"/>
  <c r="C396" i="12"/>
  <c r="C273" i="12"/>
  <c r="C258" i="12"/>
  <c r="C381" i="12"/>
  <c r="C306" i="12"/>
  <c r="C336" i="12"/>
  <c r="C225" i="12"/>
  <c r="C162" i="12"/>
  <c r="C147" i="12"/>
  <c r="C132" i="12"/>
  <c r="C117" i="12"/>
  <c r="M88" i="12"/>
  <c r="M89" i="12" s="1"/>
  <c r="G121" i="12"/>
  <c r="G122" i="12" s="1"/>
  <c r="M136" i="12"/>
  <c r="M137" i="12" s="1"/>
  <c r="M151" i="12"/>
  <c r="M152" i="12" s="1"/>
  <c r="M156" i="12" s="1"/>
  <c r="G166" i="12"/>
  <c r="C192" i="12"/>
  <c r="C210" i="12"/>
  <c r="C291" i="12"/>
  <c r="C351" i="12"/>
  <c r="G7" i="12"/>
  <c r="K7" i="12"/>
  <c r="C12" i="12"/>
  <c r="C47" i="12"/>
  <c r="C556" i="12" s="1"/>
  <c r="I550" i="12"/>
  <c r="I535" i="12"/>
  <c r="I490" i="12"/>
  <c r="I445" i="12"/>
  <c r="I475" i="12"/>
  <c r="I460" i="12"/>
  <c r="I430" i="12"/>
  <c r="I520" i="12"/>
  <c r="I400" i="12"/>
  <c r="I401" i="12" s="1"/>
  <c r="I405" i="12" s="1"/>
  <c r="I385" i="12"/>
  <c r="I386" i="12" s="1"/>
  <c r="I390" i="12" s="1"/>
  <c r="I370" i="12"/>
  <c r="I371" i="12" s="1"/>
  <c r="I375" i="12" s="1"/>
  <c r="I229" i="12"/>
  <c r="I230" i="12" s="1"/>
  <c r="I355" i="12"/>
  <c r="I356" i="12" s="1"/>
  <c r="I360" i="12" s="1"/>
  <c r="I340" i="12"/>
  <c r="I341" i="12" s="1"/>
  <c r="I345" i="12" s="1"/>
  <c r="I325" i="12"/>
  <c r="I326" i="12" s="1"/>
  <c r="I330" i="12" s="1"/>
  <c r="I310" i="12"/>
  <c r="I311" i="12" s="1"/>
  <c r="I315" i="12" s="1"/>
  <c r="I295" i="12"/>
  <c r="I296" i="12" s="1"/>
  <c r="I214" i="12"/>
  <c r="I215" i="12" s="1"/>
  <c r="I181" i="12"/>
  <c r="I182" i="12" s="1"/>
  <c r="I186" i="12" s="1"/>
  <c r="M535" i="12"/>
  <c r="M490" i="12"/>
  <c r="M550" i="12"/>
  <c r="M445" i="12"/>
  <c r="M520" i="12"/>
  <c r="M460" i="12"/>
  <c r="M430" i="12"/>
  <c r="M400" i="12"/>
  <c r="M401" i="12" s="1"/>
  <c r="M405" i="12" s="1"/>
  <c r="M385" i="12"/>
  <c r="M386" i="12" s="1"/>
  <c r="M390" i="12" s="1"/>
  <c r="M370" i="12"/>
  <c r="M371" i="12" s="1"/>
  <c r="M375" i="12" s="1"/>
  <c r="M229" i="12"/>
  <c r="M230" i="12" s="1"/>
  <c r="M234" i="12" s="1"/>
  <c r="M475" i="12"/>
  <c r="M355" i="12"/>
  <c r="M356" i="12" s="1"/>
  <c r="M360" i="12" s="1"/>
  <c r="M340" i="12"/>
  <c r="M341" i="12" s="1"/>
  <c r="M345" i="12" s="1"/>
  <c r="M325" i="12"/>
  <c r="M326" i="12" s="1"/>
  <c r="M330" i="12" s="1"/>
  <c r="M310" i="12"/>
  <c r="M311" i="12" s="1"/>
  <c r="M315" i="12" s="1"/>
  <c r="M295" i="12"/>
  <c r="M296" i="12" s="1"/>
  <c r="M181" i="12"/>
  <c r="M182" i="12" s="1"/>
  <c r="M186" i="12" s="1"/>
  <c r="C562" i="12"/>
  <c r="C547" i="12"/>
  <c r="C487" i="12"/>
  <c r="C532" i="12"/>
  <c r="C472" i="12"/>
  <c r="C442" i="12"/>
  <c r="C502" i="12"/>
  <c r="C457" i="12"/>
  <c r="C427" i="12"/>
  <c r="C412" i="12"/>
  <c r="C517" i="12"/>
  <c r="C397" i="12"/>
  <c r="C382" i="12"/>
  <c r="C367" i="12"/>
  <c r="C352" i="12"/>
  <c r="C337" i="12"/>
  <c r="C322" i="12"/>
  <c r="C307" i="12"/>
  <c r="C292" i="12"/>
  <c r="C241" i="12"/>
  <c r="C226" i="12"/>
  <c r="C211" i="12"/>
  <c r="C193" i="12"/>
  <c r="C178" i="12"/>
  <c r="C259" i="12"/>
  <c r="C85" i="12"/>
  <c r="G88" i="12"/>
  <c r="G89" i="12" s="1"/>
  <c r="K88" i="12"/>
  <c r="K89" i="12" s="1"/>
  <c r="C100" i="12"/>
  <c r="K121" i="12"/>
  <c r="K122" i="12" s="1"/>
  <c r="I136" i="12"/>
  <c r="I137" i="12" s="1"/>
  <c r="I141" i="12" s="1"/>
  <c r="I151" i="12"/>
  <c r="I152" i="12" s="1"/>
  <c r="I156" i="12" s="1"/>
  <c r="K166" i="12"/>
  <c r="M262" i="12"/>
  <c r="M263" i="12" s="1"/>
  <c r="C321" i="12"/>
  <c r="C426" i="12"/>
  <c r="N281" i="12"/>
  <c r="N285" i="12" s="1"/>
  <c r="N300" i="12"/>
  <c r="K15" i="14"/>
  <c r="D24" i="12" l="1"/>
  <c r="E10" i="1"/>
  <c r="L174" i="11"/>
  <c r="K174" i="11"/>
  <c r="G324" i="11"/>
  <c r="G795" i="11"/>
  <c r="I535" i="11"/>
  <c r="J535" i="11" s="1"/>
  <c r="K535" i="11" s="1"/>
  <c r="L535" i="11" s="1"/>
  <c r="I415" i="11"/>
  <c r="L981" i="11"/>
  <c r="L985" i="11" s="1"/>
  <c r="G325" i="11"/>
  <c r="M873" i="11"/>
  <c r="D933" i="11"/>
  <c r="G782" i="11"/>
  <c r="G783" i="11" s="1"/>
  <c r="G830" i="11"/>
  <c r="H830" i="11" s="1"/>
  <c r="I830" i="11" s="1"/>
  <c r="H841" i="11"/>
  <c r="I841" i="11" s="1"/>
  <c r="J841" i="11" s="1"/>
  <c r="K841" i="11" s="1"/>
  <c r="L841" i="11" s="1"/>
  <c r="M841" i="11" s="1"/>
  <c r="N841" i="11" s="1"/>
  <c r="K260" i="11"/>
  <c r="K264" i="11" s="1"/>
  <c r="K981" i="11"/>
  <c r="K985" i="11" s="1"/>
  <c r="C767" i="11"/>
  <c r="M981" i="11"/>
  <c r="M985" i="11" s="1"/>
  <c r="D478" i="11"/>
  <c r="G30" i="11"/>
  <c r="G31" i="11" s="1"/>
  <c r="I490" i="11"/>
  <c r="J490" i="11" s="1"/>
  <c r="K490" i="11" s="1"/>
  <c r="L490" i="11" s="1"/>
  <c r="M490" i="11" s="1"/>
  <c r="N490" i="11" s="1"/>
  <c r="M260" i="11"/>
  <c r="M264" i="11" s="1"/>
  <c r="I267" i="12"/>
  <c r="H826" i="11"/>
  <c r="I826" i="11" s="1"/>
  <c r="J826" i="11" s="1"/>
  <c r="K826" i="11" s="1"/>
  <c r="L826" i="11" s="1"/>
  <c r="G434" i="11"/>
  <c r="G520" i="11"/>
  <c r="H520" i="11" s="1"/>
  <c r="I520" i="11" s="1"/>
  <c r="J520" i="11" s="1"/>
  <c r="K520" i="11" s="1"/>
  <c r="L520" i="11" s="1"/>
  <c r="M520" i="11" s="1"/>
  <c r="N520" i="11" s="1"/>
  <c r="H399" i="11"/>
  <c r="H403" i="11" s="1"/>
  <c r="G433" i="11"/>
  <c r="D433" i="11" s="1"/>
  <c r="M279" i="11"/>
  <c r="H291" i="11"/>
  <c r="I291" i="11" s="1"/>
  <c r="J291" i="11" s="1"/>
  <c r="K291" i="11" s="1"/>
  <c r="L291" i="11" s="1"/>
  <c r="M291" i="11" s="1"/>
  <c r="N291" i="11" s="1"/>
  <c r="D922" i="11"/>
  <c r="D508" i="11"/>
  <c r="I430" i="11"/>
  <c r="J430" i="11" s="1"/>
  <c r="K430" i="11" s="1"/>
  <c r="L430" i="11" s="1"/>
  <c r="M430" i="11" s="1"/>
  <c r="N430" i="11" s="1"/>
  <c r="C752" i="11"/>
  <c r="G752" i="11" s="1"/>
  <c r="H752" i="11" s="1"/>
  <c r="I752" i="11" s="1"/>
  <c r="D489" i="11"/>
  <c r="I399" i="11"/>
  <c r="I403" i="11" s="1"/>
  <c r="G190" i="11"/>
  <c r="G175" i="11" s="1"/>
  <c r="D903" i="11"/>
  <c r="D844" i="11"/>
  <c r="M475" i="11"/>
  <c r="N475" i="11" s="1"/>
  <c r="D907" i="11"/>
  <c r="D504" i="11"/>
  <c r="H702" i="11"/>
  <c r="H706" i="11" s="1"/>
  <c r="H904" i="11"/>
  <c r="I904" i="11" s="1"/>
  <c r="J904" i="11" s="1"/>
  <c r="K904" i="11" s="1"/>
  <c r="L904" i="11" s="1"/>
  <c r="M904" i="11" s="1"/>
  <c r="N904" i="11" s="1"/>
  <c r="M826" i="11"/>
  <c r="N826" i="11" s="1"/>
  <c r="K1000" i="11"/>
  <c r="G493" i="11"/>
  <c r="D493" i="11" s="1"/>
  <c r="G189" i="11"/>
  <c r="G191" i="11" s="1"/>
  <c r="D444" i="11"/>
  <c r="L93" i="12"/>
  <c r="M535" i="11"/>
  <c r="N535" i="11" s="1"/>
  <c r="K399" i="11"/>
  <c r="K403" i="11" s="1"/>
  <c r="I321" i="11"/>
  <c r="J321" i="11" s="1"/>
  <c r="K321" i="11" s="1"/>
  <c r="L321" i="11" s="1"/>
  <c r="M321" i="11" s="1"/>
  <c r="N321" i="11" s="1"/>
  <c r="I778" i="11"/>
  <c r="J778" i="11" s="1"/>
  <c r="K778" i="11" s="1"/>
  <c r="L778" i="11" s="1"/>
  <c r="M778" i="11" s="1"/>
  <c r="N778" i="11" s="1"/>
  <c r="D777" i="11"/>
  <c r="D534" i="11"/>
  <c r="G399" i="11"/>
  <c r="G400" i="11" s="1"/>
  <c r="D463" i="11"/>
  <c r="H186" i="11"/>
  <c r="I186" i="11" s="1"/>
  <c r="J186" i="11" s="1"/>
  <c r="K186" i="11" s="1"/>
  <c r="L186" i="11" s="1"/>
  <c r="M186" i="11" s="1"/>
  <c r="N186" i="11" s="1"/>
  <c r="D429" i="11"/>
  <c r="I981" i="11"/>
  <c r="I985" i="11" s="1"/>
  <c r="D538" i="11"/>
  <c r="H981" i="11"/>
  <c r="H985" i="11" s="1"/>
  <c r="I445" i="11"/>
  <c r="J445" i="11" s="1"/>
  <c r="K445" i="11" s="1"/>
  <c r="L445" i="11" s="1"/>
  <c r="M445" i="11" s="1"/>
  <c r="N445" i="11" s="1"/>
  <c r="D766" i="11"/>
  <c r="D762" i="11"/>
  <c r="K763" i="11"/>
  <c r="L763" i="11" s="1"/>
  <c r="M763" i="11" s="1"/>
  <c r="N763" i="11" s="1"/>
  <c r="D523" i="11"/>
  <c r="G419" i="11"/>
  <c r="H419" i="11" s="1"/>
  <c r="I419" i="11" s="1"/>
  <c r="K795" i="11"/>
  <c r="K799" i="11" s="1"/>
  <c r="G448" i="11"/>
  <c r="D448" i="11" s="1"/>
  <c r="D459" i="11"/>
  <c r="D519" i="11"/>
  <c r="L567" i="11"/>
  <c r="L571" i="11" s="1"/>
  <c r="I260" i="11"/>
  <c r="I264" i="11" s="1"/>
  <c r="G908" i="11"/>
  <c r="G909" i="11" s="1"/>
  <c r="G505" i="11"/>
  <c r="H505" i="11" s="1"/>
  <c r="I505" i="11" s="1"/>
  <c r="J505" i="11" s="1"/>
  <c r="K505" i="11" s="1"/>
  <c r="L505" i="11" s="1"/>
  <c r="M505" i="11" s="1"/>
  <c r="N505" i="11" s="1"/>
  <c r="K934" i="11"/>
  <c r="L934" i="11" s="1"/>
  <c r="M934" i="11" s="1"/>
  <c r="N934" i="11" s="1"/>
  <c r="I919" i="11"/>
  <c r="J919" i="11" s="1"/>
  <c r="K919" i="11" s="1"/>
  <c r="L919" i="11" s="1"/>
  <c r="M919" i="11" s="1"/>
  <c r="N919" i="11" s="1"/>
  <c r="L399" i="11"/>
  <c r="L403" i="11" s="1"/>
  <c r="M795" i="11"/>
  <c r="M799" i="11" s="1"/>
  <c r="J460" i="11"/>
  <c r="K460" i="11" s="1"/>
  <c r="L460" i="11" s="1"/>
  <c r="M460" i="11" s="1"/>
  <c r="N460" i="11" s="1"/>
  <c r="D937" i="11"/>
  <c r="M399" i="11"/>
  <c r="M403" i="11" s="1"/>
  <c r="D840" i="11"/>
  <c r="D829" i="11"/>
  <c r="D825" i="11"/>
  <c r="J702" i="11"/>
  <c r="J706" i="11" s="1"/>
  <c r="G156" i="12"/>
  <c r="D290" i="11"/>
  <c r="H189" i="11"/>
  <c r="G446" i="12"/>
  <c r="G447" i="12" s="1"/>
  <c r="H447" i="12" s="1"/>
  <c r="D294" i="11"/>
  <c r="G476" i="12"/>
  <c r="G477" i="12" s="1"/>
  <c r="H477" i="12" s="1"/>
  <c r="N877" i="11"/>
  <c r="N858" i="11"/>
  <c r="N862" i="11" s="1"/>
  <c r="H170" i="11"/>
  <c r="H174" i="11" s="1"/>
  <c r="H144" i="11"/>
  <c r="D335" i="11"/>
  <c r="L260" i="11"/>
  <c r="L264" i="11" s="1"/>
  <c r="K4" i="12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V4" i="12" s="1"/>
  <c r="W4" i="12" s="1"/>
  <c r="X4" i="12" s="1"/>
  <c r="Y4" i="12" s="1"/>
  <c r="Z4" i="12" s="1"/>
  <c r="AA4" i="12" s="1"/>
  <c r="AB4" i="12" s="1"/>
  <c r="AC4" i="12" s="1"/>
  <c r="AD4" i="12" s="1"/>
  <c r="AE4" i="12" s="1"/>
  <c r="AF4" i="12" s="1"/>
  <c r="AG4" i="12" s="1"/>
  <c r="AH4" i="12" s="1"/>
  <c r="AI4" i="12" s="1"/>
  <c r="AJ4" i="12" s="1"/>
  <c r="AK4" i="12" s="1"/>
  <c r="AL4" i="12" s="1"/>
  <c r="AM4" i="12" s="1"/>
  <c r="AN4" i="12" s="1"/>
  <c r="AO4" i="12" s="1"/>
  <c r="AP4" i="12" s="1"/>
  <c r="AQ4" i="12" s="1"/>
  <c r="AR4" i="12" s="1"/>
  <c r="AS4" i="12" s="1"/>
  <c r="AT4" i="12" s="1"/>
  <c r="AU4" i="12" s="1"/>
  <c r="AV4" i="12" s="1"/>
  <c r="AW4" i="12" s="1"/>
  <c r="AX4" i="12" s="1"/>
  <c r="AY4" i="12" s="1"/>
  <c r="AZ4" i="12" s="1"/>
  <c r="BA4" i="12" s="1"/>
  <c r="BB4" i="12" s="1"/>
  <c r="BC4" i="12" s="1"/>
  <c r="BD4" i="12" s="1"/>
  <c r="BE4" i="12" s="1"/>
  <c r="BF4" i="12" s="1"/>
  <c r="BG4" i="12" s="1"/>
  <c r="BH4" i="12" s="1"/>
  <c r="G341" i="11"/>
  <c r="H338" i="11" s="1"/>
  <c r="H341" i="11" s="1"/>
  <c r="G59" i="12"/>
  <c r="H62" i="11"/>
  <c r="H63" i="11" s="1"/>
  <c r="G431" i="12"/>
  <c r="G432" i="12" s="1"/>
  <c r="H432" i="12" s="1"/>
  <c r="D155" i="11"/>
  <c r="H815" i="11"/>
  <c r="I815" i="11" s="1"/>
  <c r="G461" i="12"/>
  <c r="G465" i="12" s="1"/>
  <c r="G491" i="12"/>
  <c r="L144" i="11"/>
  <c r="G170" i="11"/>
  <c r="G174" i="11" s="1"/>
  <c r="G521" i="12"/>
  <c r="G522" i="12" s="1"/>
  <c r="H522" i="12" s="1"/>
  <c r="D159" i="11"/>
  <c r="G67" i="12"/>
  <c r="E2" i="9" s="1"/>
  <c r="G536" i="12"/>
  <c r="G537" i="12" s="1"/>
  <c r="H537" i="12" s="1"/>
  <c r="L279" i="11"/>
  <c r="H811" i="11"/>
  <c r="I811" i="11" s="1"/>
  <c r="J811" i="11" s="1"/>
  <c r="K811" i="11" s="1"/>
  <c r="L811" i="11" s="1"/>
  <c r="M811" i="11" s="1"/>
  <c r="N811" i="11" s="1"/>
  <c r="G167" i="12"/>
  <c r="G171" i="12" s="1"/>
  <c r="D324" i="11"/>
  <c r="J260" i="11"/>
  <c r="J264" i="11" s="1"/>
  <c r="H190" i="11"/>
  <c r="I190" i="11" s="1"/>
  <c r="D16" i="11"/>
  <c r="G296" i="11"/>
  <c r="G298" i="11" s="1"/>
  <c r="D320" i="11"/>
  <c r="G617" i="11"/>
  <c r="H617" i="11" s="1"/>
  <c r="I617" i="11" s="1"/>
  <c r="H260" i="11"/>
  <c r="H264" i="11" s="1"/>
  <c r="J336" i="11"/>
  <c r="K336" i="11" s="1"/>
  <c r="L336" i="11" s="1"/>
  <c r="M336" i="11" s="1"/>
  <c r="N336" i="11" s="1"/>
  <c r="J279" i="11"/>
  <c r="L189" i="11"/>
  <c r="G326" i="11"/>
  <c r="G328" i="11" s="1"/>
  <c r="D339" i="11"/>
  <c r="M1000" i="11"/>
  <c r="G103" i="11"/>
  <c r="G95" i="11"/>
  <c r="M892" i="11"/>
  <c r="L62" i="11"/>
  <c r="L63" i="11" s="1"/>
  <c r="J62" i="11"/>
  <c r="J63" i="11" s="1"/>
  <c r="M147" i="8"/>
  <c r="D48" i="12"/>
  <c r="K51" i="12"/>
  <c r="K146" i="8"/>
  <c r="D68" i="11"/>
  <c r="J567" i="11"/>
  <c r="J571" i="11" s="1"/>
  <c r="D185" i="11"/>
  <c r="J125" i="11"/>
  <c r="J156" i="11"/>
  <c r="K156" i="11" s="1"/>
  <c r="L156" i="11" s="1"/>
  <c r="M156" i="11" s="1"/>
  <c r="N156" i="11" s="1"/>
  <c r="H22" i="9"/>
  <c r="G22" i="9"/>
  <c r="F22" i="9"/>
  <c r="I22" i="9"/>
  <c r="G402" i="12"/>
  <c r="H402" i="12" s="1"/>
  <c r="I402" i="12" s="1"/>
  <c r="J402" i="12" s="1"/>
  <c r="K402" i="12" s="1"/>
  <c r="L402" i="12" s="1"/>
  <c r="M402" i="12" s="1"/>
  <c r="N402" i="12" s="1"/>
  <c r="G405" i="12"/>
  <c r="D401" i="12"/>
  <c r="J267" i="12"/>
  <c r="J248" i="12"/>
  <c r="J252" i="12" s="1"/>
  <c r="I234" i="12"/>
  <c r="G268" i="12"/>
  <c r="H268" i="12" s="1"/>
  <c r="H253" i="12" s="1"/>
  <c r="G267" i="12"/>
  <c r="D263" i="12"/>
  <c r="G248" i="12"/>
  <c r="G264" i="12"/>
  <c r="H264" i="12" s="1"/>
  <c r="I264" i="12" s="1"/>
  <c r="J264" i="12" s="1"/>
  <c r="K264" i="12" s="1"/>
  <c r="L264" i="12" s="1"/>
  <c r="M264" i="12" s="1"/>
  <c r="N264" i="12" s="1"/>
  <c r="H156" i="12"/>
  <c r="D156" i="12" s="1"/>
  <c r="D152" i="12"/>
  <c r="K93" i="12"/>
  <c r="K74" i="12"/>
  <c r="M141" i="12"/>
  <c r="M93" i="12"/>
  <c r="M74" i="12"/>
  <c r="G183" i="12"/>
  <c r="H183" i="12" s="1"/>
  <c r="I183" i="12" s="1"/>
  <c r="J183" i="12" s="1"/>
  <c r="K183" i="12" s="1"/>
  <c r="L183" i="12" s="1"/>
  <c r="M183" i="12" s="1"/>
  <c r="N183" i="12" s="1"/>
  <c r="D182" i="12"/>
  <c r="G186" i="12"/>
  <c r="G387" i="12"/>
  <c r="H387" i="12" s="1"/>
  <c r="I387" i="12" s="1"/>
  <c r="J387" i="12" s="1"/>
  <c r="K387" i="12" s="1"/>
  <c r="L387" i="12" s="1"/>
  <c r="M387" i="12" s="1"/>
  <c r="N387" i="12" s="1"/>
  <c r="D386" i="12"/>
  <c r="G390" i="12"/>
  <c r="K17" i="14"/>
  <c r="K18" i="14" s="1"/>
  <c r="P13" i="11" s="1"/>
  <c r="P11" i="11"/>
  <c r="M300" i="12"/>
  <c r="M281" i="12"/>
  <c r="M285" i="12" s="1"/>
  <c r="G8" i="12"/>
  <c r="D7" i="12"/>
  <c r="K200" i="12"/>
  <c r="K204" i="12" s="1"/>
  <c r="K219" i="12"/>
  <c r="G216" i="12"/>
  <c r="H216" i="12" s="1"/>
  <c r="I216" i="12" s="1"/>
  <c r="J216" i="12" s="1"/>
  <c r="K216" i="12" s="1"/>
  <c r="L216" i="12" s="1"/>
  <c r="M216" i="12" s="1"/>
  <c r="N216" i="12" s="1"/>
  <c r="D215" i="12"/>
  <c r="G200" i="12"/>
  <c r="G219" i="12"/>
  <c r="G327" i="12"/>
  <c r="H327" i="12" s="1"/>
  <c r="I327" i="12" s="1"/>
  <c r="J327" i="12" s="1"/>
  <c r="K327" i="12" s="1"/>
  <c r="L327" i="12" s="1"/>
  <c r="M327" i="12" s="1"/>
  <c r="N327" i="12" s="1"/>
  <c r="D326" i="12"/>
  <c r="G330" i="12"/>
  <c r="I8" i="12"/>
  <c r="L248" i="12"/>
  <c r="L252" i="12" s="1"/>
  <c r="L267" i="12"/>
  <c r="H16" i="12"/>
  <c r="H52" i="12"/>
  <c r="H53" i="12" s="1"/>
  <c r="G316" i="12"/>
  <c r="G90" i="12"/>
  <c r="H90" i="12" s="1"/>
  <c r="I90" i="12" s="1"/>
  <c r="J90" i="12" s="1"/>
  <c r="K90" i="12" s="1"/>
  <c r="L90" i="12" s="1"/>
  <c r="M90" i="12" s="1"/>
  <c r="N90" i="12" s="1"/>
  <c r="D89" i="12"/>
  <c r="G93" i="12"/>
  <c r="G74" i="12"/>
  <c r="G94" i="12"/>
  <c r="H94" i="12" s="1"/>
  <c r="H79" i="12" s="1"/>
  <c r="H219" i="12"/>
  <c r="H200" i="12"/>
  <c r="H204" i="12" s="1"/>
  <c r="M248" i="12"/>
  <c r="M252" i="12" s="1"/>
  <c r="M267" i="12"/>
  <c r="G301" i="12"/>
  <c r="H301" i="12" s="1"/>
  <c r="J219" i="12"/>
  <c r="J200" i="12"/>
  <c r="J204" i="12" s="1"/>
  <c r="J126" i="12"/>
  <c r="M51" i="12"/>
  <c r="M52" i="12" s="1"/>
  <c r="M53" i="12" s="1"/>
  <c r="M43" i="12"/>
  <c r="G893" i="11"/>
  <c r="G892" i="11"/>
  <c r="D888" i="11"/>
  <c r="G873" i="11"/>
  <c r="G889" i="11"/>
  <c r="H889" i="11" s="1"/>
  <c r="I889" i="11" s="1"/>
  <c r="J889" i="11" s="1"/>
  <c r="K889" i="11" s="1"/>
  <c r="L889" i="11" s="1"/>
  <c r="M889" i="11" s="1"/>
  <c r="N889" i="11" s="1"/>
  <c r="D137" i="12"/>
  <c r="G1027" i="11"/>
  <c r="H1027" i="11" s="1"/>
  <c r="I1027" i="11" s="1"/>
  <c r="J1027" i="11" s="1"/>
  <c r="K1027" i="11" s="1"/>
  <c r="L1027" i="11" s="1"/>
  <c r="M1027" i="11" s="1"/>
  <c r="N1027" i="11" s="1"/>
  <c r="D1026" i="11"/>
  <c r="G1030" i="11"/>
  <c r="G997" i="11"/>
  <c r="H997" i="11" s="1"/>
  <c r="I997" i="11" s="1"/>
  <c r="J997" i="11" s="1"/>
  <c r="K997" i="11" s="1"/>
  <c r="L997" i="11" s="1"/>
  <c r="M997" i="11" s="1"/>
  <c r="N997" i="11" s="1"/>
  <c r="D996" i="11"/>
  <c r="G981" i="11"/>
  <c r="G1000" i="11"/>
  <c r="G658" i="11"/>
  <c r="H658" i="11" s="1"/>
  <c r="I658" i="11" s="1"/>
  <c r="J658" i="11" s="1"/>
  <c r="K658" i="11" s="1"/>
  <c r="L658" i="11" s="1"/>
  <c r="M658" i="11" s="1"/>
  <c r="N658" i="11" s="1"/>
  <c r="G661" i="11"/>
  <c r="D657" i="11"/>
  <c r="G598" i="11"/>
  <c r="H598" i="11" s="1"/>
  <c r="I598" i="11" s="1"/>
  <c r="J598" i="11" s="1"/>
  <c r="K598" i="11" s="1"/>
  <c r="L598" i="11" s="1"/>
  <c r="M598" i="11" s="1"/>
  <c r="N598" i="11" s="1"/>
  <c r="G601" i="11"/>
  <c r="D597" i="11"/>
  <c r="I567" i="11"/>
  <c r="I586" i="11"/>
  <c r="G602" i="11"/>
  <c r="H602" i="11" s="1"/>
  <c r="I602" i="11" s="1"/>
  <c r="H235" i="11"/>
  <c r="I235" i="11" s="1"/>
  <c r="I858" i="11"/>
  <c r="I862" i="11" s="1"/>
  <c r="I877" i="11"/>
  <c r="C632" i="11"/>
  <c r="C50" i="11"/>
  <c r="H571" i="11"/>
  <c r="G479" i="11"/>
  <c r="G480" i="11" s="1"/>
  <c r="H153" i="12"/>
  <c r="I153" i="12" s="1"/>
  <c r="J153" i="12" s="1"/>
  <c r="K153" i="12" s="1"/>
  <c r="L153" i="12" s="1"/>
  <c r="M153" i="12" s="1"/>
  <c r="N153" i="12" s="1"/>
  <c r="J551" i="12"/>
  <c r="J555" i="12" s="1"/>
  <c r="J536" i="12"/>
  <c r="J540" i="12" s="1"/>
  <c r="J521" i="12"/>
  <c r="J491" i="12"/>
  <c r="J495" i="12" s="1"/>
  <c r="J461" i="12"/>
  <c r="J465" i="12" s="1"/>
  <c r="J446" i="12"/>
  <c r="J450" i="12" s="1"/>
  <c r="J476" i="12"/>
  <c r="J480" i="12" s="1"/>
  <c r="J59" i="12"/>
  <c r="J431" i="12"/>
  <c r="J167" i="12"/>
  <c r="J171" i="12" s="1"/>
  <c r="J67" i="12"/>
  <c r="H2" i="9" s="1"/>
  <c r="K56" i="12"/>
  <c r="G718" i="11"/>
  <c r="H718" i="11" s="1"/>
  <c r="I718" i="11" s="1"/>
  <c r="J718" i="11" s="1"/>
  <c r="K718" i="11" s="1"/>
  <c r="L718" i="11" s="1"/>
  <c r="M718" i="11" s="1"/>
  <c r="N718" i="11" s="1"/>
  <c r="D717" i="11"/>
  <c r="G702" i="11"/>
  <c r="G721" i="11"/>
  <c r="K62" i="11"/>
  <c r="K63" i="11" s="1"/>
  <c r="G583" i="11"/>
  <c r="H583" i="11" s="1"/>
  <c r="I583" i="11" s="1"/>
  <c r="J583" i="11" s="1"/>
  <c r="K583" i="11" s="1"/>
  <c r="L583" i="11" s="1"/>
  <c r="M583" i="11" s="1"/>
  <c r="N583" i="11" s="1"/>
  <c r="G586" i="11"/>
  <c r="G587" i="11"/>
  <c r="H587" i="11" s="1"/>
  <c r="D582" i="11"/>
  <c r="G567" i="11"/>
  <c r="C385" i="11"/>
  <c r="G141" i="11"/>
  <c r="H141" i="11" s="1"/>
  <c r="I141" i="11" s="1"/>
  <c r="J141" i="11" s="1"/>
  <c r="K141" i="11" s="1"/>
  <c r="L141" i="11" s="1"/>
  <c r="M141" i="11" s="1"/>
  <c r="N141" i="11" s="1"/>
  <c r="G144" i="11"/>
  <c r="G145" i="11"/>
  <c r="D140" i="11"/>
  <c r="G125" i="11"/>
  <c r="L78" i="12"/>
  <c r="H220" i="11"/>
  <c r="G967" i="11"/>
  <c r="D963" i="11"/>
  <c r="G964" i="11"/>
  <c r="H964" i="11" s="1"/>
  <c r="I964" i="11" s="1"/>
  <c r="J964" i="11" s="1"/>
  <c r="K964" i="11" s="1"/>
  <c r="L964" i="11" s="1"/>
  <c r="M964" i="11" s="1"/>
  <c r="N964" i="11" s="1"/>
  <c r="L795" i="11"/>
  <c r="L799" i="11" s="1"/>
  <c r="L814" i="11"/>
  <c r="L129" i="11"/>
  <c r="G127" i="12"/>
  <c r="H127" i="12" s="1"/>
  <c r="G231" i="12"/>
  <c r="H231" i="12" s="1"/>
  <c r="I231" i="12" s="1"/>
  <c r="J231" i="12" s="1"/>
  <c r="K231" i="12" s="1"/>
  <c r="L231" i="12" s="1"/>
  <c r="M231" i="12" s="1"/>
  <c r="N231" i="12" s="1"/>
  <c r="G234" i="12"/>
  <c r="D230" i="12"/>
  <c r="N78" i="12"/>
  <c r="L219" i="12"/>
  <c r="L200" i="12"/>
  <c r="L204" i="12" s="1"/>
  <c r="H300" i="12"/>
  <c r="H281" i="12"/>
  <c r="H285" i="12" s="1"/>
  <c r="D20" i="12"/>
  <c r="L300" i="12"/>
  <c r="L281" i="12"/>
  <c r="L285" i="12" s="1"/>
  <c r="K55" i="12"/>
  <c r="L52" i="12"/>
  <c r="L53" i="12" s="1"/>
  <c r="I51" i="12"/>
  <c r="I52" i="12" s="1"/>
  <c r="I53" i="12" s="1"/>
  <c r="I43" i="12"/>
  <c r="J74" i="12"/>
  <c r="J93" i="12"/>
  <c r="G845" i="11"/>
  <c r="H845" i="11" s="1"/>
  <c r="J830" i="11"/>
  <c r="G143" i="12"/>
  <c r="G552" i="12"/>
  <c r="H552" i="12" s="1"/>
  <c r="G555" i="12"/>
  <c r="J399" i="11"/>
  <c r="J403" i="11" s="1"/>
  <c r="J418" i="11"/>
  <c r="D418" i="11" s="1"/>
  <c r="M369" i="11"/>
  <c r="J340" i="11"/>
  <c r="J189" i="11"/>
  <c r="J170" i="11"/>
  <c r="J174" i="11" s="1"/>
  <c r="M721" i="11"/>
  <c r="M702" i="11"/>
  <c r="M706" i="11" s="1"/>
  <c r="G688" i="11"/>
  <c r="H688" i="11" s="1"/>
  <c r="I688" i="11" s="1"/>
  <c r="J688" i="11" s="1"/>
  <c r="K688" i="11" s="1"/>
  <c r="L688" i="11" s="1"/>
  <c r="M688" i="11" s="1"/>
  <c r="N688" i="11" s="1"/>
  <c r="G691" i="11"/>
  <c r="G692" i="11"/>
  <c r="H692" i="11" s="1"/>
  <c r="D687" i="11"/>
  <c r="M62" i="11"/>
  <c r="M63" i="11" s="1"/>
  <c r="D42" i="11"/>
  <c r="I144" i="11"/>
  <c r="I125" i="11"/>
  <c r="H434" i="11"/>
  <c r="I434" i="11" s="1"/>
  <c r="G251" i="11"/>
  <c r="G1031" i="11"/>
  <c r="H1031" i="11" s="1"/>
  <c r="I1031" i="11" s="1"/>
  <c r="J52" i="12"/>
  <c r="J53" i="12" s="1"/>
  <c r="G952" i="11"/>
  <c r="D948" i="11"/>
  <c r="G949" i="11"/>
  <c r="H949" i="11" s="1"/>
  <c r="I949" i="11" s="1"/>
  <c r="J949" i="11" s="1"/>
  <c r="K949" i="11" s="1"/>
  <c r="L949" i="11" s="1"/>
  <c r="M949" i="11" s="1"/>
  <c r="N949" i="11" s="1"/>
  <c r="G403" i="11"/>
  <c r="H892" i="11"/>
  <c r="H873" i="11"/>
  <c r="K702" i="11"/>
  <c r="K706" i="11" s="1"/>
  <c r="K721" i="11"/>
  <c r="G643" i="11"/>
  <c r="H643" i="11" s="1"/>
  <c r="I643" i="11" s="1"/>
  <c r="J643" i="11" s="1"/>
  <c r="K643" i="11" s="1"/>
  <c r="L643" i="11" s="1"/>
  <c r="M643" i="11" s="1"/>
  <c r="N643" i="11" s="1"/>
  <c r="G646" i="11"/>
  <c r="D642" i="11"/>
  <c r="K586" i="11"/>
  <c r="K567" i="11"/>
  <c r="G43" i="12"/>
  <c r="D42" i="12"/>
  <c r="G51" i="12"/>
  <c r="G52" i="12" s="1"/>
  <c r="N571" i="11"/>
  <c r="N552" i="11"/>
  <c r="N556" i="11" s="1"/>
  <c r="G384" i="11"/>
  <c r="G381" i="11"/>
  <c r="G80" i="11"/>
  <c r="D79" i="11"/>
  <c r="G306" i="11"/>
  <c r="H306" i="11" s="1"/>
  <c r="I306" i="11" s="1"/>
  <c r="J306" i="11" s="1"/>
  <c r="K306" i="11" s="1"/>
  <c r="L306" i="11" s="1"/>
  <c r="M306" i="11" s="1"/>
  <c r="N306" i="11" s="1"/>
  <c r="G309" i="11"/>
  <c r="G310" i="11"/>
  <c r="D305" i="11"/>
  <c r="G737" i="11"/>
  <c r="I219" i="12"/>
  <c r="I200" i="12"/>
  <c r="I204" i="12" s="1"/>
  <c r="C157" i="12"/>
  <c r="C13" i="12"/>
  <c r="G126" i="12"/>
  <c r="D122" i="12"/>
  <c r="G123" i="12"/>
  <c r="H123" i="12" s="1"/>
  <c r="I123" i="12" s="1"/>
  <c r="J123" i="12" s="1"/>
  <c r="K123" i="12" s="1"/>
  <c r="L123" i="12" s="1"/>
  <c r="M123" i="12" s="1"/>
  <c r="N123" i="12" s="1"/>
  <c r="K300" i="12"/>
  <c r="K281" i="12"/>
  <c r="K285" i="12" s="1"/>
  <c r="G297" i="12"/>
  <c r="H297" i="12" s="1"/>
  <c r="I297" i="12" s="1"/>
  <c r="J297" i="12" s="1"/>
  <c r="K297" i="12" s="1"/>
  <c r="L297" i="12" s="1"/>
  <c r="M297" i="12" s="1"/>
  <c r="N297" i="12" s="1"/>
  <c r="D296" i="12"/>
  <c r="G300" i="12"/>
  <c r="G281" i="12"/>
  <c r="G357" i="12"/>
  <c r="H357" i="12" s="1"/>
  <c r="I357" i="12" s="1"/>
  <c r="J357" i="12" s="1"/>
  <c r="K357" i="12" s="1"/>
  <c r="L357" i="12" s="1"/>
  <c r="M357" i="12" s="1"/>
  <c r="N357" i="12" s="1"/>
  <c r="G360" i="12"/>
  <c r="D356" i="12"/>
  <c r="K267" i="12"/>
  <c r="K248" i="12"/>
  <c r="K252" i="12" s="1"/>
  <c r="I551" i="12"/>
  <c r="I555" i="12" s="1"/>
  <c r="I491" i="12"/>
  <c r="I495" i="12" s="1"/>
  <c r="I536" i="12"/>
  <c r="I540" i="12" s="1"/>
  <c r="I476" i="12"/>
  <c r="I480" i="12" s="1"/>
  <c r="I446" i="12"/>
  <c r="I450" i="12" s="1"/>
  <c r="I461" i="12"/>
  <c r="I465" i="12" s="1"/>
  <c r="I431" i="12"/>
  <c r="I521" i="12"/>
  <c r="I167" i="12"/>
  <c r="I171" i="12" s="1"/>
  <c r="I67" i="12"/>
  <c r="G2" i="9" s="1"/>
  <c r="I59" i="12"/>
  <c r="G342" i="12"/>
  <c r="H342" i="12" s="1"/>
  <c r="I342" i="12" s="1"/>
  <c r="J342" i="12" s="1"/>
  <c r="K342" i="12" s="1"/>
  <c r="L342" i="12" s="1"/>
  <c r="M342" i="12" s="1"/>
  <c r="N342" i="12" s="1"/>
  <c r="G345" i="12"/>
  <c r="D341" i="12"/>
  <c r="H267" i="12"/>
  <c r="H248" i="12"/>
  <c r="H252" i="12" s="1"/>
  <c r="H141" i="12"/>
  <c r="D141" i="12" s="1"/>
  <c r="H142" i="12"/>
  <c r="M200" i="12"/>
  <c r="M204" i="12" s="1"/>
  <c r="H93" i="12"/>
  <c r="H74" i="12"/>
  <c r="L126" i="12"/>
  <c r="H126" i="12"/>
  <c r="H107" i="12"/>
  <c r="H111" i="12" s="1"/>
  <c r="G16" i="12"/>
  <c r="D15" i="12"/>
  <c r="G799" i="11"/>
  <c r="G796" i="11"/>
  <c r="D781" i="11"/>
  <c r="G767" i="11"/>
  <c r="H767" i="11" s="1"/>
  <c r="K91" i="11"/>
  <c r="G628" i="11"/>
  <c r="H628" i="11" s="1"/>
  <c r="I628" i="11" s="1"/>
  <c r="J628" i="11" s="1"/>
  <c r="K628" i="11" s="1"/>
  <c r="L628" i="11" s="1"/>
  <c r="M628" i="11" s="1"/>
  <c r="N628" i="11" s="1"/>
  <c r="G631" i="11"/>
  <c r="D627" i="11"/>
  <c r="M586" i="11"/>
  <c r="M567" i="11"/>
  <c r="J92" i="11"/>
  <c r="K4" i="11"/>
  <c r="L4" i="11" s="1"/>
  <c r="M4" i="11" s="1"/>
  <c r="M134" i="8"/>
  <c r="K134" i="8"/>
  <c r="H205" i="11"/>
  <c r="I205" i="11" s="1"/>
  <c r="J205" i="11" s="1"/>
  <c r="L552" i="11"/>
  <c r="L556" i="11" s="1"/>
  <c r="G201" i="11"/>
  <c r="H201" i="11" s="1"/>
  <c r="I201" i="11" s="1"/>
  <c r="J201" i="11" s="1"/>
  <c r="K201" i="11" s="1"/>
  <c r="L201" i="11" s="1"/>
  <c r="M201" i="11" s="1"/>
  <c r="N201" i="11" s="1"/>
  <c r="D200" i="11"/>
  <c r="G204" i="11"/>
  <c r="I369" i="11"/>
  <c r="K144" i="11"/>
  <c r="K125" i="11"/>
  <c r="G1001" i="11"/>
  <c r="G722" i="11"/>
  <c r="G449" i="11"/>
  <c r="H449" i="11" s="1"/>
  <c r="G369" i="11"/>
  <c r="D365" i="11"/>
  <c r="G350" i="11"/>
  <c r="G110" i="11" s="1"/>
  <c r="G366" i="11"/>
  <c r="H366" i="11" s="1"/>
  <c r="I366" i="11" s="1"/>
  <c r="J366" i="11" s="1"/>
  <c r="K366" i="11" s="1"/>
  <c r="L366" i="11" s="1"/>
  <c r="M366" i="11" s="1"/>
  <c r="N366" i="11" s="1"/>
  <c r="H370" i="11"/>
  <c r="D76" i="11"/>
  <c r="H795" i="11"/>
  <c r="H799" i="11" s="1"/>
  <c r="H814" i="11"/>
  <c r="D810" i="11"/>
  <c r="G276" i="11"/>
  <c r="H276" i="11" s="1"/>
  <c r="I276" i="11" s="1"/>
  <c r="J276" i="11" s="1"/>
  <c r="K276" i="11" s="1"/>
  <c r="L276" i="11" s="1"/>
  <c r="M276" i="11" s="1"/>
  <c r="N276" i="11" s="1"/>
  <c r="G279" i="11"/>
  <c r="G280" i="11"/>
  <c r="H280" i="11" s="1"/>
  <c r="D275" i="11"/>
  <c r="G260" i="11"/>
  <c r="H129" i="11"/>
  <c r="M858" i="11"/>
  <c r="M862" i="11" s="1"/>
  <c r="M877" i="11"/>
  <c r="G220" i="12"/>
  <c r="K126" i="12"/>
  <c r="I300" i="12"/>
  <c r="I281" i="12"/>
  <c r="I285" i="12" s="1"/>
  <c r="K52" i="12"/>
  <c r="K53" i="12" s="1"/>
  <c r="K8" i="12"/>
  <c r="G312" i="12"/>
  <c r="H312" i="12" s="1"/>
  <c r="I312" i="12" s="1"/>
  <c r="J312" i="12" s="1"/>
  <c r="K312" i="12" s="1"/>
  <c r="L312" i="12" s="1"/>
  <c r="M312" i="12" s="1"/>
  <c r="N312" i="12" s="1"/>
  <c r="G315" i="12"/>
  <c r="D311" i="12"/>
  <c r="G372" i="12"/>
  <c r="H372" i="12" s="1"/>
  <c r="I372" i="12" s="1"/>
  <c r="J372" i="12" s="1"/>
  <c r="K372" i="12" s="1"/>
  <c r="L372" i="12" s="1"/>
  <c r="M372" i="12" s="1"/>
  <c r="N372" i="12" s="1"/>
  <c r="G375" i="12"/>
  <c r="D371" i="12"/>
  <c r="H235" i="12"/>
  <c r="I235" i="12" s="1"/>
  <c r="M8" i="12"/>
  <c r="H435" i="12"/>
  <c r="H416" i="12"/>
  <c r="H420" i="12" s="1"/>
  <c r="H506" i="12"/>
  <c r="H510" i="12" s="1"/>
  <c r="H525" i="12"/>
  <c r="G831" i="11"/>
  <c r="C331" i="12"/>
  <c r="C30" i="12"/>
  <c r="G816" i="11"/>
  <c r="C923" i="11"/>
  <c r="C75" i="11"/>
  <c r="E22" i="9"/>
  <c r="J281" i="12"/>
  <c r="J285" i="12" s="1"/>
  <c r="J300" i="12"/>
  <c r="K892" i="11"/>
  <c r="K873" i="11"/>
  <c r="H138" i="12"/>
  <c r="I138" i="12" s="1"/>
  <c r="J138" i="12" s="1"/>
  <c r="K138" i="12" s="1"/>
  <c r="L138" i="12" s="1"/>
  <c r="M138" i="12" s="1"/>
  <c r="N138" i="12" s="1"/>
  <c r="G161" i="11"/>
  <c r="J892" i="11"/>
  <c r="J873" i="11"/>
  <c r="G733" i="11"/>
  <c r="H733" i="11" s="1"/>
  <c r="I733" i="11" s="1"/>
  <c r="J733" i="11" s="1"/>
  <c r="K733" i="11" s="1"/>
  <c r="L733" i="11" s="1"/>
  <c r="M733" i="11" s="1"/>
  <c r="N733" i="11" s="1"/>
  <c r="D732" i="11"/>
  <c r="G736" i="11"/>
  <c r="I721" i="11"/>
  <c r="I702" i="11"/>
  <c r="I706" i="11" s="1"/>
  <c r="I62" i="11"/>
  <c r="I63" i="11" s="1"/>
  <c r="M125" i="11"/>
  <c r="M144" i="11"/>
  <c r="H95" i="11"/>
  <c r="I92" i="11"/>
  <c r="H103" i="11"/>
  <c r="K3" i="10"/>
  <c r="G4" i="8"/>
  <c r="F138" i="8"/>
  <c r="G464" i="11"/>
  <c r="G420" i="11"/>
  <c r="K369" i="11"/>
  <c r="G221" i="11"/>
  <c r="J814" i="11"/>
  <c r="J795" i="11"/>
  <c r="J799" i="11" s="1"/>
  <c r="C494" i="11"/>
  <c r="C39" i="11"/>
  <c r="G231" i="11"/>
  <c r="H231" i="11" s="1"/>
  <c r="I231" i="11" s="1"/>
  <c r="J231" i="11" s="1"/>
  <c r="K231" i="11" s="1"/>
  <c r="L231" i="11" s="1"/>
  <c r="M231" i="11" s="1"/>
  <c r="N231" i="11" s="1"/>
  <c r="D230" i="11"/>
  <c r="G234" i="11"/>
  <c r="D414" i="11"/>
  <c r="H325" i="11"/>
  <c r="H295" i="11"/>
  <c r="H160" i="11"/>
  <c r="G1012" i="11"/>
  <c r="H1012" i="11" s="1"/>
  <c r="I1012" i="11" s="1"/>
  <c r="J1012" i="11" s="1"/>
  <c r="K1012" i="11" s="1"/>
  <c r="L1012" i="11" s="1"/>
  <c r="M1012" i="11" s="1"/>
  <c r="N1012" i="11" s="1"/>
  <c r="D1011" i="11"/>
  <c r="G1015" i="11"/>
  <c r="L892" i="11"/>
  <c r="L873" i="11"/>
  <c r="G748" i="11"/>
  <c r="H748" i="11" s="1"/>
  <c r="I748" i="11" s="1"/>
  <c r="J748" i="11" s="1"/>
  <c r="K748" i="11" s="1"/>
  <c r="L748" i="11" s="1"/>
  <c r="M748" i="11" s="1"/>
  <c r="N748" i="11" s="1"/>
  <c r="D747" i="11"/>
  <c r="G751" i="11"/>
  <c r="D59" i="11"/>
  <c r="G673" i="11"/>
  <c r="H673" i="11" s="1"/>
  <c r="I673" i="11" s="1"/>
  <c r="J673" i="11" s="1"/>
  <c r="K673" i="11" s="1"/>
  <c r="L673" i="11" s="1"/>
  <c r="M673" i="11" s="1"/>
  <c r="N673" i="11" s="1"/>
  <c r="G676" i="11"/>
  <c r="D672" i="11"/>
  <c r="G613" i="11"/>
  <c r="H613" i="11" s="1"/>
  <c r="I613" i="11" s="1"/>
  <c r="J613" i="11" s="1"/>
  <c r="K613" i="11" s="1"/>
  <c r="L613" i="11" s="1"/>
  <c r="M613" i="11" s="1"/>
  <c r="N613" i="11" s="1"/>
  <c r="G616" i="11"/>
  <c r="D612" i="11"/>
  <c r="D53" i="11"/>
  <c r="G62" i="11"/>
  <c r="D9" i="11"/>
  <c r="C481" i="12"/>
  <c r="C41" i="12"/>
  <c r="C496" i="12" s="1"/>
  <c r="H250" i="11"/>
  <c r="N129" i="11"/>
  <c r="G1016" i="11"/>
  <c r="D22" i="11"/>
  <c r="D24" i="11" s="1"/>
  <c r="K141" i="8"/>
  <c r="K97" i="8"/>
  <c r="K77" i="8"/>
  <c r="K144" i="8"/>
  <c r="K143" i="8"/>
  <c r="K147" i="8"/>
  <c r="K142" i="8"/>
  <c r="K139" i="8"/>
  <c r="K132" i="8"/>
  <c r="K93" i="8"/>
  <c r="J415" i="11"/>
  <c r="K415" i="11" s="1"/>
  <c r="L415" i="11" s="1"/>
  <c r="M415" i="11" s="1"/>
  <c r="N415" i="11" s="1"/>
  <c r="E25" i="1" l="1"/>
  <c r="J129" i="11"/>
  <c r="H782" i="11"/>
  <c r="I782" i="11" s="1"/>
  <c r="G435" i="11"/>
  <c r="H432" i="11" s="1"/>
  <c r="H435" i="11" s="1"/>
  <c r="H908" i="11"/>
  <c r="I908" i="11" s="1"/>
  <c r="H400" i="11"/>
  <c r="I400" i="11" s="1"/>
  <c r="J400" i="11" s="1"/>
  <c r="K400" i="11" s="1"/>
  <c r="L400" i="11" s="1"/>
  <c r="M400" i="11" s="1"/>
  <c r="N400" i="11" s="1"/>
  <c r="H552" i="11"/>
  <c r="H556" i="11" s="1"/>
  <c r="G462" i="12"/>
  <c r="H462" i="12" s="1"/>
  <c r="I462" i="12" s="1"/>
  <c r="J462" i="12" s="1"/>
  <c r="G343" i="11"/>
  <c r="G344" i="11" s="1"/>
  <c r="I268" i="12"/>
  <c r="I253" i="12" s="1"/>
  <c r="G435" i="12"/>
  <c r="G107" i="12"/>
  <c r="G8" i="10" s="1"/>
  <c r="G525" i="12"/>
  <c r="G168" i="12"/>
  <c r="H168" i="12" s="1"/>
  <c r="I168" i="12" s="1"/>
  <c r="J168" i="12" s="1"/>
  <c r="G480" i="12"/>
  <c r="H800" i="11"/>
  <c r="G416" i="12"/>
  <c r="G420" i="12" s="1"/>
  <c r="G450" i="12"/>
  <c r="I432" i="12"/>
  <c r="J432" i="12" s="1"/>
  <c r="G492" i="12"/>
  <c r="H492" i="12" s="1"/>
  <c r="I492" i="12" s="1"/>
  <c r="J492" i="12" s="1"/>
  <c r="G495" i="12"/>
  <c r="J190" i="11"/>
  <c r="K190" i="11" s="1"/>
  <c r="L190" i="11" s="1"/>
  <c r="G171" i="11"/>
  <c r="H171" i="11" s="1"/>
  <c r="I171" i="11" s="1"/>
  <c r="J171" i="11" s="1"/>
  <c r="K171" i="11" s="1"/>
  <c r="L171" i="11" s="1"/>
  <c r="M171" i="11" s="1"/>
  <c r="N171" i="11" s="1"/>
  <c r="H293" i="11"/>
  <c r="H296" i="11" s="1"/>
  <c r="D189" i="11"/>
  <c r="I107" i="12"/>
  <c r="I111" i="12" s="1"/>
  <c r="G846" i="11"/>
  <c r="H843" i="11" s="1"/>
  <c r="H846" i="11" s="1"/>
  <c r="G506" i="12"/>
  <c r="G510" i="12" s="1"/>
  <c r="G540" i="12"/>
  <c r="G800" i="11"/>
  <c r="G801" i="11" s="1"/>
  <c r="I449" i="11"/>
  <c r="J449" i="11" s="1"/>
  <c r="K449" i="11" s="1"/>
  <c r="H479" i="11"/>
  <c r="I479" i="11" s="1"/>
  <c r="H323" i="11"/>
  <c r="H326" i="11" s="1"/>
  <c r="J552" i="11"/>
  <c r="J556" i="11" s="1"/>
  <c r="I447" i="12"/>
  <c r="J447" i="12" s="1"/>
  <c r="D814" i="11"/>
  <c r="G437" i="11"/>
  <c r="G88" i="11"/>
  <c r="D616" i="11"/>
  <c r="G618" i="11"/>
  <c r="C509" i="11"/>
  <c r="C40" i="11"/>
  <c r="I250" i="11"/>
  <c r="D736" i="11"/>
  <c r="G738" i="11"/>
  <c r="C938" i="11"/>
  <c r="C77" i="11"/>
  <c r="G818" i="11"/>
  <c r="H813" i="11"/>
  <c r="H816" i="11" s="1"/>
  <c r="G205" i="12"/>
  <c r="G265" i="11"/>
  <c r="M571" i="11"/>
  <c r="M552" i="11"/>
  <c r="M556" i="11" s="1"/>
  <c r="G329" i="11"/>
  <c r="H780" i="11"/>
  <c r="H783" i="11" s="1"/>
  <c r="G785" i="11"/>
  <c r="I525" i="12"/>
  <c r="I506" i="12"/>
  <c r="I510" i="12" s="1"/>
  <c r="D300" i="12"/>
  <c r="G302" i="12"/>
  <c r="H737" i="11"/>
  <c r="G193" i="11"/>
  <c r="H188" i="11"/>
  <c r="H191" i="11" s="1"/>
  <c r="I129" i="11"/>
  <c r="I370" i="11"/>
  <c r="J370" i="11" s="1"/>
  <c r="K830" i="11"/>
  <c r="H722" i="11"/>
  <c r="G129" i="11"/>
  <c r="D125" i="11"/>
  <c r="G126" i="11"/>
  <c r="H126" i="11" s="1"/>
  <c r="I126" i="11" s="1"/>
  <c r="J126" i="11" s="1"/>
  <c r="K126" i="11" s="1"/>
  <c r="L126" i="11" s="1"/>
  <c r="M126" i="11" s="1"/>
  <c r="N126" i="11" s="1"/>
  <c r="G571" i="11"/>
  <c r="D567" i="11"/>
  <c r="G568" i="11"/>
  <c r="H568" i="11" s="1"/>
  <c r="I568" i="11" s="1"/>
  <c r="J568" i="11" s="1"/>
  <c r="K568" i="11" s="1"/>
  <c r="L568" i="11" s="1"/>
  <c r="M568" i="11" s="1"/>
  <c r="N568" i="11" s="1"/>
  <c r="G552" i="11"/>
  <c r="I587" i="11"/>
  <c r="D586" i="11"/>
  <c r="G588" i="11"/>
  <c r="D174" i="11"/>
  <c r="G176" i="11"/>
  <c r="H477" i="11"/>
  <c r="G482" i="11"/>
  <c r="D601" i="11"/>
  <c r="G603" i="11"/>
  <c r="I94" i="12"/>
  <c r="G78" i="12"/>
  <c r="D74" i="12"/>
  <c r="G75" i="12"/>
  <c r="H75" i="12" s="1"/>
  <c r="I75" i="12" s="1"/>
  <c r="J75" i="12" s="1"/>
  <c r="K75" i="12" s="1"/>
  <c r="L75" i="12" s="1"/>
  <c r="M75" i="12" s="1"/>
  <c r="N75" i="12" s="1"/>
  <c r="G53" i="12"/>
  <c r="D52" i="12"/>
  <c r="D186" i="12"/>
  <c r="G253" i="12"/>
  <c r="J782" i="11"/>
  <c r="K782" i="11" s="1"/>
  <c r="L782" i="11" s="1"/>
  <c r="H1016" i="11"/>
  <c r="I1016" i="11" s="1"/>
  <c r="G63" i="11"/>
  <c r="D62" i="11"/>
  <c r="L877" i="11"/>
  <c r="L858" i="11"/>
  <c r="L862" i="11" s="1"/>
  <c r="I325" i="11"/>
  <c r="D234" i="11"/>
  <c r="G236" i="11"/>
  <c r="G494" i="11"/>
  <c r="G223" i="11"/>
  <c r="H218" i="11"/>
  <c r="H221" i="11" s="1"/>
  <c r="G138" i="8"/>
  <c r="H4" i="8"/>
  <c r="M129" i="11"/>
  <c r="G163" i="11"/>
  <c r="H158" i="11"/>
  <c r="H161" i="11" s="1"/>
  <c r="K22" i="9"/>
  <c r="G923" i="11"/>
  <c r="C346" i="12"/>
  <c r="C31" i="12"/>
  <c r="D315" i="12"/>
  <c r="G317" i="12"/>
  <c r="D369" i="11"/>
  <c r="G371" i="11"/>
  <c r="J419" i="11"/>
  <c r="J95" i="11"/>
  <c r="K92" i="11"/>
  <c r="J103" i="11"/>
  <c r="L91" i="11"/>
  <c r="I522" i="12"/>
  <c r="J522" i="12" s="1"/>
  <c r="H796" i="11"/>
  <c r="I796" i="11" s="1"/>
  <c r="J796" i="11" s="1"/>
  <c r="K796" i="11" s="1"/>
  <c r="L796" i="11" s="1"/>
  <c r="M796" i="11" s="1"/>
  <c r="N796" i="11" s="1"/>
  <c r="I416" i="12"/>
  <c r="I420" i="12" s="1"/>
  <c r="I435" i="12"/>
  <c r="C172" i="12"/>
  <c r="C14" i="12"/>
  <c r="C187" i="12" s="1"/>
  <c r="D309" i="11"/>
  <c r="G311" i="11"/>
  <c r="D399" i="11"/>
  <c r="J1031" i="11"/>
  <c r="K1031" i="11" s="1"/>
  <c r="G253" i="11"/>
  <c r="H248" i="11"/>
  <c r="H251" i="11" s="1"/>
  <c r="I845" i="11"/>
  <c r="I800" i="11" s="1"/>
  <c r="L55" i="12"/>
  <c r="J235" i="12"/>
  <c r="G236" i="12"/>
  <c r="D234" i="12"/>
  <c r="D967" i="11"/>
  <c r="D144" i="11"/>
  <c r="G146" i="11"/>
  <c r="I338" i="11"/>
  <c r="I341" i="11" s="1"/>
  <c r="H343" i="11"/>
  <c r="J435" i="12"/>
  <c r="J416" i="12"/>
  <c r="J420" i="12" s="1"/>
  <c r="C647" i="11"/>
  <c r="C51" i="11"/>
  <c r="D1000" i="11"/>
  <c r="G1002" i="11"/>
  <c r="D1030" i="11"/>
  <c r="G1032" i="11"/>
  <c r="D892" i="11"/>
  <c r="G894" i="11"/>
  <c r="J22" i="9"/>
  <c r="J37" i="9" s="1"/>
  <c r="G79" i="12"/>
  <c r="G95" i="12"/>
  <c r="D93" i="12"/>
  <c r="G201" i="12"/>
  <c r="H201" i="12" s="1"/>
  <c r="I201" i="12" s="1"/>
  <c r="J201" i="12" s="1"/>
  <c r="K201" i="12" s="1"/>
  <c r="L201" i="12" s="1"/>
  <c r="M201" i="12" s="1"/>
  <c r="N201" i="12" s="1"/>
  <c r="G204" i="12"/>
  <c r="D200" i="12"/>
  <c r="G249" i="12"/>
  <c r="H249" i="12" s="1"/>
  <c r="I249" i="12" s="1"/>
  <c r="J249" i="12" s="1"/>
  <c r="K249" i="12" s="1"/>
  <c r="L249" i="12" s="1"/>
  <c r="M249" i="12" s="1"/>
  <c r="N249" i="12" s="1"/>
  <c r="D248" i="12"/>
  <c r="G252" i="12"/>
  <c r="D751" i="11"/>
  <c r="G753" i="11"/>
  <c r="I160" i="11"/>
  <c r="H464" i="11"/>
  <c r="L3" i="10"/>
  <c r="I103" i="11"/>
  <c r="I95" i="11"/>
  <c r="H906" i="11"/>
  <c r="G911" i="11"/>
  <c r="G331" i="12"/>
  <c r="G332" i="12" s="1"/>
  <c r="D375" i="12"/>
  <c r="G264" i="11"/>
  <c r="D260" i="11"/>
  <c r="G261" i="11"/>
  <c r="H261" i="11" s="1"/>
  <c r="I261" i="11" s="1"/>
  <c r="J261" i="11" s="1"/>
  <c r="K261" i="11" s="1"/>
  <c r="L261" i="11" s="1"/>
  <c r="M261" i="11" s="1"/>
  <c r="N261" i="11" s="1"/>
  <c r="G707" i="11"/>
  <c r="G986" i="11"/>
  <c r="K129" i="11"/>
  <c r="D795" i="11"/>
  <c r="I142" i="12"/>
  <c r="G157" i="12"/>
  <c r="H310" i="11"/>
  <c r="H175" i="11"/>
  <c r="H1001" i="11"/>
  <c r="D646" i="11"/>
  <c r="H877" i="11"/>
  <c r="H858" i="11"/>
  <c r="H862" i="11" s="1"/>
  <c r="D403" i="11"/>
  <c r="D952" i="11"/>
  <c r="J752" i="11"/>
  <c r="D691" i="11"/>
  <c r="G693" i="11"/>
  <c r="H140" i="12"/>
  <c r="H143" i="12" s="1"/>
  <c r="G145" i="12"/>
  <c r="J78" i="12"/>
  <c r="J815" i="11"/>
  <c r="G130" i="11"/>
  <c r="H145" i="11"/>
  <c r="G385" i="11"/>
  <c r="K551" i="12"/>
  <c r="K555" i="12" s="1"/>
  <c r="K536" i="12"/>
  <c r="K540" i="12" s="1"/>
  <c r="K521" i="12"/>
  <c r="K476" i="12"/>
  <c r="K480" i="12" s="1"/>
  <c r="K491" i="12"/>
  <c r="K495" i="12" s="1"/>
  <c r="K461" i="12"/>
  <c r="K465" i="12" s="1"/>
  <c r="K431" i="12"/>
  <c r="K446" i="12"/>
  <c r="K167" i="12"/>
  <c r="K67" i="12"/>
  <c r="I2" i="9" s="1"/>
  <c r="L56" i="12"/>
  <c r="K59" i="12"/>
  <c r="S62" i="12"/>
  <c r="G489" i="12" s="1"/>
  <c r="S63" i="12"/>
  <c r="G549" i="12" s="1"/>
  <c r="J602" i="11"/>
  <c r="K602" i="11" s="1"/>
  <c r="G632" i="11"/>
  <c r="I571" i="11"/>
  <c r="I552" i="11"/>
  <c r="I556" i="11" s="1"/>
  <c r="G985" i="11"/>
  <c r="D981" i="11"/>
  <c r="G982" i="11"/>
  <c r="H982" i="11" s="1"/>
  <c r="I982" i="11" s="1"/>
  <c r="J982" i="11" s="1"/>
  <c r="K982" i="11" s="1"/>
  <c r="L982" i="11" s="1"/>
  <c r="M982" i="11" s="1"/>
  <c r="N982" i="11" s="1"/>
  <c r="K19" i="14"/>
  <c r="K340" i="11"/>
  <c r="L340" i="11" s="1"/>
  <c r="I127" i="12"/>
  <c r="N25" i="10"/>
  <c r="N29" i="10" s="1"/>
  <c r="N114" i="11"/>
  <c r="D676" i="11"/>
  <c r="D1015" i="11"/>
  <c r="G1017" i="11"/>
  <c r="K205" i="11"/>
  <c r="I280" i="11"/>
  <c r="I295" i="11"/>
  <c r="G422" i="11"/>
  <c r="H417" i="11"/>
  <c r="H420" i="11" s="1"/>
  <c r="J877" i="11"/>
  <c r="J858" i="11"/>
  <c r="J862" i="11" s="1"/>
  <c r="I477" i="12"/>
  <c r="J477" i="12" s="1"/>
  <c r="K858" i="11"/>
  <c r="K862" i="11" s="1"/>
  <c r="K877" i="11"/>
  <c r="G833" i="11"/>
  <c r="H828" i="11"/>
  <c r="H831" i="11" s="1"/>
  <c r="D279" i="11"/>
  <c r="G281" i="11"/>
  <c r="G351" i="11"/>
  <c r="G354" i="11"/>
  <c r="G450" i="11"/>
  <c r="D204" i="11"/>
  <c r="G206" i="11"/>
  <c r="J235" i="11"/>
  <c r="D631" i="11"/>
  <c r="I767" i="11"/>
  <c r="G768" i="11"/>
  <c r="D799" i="11"/>
  <c r="H78" i="12"/>
  <c r="H8" i="10"/>
  <c r="H12" i="10" s="1"/>
  <c r="D345" i="12"/>
  <c r="D360" i="12"/>
  <c r="G285" i="12"/>
  <c r="D281" i="12"/>
  <c r="G282" i="12"/>
  <c r="H282" i="12" s="1"/>
  <c r="I282" i="12" s="1"/>
  <c r="J282" i="12" s="1"/>
  <c r="K282" i="12" s="1"/>
  <c r="L282" i="12" s="1"/>
  <c r="M282" i="12" s="1"/>
  <c r="N282" i="12" s="1"/>
  <c r="D126" i="12"/>
  <c r="G128" i="12"/>
  <c r="H220" i="12"/>
  <c r="J617" i="11"/>
  <c r="K617" i="11" s="1"/>
  <c r="G465" i="11"/>
  <c r="D51" i="12"/>
  <c r="K571" i="11"/>
  <c r="K552" i="11"/>
  <c r="K556" i="11" s="1"/>
  <c r="I220" i="11"/>
  <c r="I692" i="11"/>
  <c r="I552" i="12"/>
  <c r="J552" i="12" s="1"/>
  <c r="D721" i="11"/>
  <c r="G723" i="11"/>
  <c r="G706" i="11"/>
  <c r="D702" i="11"/>
  <c r="G703" i="11"/>
  <c r="H703" i="11" s="1"/>
  <c r="I703" i="11" s="1"/>
  <c r="J703" i="11" s="1"/>
  <c r="K703" i="11" s="1"/>
  <c r="L703" i="11" s="1"/>
  <c r="M703" i="11" s="1"/>
  <c r="N703" i="11" s="1"/>
  <c r="D170" i="11"/>
  <c r="J525" i="12"/>
  <c r="J506" i="12"/>
  <c r="J510" i="12" s="1"/>
  <c r="J434" i="11"/>
  <c r="D661" i="11"/>
  <c r="G299" i="11"/>
  <c r="I537" i="12"/>
  <c r="J537" i="12" s="1"/>
  <c r="H893" i="11"/>
  <c r="I893" i="11" s="1"/>
  <c r="G874" i="11"/>
  <c r="H874" i="11" s="1"/>
  <c r="I874" i="11" s="1"/>
  <c r="J874" i="11" s="1"/>
  <c r="K874" i="11" s="1"/>
  <c r="L874" i="11" s="1"/>
  <c r="M874" i="11" s="1"/>
  <c r="N874" i="11" s="1"/>
  <c r="G858" i="11"/>
  <c r="D873" i="11"/>
  <c r="G877" i="11"/>
  <c r="J107" i="12"/>
  <c r="J111" i="12" s="1"/>
  <c r="I301" i="12"/>
  <c r="H316" i="12"/>
  <c r="I316" i="12" s="1"/>
  <c r="D330" i="12"/>
  <c r="G221" i="12"/>
  <c r="D219" i="12"/>
  <c r="P12" i="11"/>
  <c r="D390" i="12"/>
  <c r="M78" i="12"/>
  <c r="K78" i="12"/>
  <c r="D267" i="12"/>
  <c r="G269" i="12"/>
  <c r="D405" i="12"/>
  <c r="G417" i="12" l="1"/>
  <c r="H417" i="12" s="1"/>
  <c r="H344" i="11"/>
  <c r="E21" i="8" s="1"/>
  <c r="H909" i="11"/>
  <c r="H911" i="11" s="1"/>
  <c r="J908" i="11"/>
  <c r="K908" i="11" s="1"/>
  <c r="G108" i="12"/>
  <c r="H108" i="12" s="1"/>
  <c r="I108" i="12" s="1"/>
  <c r="J108" i="12" s="1"/>
  <c r="G507" i="12"/>
  <c r="H507" i="12" s="1"/>
  <c r="I507" i="12" s="1"/>
  <c r="J507" i="12" s="1"/>
  <c r="J268" i="12"/>
  <c r="K268" i="12" s="1"/>
  <c r="K253" i="12" s="1"/>
  <c r="G111" i="12"/>
  <c r="I8" i="10"/>
  <c r="I12" i="10" s="1"/>
  <c r="K432" i="12"/>
  <c r="H480" i="11"/>
  <c r="H482" i="11" s="1"/>
  <c r="H483" i="11" s="1"/>
  <c r="G848" i="11"/>
  <c r="G849" i="11" s="1"/>
  <c r="H298" i="11"/>
  <c r="H299" i="11" s="1"/>
  <c r="H300" i="11" s="1"/>
  <c r="H301" i="11" s="1"/>
  <c r="I293" i="11"/>
  <c r="I296" i="11" s="1"/>
  <c r="I298" i="11" s="1"/>
  <c r="G429" i="12"/>
  <c r="H429" i="12" s="1"/>
  <c r="H436" i="12" s="1"/>
  <c r="I175" i="11"/>
  <c r="G474" i="12"/>
  <c r="G481" i="12" s="1"/>
  <c r="K537" i="12"/>
  <c r="K168" i="12"/>
  <c r="L449" i="11"/>
  <c r="M449" i="11" s="1"/>
  <c r="N449" i="11" s="1"/>
  <c r="J479" i="11"/>
  <c r="K479" i="11" s="1"/>
  <c r="L479" i="11" s="1"/>
  <c r="G444" i="12"/>
  <c r="H444" i="12" s="1"/>
  <c r="H451" i="12" s="1"/>
  <c r="K552" i="12"/>
  <c r="H923" i="11"/>
  <c r="I923" i="11" s="1"/>
  <c r="J923" i="11" s="1"/>
  <c r="G459" i="12"/>
  <c r="H459" i="12" s="1"/>
  <c r="H466" i="12" s="1"/>
  <c r="J1016" i="11"/>
  <c r="K1016" i="11" s="1"/>
  <c r="J250" i="11"/>
  <c r="K250" i="11" s="1"/>
  <c r="L250" i="11" s="1"/>
  <c r="K492" i="12"/>
  <c r="K133" i="8"/>
  <c r="H549" i="12"/>
  <c r="H556" i="12" s="1"/>
  <c r="G556" i="12"/>
  <c r="H489" i="12"/>
  <c r="H496" i="12" s="1"/>
  <c r="G496" i="12"/>
  <c r="G300" i="11"/>
  <c r="G301" i="11" s="1"/>
  <c r="D18" i="8"/>
  <c r="K235" i="11"/>
  <c r="L235" i="11" s="1"/>
  <c r="D706" i="11"/>
  <c r="G708" i="11"/>
  <c r="H125" i="12"/>
  <c r="H128" i="12" s="1"/>
  <c r="G130" i="12"/>
  <c r="G283" i="11"/>
  <c r="H278" i="11"/>
  <c r="H281" i="11" s="1"/>
  <c r="K477" i="12"/>
  <c r="G423" i="11"/>
  <c r="J295" i="11"/>
  <c r="G1019" i="11"/>
  <c r="H1014" i="11"/>
  <c r="H1017" i="11" s="1"/>
  <c r="G534" i="12"/>
  <c r="K525" i="12"/>
  <c r="K506" i="12"/>
  <c r="G355" i="11"/>
  <c r="G115" i="11" s="1"/>
  <c r="H130" i="11"/>
  <c r="I145" i="11"/>
  <c r="G146" i="12"/>
  <c r="M340" i="11"/>
  <c r="D204" i="12"/>
  <c r="G206" i="12"/>
  <c r="H891" i="11"/>
  <c r="H894" i="11" s="1"/>
  <c r="G896" i="11"/>
  <c r="G1004" i="11"/>
  <c r="H999" i="11"/>
  <c r="H1002" i="11" s="1"/>
  <c r="I343" i="11"/>
  <c r="I344" i="11" s="1"/>
  <c r="J338" i="11"/>
  <c r="J341" i="11" s="1"/>
  <c r="M55" i="12"/>
  <c r="J280" i="11"/>
  <c r="K752" i="11"/>
  <c r="G313" i="11"/>
  <c r="H308" i="11"/>
  <c r="H311" i="11" s="1"/>
  <c r="G187" i="12"/>
  <c r="K522" i="12"/>
  <c r="H368" i="11"/>
  <c r="H371" i="11" s="1"/>
  <c r="G373" i="11"/>
  <c r="G319" i="12"/>
  <c r="H314" i="12"/>
  <c r="H317" i="12" s="1"/>
  <c r="C32" i="12"/>
  <c r="C361" i="12"/>
  <c r="I158" i="11"/>
  <c r="I161" i="11" s="1"/>
  <c r="H163" i="11"/>
  <c r="H164" i="11" s="1"/>
  <c r="K370" i="11"/>
  <c r="L370" i="11" s="1"/>
  <c r="I310" i="11"/>
  <c r="I79" i="12"/>
  <c r="G194" i="11"/>
  <c r="I737" i="11"/>
  <c r="J737" i="11" s="1"/>
  <c r="H785" i="11"/>
  <c r="H786" i="11" s="1"/>
  <c r="I780" i="11"/>
  <c r="I783" i="11" s="1"/>
  <c r="I813" i="11"/>
  <c r="I816" i="11" s="1"/>
  <c r="H818" i="11"/>
  <c r="H819" i="11" s="1"/>
  <c r="G938" i="11"/>
  <c r="H938" i="11" s="1"/>
  <c r="G509" i="11"/>
  <c r="H509" i="11" s="1"/>
  <c r="G438" i="11"/>
  <c r="G223" i="12"/>
  <c r="H218" i="12"/>
  <c r="H221" i="12" s="1"/>
  <c r="D877" i="11"/>
  <c r="G725" i="11"/>
  <c r="H720" i="11"/>
  <c r="H723" i="11" s="1"/>
  <c r="J692" i="11"/>
  <c r="J220" i="11"/>
  <c r="K220" i="11" s="1"/>
  <c r="G467" i="11"/>
  <c r="H462" i="11"/>
  <c r="H465" i="11" s="1"/>
  <c r="L617" i="11"/>
  <c r="G770" i="11"/>
  <c r="H765" i="11"/>
  <c r="H768" i="11" s="1"/>
  <c r="G633" i="11"/>
  <c r="G452" i="11"/>
  <c r="H447" i="11"/>
  <c r="H450" i="11" s="1"/>
  <c r="I417" i="12"/>
  <c r="J417" i="12" s="1"/>
  <c r="L205" i="11"/>
  <c r="K419" i="11"/>
  <c r="L419" i="11" s="1"/>
  <c r="I220" i="12"/>
  <c r="J220" i="12" s="1"/>
  <c r="J205" i="12" s="1"/>
  <c r="J316" i="12"/>
  <c r="K316" i="12" s="1"/>
  <c r="L316" i="12" s="1"/>
  <c r="D985" i="11"/>
  <c r="G987" i="11"/>
  <c r="H632" i="11"/>
  <c r="L602" i="11"/>
  <c r="L551" i="12"/>
  <c r="L555" i="12" s="1"/>
  <c r="L536" i="12"/>
  <c r="L540" i="12" s="1"/>
  <c r="L521" i="12"/>
  <c r="L476" i="12"/>
  <c r="L480" i="12" s="1"/>
  <c r="L461" i="12"/>
  <c r="L446" i="12"/>
  <c r="L450" i="12" s="1"/>
  <c r="L431" i="12"/>
  <c r="L491" i="12"/>
  <c r="L495" i="12" s="1"/>
  <c r="L59" i="12"/>
  <c r="L167" i="12"/>
  <c r="L67" i="12"/>
  <c r="J2" i="9" s="1"/>
  <c r="M56" i="12"/>
  <c r="S61" i="12"/>
  <c r="G165" i="12" s="1"/>
  <c r="G519" i="12"/>
  <c r="K435" i="12"/>
  <c r="K416" i="12"/>
  <c r="G345" i="11"/>
  <c r="G346" i="11" s="1"/>
  <c r="D21" i="8"/>
  <c r="J8" i="10"/>
  <c r="J12" i="10" s="1"/>
  <c r="H145" i="12"/>
  <c r="H146" i="12" s="1"/>
  <c r="I140" i="12"/>
  <c r="I143" i="12" s="1"/>
  <c r="H157" i="12"/>
  <c r="H331" i="12"/>
  <c r="G912" i="11"/>
  <c r="J160" i="11"/>
  <c r="K160" i="11" s="1"/>
  <c r="G755" i="11"/>
  <c r="H750" i="11"/>
  <c r="H753" i="11" s="1"/>
  <c r="D252" i="12"/>
  <c r="G254" i="12"/>
  <c r="C662" i="11"/>
  <c r="C52" i="11"/>
  <c r="C677" i="11" s="1"/>
  <c r="G238" i="12"/>
  <c r="H233" i="12"/>
  <c r="H236" i="12" s="1"/>
  <c r="J845" i="11"/>
  <c r="J800" i="11" s="1"/>
  <c r="J301" i="12"/>
  <c r="K301" i="12" s="1"/>
  <c r="G346" i="12"/>
  <c r="G164" i="11"/>
  <c r="I218" i="11"/>
  <c r="I221" i="11" s="1"/>
  <c r="H223" i="11"/>
  <c r="H224" i="11" s="1"/>
  <c r="G238" i="11"/>
  <c r="H233" i="11"/>
  <c r="H236" i="11" s="1"/>
  <c r="G9" i="10"/>
  <c r="H9" i="10" s="1"/>
  <c r="G12" i="10"/>
  <c r="G605" i="11"/>
  <c r="H600" i="11"/>
  <c r="H603" i="11" s="1"/>
  <c r="D571" i="11"/>
  <c r="D129" i="11"/>
  <c r="G131" i="11"/>
  <c r="G304" i="12"/>
  <c r="H299" i="12"/>
  <c r="H302" i="12" s="1"/>
  <c r="I843" i="11"/>
  <c r="I846" i="11" s="1"/>
  <c r="H848" i="11"/>
  <c r="G819" i="11"/>
  <c r="G334" i="12"/>
  <c r="H329" i="12"/>
  <c r="H205" i="12"/>
  <c r="J767" i="11"/>
  <c r="K767" i="11" s="1"/>
  <c r="I828" i="11"/>
  <c r="I831" i="11" s="1"/>
  <c r="H833" i="11"/>
  <c r="H834" i="11" s="1"/>
  <c r="K815" i="11"/>
  <c r="G695" i="11"/>
  <c r="H690" i="11"/>
  <c r="H693" i="11" s="1"/>
  <c r="M3" i="10"/>
  <c r="I464" i="11"/>
  <c r="J464" i="11" s="1"/>
  <c r="G97" i="12"/>
  <c r="H92" i="12"/>
  <c r="H95" i="12" s="1"/>
  <c r="G1034" i="11"/>
  <c r="H1029" i="11"/>
  <c r="H1032" i="11" s="1"/>
  <c r="G647" i="11"/>
  <c r="H647" i="11" s="1"/>
  <c r="G148" i="11"/>
  <c r="H143" i="11"/>
  <c r="H146" i="11" s="1"/>
  <c r="K235" i="12"/>
  <c r="L235" i="12" s="1"/>
  <c r="M235" i="12" s="1"/>
  <c r="I248" i="11"/>
  <c r="I251" i="11" s="1"/>
  <c r="H253" i="11"/>
  <c r="G224" i="11"/>
  <c r="G495" i="11"/>
  <c r="H494" i="11"/>
  <c r="G590" i="11"/>
  <c r="H585" i="11"/>
  <c r="H588" i="11" s="1"/>
  <c r="D552" i="11"/>
  <c r="G556" i="11"/>
  <c r="G553" i="11"/>
  <c r="H553" i="11" s="1"/>
  <c r="I553" i="11" s="1"/>
  <c r="J553" i="11" s="1"/>
  <c r="K553" i="11" s="1"/>
  <c r="L553" i="11" s="1"/>
  <c r="M553" i="11" s="1"/>
  <c r="N553" i="11" s="1"/>
  <c r="H707" i="11"/>
  <c r="G386" i="11"/>
  <c r="H265" i="11"/>
  <c r="G620" i="11"/>
  <c r="H615" i="11"/>
  <c r="H618" i="11" s="1"/>
  <c r="G89" i="11"/>
  <c r="H266" i="12"/>
  <c r="H269" i="12" s="1"/>
  <c r="G271" i="12"/>
  <c r="G859" i="11"/>
  <c r="H859" i="11" s="1"/>
  <c r="I859" i="11" s="1"/>
  <c r="J859" i="11" s="1"/>
  <c r="K859" i="11" s="1"/>
  <c r="L859" i="11" s="1"/>
  <c r="M859" i="11" s="1"/>
  <c r="N859" i="11" s="1"/>
  <c r="G862" i="11"/>
  <c r="D858" i="11"/>
  <c r="J893" i="11"/>
  <c r="K434" i="11"/>
  <c r="L1031" i="11"/>
  <c r="J325" i="11"/>
  <c r="J127" i="12"/>
  <c r="D285" i="12"/>
  <c r="H798" i="11"/>
  <c r="H801" i="11" s="1"/>
  <c r="G803" i="11"/>
  <c r="I323" i="11"/>
  <c r="I326" i="11" s="1"/>
  <c r="H328" i="11"/>
  <c r="G208" i="11"/>
  <c r="H203" i="11"/>
  <c r="H206" i="11" s="1"/>
  <c r="G834" i="11"/>
  <c r="J94" i="12"/>
  <c r="I417" i="11"/>
  <c r="I420" i="11" s="1"/>
  <c r="H422" i="11"/>
  <c r="H423" i="11" s="1"/>
  <c r="P14" i="11"/>
  <c r="K171" i="12"/>
  <c r="K107" i="12"/>
  <c r="K450" i="12"/>
  <c r="H986" i="11"/>
  <c r="I1001" i="11"/>
  <c r="J1001" i="11" s="1"/>
  <c r="G158" i="12"/>
  <c r="J142" i="12"/>
  <c r="K142" i="12" s="1"/>
  <c r="D264" i="11"/>
  <c r="G266" i="11"/>
  <c r="L830" i="11"/>
  <c r="G254" i="11"/>
  <c r="K20" i="14"/>
  <c r="K23" i="14" s="1"/>
  <c r="P18" i="11" s="1"/>
  <c r="K447" i="12"/>
  <c r="M91" i="11"/>
  <c r="K103" i="11"/>
  <c r="L92" i="11"/>
  <c r="K95" i="11"/>
  <c r="G924" i="11"/>
  <c r="M133" i="8"/>
  <c r="I4" i="8"/>
  <c r="H138" i="8"/>
  <c r="I722" i="11"/>
  <c r="M782" i="11"/>
  <c r="D78" i="12"/>
  <c r="G80" i="12"/>
  <c r="K462" i="12"/>
  <c r="G483" i="11"/>
  <c r="H173" i="11"/>
  <c r="H176" i="11" s="1"/>
  <c r="G178" i="11"/>
  <c r="G114" i="11"/>
  <c r="G111" i="11"/>
  <c r="G25" i="10"/>
  <c r="J587" i="11"/>
  <c r="K587" i="11" s="1"/>
  <c r="I188" i="11"/>
  <c r="I191" i="11" s="1"/>
  <c r="H193" i="11"/>
  <c r="H194" i="11" s="1"/>
  <c r="G786" i="11"/>
  <c r="G330" i="11"/>
  <c r="G331" i="11" s="1"/>
  <c r="D20" i="8"/>
  <c r="C953" i="11"/>
  <c r="C78" i="11"/>
  <c r="C968" i="11" s="1"/>
  <c r="G740" i="11"/>
  <c r="H735" i="11"/>
  <c r="H738" i="11" s="1"/>
  <c r="C524" i="11"/>
  <c r="C41" i="11"/>
  <c r="C539" i="11" s="1"/>
  <c r="I432" i="11"/>
  <c r="I435" i="11" s="1"/>
  <c r="H437" i="11"/>
  <c r="M190" i="11"/>
  <c r="N190" i="11" s="1"/>
  <c r="H345" i="11" l="1"/>
  <c r="H346" i="11" s="1"/>
  <c r="I906" i="11"/>
  <c r="I909" i="11" s="1"/>
  <c r="I911" i="11" s="1"/>
  <c r="I912" i="11" s="1"/>
  <c r="H332" i="12"/>
  <c r="H334" i="12" s="1"/>
  <c r="H335" i="12" s="1"/>
  <c r="L268" i="12"/>
  <c r="M268" i="12" s="1"/>
  <c r="L168" i="12"/>
  <c r="J253" i="12"/>
  <c r="I9" i="10"/>
  <c r="J9" i="10" s="1"/>
  <c r="G436" i="12"/>
  <c r="G437" i="12" s="1"/>
  <c r="H849" i="11"/>
  <c r="H850" i="11" s="1"/>
  <c r="H851" i="11" s="1"/>
  <c r="H474" i="12"/>
  <c r="H481" i="12" s="1"/>
  <c r="H421" i="12" s="1"/>
  <c r="G451" i="12"/>
  <c r="G452" i="12" s="1"/>
  <c r="J293" i="11"/>
  <c r="J296" i="11" s="1"/>
  <c r="I477" i="11"/>
  <c r="I480" i="11" s="1"/>
  <c r="J477" i="11" s="1"/>
  <c r="J480" i="11" s="1"/>
  <c r="E18" i="8"/>
  <c r="L492" i="12"/>
  <c r="K507" i="12"/>
  <c r="I549" i="12"/>
  <c r="I556" i="12" s="1"/>
  <c r="G466" i="12"/>
  <c r="G467" i="12" s="1"/>
  <c r="J986" i="11"/>
  <c r="K175" i="11"/>
  <c r="I489" i="12"/>
  <c r="I496" i="12" s="1"/>
  <c r="K464" i="11"/>
  <c r="L464" i="11" s="1"/>
  <c r="K845" i="11"/>
  <c r="L845" i="11" s="1"/>
  <c r="L537" i="12"/>
  <c r="N235" i="12"/>
  <c r="O235" i="12" s="1"/>
  <c r="P235" i="12" s="1"/>
  <c r="L477" i="12"/>
  <c r="L447" i="12"/>
  <c r="H147" i="12"/>
  <c r="H148" i="12" s="1"/>
  <c r="E87" i="8"/>
  <c r="H484" i="11"/>
  <c r="H485" i="11" s="1"/>
  <c r="E32" i="8"/>
  <c r="G741" i="11"/>
  <c r="L95" i="11"/>
  <c r="L103" i="11"/>
  <c r="M92" i="11"/>
  <c r="G255" i="11"/>
  <c r="G256" i="11" s="1"/>
  <c r="D15" i="8"/>
  <c r="I345" i="11"/>
  <c r="I346" i="11" s="1"/>
  <c r="F21" i="8"/>
  <c r="M830" i="11"/>
  <c r="N830" i="11" s="1"/>
  <c r="O830" i="11" s="1"/>
  <c r="K111" i="12"/>
  <c r="K8" i="10"/>
  <c r="I422" i="11"/>
  <c r="I423" i="11" s="1"/>
  <c r="J417" i="11"/>
  <c r="J420" i="11" s="1"/>
  <c r="I203" i="11"/>
  <c r="I206" i="11" s="1"/>
  <c r="H208" i="11"/>
  <c r="H329" i="11"/>
  <c r="H803" i="11"/>
  <c r="H804" i="11" s="1"/>
  <c r="H805" i="11" s="1"/>
  <c r="H806" i="11" s="1"/>
  <c r="I798" i="11"/>
  <c r="I801" i="11" s="1"/>
  <c r="K325" i="11"/>
  <c r="L325" i="11" s="1"/>
  <c r="H271" i="12"/>
  <c r="H272" i="12" s="1"/>
  <c r="I266" i="12"/>
  <c r="I269" i="12" s="1"/>
  <c r="I615" i="11"/>
  <c r="I618" i="11" s="1"/>
  <c r="H620" i="11"/>
  <c r="H621" i="11" s="1"/>
  <c r="G591" i="11"/>
  <c r="H492" i="11"/>
  <c r="H495" i="11" s="1"/>
  <c r="G497" i="11"/>
  <c r="M479" i="11"/>
  <c r="I1029" i="11"/>
  <c r="I1032" i="11" s="1"/>
  <c r="H1034" i="11"/>
  <c r="H1035" i="11" s="1"/>
  <c r="I92" i="12"/>
  <c r="I95" i="12" s="1"/>
  <c r="H97" i="12"/>
  <c r="H98" i="12" s="1"/>
  <c r="N3" i="10"/>
  <c r="M235" i="11"/>
  <c r="N235" i="11" s="1"/>
  <c r="G820" i="11"/>
  <c r="G821" i="11" s="1"/>
  <c r="D58" i="8"/>
  <c r="I299" i="12"/>
  <c r="I302" i="12" s="1"/>
  <c r="H304" i="12"/>
  <c r="H305" i="12" s="1"/>
  <c r="G606" i="11"/>
  <c r="I233" i="11"/>
  <c r="I236" i="11" s="1"/>
  <c r="H238" i="11"/>
  <c r="G165" i="11"/>
  <c r="G166" i="11" s="1"/>
  <c r="D9" i="8"/>
  <c r="G347" i="12"/>
  <c r="I233" i="12"/>
  <c r="I236" i="12" s="1"/>
  <c r="H238" i="12"/>
  <c r="H239" i="12" s="1"/>
  <c r="L160" i="11"/>
  <c r="M160" i="11" s="1"/>
  <c r="H519" i="12"/>
  <c r="H526" i="12" s="1"/>
  <c r="G526" i="12"/>
  <c r="L435" i="12"/>
  <c r="L416" i="12"/>
  <c r="L420" i="12" s="1"/>
  <c r="L525" i="12"/>
  <c r="L506" i="12"/>
  <c r="L510" i="12" s="1"/>
  <c r="G989" i="11"/>
  <c r="H984" i="11"/>
  <c r="H987" i="11" s="1"/>
  <c r="I205" i="12"/>
  <c r="I462" i="11"/>
  <c r="I465" i="11" s="1"/>
  <c r="H467" i="11"/>
  <c r="G224" i="12"/>
  <c r="M250" i="11"/>
  <c r="N250" i="11" s="1"/>
  <c r="K737" i="11"/>
  <c r="L737" i="11" s="1"/>
  <c r="I163" i="11"/>
  <c r="I164" i="11" s="1"/>
  <c r="J158" i="11"/>
  <c r="J161" i="11" s="1"/>
  <c r="I314" i="12"/>
  <c r="I317" i="12" s="1"/>
  <c r="H319" i="12"/>
  <c r="H320" i="12" s="1"/>
  <c r="I308" i="11"/>
  <c r="I311" i="11" s="1"/>
  <c r="H313" i="11"/>
  <c r="H314" i="11" s="1"/>
  <c r="I999" i="11"/>
  <c r="I1002" i="11" s="1"/>
  <c r="H1004" i="11"/>
  <c r="H1005" i="11" s="1"/>
  <c r="J310" i="11"/>
  <c r="J265" i="11" s="1"/>
  <c r="G147" i="12"/>
  <c r="G148" i="12" s="1"/>
  <c r="D87" i="8"/>
  <c r="I1014" i="11"/>
  <c r="I1017" i="11" s="1"/>
  <c r="H1019" i="11"/>
  <c r="E28" i="8"/>
  <c r="H424" i="11"/>
  <c r="H425" i="11" s="1"/>
  <c r="G284" i="11"/>
  <c r="G497" i="12"/>
  <c r="M370" i="11"/>
  <c r="G539" i="11"/>
  <c r="H787" i="11"/>
  <c r="H788" i="11" s="1"/>
  <c r="E54" i="8"/>
  <c r="G29" i="10"/>
  <c r="G26" i="10"/>
  <c r="G82" i="12"/>
  <c r="H77" i="12"/>
  <c r="H80" i="12" s="1"/>
  <c r="H921" i="11"/>
  <c r="H924" i="11" s="1"/>
  <c r="G926" i="11"/>
  <c r="P15" i="11"/>
  <c r="K108" i="12"/>
  <c r="H155" i="12"/>
  <c r="H158" i="12" s="1"/>
  <c r="G160" i="12"/>
  <c r="J79" i="12"/>
  <c r="G209" i="11"/>
  <c r="I328" i="11"/>
  <c r="J323" i="11"/>
  <c r="J326" i="11" s="1"/>
  <c r="L434" i="11"/>
  <c r="M434" i="11" s="1"/>
  <c r="G621" i="11"/>
  <c r="H383" i="11"/>
  <c r="G388" i="11"/>
  <c r="M205" i="11"/>
  <c r="L752" i="11"/>
  <c r="M752" i="11" s="1"/>
  <c r="I143" i="11"/>
  <c r="I146" i="11" s="1"/>
  <c r="H148" i="11"/>
  <c r="G1035" i="11"/>
  <c r="G98" i="12"/>
  <c r="I429" i="12"/>
  <c r="J429" i="12" s="1"/>
  <c r="J436" i="12" s="1"/>
  <c r="I632" i="11"/>
  <c r="I265" i="11"/>
  <c r="I833" i="11"/>
  <c r="J828" i="11"/>
  <c r="J831" i="11" s="1"/>
  <c r="G305" i="12"/>
  <c r="G239" i="11"/>
  <c r="I223" i="11"/>
  <c r="I224" i="11" s="1"/>
  <c r="J218" i="11"/>
  <c r="J221" i="11" s="1"/>
  <c r="H346" i="12"/>
  <c r="I346" i="12" s="1"/>
  <c r="G239" i="12"/>
  <c r="L1016" i="11"/>
  <c r="I331" i="12"/>
  <c r="J140" i="12"/>
  <c r="J143" i="12" s="1"/>
  <c r="I145" i="12"/>
  <c r="I146" i="12" s="1"/>
  <c r="L171" i="12"/>
  <c r="L107" i="12"/>
  <c r="M419" i="11"/>
  <c r="K417" i="12"/>
  <c r="K24" i="14"/>
  <c r="K25" i="14" s="1"/>
  <c r="P20" i="11" s="1"/>
  <c r="I765" i="11"/>
  <c r="I768" i="11" s="1"/>
  <c r="H770" i="11"/>
  <c r="H771" i="11" s="1"/>
  <c r="G468" i="11"/>
  <c r="L552" i="12"/>
  <c r="K94" i="12"/>
  <c r="L301" i="12"/>
  <c r="M301" i="12" s="1"/>
  <c r="O190" i="11"/>
  <c r="I509" i="11"/>
  <c r="G361" i="12"/>
  <c r="G320" i="12"/>
  <c r="G314" i="11"/>
  <c r="N55" i="12"/>
  <c r="G1005" i="11"/>
  <c r="K127" i="12"/>
  <c r="L127" i="12" s="1"/>
  <c r="K510" i="12"/>
  <c r="G1020" i="11"/>
  <c r="D28" i="8"/>
  <c r="G424" i="11"/>
  <c r="G425" i="11" s="1"/>
  <c r="G787" i="11"/>
  <c r="G788" i="11" s="1"/>
  <c r="D54" i="8"/>
  <c r="H178" i="11"/>
  <c r="H179" i="11" s="1"/>
  <c r="I173" i="11"/>
  <c r="I176" i="11" s="1"/>
  <c r="G524" i="11"/>
  <c r="G968" i="11"/>
  <c r="I193" i="11"/>
  <c r="J188" i="11"/>
  <c r="J191" i="11" s="1"/>
  <c r="D32" i="8"/>
  <c r="G484" i="11"/>
  <c r="G485" i="11" s="1"/>
  <c r="I707" i="11"/>
  <c r="J722" i="11"/>
  <c r="H263" i="11"/>
  <c r="H266" i="11" s="1"/>
  <c r="G268" i="11"/>
  <c r="H835" i="11"/>
  <c r="H836" i="11" s="1"/>
  <c r="E59" i="8"/>
  <c r="D862" i="11"/>
  <c r="E13" i="8"/>
  <c r="H225" i="11"/>
  <c r="H226" i="11" s="1"/>
  <c r="G149" i="11"/>
  <c r="I690" i="11"/>
  <c r="I693" i="11" s="1"/>
  <c r="H695" i="11"/>
  <c r="H696" i="11" s="1"/>
  <c r="I444" i="12"/>
  <c r="M1031" i="11"/>
  <c r="N1031" i="11" s="1"/>
  <c r="H128" i="11"/>
  <c r="H131" i="11" s="1"/>
  <c r="G133" i="11"/>
  <c r="L587" i="11"/>
  <c r="G677" i="11"/>
  <c r="I750" i="11"/>
  <c r="I753" i="11" s="1"/>
  <c r="H755" i="11"/>
  <c r="H756" i="11" s="1"/>
  <c r="D66" i="8"/>
  <c r="G913" i="11"/>
  <c r="G914" i="11" s="1"/>
  <c r="K420" i="12"/>
  <c r="H165" i="12"/>
  <c r="H172" i="12" s="1"/>
  <c r="G172" i="12"/>
  <c r="L465" i="12"/>
  <c r="I299" i="11"/>
  <c r="L142" i="12"/>
  <c r="I447" i="11"/>
  <c r="I450" i="11" s="1"/>
  <c r="H452" i="11"/>
  <c r="H453" i="11" s="1"/>
  <c r="G771" i="11"/>
  <c r="L220" i="11"/>
  <c r="L175" i="11" s="1"/>
  <c r="J175" i="11"/>
  <c r="K692" i="11"/>
  <c r="L908" i="11"/>
  <c r="I720" i="11"/>
  <c r="I723" i="11" s="1"/>
  <c r="H725" i="11"/>
  <c r="H726" i="11" s="1"/>
  <c r="H438" i="11"/>
  <c r="I938" i="11"/>
  <c r="I818" i="11"/>
  <c r="J813" i="11"/>
  <c r="J816" i="11" s="1"/>
  <c r="J780" i="11"/>
  <c r="J783" i="11" s="1"/>
  <c r="I785" i="11"/>
  <c r="I786" i="11" s="1"/>
  <c r="E11" i="8"/>
  <c r="H195" i="11"/>
  <c r="H196" i="11" s="1"/>
  <c r="I494" i="11"/>
  <c r="K923" i="11"/>
  <c r="C376" i="12"/>
  <c r="C33" i="12"/>
  <c r="G374" i="11"/>
  <c r="O449" i="11"/>
  <c r="G188" i="12"/>
  <c r="H187" i="12"/>
  <c r="K338" i="11"/>
  <c r="K341" i="11" s="1"/>
  <c r="J343" i="11"/>
  <c r="J344" i="11" s="1"/>
  <c r="G897" i="11"/>
  <c r="I130" i="11"/>
  <c r="J145" i="11"/>
  <c r="I459" i="12"/>
  <c r="J459" i="12" s="1"/>
  <c r="G131" i="12"/>
  <c r="H705" i="11"/>
  <c r="H708" i="11" s="1"/>
  <c r="G710" i="11"/>
  <c r="G557" i="12"/>
  <c r="I437" i="11"/>
  <c r="I438" i="11" s="1"/>
  <c r="J432" i="11"/>
  <c r="J435" i="11" s="1"/>
  <c r="I735" i="11"/>
  <c r="I738" i="11" s="1"/>
  <c r="H740" i="11"/>
  <c r="G953" i="11"/>
  <c r="H953" i="11" s="1"/>
  <c r="K220" i="12"/>
  <c r="L220" i="12" s="1"/>
  <c r="L205" i="12" s="1"/>
  <c r="G179" i="11"/>
  <c r="L462" i="12"/>
  <c r="I138" i="8"/>
  <c r="L4" i="8"/>
  <c r="N91" i="11"/>
  <c r="H254" i="11"/>
  <c r="I986" i="11"/>
  <c r="K1001" i="11"/>
  <c r="L1001" i="11" s="1"/>
  <c r="G835" i="11"/>
  <c r="G836" i="11" s="1"/>
  <c r="D59" i="8"/>
  <c r="L767" i="11"/>
  <c r="M767" i="11" s="1"/>
  <c r="G804" i="11"/>
  <c r="G805" i="11" s="1"/>
  <c r="G806" i="11" s="1"/>
  <c r="H878" i="11"/>
  <c r="G272" i="12"/>
  <c r="G850" i="11"/>
  <c r="G851" i="11" s="1"/>
  <c r="D60" i="8"/>
  <c r="N782" i="11"/>
  <c r="D556" i="11"/>
  <c r="I585" i="11"/>
  <c r="I588" i="11" s="1"/>
  <c r="H590" i="11"/>
  <c r="H591" i="11" s="1"/>
  <c r="G225" i="11"/>
  <c r="G226" i="11" s="1"/>
  <c r="D13" i="8"/>
  <c r="L815" i="11"/>
  <c r="I253" i="11"/>
  <c r="I254" i="11" s="1"/>
  <c r="J248" i="11"/>
  <c r="J251" i="11" s="1"/>
  <c r="G648" i="11"/>
  <c r="I647" i="11"/>
  <c r="J647" i="11" s="1"/>
  <c r="G696" i="11"/>
  <c r="L432" i="12"/>
  <c r="G356" i="11"/>
  <c r="G335" i="12"/>
  <c r="H820" i="11"/>
  <c r="H821" i="11" s="1"/>
  <c r="E58" i="8"/>
  <c r="I848" i="11"/>
  <c r="I849" i="11" s="1"/>
  <c r="J843" i="11"/>
  <c r="J846" i="11" s="1"/>
  <c r="I600" i="11"/>
  <c r="I603" i="11" s="1"/>
  <c r="H605" i="11"/>
  <c r="H606" i="11" s="1"/>
  <c r="E9" i="8"/>
  <c r="H165" i="11"/>
  <c r="H166" i="11" s="1"/>
  <c r="G662" i="11"/>
  <c r="M316" i="12"/>
  <c r="G256" i="12"/>
  <c r="H251" i="12"/>
  <c r="H254" i="12" s="1"/>
  <c r="G756" i="11"/>
  <c r="H912" i="11"/>
  <c r="I157" i="12"/>
  <c r="M551" i="12"/>
  <c r="M555" i="12" s="1"/>
  <c r="M491" i="12"/>
  <c r="M521" i="12"/>
  <c r="M446" i="12"/>
  <c r="M461" i="12"/>
  <c r="M465" i="12" s="1"/>
  <c r="M431" i="12"/>
  <c r="M476" i="12"/>
  <c r="M536" i="12"/>
  <c r="M167" i="12"/>
  <c r="M67" i="12"/>
  <c r="K2" i="9" s="1"/>
  <c r="N56" i="12"/>
  <c r="M59" i="12"/>
  <c r="M602" i="11"/>
  <c r="G453" i="11"/>
  <c r="G635" i="11"/>
  <c r="H630" i="11"/>
  <c r="H633" i="11" s="1"/>
  <c r="G726" i="11"/>
  <c r="H223" i="12"/>
  <c r="I218" i="12"/>
  <c r="I221" i="12" s="1"/>
  <c r="G439" i="11"/>
  <c r="G440" i="11" s="1"/>
  <c r="D29" i="8"/>
  <c r="G510" i="11"/>
  <c r="G939" i="11"/>
  <c r="G878" i="11"/>
  <c r="K280" i="11"/>
  <c r="G195" i="11"/>
  <c r="G196" i="11" s="1"/>
  <c r="D11" i="8"/>
  <c r="H373" i="11"/>
  <c r="H374" i="11" s="1"/>
  <c r="I368" i="11"/>
  <c r="I371" i="11" s="1"/>
  <c r="L522" i="12"/>
  <c r="H896" i="11"/>
  <c r="I891" i="11"/>
  <c r="I894" i="11" s="1"/>
  <c r="G208" i="12"/>
  <c r="H203" i="12"/>
  <c r="H206" i="12" s="1"/>
  <c r="N340" i="11"/>
  <c r="G482" i="12"/>
  <c r="H534" i="12"/>
  <c r="H541" i="12" s="1"/>
  <c r="G541" i="12"/>
  <c r="K295" i="11"/>
  <c r="I278" i="11"/>
  <c r="I281" i="11" s="1"/>
  <c r="H283" i="11"/>
  <c r="H130" i="12"/>
  <c r="I125" i="12"/>
  <c r="I128" i="12" s="1"/>
  <c r="M617" i="11"/>
  <c r="K893" i="11"/>
  <c r="L253" i="12" l="1"/>
  <c r="J906" i="11"/>
  <c r="J909" i="11" s="1"/>
  <c r="M253" i="12"/>
  <c r="N268" i="12"/>
  <c r="N253" i="12" s="1"/>
  <c r="I329" i="12"/>
  <c r="I332" i="12" s="1"/>
  <c r="M168" i="12"/>
  <c r="M220" i="12"/>
  <c r="M205" i="12" s="1"/>
  <c r="I474" i="12"/>
  <c r="I481" i="12" s="1"/>
  <c r="E60" i="8"/>
  <c r="E61" i="8" s="1"/>
  <c r="I482" i="11"/>
  <c r="I483" i="11" s="1"/>
  <c r="F32" i="8" s="1"/>
  <c r="I519" i="12"/>
  <c r="I526" i="12" s="1"/>
  <c r="I165" i="12"/>
  <c r="I172" i="12" s="1"/>
  <c r="J549" i="12"/>
  <c r="J556" i="12" s="1"/>
  <c r="J489" i="12"/>
  <c r="J496" i="12" s="1"/>
  <c r="G421" i="12"/>
  <c r="G422" i="12" s="1"/>
  <c r="H112" i="12"/>
  <c r="K800" i="11"/>
  <c r="N434" i="11"/>
  <c r="O434" i="11" s="1"/>
  <c r="M522" i="12"/>
  <c r="L507" i="12"/>
  <c r="Q235" i="12"/>
  <c r="R235" i="12" s="1"/>
  <c r="K9" i="10"/>
  <c r="M552" i="12"/>
  <c r="L417" i="12"/>
  <c r="I913" i="11"/>
  <c r="I914" i="11" s="1"/>
  <c r="F66" i="8"/>
  <c r="J466" i="12"/>
  <c r="P830" i="11"/>
  <c r="Q830" i="11" s="1"/>
  <c r="H1006" i="11"/>
  <c r="H1007" i="11" s="1"/>
  <c r="E74" i="8"/>
  <c r="F15" i="8"/>
  <c r="I255" i="11"/>
  <c r="I256" i="11" s="1"/>
  <c r="J125" i="12"/>
  <c r="J128" i="12" s="1"/>
  <c r="I130" i="12"/>
  <c r="I131" i="12" s="1"/>
  <c r="I283" i="11"/>
  <c r="J278" i="11"/>
  <c r="J281" i="11" s="1"/>
  <c r="I534" i="12"/>
  <c r="O340" i="11"/>
  <c r="P340" i="11" s="1"/>
  <c r="Q340" i="11" s="1"/>
  <c r="J891" i="11"/>
  <c r="J894" i="11" s="1"/>
  <c r="I896" i="11"/>
  <c r="I897" i="11" s="1"/>
  <c r="F54" i="8"/>
  <c r="I787" i="11"/>
  <c r="I788" i="11" s="1"/>
  <c r="G863" i="11"/>
  <c r="G879" i="11"/>
  <c r="E50" i="8"/>
  <c r="H727" i="11"/>
  <c r="H728" i="11" s="1"/>
  <c r="I630" i="11"/>
  <c r="I633" i="11" s="1"/>
  <c r="H635" i="11"/>
  <c r="H636" i="11" s="1"/>
  <c r="G454" i="11"/>
  <c r="G455" i="11" s="1"/>
  <c r="D30" i="8"/>
  <c r="N602" i="11"/>
  <c r="O602" i="11" s="1"/>
  <c r="P602" i="11" s="1"/>
  <c r="Q602" i="11" s="1"/>
  <c r="R602" i="11" s="1"/>
  <c r="S602" i="11" s="1"/>
  <c r="T602" i="11" s="1"/>
  <c r="U602" i="11" s="1"/>
  <c r="M540" i="12"/>
  <c r="M450" i="12"/>
  <c r="G257" i="12"/>
  <c r="G258" i="12" s="1"/>
  <c r="G259" i="12" s="1"/>
  <c r="K843" i="11"/>
  <c r="K846" i="11" s="1"/>
  <c r="J848" i="11"/>
  <c r="M432" i="12"/>
  <c r="K293" i="11"/>
  <c r="K296" i="11" s="1"/>
  <c r="J298" i="11"/>
  <c r="G650" i="11"/>
  <c r="H645" i="11"/>
  <c r="H648" i="11" s="1"/>
  <c r="H273" i="12"/>
  <c r="H274" i="12" s="1"/>
  <c r="E99" i="8"/>
  <c r="E100" i="8" s="1"/>
  <c r="L986" i="11"/>
  <c r="M1001" i="11"/>
  <c r="H255" i="11"/>
  <c r="H256" i="11" s="1"/>
  <c r="E15" i="8"/>
  <c r="M447" i="12"/>
  <c r="G180" i="11"/>
  <c r="G181" i="11" s="1"/>
  <c r="D10" i="8"/>
  <c r="G132" i="12"/>
  <c r="G133" i="12" s="1"/>
  <c r="D86" i="8"/>
  <c r="C391" i="12"/>
  <c r="C34" i="12"/>
  <c r="C406" i="12" s="1"/>
  <c r="K813" i="11"/>
  <c r="K816" i="11" s="1"/>
  <c r="J818" i="11"/>
  <c r="J819" i="11" s="1"/>
  <c r="I878" i="11"/>
  <c r="I725" i="11"/>
  <c r="I726" i="11" s="1"/>
  <c r="J720" i="11"/>
  <c r="J723" i="11" s="1"/>
  <c r="G173" i="12"/>
  <c r="G112" i="12"/>
  <c r="I147" i="12"/>
  <c r="I148" i="12" s="1"/>
  <c r="F87" i="8"/>
  <c r="G678" i="11"/>
  <c r="H677" i="11"/>
  <c r="I677" i="11" s="1"/>
  <c r="G134" i="11"/>
  <c r="I850" i="11"/>
  <c r="I851" i="11" s="1"/>
  <c r="F60" i="8"/>
  <c r="G150" i="11"/>
  <c r="G151" i="11" s="1"/>
  <c r="D8" i="8"/>
  <c r="J707" i="11"/>
  <c r="G969" i="11"/>
  <c r="I439" i="11"/>
  <c r="I440" i="11" s="1"/>
  <c r="F29" i="8"/>
  <c r="I178" i="11"/>
  <c r="I179" i="11" s="1"/>
  <c r="J173" i="11"/>
  <c r="J176" i="11" s="1"/>
  <c r="G362" i="12"/>
  <c r="K477" i="11"/>
  <c r="K480" i="11" s="1"/>
  <c r="J482" i="11"/>
  <c r="G469" i="11"/>
  <c r="G470" i="11" s="1"/>
  <c r="D31" i="8"/>
  <c r="P19" i="11"/>
  <c r="K26" i="14"/>
  <c r="P21" i="11" s="1"/>
  <c r="J145" i="12"/>
  <c r="J146" i="12" s="1"/>
  <c r="K140" i="12"/>
  <c r="K143" i="12" s="1"/>
  <c r="H240" i="12"/>
  <c r="H241" i="12" s="1"/>
  <c r="E95" i="8"/>
  <c r="G240" i="11"/>
  <c r="G241" i="11" s="1"/>
  <c r="D14" i="8"/>
  <c r="H1036" i="11"/>
  <c r="H1037" i="11" s="1"/>
  <c r="E76" i="8"/>
  <c r="H622" i="11"/>
  <c r="H623" i="11" s="1"/>
  <c r="E43" i="8"/>
  <c r="G210" i="11"/>
  <c r="G211" i="11" s="1"/>
  <c r="D12" i="8"/>
  <c r="H160" i="12"/>
  <c r="H161" i="12" s="1"/>
  <c r="I155" i="12"/>
  <c r="I158" i="12" s="1"/>
  <c r="H82" i="12"/>
  <c r="H83" i="12" s="1"/>
  <c r="I77" i="12"/>
  <c r="I80" i="12" s="1"/>
  <c r="G540" i="11"/>
  <c r="G285" i="11"/>
  <c r="G286" i="11" s="1"/>
  <c r="D17" i="8"/>
  <c r="G511" i="12"/>
  <c r="G527" i="12"/>
  <c r="H511" i="12"/>
  <c r="I834" i="11"/>
  <c r="I803" i="11"/>
  <c r="I804" i="11" s="1"/>
  <c r="I805" i="11" s="1"/>
  <c r="I806" i="11" s="1"/>
  <c r="J798" i="11"/>
  <c r="J801" i="11" s="1"/>
  <c r="H741" i="11"/>
  <c r="H208" i="12"/>
  <c r="H209" i="12" s="1"/>
  <c r="H210" i="12" s="1"/>
  <c r="H211" i="12" s="1"/>
  <c r="I203" i="12"/>
  <c r="I206" i="12" s="1"/>
  <c r="I187" i="12"/>
  <c r="J187" i="12" s="1"/>
  <c r="H936" i="11"/>
  <c r="H939" i="11" s="1"/>
  <c r="G941" i="11"/>
  <c r="H507" i="11"/>
  <c r="H510" i="11" s="1"/>
  <c r="G512" i="11"/>
  <c r="G727" i="11"/>
  <c r="G728" i="11" s="1"/>
  <c r="D50" i="8"/>
  <c r="G636" i="11"/>
  <c r="O782" i="11"/>
  <c r="N551" i="12"/>
  <c r="N555" i="12" s="1"/>
  <c r="D555" i="12" s="1"/>
  <c r="N521" i="12"/>
  <c r="N536" i="12"/>
  <c r="N540" i="12" s="1"/>
  <c r="N476" i="12"/>
  <c r="N480" i="12" s="1"/>
  <c r="N491" i="12"/>
  <c r="N495" i="12" s="1"/>
  <c r="N431" i="12"/>
  <c r="N461" i="12"/>
  <c r="N446" i="12"/>
  <c r="N450" i="12" s="1"/>
  <c r="N167" i="12"/>
  <c r="O56" i="12"/>
  <c r="P56" i="12" s="1"/>
  <c r="Q56" i="12" s="1"/>
  <c r="R56" i="12" s="1"/>
  <c r="S56" i="12" s="1"/>
  <c r="T56" i="12" s="1"/>
  <c r="U56" i="12" s="1"/>
  <c r="V56" i="12" s="1"/>
  <c r="W56" i="12" s="1"/>
  <c r="X56" i="12" s="1"/>
  <c r="Y56" i="12" s="1"/>
  <c r="Z56" i="12" s="1"/>
  <c r="AA56" i="12" s="1"/>
  <c r="AB56" i="12" s="1"/>
  <c r="AC56" i="12" s="1"/>
  <c r="AD56" i="12" s="1"/>
  <c r="AE56" i="12" s="1"/>
  <c r="AF56" i="12" s="1"/>
  <c r="AG56" i="12" s="1"/>
  <c r="AH56" i="12" s="1"/>
  <c r="AI56" i="12" s="1"/>
  <c r="AJ56" i="12" s="1"/>
  <c r="AK56" i="12" s="1"/>
  <c r="AL56" i="12" s="1"/>
  <c r="AM56" i="12" s="1"/>
  <c r="AN56" i="12" s="1"/>
  <c r="AO56" i="12" s="1"/>
  <c r="AP56" i="12" s="1"/>
  <c r="AQ56" i="12" s="1"/>
  <c r="AR56" i="12" s="1"/>
  <c r="AS56" i="12" s="1"/>
  <c r="AT56" i="12" s="1"/>
  <c r="AU56" i="12" s="1"/>
  <c r="AV56" i="12" s="1"/>
  <c r="AW56" i="12" s="1"/>
  <c r="AX56" i="12" s="1"/>
  <c r="AY56" i="12" s="1"/>
  <c r="AZ56" i="12" s="1"/>
  <c r="BA56" i="12" s="1"/>
  <c r="BB56" i="12" s="1"/>
  <c r="BC56" i="12" s="1"/>
  <c r="BD56" i="12" s="1"/>
  <c r="BE56" i="12" s="1"/>
  <c r="BF56" i="12" s="1"/>
  <c r="BG56" i="12" s="1"/>
  <c r="BH56" i="12" s="1"/>
  <c r="M480" i="12"/>
  <c r="M525" i="12"/>
  <c r="M506" i="12"/>
  <c r="P449" i="11"/>
  <c r="K248" i="11"/>
  <c r="K251" i="11" s="1"/>
  <c r="J253" i="11"/>
  <c r="J254" i="11" s="1"/>
  <c r="P190" i="11"/>
  <c r="K986" i="11"/>
  <c r="O91" i="11"/>
  <c r="M462" i="12"/>
  <c r="K205" i="12"/>
  <c r="I953" i="11"/>
  <c r="I740" i="11"/>
  <c r="J735" i="11"/>
  <c r="J738" i="11" s="1"/>
  <c r="G711" i="11"/>
  <c r="H131" i="12"/>
  <c r="N767" i="11"/>
  <c r="D23" i="8"/>
  <c r="G375" i="11"/>
  <c r="G376" i="11" s="1"/>
  <c r="G376" i="12"/>
  <c r="H376" i="12" s="1"/>
  <c r="E29" i="8"/>
  <c r="H439" i="11"/>
  <c r="H440" i="11" s="1"/>
  <c r="M908" i="11"/>
  <c r="N316" i="12"/>
  <c r="O316" i="12" s="1"/>
  <c r="M845" i="11"/>
  <c r="N845" i="11" s="1"/>
  <c r="H133" i="11"/>
  <c r="I128" i="11"/>
  <c r="I131" i="11" s="1"/>
  <c r="G269" i="11"/>
  <c r="K722" i="11"/>
  <c r="G525" i="11"/>
  <c r="G404" i="11"/>
  <c r="H524" i="11"/>
  <c r="I524" i="11" s="1"/>
  <c r="H1020" i="11"/>
  <c r="G469" i="12"/>
  <c r="H464" i="12"/>
  <c r="H467" i="12" s="1"/>
  <c r="M127" i="12"/>
  <c r="N127" i="12" s="1"/>
  <c r="H321" i="12"/>
  <c r="H322" i="12" s="1"/>
  <c r="E104" i="8"/>
  <c r="I819" i="11"/>
  <c r="I770" i="11"/>
  <c r="I771" i="11" s="1"/>
  <c r="J765" i="11"/>
  <c r="J768" i="11" s="1"/>
  <c r="G240" i="12"/>
  <c r="G241" i="12" s="1"/>
  <c r="D95" i="8"/>
  <c r="N370" i="11"/>
  <c r="O370" i="11" s="1"/>
  <c r="O235" i="11"/>
  <c r="P235" i="11" s="1"/>
  <c r="J632" i="11"/>
  <c r="G1036" i="11"/>
  <c r="G1037" i="11" s="1"/>
  <c r="D76" i="8"/>
  <c r="I148" i="11"/>
  <c r="J143" i="11"/>
  <c r="J146" i="11" s="1"/>
  <c r="N752" i="11"/>
  <c r="G389" i="11"/>
  <c r="G622" i="11"/>
  <c r="G623" i="11" s="1"/>
  <c r="D43" i="8"/>
  <c r="K323" i="11"/>
  <c r="K326" i="11" s="1"/>
  <c r="J328" i="11"/>
  <c r="J329" i="11" s="1"/>
  <c r="L108" i="12"/>
  <c r="G927" i="11"/>
  <c r="G83" i="12"/>
  <c r="M477" i="12"/>
  <c r="L295" i="11"/>
  <c r="M295" i="11" s="1"/>
  <c r="I1019" i="11"/>
  <c r="J1014" i="11"/>
  <c r="J1017" i="11" s="1"/>
  <c r="H224" i="12"/>
  <c r="I238" i="12"/>
  <c r="I239" i="12" s="1"/>
  <c r="J233" i="12"/>
  <c r="J236" i="12" s="1"/>
  <c r="J346" i="12"/>
  <c r="K346" i="12" s="1"/>
  <c r="I304" i="12"/>
  <c r="I305" i="12" s="1"/>
  <c r="J299" i="12"/>
  <c r="J302" i="12" s="1"/>
  <c r="O250" i="11"/>
  <c r="P250" i="11" s="1"/>
  <c r="Q250" i="11" s="1"/>
  <c r="R250" i="11" s="1"/>
  <c r="S250" i="11" s="1"/>
  <c r="T250" i="11" s="1"/>
  <c r="U250" i="11" s="1"/>
  <c r="V250" i="11" s="1"/>
  <c r="W250" i="11" s="1"/>
  <c r="X250" i="11" s="1"/>
  <c r="Y250" i="11" s="1"/>
  <c r="Z250" i="11" s="1"/>
  <c r="AA250" i="11" s="1"/>
  <c r="AB250" i="11" s="1"/>
  <c r="AC250" i="11" s="1"/>
  <c r="AD250" i="11" s="1"/>
  <c r="AE250" i="11" s="1"/>
  <c r="AF250" i="11" s="1"/>
  <c r="AG250" i="11" s="1"/>
  <c r="AH250" i="11" s="1"/>
  <c r="AI250" i="11" s="1"/>
  <c r="AJ250" i="11" s="1"/>
  <c r="AK250" i="11" s="1"/>
  <c r="AL250" i="11" s="1"/>
  <c r="AM250" i="11" s="1"/>
  <c r="AN250" i="11" s="1"/>
  <c r="AO250" i="11" s="1"/>
  <c r="AP250" i="11" s="1"/>
  <c r="AQ250" i="11" s="1"/>
  <c r="AR250" i="11" s="1"/>
  <c r="AS250" i="11" s="1"/>
  <c r="AT250" i="11" s="1"/>
  <c r="AU250" i="11" s="1"/>
  <c r="AV250" i="11" s="1"/>
  <c r="AW250" i="11" s="1"/>
  <c r="AX250" i="11" s="1"/>
  <c r="AY250" i="11" s="1"/>
  <c r="AZ250" i="11" s="1"/>
  <c r="BA250" i="11" s="1"/>
  <c r="BB250" i="11" s="1"/>
  <c r="BC250" i="11" s="1"/>
  <c r="BD250" i="11" s="1"/>
  <c r="BE250" i="11" s="1"/>
  <c r="BF250" i="11" s="1"/>
  <c r="BG250" i="11" s="1"/>
  <c r="BH250" i="11" s="1"/>
  <c r="D250" i="11" s="1"/>
  <c r="D251" i="11" s="1"/>
  <c r="I97" i="12"/>
  <c r="J92" i="12"/>
  <c r="J95" i="12" s="1"/>
  <c r="G498" i="11"/>
  <c r="M325" i="11"/>
  <c r="I208" i="11"/>
  <c r="J203" i="11"/>
  <c r="J206" i="11" s="1"/>
  <c r="G742" i="11"/>
  <c r="G743" i="11" s="1"/>
  <c r="D51" i="8"/>
  <c r="G209" i="12"/>
  <c r="G210" i="12" s="1"/>
  <c r="G211" i="12" s="1"/>
  <c r="J368" i="11"/>
  <c r="J371" i="11" s="1"/>
  <c r="I373" i="11"/>
  <c r="I374" i="11" s="1"/>
  <c r="I165" i="11"/>
  <c r="I166" i="11" s="1"/>
  <c r="F9" i="8"/>
  <c r="L280" i="11"/>
  <c r="M416" i="12"/>
  <c r="M435" i="12"/>
  <c r="M495" i="12"/>
  <c r="H913" i="11"/>
  <c r="H914" i="11" s="1"/>
  <c r="E66" i="8"/>
  <c r="E52" i="8"/>
  <c r="H757" i="11"/>
  <c r="H758" i="11" s="1"/>
  <c r="G663" i="11"/>
  <c r="G572" i="11"/>
  <c r="I605" i="11"/>
  <c r="J600" i="11"/>
  <c r="J603" i="11" s="1"/>
  <c r="H336" i="12"/>
  <c r="H337" i="12" s="1"/>
  <c r="E105" i="8"/>
  <c r="H697" i="11"/>
  <c r="H698" i="11" s="1"/>
  <c r="E48" i="8"/>
  <c r="L800" i="11"/>
  <c r="I590" i="11"/>
  <c r="I591" i="11" s="1"/>
  <c r="J585" i="11"/>
  <c r="J588" i="11" s="1"/>
  <c r="I424" i="11"/>
  <c r="I425" i="11" s="1"/>
  <c r="F28" i="8"/>
  <c r="G954" i="11"/>
  <c r="K432" i="11"/>
  <c r="K435" i="11" s="1"/>
  <c r="J437" i="11"/>
  <c r="J438" i="11" s="1"/>
  <c r="H554" i="12"/>
  <c r="H557" i="12" s="1"/>
  <c r="G559" i="12"/>
  <c r="H710" i="11"/>
  <c r="I705" i="11"/>
  <c r="I708" i="11" s="1"/>
  <c r="I466" i="12"/>
  <c r="G898" i="11"/>
  <c r="G899" i="11" s="1"/>
  <c r="D65" i="8"/>
  <c r="K343" i="11"/>
  <c r="K344" i="11" s="1"/>
  <c r="L338" i="11"/>
  <c r="L341" i="11" s="1"/>
  <c r="H375" i="11"/>
  <c r="H376" i="11" s="1"/>
  <c r="E23" i="8"/>
  <c r="J494" i="11"/>
  <c r="J785" i="11"/>
  <c r="J786" i="11" s="1"/>
  <c r="K780" i="11"/>
  <c r="K783" i="11" s="1"/>
  <c r="E53" i="8"/>
  <c r="H772" i="11"/>
  <c r="H773" i="11" s="1"/>
  <c r="I452" i="11"/>
  <c r="I453" i="11" s="1"/>
  <c r="J447" i="11"/>
  <c r="J450" i="11" s="1"/>
  <c r="F18" i="8"/>
  <c r="I300" i="11"/>
  <c r="I301" i="11" s="1"/>
  <c r="I755" i="11"/>
  <c r="J750" i="11"/>
  <c r="J753" i="11" s="1"/>
  <c r="I451" i="12"/>
  <c r="H268" i="11"/>
  <c r="I263" i="11"/>
  <c r="I266" i="11" s="1"/>
  <c r="K188" i="11"/>
  <c r="K191" i="11" s="1"/>
  <c r="J193" i="11"/>
  <c r="J194" i="11" s="1"/>
  <c r="H968" i="11"/>
  <c r="H863" i="11" s="1"/>
  <c r="G1021" i="11"/>
  <c r="G1022" i="11" s="1"/>
  <c r="D75" i="8"/>
  <c r="K459" i="12"/>
  <c r="K466" i="12" s="1"/>
  <c r="G1006" i="11"/>
  <c r="G1007" i="11" s="1"/>
  <c r="D74" i="8"/>
  <c r="O55" i="12"/>
  <c r="E19" i="8"/>
  <c r="H315" i="11"/>
  <c r="H316" i="11" s="1"/>
  <c r="G321" i="12"/>
  <c r="G322" i="12" s="1"/>
  <c r="D104" i="8"/>
  <c r="J509" i="11"/>
  <c r="K79" i="12"/>
  <c r="M220" i="11"/>
  <c r="M175" i="11" s="1"/>
  <c r="N419" i="11"/>
  <c r="O419" i="11" s="1"/>
  <c r="N160" i="11"/>
  <c r="O160" i="11" s="1"/>
  <c r="M1016" i="11"/>
  <c r="N1016" i="11" s="1"/>
  <c r="K218" i="11"/>
  <c r="K221" i="11" s="1"/>
  <c r="J223" i="11"/>
  <c r="H306" i="12"/>
  <c r="H307" i="12" s="1"/>
  <c r="E103" i="8"/>
  <c r="H99" i="12"/>
  <c r="H100" i="12" s="1"/>
  <c r="E82" i="8"/>
  <c r="E83" i="8" s="1"/>
  <c r="N205" i="11"/>
  <c r="H926" i="11"/>
  <c r="H927" i="11" s="1"/>
  <c r="I921" i="11"/>
  <c r="I924" i="11" s="1"/>
  <c r="H539" i="11"/>
  <c r="I539" i="11" s="1"/>
  <c r="M492" i="12"/>
  <c r="I313" i="11"/>
  <c r="I314" i="11" s="1"/>
  <c r="J308" i="11"/>
  <c r="J311" i="11" s="1"/>
  <c r="I319" i="12"/>
  <c r="J314" i="12"/>
  <c r="J317" i="12" s="1"/>
  <c r="K310" i="11"/>
  <c r="M737" i="11"/>
  <c r="N737" i="11" s="1"/>
  <c r="O737" i="11" s="1"/>
  <c r="G225" i="12"/>
  <c r="G226" i="12" s="1"/>
  <c r="D94" i="8"/>
  <c r="H989" i="11"/>
  <c r="H990" i="11" s="1"/>
  <c r="H991" i="11" s="1"/>
  <c r="H992" i="11" s="1"/>
  <c r="I984" i="11"/>
  <c r="I987" i="11" s="1"/>
  <c r="I225" i="11"/>
  <c r="I226" i="11" s="1"/>
  <c r="F13" i="8"/>
  <c r="H607" i="11"/>
  <c r="H608" i="11" s="1"/>
  <c r="E42" i="8"/>
  <c r="O3" i="10"/>
  <c r="N479" i="11"/>
  <c r="H497" i="11"/>
  <c r="H498" i="11" s="1"/>
  <c r="I492" i="11"/>
  <c r="I495" i="11" s="1"/>
  <c r="H592" i="11"/>
  <c r="H593" i="11" s="1"/>
  <c r="E41" i="8"/>
  <c r="J266" i="12"/>
  <c r="J269" i="12" s="1"/>
  <c r="I271" i="12"/>
  <c r="E20" i="8"/>
  <c r="H330" i="11"/>
  <c r="H331" i="11" s="1"/>
  <c r="K417" i="11"/>
  <c r="K420" i="11" s="1"/>
  <c r="J422" i="11"/>
  <c r="K12" i="10"/>
  <c r="L692" i="11"/>
  <c r="M692" i="11" s="1"/>
  <c r="L893" i="11"/>
  <c r="M893" i="11" s="1"/>
  <c r="N617" i="11"/>
  <c r="O617" i="11" s="1"/>
  <c r="G542" i="12"/>
  <c r="G484" i="12"/>
  <c r="H479" i="12"/>
  <c r="H482" i="12" s="1"/>
  <c r="G21" i="8"/>
  <c r="J345" i="11"/>
  <c r="J346" i="11" s="1"/>
  <c r="L94" i="12"/>
  <c r="I223" i="12"/>
  <c r="I224" i="12" s="1"/>
  <c r="J218" i="12"/>
  <c r="J221" i="12" s="1"/>
  <c r="E30" i="8"/>
  <c r="H454" i="11"/>
  <c r="H455" i="11" s="1"/>
  <c r="N301" i="12"/>
  <c r="O301" i="12" s="1"/>
  <c r="M171" i="12"/>
  <c r="M107" i="12"/>
  <c r="J157" i="12"/>
  <c r="G757" i="11"/>
  <c r="G758" i="11" s="1"/>
  <c r="D52" i="8"/>
  <c r="I251" i="12"/>
  <c r="I254" i="12" s="1"/>
  <c r="H256" i="12"/>
  <c r="H257" i="12" s="1"/>
  <c r="H258" i="12" s="1"/>
  <c r="H259" i="12" s="1"/>
  <c r="H662" i="11"/>
  <c r="G336" i="12"/>
  <c r="G337" i="12" s="1"/>
  <c r="D105" i="8"/>
  <c r="G358" i="11"/>
  <c r="H353" i="11"/>
  <c r="G697" i="11"/>
  <c r="G698" i="11" s="1"/>
  <c r="D48" i="8"/>
  <c r="J911" i="11"/>
  <c r="J912" i="11" s="1"/>
  <c r="K906" i="11"/>
  <c r="K909" i="11" s="1"/>
  <c r="G273" i="12"/>
  <c r="G274" i="12" s="1"/>
  <c r="D99" i="8"/>
  <c r="D100" i="8" s="1"/>
  <c r="M815" i="11"/>
  <c r="N815" i="11" s="1"/>
  <c r="E10" i="8"/>
  <c r="H180" i="11"/>
  <c r="H181" i="11" s="1"/>
  <c r="M587" i="11"/>
  <c r="J130" i="11"/>
  <c r="K145" i="11"/>
  <c r="H897" i="11"/>
  <c r="G190" i="12"/>
  <c r="H185" i="12"/>
  <c r="H188" i="12" s="1"/>
  <c r="G772" i="11"/>
  <c r="G773" i="11" s="1"/>
  <c r="D53" i="8"/>
  <c r="O1031" i="11"/>
  <c r="G454" i="12"/>
  <c r="H449" i="12"/>
  <c r="H452" i="12" s="1"/>
  <c r="I695" i="11"/>
  <c r="I696" i="11" s="1"/>
  <c r="J690" i="11"/>
  <c r="J693" i="11" s="1"/>
  <c r="H149" i="11"/>
  <c r="K489" i="12"/>
  <c r="G315" i="11"/>
  <c r="G316" i="11" s="1"/>
  <c r="D19" i="8"/>
  <c r="H361" i="12"/>
  <c r="J938" i="11"/>
  <c r="K938" i="11" s="1"/>
  <c r="L938" i="11" s="1"/>
  <c r="H468" i="11"/>
  <c r="L111" i="12"/>
  <c r="L8" i="10"/>
  <c r="L12" i="10" s="1"/>
  <c r="J331" i="12"/>
  <c r="H239" i="11"/>
  <c r="G306" i="12"/>
  <c r="G307" i="12" s="1"/>
  <c r="D103" i="8"/>
  <c r="M537" i="12"/>
  <c r="K828" i="11"/>
  <c r="K831" i="11" s="1"/>
  <c r="J833" i="11"/>
  <c r="I436" i="12"/>
  <c r="K429" i="12"/>
  <c r="J444" i="12"/>
  <c r="N220" i="12"/>
  <c r="M464" i="11"/>
  <c r="G99" i="12"/>
  <c r="G100" i="12" s="1"/>
  <c r="D82" i="8"/>
  <c r="D83" i="8" s="1"/>
  <c r="K647" i="11"/>
  <c r="H209" i="11"/>
  <c r="G161" i="12"/>
  <c r="M142" i="12"/>
  <c r="I194" i="11"/>
  <c r="G499" i="12"/>
  <c r="H494" i="12"/>
  <c r="H497" i="12" s="1"/>
  <c r="H284" i="11"/>
  <c r="I1004" i="11"/>
  <c r="J999" i="11"/>
  <c r="J1002" i="11" s="1"/>
  <c r="K158" i="11"/>
  <c r="K161" i="11" s="1"/>
  <c r="J163" i="11"/>
  <c r="I467" i="11"/>
  <c r="I468" i="11" s="1"/>
  <c r="J462" i="11"/>
  <c r="J465" i="11" s="1"/>
  <c r="G990" i="11"/>
  <c r="G991" i="11" s="1"/>
  <c r="G992" i="11" s="1"/>
  <c r="G349" i="12"/>
  <c r="H344" i="12"/>
  <c r="H347" i="12" s="1"/>
  <c r="L923" i="11"/>
  <c r="I238" i="11"/>
  <c r="I239" i="11" s="1"/>
  <c r="J233" i="11"/>
  <c r="J236" i="11" s="1"/>
  <c r="G607" i="11"/>
  <c r="G608" i="11" s="1"/>
  <c r="D42" i="8"/>
  <c r="D61" i="8"/>
  <c r="G439" i="12"/>
  <c r="H434" i="12"/>
  <c r="H437" i="12" s="1"/>
  <c r="I1034" i="11"/>
  <c r="J1029" i="11"/>
  <c r="J1032" i="11" s="1"/>
  <c r="G592" i="11"/>
  <c r="G593" i="11" s="1"/>
  <c r="D41" i="8"/>
  <c r="I620" i="11"/>
  <c r="I621" i="11" s="1"/>
  <c r="J615" i="11"/>
  <c r="J618" i="11" s="1"/>
  <c r="I329" i="11"/>
  <c r="M103" i="11"/>
  <c r="N92" i="11"/>
  <c r="O92" i="11" s="1"/>
  <c r="P92" i="11" s="1"/>
  <c r="Q92" i="11" s="1"/>
  <c r="R92" i="11" s="1"/>
  <c r="S92" i="11" s="1"/>
  <c r="T92" i="11" s="1"/>
  <c r="U92" i="11" s="1"/>
  <c r="V92" i="11" s="1"/>
  <c r="W92" i="11" s="1"/>
  <c r="X92" i="11" s="1"/>
  <c r="Y92" i="11" s="1"/>
  <c r="Z92" i="11" s="1"/>
  <c r="AA92" i="11" s="1"/>
  <c r="AB92" i="11" s="1"/>
  <c r="AC92" i="11" s="1"/>
  <c r="AD92" i="11" s="1"/>
  <c r="AE92" i="11" s="1"/>
  <c r="AF92" i="11" s="1"/>
  <c r="AG92" i="11" s="1"/>
  <c r="AH92" i="11" s="1"/>
  <c r="AI92" i="11" s="1"/>
  <c r="AJ92" i="11" s="1"/>
  <c r="AK92" i="11" s="1"/>
  <c r="AL92" i="11" s="1"/>
  <c r="AM92" i="11" s="1"/>
  <c r="AN92" i="11" s="1"/>
  <c r="AO92" i="11" s="1"/>
  <c r="AP92" i="11" s="1"/>
  <c r="AQ92" i="11" s="1"/>
  <c r="AR92" i="11" s="1"/>
  <c r="AS92" i="11" s="1"/>
  <c r="AT92" i="11" s="1"/>
  <c r="AU92" i="11" s="1"/>
  <c r="AV92" i="11" s="1"/>
  <c r="AW92" i="11" s="1"/>
  <c r="AX92" i="11" s="1"/>
  <c r="AY92" i="11" s="1"/>
  <c r="AZ92" i="11" s="1"/>
  <c r="BA92" i="11" s="1"/>
  <c r="BB92" i="11" s="1"/>
  <c r="BC92" i="11" s="1"/>
  <c r="BD92" i="11" s="1"/>
  <c r="BE92" i="11" s="1"/>
  <c r="BF92" i="11" s="1"/>
  <c r="BG92" i="11" s="1"/>
  <c r="BH92" i="11" s="1"/>
  <c r="M95" i="11"/>
  <c r="O268" i="12" l="1"/>
  <c r="P268" i="12" s="1"/>
  <c r="P253" i="12" s="1"/>
  <c r="J483" i="11"/>
  <c r="J484" i="11" s="1"/>
  <c r="J485" i="11" s="1"/>
  <c r="I376" i="12"/>
  <c r="J376" i="12" s="1"/>
  <c r="K376" i="12" s="1"/>
  <c r="J474" i="12"/>
  <c r="J481" i="12" s="1"/>
  <c r="K549" i="12"/>
  <c r="L549" i="12" s="1"/>
  <c r="L556" i="12" s="1"/>
  <c r="N552" i="12"/>
  <c r="I484" i="11"/>
  <c r="I485" i="11" s="1"/>
  <c r="D551" i="12"/>
  <c r="J519" i="12"/>
  <c r="J526" i="12" s="1"/>
  <c r="I968" i="11"/>
  <c r="J968" i="11" s="1"/>
  <c r="J165" i="12"/>
  <c r="K165" i="12" s="1"/>
  <c r="K172" i="12" s="1"/>
  <c r="R830" i="11"/>
  <c r="S830" i="11" s="1"/>
  <c r="T830" i="11" s="1"/>
  <c r="U830" i="11" s="1"/>
  <c r="V830" i="11" s="1"/>
  <c r="W830" i="11" s="1"/>
  <c r="X830" i="11" s="1"/>
  <c r="Y830" i="11" s="1"/>
  <c r="Z830" i="11" s="1"/>
  <c r="AA830" i="11" s="1"/>
  <c r="AB830" i="11" s="1"/>
  <c r="AC830" i="11" s="1"/>
  <c r="AD830" i="11" s="1"/>
  <c r="AE830" i="11" s="1"/>
  <c r="AF830" i="11" s="1"/>
  <c r="AG830" i="11" s="1"/>
  <c r="AH830" i="11" s="1"/>
  <c r="AI830" i="11" s="1"/>
  <c r="AJ830" i="11" s="1"/>
  <c r="AK830" i="11" s="1"/>
  <c r="AL830" i="11" s="1"/>
  <c r="AM830" i="11" s="1"/>
  <c r="AN830" i="11" s="1"/>
  <c r="AO830" i="11" s="1"/>
  <c r="AP830" i="11" s="1"/>
  <c r="AQ830" i="11" s="1"/>
  <c r="AR830" i="11" s="1"/>
  <c r="AS830" i="11" s="1"/>
  <c r="AT830" i="11" s="1"/>
  <c r="AU830" i="11" s="1"/>
  <c r="AV830" i="11" s="1"/>
  <c r="AW830" i="11" s="1"/>
  <c r="AX830" i="11" s="1"/>
  <c r="AY830" i="11" s="1"/>
  <c r="AZ830" i="11" s="1"/>
  <c r="BA830" i="11" s="1"/>
  <c r="BB830" i="11" s="1"/>
  <c r="BC830" i="11" s="1"/>
  <c r="BD830" i="11" s="1"/>
  <c r="BE830" i="11" s="1"/>
  <c r="BF830" i="11" s="1"/>
  <c r="BG830" i="11" s="1"/>
  <c r="BH830" i="11" s="1"/>
  <c r="D830" i="11" s="1"/>
  <c r="D831" i="11" s="1"/>
  <c r="N462" i="12"/>
  <c r="Q235" i="11"/>
  <c r="R235" i="11" s="1"/>
  <c r="S235" i="11" s="1"/>
  <c r="T235" i="11" s="1"/>
  <c r="U235" i="11" s="1"/>
  <c r="V235" i="11" s="1"/>
  <c r="W235" i="11" s="1"/>
  <c r="X235" i="11" s="1"/>
  <c r="Y235" i="11" s="1"/>
  <c r="Z235" i="11" s="1"/>
  <c r="AA235" i="11" s="1"/>
  <c r="AB235" i="11" s="1"/>
  <c r="AC235" i="11" s="1"/>
  <c r="AD235" i="11" s="1"/>
  <c r="AE235" i="11" s="1"/>
  <c r="AF235" i="11" s="1"/>
  <c r="AG235" i="11" s="1"/>
  <c r="AH235" i="11" s="1"/>
  <c r="AI235" i="11" s="1"/>
  <c r="AJ235" i="11" s="1"/>
  <c r="AK235" i="11" s="1"/>
  <c r="AL235" i="11" s="1"/>
  <c r="AM235" i="11" s="1"/>
  <c r="AN235" i="11" s="1"/>
  <c r="AO235" i="11" s="1"/>
  <c r="AP235" i="11" s="1"/>
  <c r="AQ235" i="11" s="1"/>
  <c r="AR235" i="11" s="1"/>
  <c r="AS235" i="11" s="1"/>
  <c r="AT235" i="11" s="1"/>
  <c r="AU235" i="11" s="1"/>
  <c r="AV235" i="11" s="1"/>
  <c r="AW235" i="11" s="1"/>
  <c r="AX235" i="11" s="1"/>
  <c r="AY235" i="11" s="1"/>
  <c r="AZ235" i="11" s="1"/>
  <c r="BA235" i="11" s="1"/>
  <c r="BB235" i="11" s="1"/>
  <c r="BC235" i="11" s="1"/>
  <c r="BD235" i="11" s="1"/>
  <c r="BE235" i="11" s="1"/>
  <c r="BF235" i="11" s="1"/>
  <c r="BG235" i="11" s="1"/>
  <c r="BH235" i="11" s="1"/>
  <c r="D235" i="11" s="1"/>
  <c r="D236" i="11" s="1"/>
  <c r="I404" i="11"/>
  <c r="D495" i="12"/>
  <c r="N522" i="12"/>
  <c r="D491" i="12"/>
  <c r="N492" i="12"/>
  <c r="P617" i="11"/>
  <c r="Q617" i="11" s="1"/>
  <c r="P434" i="11"/>
  <c r="Q434" i="11" s="1"/>
  <c r="R434" i="11" s="1"/>
  <c r="D536" i="12"/>
  <c r="N1001" i="11"/>
  <c r="O1001" i="11" s="1"/>
  <c r="N537" i="12"/>
  <c r="D476" i="12"/>
  <c r="N477" i="12"/>
  <c r="D96" i="8"/>
  <c r="P737" i="11"/>
  <c r="Q737" i="11" s="1"/>
  <c r="R737" i="11" s="1"/>
  <c r="S737" i="11" s="1"/>
  <c r="T737" i="11" s="1"/>
  <c r="U737" i="11" s="1"/>
  <c r="V737" i="11" s="1"/>
  <c r="H928" i="11"/>
  <c r="H929" i="11" s="1"/>
  <c r="E67" i="8"/>
  <c r="I306" i="12"/>
  <c r="I307" i="12" s="1"/>
  <c r="F103" i="8"/>
  <c r="I315" i="11"/>
  <c r="I316" i="11" s="1"/>
  <c r="F19" i="8"/>
  <c r="H84" i="12"/>
  <c r="H85" i="12" s="1"/>
  <c r="I240" i="12"/>
  <c r="I241" i="12" s="1"/>
  <c r="F95" i="8"/>
  <c r="K615" i="11"/>
  <c r="K618" i="11" s="1"/>
  <c r="J620" i="11"/>
  <c r="J621" i="11" s="1"/>
  <c r="G350" i="12"/>
  <c r="K462" i="11"/>
  <c r="K465" i="11" s="1"/>
  <c r="J467" i="11"/>
  <c r="J468" i="11" s="1"/>
  <c r="K999" i="11"/>
  <c r="K1002" i="11" s="1"/>
  <c r="J1004" i="11"/>
  <c r="J1005" i="11" s="1"/>
  <c r="E17" i="8"/>
  <c r="H285" i="11"/>
  <c r="H286" i="11" s="1"/>
  <c r="H499" i="12"/>
  <c r="H500" i="12" s="1"/>
  <c r="I494" i="12"/>
  <c r="I497" i="12" s="1"/>
  <c r="E14" i="8"/>
  <c r="H240" i="11"/>
  <c r="H241" i="11" s="1"/>
  <c r="N692" i="11"/>
  <c r="K130" i="11"/>
  <c r="L145" i="11"/>
  <c r="M145" i="11" s="1"/>
  <c r="G29" i="8"/>
  <c r="J439" i="11"/>
  <c r="J440" i="11" s="1"/>
  <c r="L906" i="11"/>
  <c r="L909" i="11" s="1"/>
  <c r="K911" i="11"/>
  <c r="K912" i="11" s="1"/>
  <c r="I256" i="12"/>
  <c r="I257" i="12" s="1"/>
  <c r="I258" i="12" s="1"/>
  <c r="I259" i="12" s="1"/>
  <c r="J251" i="12"/>
  <c r="J254" i="12" s="1"/>
  <c r="K157" i="12"/>
  <c r="L157" i="12" s="1"/>
  <c r="K218" i="12"/>
  <c r="K221" i="12" s="1"/>
  <c r="J223" i="12"/>
  <c r="J224" i="12" s="1"/>
  <c r="F23" i="8"/>
  <c r="I375" i="11"/>
  <c r="I376" i="11" s="1"/>
  <c r="I622" i="11"/>
  <c r="I623" i="11" s="1"/>
  <c r="F43" i="8"/>
  <c r="I697" i="11"/>
  <c r="I698" i="11" s="1"/>
  <c r="F48" i="8"/>
  <c r="K750" i="11"/>
  <c r="K753" i="11" s="1"/>
  <c r="J755" i="11"/>
  <c r="J756" i="11" s="1"/>
  <c r="M338" i="11"/>
  <c r="M341" i="11" s="1"/>
  <c r="L343" i="11"/>
  <c r="I710" i="11"/>
  <c r="I711" i="11" s="1"/>
  <c r="J705" i="11"/>
  <c r="J708" i="11" s="1"/>
  <c r="K437" i="11"/>
  <c r="K438" i="11" s="1"/>
  <c r="L432" i="11"/>
  <c r="L435" i="11" s="1"/>
  <c r="H951" i="11"/>
  <c r="H954" i="11" s="1"/>
  <c r="G956" i="11"/>
  <c r="K585" i="11"/>
  <c r="K588" i="11" s="1"/>
  <c r="J590" i="11"/>
  <c r="J591" i="11" s="1"/>
  <c r="J913" i="11"/>
  <c r="J914" i="11" s="1"/>
  <c r="G66" i="8"/>
  <c r="G557" i="11"/>
  <c r="G30" i="10" s="1"/>
  <c r="G573" i="11"/>
  <c r="E33" i="8"/>
  <c r="H499" i="11"/>
  <c r="H500" i="11" s="1"/>
  <c r="E94" i="8"/>
  <c r="E96" i="8" s="1"/>
  <c r="H225" i="12"/>
  <c r="H226" i="12" s="1"/>
  <c r="I320" i="12"/>
  <c r="G928" i="11"/>
  <c r="G929" i="11" s="1"/>
  <c r="D67" i="8"/>
  <c r="K707" i="11"/>
  <c r="L722" i="11"/>
  <c r="G270" i="11"/>
  <c r="G271" i="11" s="1"/>
  <c r="D16" i="8"/>
  <c r="N800" i="11"/>
  <c r="I454" i="11"/>
  <c r="I455" i="11" s="1"/>
  <c r="F30" i="8"/>
  <c r="J787" i="11"/>
  <c r="J788" i="11" s="1"/>
  <c r="G54" i="8"/>
  <c r="O767" i="11"/>
  <c r="P767" i="11" s="1"/>
  <c r="Q767" i="11" s="1"/>
  <c r="R767" i="11" s="1"/>
  <c r="S767" i="11" s="1"/>
  <c r="T767" i="11" s="1"/>
  <c r="U767" i="11" s="1"/>
  <c r="V767" i="11" s="1"/>
  <c r="W767" i="11" s="1"/>
  <c r="X767" i="11" s="1"/>
  <c r="K345" i="11"/>
  <c r="K346" i="11" s="1"/>
  <c r="H21" i="8"/>
  <c r="H132" i="12"/>
  <c r="H133" i="12" s="1"/>
  <c r="E86" i="8"/>
  <c r="K444" i="12"/>
  <c r="L444" i="12" s="1"/>
  <c r="Q449" i="11"/>
  <c r="M510" i="12"/>
  <c r="N435" i="12"/>
  <c r="D435" i="12" s="1"/>
  <c r="N416" i="12"/>
  <c r="N420" i="12" s="1"/>
  <c r="N506" i="12"/>
  <c r="N510" i="12" s="1"/>
  <c r="N525" i="12"/>
  <c r="D525" i="12" s="1"/>
  <c r="H637" i="11"/>
  <c r="H638" i="11" s="1"/>
  <c r="E44" i="8"/>
  <c r="G513" i="11"/>
  <c r="K187" i="12"/>
  <c r="I898" i="11"/>
  <c r="I899" i="11" s="1"/>
  <c r="F65" i="8"/>
  <c r="I132" i="12"/>
  <c r="I133" i="12" s="1"/>
  <c r="F86" i="8"/>
  <c r="E51" i="8"/>
  <c r="H742" i="11"/>
  <c r="H743" i="11" s="1"/>
  <c r="I209" i="11"/>
  <c r="I835" i="11"/>
  <c r="I836" i="11" s="1"/>
  <c r="F59" i="8"/>
  <c r="J164" i="11"/>
  <c r="I1020" i="11"/>
  <c r="L140" i="12"/>
  <c r="L143" i="12" s="1"/>
  <c r="K145" i="12"/>
  <c r="K146" i="12" s="1"/>
  <c r="J178" i="11"/>
  <c r="J179" i="11" s="1"/>
  <c r="K173" i="11"/>
  <c r="K176" i="11" s="1"/>
  <c r="G135" i="11"/>
  <c r="G136" i="11" s="1"/>
  <c r="D7" i="8"/>
  <c r="G113" i="12"/>
  <c r="K818" i="11"/>
  <c r="K819" i="11" s="1"/>
  <c r="L813" i="11"/>
  <c r="L816" i="11" s="1"/>
  <c r="N447" i="12"/>
  <c r="K298" i="11"/>
  <c r="K299" i="11" s="1"/>
  <c r="L293" i="11"/>
  <c r="L296" i="11" s="1"/>
  <c r="D446" i="12"/>
  <c r="I541" i="12"/>
  <c r="J130" i="12"/>
  <c r="K125" i="12"/>
  <c r="K128" i="12" s="1"/>
  <c r="J423" i="11"/>
  <c r="I434" i="12"/>
  <c r="I437" i="12" s="1"/>
  <c r="H439" i="12"/>
  <c r="H440" i="12" s="1"/>
  <c r="D521" i="12"/>
  <c r="K163" i="11"/>
  <c r="L158" i="11"/>
  <c r="L161" i="11" s="1"/>
  <c r="G500" i="12"/>
  <c r="F11" i="8"/>
  <c r="I195" i="11"/>
  <c r="I196" i="11" s="1"/>
  <c r="G162" i="12"/>
  <c r="G163" i="12" s="1"/>
  <c r="D88" i="8"/>
  <c r="N205" i="12"/>
  <c r="O220" i="12"/>
  <c r="K436" i="12"/>
  <c r="I421" i="12"/>
  <c r="K833" i="11"/>
  <c r="L828" i="11"/>
  <c r="L831" i="11" s="1"/>
  <c r="J224" i="11"/>
  <c r="J878" i="11"/>
  <c r="M938" i="11"/>
  <c r="N938" i="11" s="1"/>
  <c r="O938" i="11" s="1"/>
  <c r="I361" i="12"/>
  <c r="K496" i="12"/>
  <c r="I185" i="12"/>
  <c r="I188" i="12" s="1"/>
  <c r="H190" i="12"/>
  <c r="H191" i="12" s="1"/>
  <c r="H898" i="11"/>
  <c r="H899" i="11" s="1"/>
  <c r="E65" i="8"/>
  <c r="M800" i="11"/>
  <c r="L429" i="12"/>
  <c r="L79" i="12"/>
  <c r="M94" i="12"/>
  <c r="H484" i="12"/>
  <c r="H485" i="12" s="1"/>
  <c r="I479" i="12"/>
  <c r="I482" i="12" s="1"/>
  <c r="N295" i="11"/>
  <c r="L878" i="11"/>
  <c r="N893" i="11"/>
  <c r="K878" i="11"/>
  <c r="K422" i="11"/>
  <c r="L417" i="11"/>
  <c r="L420" i="11" s="1"/>
  <c r="P1031" i="11"/>
  <c r="I1005" i="11"/>
  <c r="J330" i="11"/>
  <c r="J331" i="11" s="1"/>
  <c r="G20" i="8"/>
  <c r="O205" i="11"/>
  <c r="K223" i="11"/>
  <c r="L218" i="11"/>
  <c r="L221" i="11" s="1"/>
  <c r="K193" i="11"/>
  <c r="L188" i="11"/>
  <c r="L191" i="11" s="1"/>
  <c r="J677" i="11"/>
  <c r="K677" i="11" s="1"/>
  <c r="G560" i="12"/>
  <c r="O815" i="11"/>
  <c r="P815" i="11" s="1"/>
  <c r="G665" i="11"/>
  <c r="H660" i="11"/>
  <c r="H663" i="11" s="1"/>
  <c r="G499" i="11"/>
  <c r="G500" i="11" s="1"/>
  <c r="D33" i="8"/>
  <c r="K299" i="12"/>
  <c r="K302" i="12" s="1"/>
  <c r="J304" i="12"/>
  <c r="J305" i="12" s="1"/>
  <c r="K233" i="12"/>
  <c r="K236" i="12" s="1"/>
  <c r="J238" i="12"/>
  <c r="J539" i="11"/>
  <c r="M108" i="12"/>
  <c r="K632" i="11"/>
  <c r="L632" i="11" s="1"/>
  <c r="I756" i="11"/>
  <c r="H711" i="11"/>
  <c r="P91" i="11"/>
  <c r="I606" i="11"/>
  <c r="N171" i="12"/>
  <c r="D171" i="12" s="1"/>
  <c r="N107" i="12"/>
  <c r="D167" i="12"/>
  <c r="G637" i="11"/>
  <c r="G638" i="11" s="1"/>
  <c r="D44" i="8"/>
  <c r="H512" i="11"/>
  <c r="H513" i="11" s="1"/>
  <c r="I507" i="11"/>
  <c r="I510" i="11" s="1"/>
  <c r="K494" i="11"/>
  <c r="J203" i="12"/>
  <c r="J206" i="12" s="1"/>
  <c r="I208" i="12"/>
  <c r="I209" i="12" s="1"/>
  <c r="I210" i="12" s="1"/>
  <c r="I211" i="12" s="1"/>
  <c r="J803" i="11"/>
  <c r="K798" i="11"/>
  <c r="K801" i="11" s="1"/>
  <c r="I98" i="12"/>
  <c r="P160" i="11"/>
  <c r="Q160" i="11" s="1"/>
  <c r="R160" i="11" s="1"/>
  <c r="S160" i="11" s="1"/>
  <c r="H524" i="12"/>
  <c r="H527" i="12" s="1"/>
  <c r="G529" i="12"/>
  <c r="J77" i="12"/>
  <c r="J80" i="12" s="1"/>
  <c r="I82" i="12"/>
  <c r="I83" i="12" s="1"/>
  <c r="J155" i="12"/>
  <c r="J158" i="12" s="1"/>
  <c r="I160" i="12"/>
  <c r="L647" i="11"/>
  <c r="M647" i="11" s="1"/>
  <c r="N168" i="12"/>
  <c r="L477" i="11"/>
  <c r="L480" i="11" s="1"/>
  <c r="K482" i="11"/>
  <c r="K483" i="11" s="1"/>
  <c r="G364" i="12"/>
  <c r="H359" i="12"/>
  <c r="H362" i="12" s="1"/>
  <c r="L346" i="12"/>
  <c r="G175" i="12"/>
  <c r="H170" i="12"/>
  <c r="H173" i="12" s="1"/>
  <c r="I645" i="11"/>
  <c r="I648" i="11" s="1"/>
  <c r="H650" i="11"/>
  <c r="N432" i="12"/>
  <c r="D450" i="12"/>
  <c r="V602" i="11"/>
  <c r="W602" i="11" s="1"/>
  <c r="X602" i="11" s="1"/>
  <c r="Y602" i="11" s="1"/>
  <c r="Z602" i="11" s="1"/>
  <c r="AA602" i="11" s="1"/>
  <c r="AB602" i="11" s="1"/>
  <c r="AC602" i="11" s="1"/>
  <c r="AD602" i="11" s="1"/>
  <c r="AE602" i="11" s="1"/>
  <c r="AF602" i="11" s="1"/>
  <c r="AG602" i="11" s="1"/>
  <c r="AH602" i="11" s="1"/>
  <c r="AI602" i="11" s="1"/>
  <c r="AJ602" i="11" s="1"/>
  <c r="AK602" i="11" s="1"/>
  <c r="AL602" i="11" s="1"/>
  <c r="AM602" i="11" s="1"/>
  <c r="AN602" i="11" s="1"/>
  <c r="AO602" i="11" s="1"/>
  <c r="AP602" i="11" s="1"/>
  <c r="AQ602" i="11" s="1"/>
  <c r="AR602" i="11" s="1"/>
  <c r="AS602" i="11" s="1"/>
  <c r="AT602" i="11" s="1"/>
  <c r="AU602" i="11" s="1"/>
  <c r="AV602" i="11" s="1"/>
  <c r="AW602" i="11" s="1"/>
  <c r="AX602" i="11" s="1"/>
  <c r="AY602" i="11" s="1"/>
  <c r="AZ602" i="11" s="1"/>
  <c r="BA602" i="11" s="1"/>
  <c r="BB602" i="11" s="1"/>
  <c r="BC602" i="11" s="1"/>
  <c r="BD602" i="11" s="1"/>
  <c r="BE602" i="11" s="1"/>
  <c r="BF602" i="11" s="1"/>
  <c r="BG602" i="11" s="1"/>
  <c r="BH602" i="11" s="1"/>
  <c r="G864" i="11"/>
  <c r="J896" i="11"/>
  <c r="J897" i="11" s="1"/>
  <c r="K891" i="11"/>
  <c r="K894" i="11" s="1"/>
  <c r="R340" i="11"/>
  <c r="S340" i="11" s="1"/>
  <c r="K278" i="11"/>
  <c r="K281" i="11" s="1"/>
  <c r="J283" i="11"/>
  <c r="L9" i="10"/>
  <c r="L459" i="12"/>
  <c r="I330" i="11"/>
  <c r="I331" i="11" s="1"/>
  <c r="F20" i="8"/>
  <c r="G440" i="12"/>
  <c r="K233" i="11"/>
  <c r="K236" i="11" s="1"/>
  <c r="J238" i="11"/>
  <c r="J239" i="11" s="1"/>
  <c r="N142" i="12"/>
  <c r="O142" i="12" s="1"/>
  <c r="P142" i="12" s="1"/>
  <c r="Q142" i="12" s="1"/>
  <c r="R142" i="12" s="1"/>
  <c r="S142" i="12" s="1"/>
  <c r="T142" i="12" s="1"/>
  <c r="U142" i="12" s="1"/>
  <c r="V142" i="12" s="1"/>
  <c r="W142" i="12" s="1"/>
  <c r="X142" i="12" s="1"/>
  <c r="Y142" i="12" s="1"/>
  <c r="Z142" i="12" s="1"/>
  <c r="AA142" i="12" s="1"/>
  <c r="AB142" i="12" s="1"/>
  <c r="AC142" i="12" s="1"/>
  <c r="AD142" i="12" s="1"/>
  <c r="AE142" i="12" s="1"/>
  <c r="AF142" i="12" s="1"/>
  <c r="AG142" i="12" s="1"/>
  <c r="AH142" i="12" s="1"/>
  <c r="AI142" i="12" s="1"/>
  <c r="AJ142" i="12" s="1"/>
  <c r="AK142" i="12" s="1"/>
  <c r="AL142" i="12" s="1"/>
  <c r="AM142" i="12" s="1"/>
  <c r="AN142" i="12" s="1"/>
  <c r="AO142" i="12" s="1"/>
  <c r="AP142" i="12" s="1"/>
  <c r="AQ142" i="12" s="1"/>
  <c r="AR142" i="12" s="1"/>
  <c r="AS142" i="12" s="1"/>
  <c r="AT142" i="12" s="1"/>
  <c r="AU142" i="12" s="1"/>
  <c r="AV142" i="12" s="1"/>
  <c r="AW142" i="12" s="1"/>
  <c r="AX142" i="12" s="1"/>
  <c r="AY142" i="12" s="1"/>
  <c r="AZ142" i="12" s="1"/>
  <c r="BA142" i="12" s="1"/>
  <c r="BB142" i="12" s="1"/>
  <c r="BC142" i="12" s="1"/>
  <c r="BD142" i="12" s="1"/>
  <c r="BE142" i="12" s="1"/>
  <c r="BF142" i="12" s="1"/>
  <c r="BG142" i="12" s="1"/>
  <c r="BH142" i="12" s="1"/>
  <c r="D142" i="12" s="1"/>
  <c r="D143" i="12" s="1"/>
  <c r="H162" i="12"/>
  <c r="H163" i="12" s="1"/>
  <c r="E88" i="8"/>
  <c r="E12" i="8"/>
  <c r="H210" i="11"/>
  <c r="H211" i="11" s="1"/>
  <c r="J451" i="12"/>
  <c r="K331" i="12"/>
  <c r="J147" i="12"/>
  <c r="J148" i="12" s="1"/>
  <c r="G87" i="8"/>
  <c r="E31" i="8"/>
  <c r="H469" i="11"/>
  <c r="H470" i="11" s="1"/>
  <c r="G11" i="8"/>
  <c r="J195" i="11"/>
  <c r="J196" i="11" s="1"/>
  <c r="H150" i="11"/>
  <c r="H151" i="11" s="1"/>
  <c r="E8" i="8"/>
  <c r="K690" i="11"/>
  <c r="K693" i="11" s="1"/>
  <c r="J695" i="11"/>
  <c r="J696" i="11" s="1"/>
  <c r="I449" i="12"/>
  <c r="I452" i="12" s="1"/>
  <c r="H454" i="12"/>
  <c r="H455" i="12" s="1"/>
  <c r="I727" i="11"/>
  <c r="I728" i="11" s="1"/>
  <c r="F50" i="8"/>
  <c r="G191" i="12"/>
  <c r="N587" i="11"/>
  <c r="G359" i="11"/>
  <c r="G485" i="12"/>
  <c r="I497" i="11"/>
  <c r="J492" i="11"/>
  <c r="J495" i="11" s="1"/>
  <c r="I1035" i="11"/>
  <c r="I240" i="11"/>
  <c r="I241" i="11" s="1"/>
  <c r="F14" i="8"/>
  <c r="J984" i="11"/>
  <c r="J987" i="11" s="1"/>
  <c r="I989" i="11"/>
  <c r="I990" i="11" s="1"/>
  <c r="I991" i="11" s="1"/>
  <c r="I992" i="11" s="1"/>
  <c r="I469" i="11"/>
  <c r="I470" i="11" s="1"/>
  <c r="F31" i="8"/>
  <c r="K308" i="11"/>
  <c r="K311" i="11" s="1"/>
  <c r="J313" i="11"/>
  <c r="J314" i="11" s="1"/>
  <c r="J921" i="11"/>
  <c r="J924" i="11" s="1"/>
  <c r="I926" i="11"/>
  <c r="I927" i="11" s="1"/>
  <c r="O1016" i="11"/>
  <c r="P55" i="12"/>
  <c r="I268" i="11"/>
  <c r="I269" i="11" s="1"/>
  <c r="J263" i="11"/>
  <c r="J266" i="11" s="1"/>
  <c r="K447" i="11"/>
  <c r="K450" i="11" s="1"/>
  <c r="J452" i="11"/>
  <c r="J453" i="11" s="1"/>
  <c r="L780" i="11"/>
  <c r="L783" i="11" s="1"/>
  <c r="K785" i="11"/>
  <c r="K786" i="11" s="1"/>
  <c r="H559" i="12"/>
  <c r="I554" i="12"/>
  <c r="I557" i="12" s="1"/>
  <c r="P316" i="12"/>
  <c r="M420" i="12"/>
  <c r="G84" i="12"/>
  <c r="G85" i="12" s="1"/>
  <c r="K328" i="11"/>
  <c r="K329" i="11" s="1"/>
  <c r="L323" i="11"/>
  <c r="L326" i="11" s="1"/>
  <c r="O752" i="11"/>
  <c r="K143" i="11"/>
  <c r="K146" i="11" s="1"/>
  <c r="J148" i="11"/>
  <c r="P370" i="11"/>
  <c r="K765" i="11"/>
  <c r="K768" i="11" s="1"/>
  <c r="J770" i="11"/>
  <c r="J771" i="11" s="1"/>
  <c r="I464" i="12"/>
  <c r="I467" i="12" s="1"/>
  <c r="H469" i="12"/>
  <c r="H470" i="12" s="1"/>
  <c r="H404" i="11"/>
  <c r="J524" i="11"/>
  <c r="K524" i="11" s="1"/>
  <c r="G405" i="11"/>
  <c r="I133" i="11"/>
  <c r="I134" i="11" s="1"/>
  <c r="J128" i="11"/>
  <c r="J131" i="11" s="1"/>
  <c r="G377" i="12"/>
  <c r="G712" i="11"/>
  <c r="G713" i="11" s="1"/>
  <c r="D49" i="8"/>
  <c r="J953" i="11"/>
  <c r="I592" i="11"/>
  <c r="I593" i="11" s="1"/>
  <c r="F41" i="8"/>
  <c r="K253" i="11"/>
  <c r="L248" i="11"/>
  <c r="L251" i="11" s="1"/>
  <c r="K509" i="11"/>
  <c r="L509" i="11" s="1"/>
  <c r="G942" i="11"/>
  <c r="H419" i="12"/>
  <c r="H422" i="12" s="1"/>
  <c r="G424" i="12"/>
  <c r="H537" i="11"/>
  <c r="H540" i="11" s="1"/>
  <c r="G542" i="11"/>
  <c r="J834" i="11"/>
  <c r="I772" i="11"/>
  <c r="I773" i="11" s="1"/>
  <c r="F53" i="8"/>
  <c r="G406" i="12"/>
  <c r="I741" i="11"/>
  <c r="M986" i="11"/>
  <c r="G651" i="11"/>
  <c r="I225" i="12"/>
  <c r="I226" i="12" s="1"/>
  <c r="F94" i="8"/>
  <c r="M507" i="12"/>
  <c r="I272" i="12"/>
  <c r="K1029" i="11"/>
  <c r="K1032" i="11" s="1"/>
  <c r="J1034" i="11"/>
  <c r="I344" i="12"/>
  <c r="I347" i="12" s="1"/>
  <c r="H349" i="12"/>
  <c r="H350" i="12" s="1"/>
  <c r="G116" i="11"/>
  <c r="S235" i="12"/>
  <c r="N464" i="11"/>
  <c r="G455" i="12"/>
  <c r="O845" i="11"/>
  <c r="P845" i="11" s="1"/>
  <c r="H572" i="11"/>
  <c r="H557" i="11" s="1"/>
  <c r="I662" i="11"/>
  <c r="I112" i="12"/>
  <c r="M111" i="12"/>
  <c r="M8" i="10"/>
  <c r="M12" i="10" s="1"/>
  <c r="P301" i="12"/>
  <c r="J534" i="12"/>
  <c r="H539" i="12"/>
  <c r="H542" i="12" s="1"/>
  <c r="G544" i="12"/>
  <c r="I284" i="11"/>
  <c r="J271" i="12"/>
  <c r="K266" i="12"/>
  <c r="K269" i="12" s="1"/>
  <c r="O479" i="11"/>
  <c r="P3" i="10"/>
  <c r="K519" i="12"/>
  <c r="N220" i="11"/>
  <c r="N175" i="11" s="1"/>
  <c r="K314" i="12"/>
  <c r="K317" i="12" s="1"/>
  <c r="J319" i="12"/>
  <c r="P419" i="11"/>
  <c r="M417" i="12"/>
  <c r="J255" i="11"/>
  <c r="J256" i="11" s="1"/>
  <c r="G15" i="8"/>
  <c r="K600" i="11"/>
  <c r="K603" i="11" s="1"/>
  <c r="J605" i="11"/>
  <c r="J606" i="11" s="1"/>
  <c r="M280" i="11"/>
  <c r="K265" i="11"/>
  <c r="J373" i="11"/>
  <c r="J374" i="11" s="1"/>
  <c r="K368" i="11"/>
  <c r="K371" i="11" s="1"/>
  <c r="K203" i="11"/>
  <c r="K206" i="11" s="1"/>
  <c r="J208" i="11"/>
  <c r="N325" i="11"/>
  <c r="K92" i="12"/>
  <c r="K95" i="12" s="1"/>
  <c r="J97" i="12"/>
  <c r="K1014" i="11"/>
  <c r="K1017" i="11" s="1"/>
  <c r="J1019" i="11"/>
  <c r="J1020" i="11" s="1"/>
  <c r="Q190" i="11"/>
  <c r="G390" i="11"/>
  <c r="G391" i="11" s="1"/>
  <c r="D24" i="8"/>
  <c r="I820" i="11"/>
  <c r="I821" i="11" s="1"/>
  <c r="F58" i="8"/>
  <c r="O127" i="12"/>
  <c r="G470" i="12"/>
  <c r="H1021" i="11"/>
  <c r="H1022" i="11" s="1"/>
  <c r="E75" i="8"/>
  <c r="I180" i="11"/>
  <c r="I181" i="11" s="1"/>
  <c r="F10" i="8"/>
  <c r="H522" i="11"/>
  <c r="H525" i="11" s="1"/>
  <c r="G527" i="11"/>
  <c r="H269" i="11"/>
  <c r="I334" i="12"/>
  <c r="J329" i="12"/>
  <c r="J332" i="12" s="1"/>
  <c r="N908" i="11"/>
  <c r="J820" i="11"/>
  <c r="J821" i="11" s="1"/>
  <c r="G58" i="8"/>
  <c r="L489" i="12"/>
  <c r="K735" i="11"/>
  <c r="K738" i="11" s="1"/>
  <c r="J740" i="11"/>
  <c r="J849" i="11"/>
  <c r="D480" i="12"/>
  <c r="N465" i="12"/>
  <c r="D465" i="12" s="1"/>
  <c r="D461" i="12"/>
  <c r="P782" i="11"/>
  <c r="Q782" i="11" s="1"/>
  <c r="R782" i="11" s="1"/>
  <c r="S782" i="11" s="1"/>
  <c r="T782" i="11" s="1"/>
  <c r="U782" i="11" s="1"/>
  <c r="H941" i="11"/>
  <c r="I936" i="11"/>
  <c r="I939" i="11" s="1"/>
  <c r="M549" i="12"/>
  <c r="N549" i="12" s="1"/>
  <c r="N556" i="12" s="1"/>
  <c r="G512" i="12"/>
  <c r="L310" i="11"/>
  <c r="M310" i="11" s="1"/>
  <c r="N310" i="11" s="1"/>
  <c r="I149" i="11"/>
  <c r="H966" i="11"/>
  <c r="H969" i="11" s="1"/>
  <c r="G971" i="11"/>
  <c r="H134" i="11"/>
  <c r="G680" i="11"/>
  <c r="H675" i="11"/>
  <c r="H678" i="11" s="1"/>
  <c r="K720" i="11"/>
  <c r="K723" i="11" s="1"/>
  <c r="J725" i="11"/>
  <c r="M923" i="11"/>
  <c r="N923" i="11" s="1"/>
  <c r="G391" i="12"/>
  <c r="J299" i="11"/>
  <c r="K848" i="11"/>
  <c r="L843" i="11"/>
  <c r="L846" i="11" s="1"/>
  <c r="D540" i="12"/>
  <c r="I635" i="11"/>
  <c r="J630" i="11"/>
  <c r="J633" i="11" s="1"/>
  <c r="G881" i="11"/>
  <c r="H876" i="11"/>
  <c r="H879" i="11" s="1"/>
  <c r="D431" i="12"/>
  <c r="G32" i="8" l="1"/>
  <c r="O253" i="12"/>
  <c r="Q268" i="12"/>
  <c r="R268" i="12" s="1"/>
  <c r="R253" i="12" s="1"/>
  <c r="I863" i="11"/>
  <c r="J421" i="12"/>
  <c r="K474" i="12"/>
  <c r="K481" i="12" s="1"/>
  <c r="K968" i="11"/>
  <c r="L968" i="11" s="1"/>
  <c r="K556" i="12"/>
  <c r="J172" i="12"/>
  <c r="J112" i="12" s="1"/>
  <c r="L165" i="12"/>
  <c r="M165" i="12" s="1"/>
  <c r="M172" i="12" s="1"/>
  <c r="O549" i="12"/>
  <c r="O556" i="12" s="1"/>
  <c r="D420" i="12"/>
  <c r="W737" i="11"/>
  <c r="X737" i="11" s="1"/>
  <c r="Y737" i="11" s="1"/>
  <c r="Z737" i="11" s="1"/>
  <c r="AA737" i="11" s="1"/>
  <c r="AB737" i="11" s="1"/>
  <c r="AC737" i="11" s="1"/>
  <c r="AD737" i="11" s="1"/>
  <c r="AE737" i="11" s="1"/>
  <c r="AF737" i="11" s="1"/>
  <c r="AG737" i="11" s="1"/>
  <c r="AH737" i="11" s="1"/>
  <c r="AI737" i="11" s="1"/>
  <c r="AJ737" i="11" s="1"/>
  <c r="AK737" i="11" s="1"/>
  <c r="AL737" i="11" s="1"/>
  <c r="AM737" i="11" s="1"/>
  <c r="AN737" i="11" s="1"/>
  <c r="AO737" i="11" s="1"/>
  <c r="AP737" i="11" s="1"/>
  <c r="AQ737" i="11" s="1"/>
  <c r="AR737" i="11" s="1"/>
  <c r="AS737" i="11" s="1"/>
  <c r="AT737" i="11" s="1"/>
  <c r="AU737" i="11" s="1"/>
  <c r="AV737" i="11" s="1"/>
  <c r="AW737" i="11" s="1"/>
  <c r="AX737" i="11" s="1"/>
  <c r="AY737" i="11" s="1"/>
  <c r="AZ737" i="11" s="1"/>
  <c r="BA737" i="11" s="1"/>
  <c r="BB737" i="11" s="1"/>
  <c r="BC737" i="11" s="1"/>
  <c r="BD737" i="11" s="1"/>
  <c r="BE737" i="11" s="1"/>
  <c r="BF737" i="11" s="1"/>
  <c r="BG737" i="11" s="1"/>
  <c r="BH737" i="11" s="1"/>
  <c r="D737" i="11" s="1"/>
  <c r="D738" i="11" s="1"/>
  <c r="T340" i="11"/>
  <c r="U340" i="11" s="1"/>
  <c r="V340" i="11" s="1"/>
  <c r="W340" i="11" s="1"/>
  <c r="X340" i="11" s="1"/>
  <c r="Y340" i="11" s="1"/>
  <c r="Z340" i="11" s="1"/>
  <c r="AA340" i="11" s="1"/>
  <c r="AB340" i="11" s="1"/>
  <c r="AC340" i="11" s="1"/>
  <c r="AD340" i="11" s="1"/>
  <c r="AE340" i="11" s="1"/>
  <c r="AF340" i="11" s="1"/>
  <c r="AG340" i="11" s="1"/>
  <c r="AH340" i="11" s="1"/>
  <c r="AI340" i="11" s="1"/>
  <c r="AJ340" i="11" s="1"/>
  <c r="AK340" i="11" s="1"/>
  <c r="AL340" i="11" s="1"/>
  <c r="AM340" i="11" s="1"/>
  <c r="AN340" i="11" s="1"/>
  <c r="AO340" i="11" s="1"/>
  <c r="AP340" i="11" s="1"/>
  <c r="AQ340" i="11" s="1"/>
  <c r="AR340" i="11" s="1"/>
  <c r="AS340" i="11" s="1"/>
  <c r="AT340" i="11" s="1"/>
  <c r="AU340" i="11" s="1"/>
  <c r="AV340" i="11" s="1"/>
  <c r="AW340" i="11" s="1"/>
  <c r="AX340" i="11" s="1"/>
  <c r="AY340" i="11" s="1"/>
  <c r="AZ340" i="11" s="1"/>
  <c r="BA340" i="11" s="1"/>
  <c r="BB340" i="11" s="1"/>
  <c r="BC340" i="11" s="1"/>
  <c r="BD340" i="11" s="1"/>
  <c r="BE340" i="11" s="1"/>
  <c r="BF340" i="11" s="1"/>
  <c r="BG340" i="11" s="1"/>
  <c r="BH340" i="11" s="1"/>
  <c r="D340" i="11" s="1"/>
  <c r="D341" i="11" s="1"/>
  <c r="V782" i="11"/>
  <c r="W782" i="11" s="1"/>
  <c r="X782" i="11" s="1"/>
  <c r="Y782" i="11" s="1"/>
  <c r="Z782" i="11" s="1"/>
  <c r="AA782" i="11" s="1"/>
  <c r="AB782" i="11" s="1"/>
  <c r="AC782" i="11" s="1"/>
  <c r="AD782" i="11" s="1"/>
  <c r="AE782" i="11" s="1"/>
  <c r="AF782" i="11" s="1"/>
  <c r="AG782" i="11" s="1"/>
  <c r="AH782" i="11" s="1"/>
  <c r="AI782" i="11" s="1"/>
  <c r="AJ782" i="11" s="1"/>
  <c r="AK782" i="11" s="1"/>
  <c r="AL782" i="11" s="1"/>
  <c r="AM782" i="11" s="1"/>
  <c r="AN782" i="11" s="1"/>
  <c r="AO782" i="11" s="1"/>
  <c r="AP782" i="11" s="1"/>
  <c r="AQ782" i="11" s="1"/>
  <c r="AR782" i="11" s="1"/>
  <c r="AS782" i="11" s="1"/>
  <c r="AT782" i="11" s="1"/>
  <c r="AU782" i="11" s="1"/>
  <c r="AV782" i="11" s="1"/>
  <c r="AW782" i="11" s="1"/>
  <c r="AX782" i="11" s="1"/>
  <c r="AY782" i="11" s="1"/>
  <c r="AZ782" i="11" s="1"/>
  <c r="BA782" i="11" s="1"/>
  <c r="BB782" i="11" s="1"/>
  <c r="BC782" i="11" s="1"/>
  <c r="BD782" i="11" s="1"/>
  <c r="BE782" i="11" s="1"/>
  <c r="BF782" i="11" s="1"/>
  <c r="BG782" i="11" s="1"/>
  <c r="BH782" i="11" s="1"/>
  <c r="D782" i="11" s="1"/>
  <c r="D783" i="11" s="1"/>
  <c r="L451" i="12"/>
  <c r="M444" i="12"/>
  <c r="M451" i="12" s="1"/>
  <c r="J404" i="11"/>
  <c r="K539" i="11"/>
  <c r="L539" i="11" s="1"/>
  <c r="N986" i="11"/>
  <c r="R617" i="11"/>
  <c r="S617" i="11" s="1"/>
  <c r="T617" i="11" s="1"/>
  <c r="N507" i="12"/>
  <c r="P1001" i="11"/>
  <c r="Q1001" i="11" s="1"/>
  <c r="R1001" i="11" s="1"/>
  <c r="O986" i="11"/>
  <c r="N417" i="12"/>
  <c r="D416" i="12"/>
  <c r="M509" i="11"/>
  <c r="N509" i="11" s="1"/>
  <c r="P479" i="11"/>
  <c r="Q479" i="11" s="1"/>
  <c r="L677" i="11"/>
  <c r="M677" i="11" s="1"/>
  <c r="N677" i="11" s="1"/>
  <c r="G30" i="8"/>
  <c r="J454" i="11"/>
  <c r="J455" i="11" s="1"/>
  <c r="D602" i="11"/>
  <c r="D603" i="11" s="1"/>
  <c r="G392" i="12"/>
  <c r="H391" i="12"/>
  <c r="F8" i="8"/>
  <c r="I150" i="11"/>
  <c r="I151" i="11" s="1"/>
  <c r="H509" i="12"/>
  <c r="H512" i="12" s="1"/>
  <c r="G514" i="12"/>
  <c r="J850" i="11"/>
  <c r="J851" i="11" s="1"/>
  <c r="G60" i="8"/>
  <c r="I335" i="12"/>
  <c r="R190" i="11"/>
  <c r="K1019" i="11"/>
  <c r="L1014" i="11"/>
  <c r="L1017" i="11" s="1"/>
  <c r="K97" i="12"/>
  <c r="K98" i="12" s="1"/>
  <c r="L92" i="12"/>
  <c r="L95" i="12" s="1"/>
  <c r="K208" i="11"/>
  <c r="K209" i="11" s="1"/>
  <c r="L203" i="11"/>
  <c r="L206" i="11" s="1"/>
  <c r="M265" i="11"/>
  <c r="N280" i="11"/>
  <c r="K605" i="11"/>
  <c r="L600" i="11"/>
  <c r="L603" i="11" s="1"/>
  <c r="K439" i="11"/>
  <c r="K440" i="11" s="1"/>
  <c r="H29" i="8"/>
  <c r="I270" i="11"/>
  <c r="I271" i="11" s="1"/>
  <c r="F16" i="8"/>
  <c r="K526" i="12"/>
  <c r="L266" i="12"/>
  <c r="L269" i="12" s="1"/>
  <c r="K271" i="12"/>
  <c r="G545" i="12"/>
  <c r="J662" i="11"/>
  <c r="I572" i="11"/>
  <c r="I557" i="11" s="1"/>
  <c r="H456" i="12"/>
  <c r="H457" i="12" s="1"/>
  <c r="E114" i="8"/>
  <c r="T235" i="12"/>
  <c r="U235" i="12" s="1"/>
  <c r="V235" i="12" s="1"/>
  <c r="W235" i="12" s="1"/>
  <c r="G652" i="11"/>
  <c r="G653" i="11" s="1"/>
  <c r="D45" i="8"/>
  <c r="G407" i="12"/>
  <c r="I84" i="12"/>
  <c r="I85" i="12" s="1"/>
  <c r="H424" i="12"/>
  <c r="H425" i="12" s="1"/>
  <c r="H426" i="12" s="1"/>
  <c r="H427" i="12" s="1"/>
  <c r="I419" i="12"/>
  <c r="I422" i="12" s="1"/>
  <c r="I469" i="12"/>
  <c r="I470" i="12" s="1"/>
  <c r="J464" i="12"/>
  <c r="J467" i="12" s="1"/>
  <c r="Q316" i="12"/>
  <c r="R316" i="12" s="1"/>
  <c r="S316" i="12" s="1"/>
  <c r="T316" i="12" s="1"/>
  <c r="U316" i="12" s="1"/>
  <c r="V316" i="12" s="1"/>
  <c r="W316" i="12" s="1"/>
  <c r="X316" i="12" s="1"/>
  <c r="Y316" i="12" s="1"/>
  <c r="Z316" i="12" s="1"/>
  <c r="AA316" i="12" s="1"/>
  <c r="AB316" i="12" s="1"/>
  <c r="AC316" i="12" s="1"/>
  <c r="AD316" i="12" s="1"/>
  <c r="AE316" i="12" s="1"/>
  <c r="AF316" i="12" s="1"/>
  <c r="AG316" i="12" s="1"/>
  <c r="AH316" i="12" s="1"/>
  <c r="AI316" i="12" s="1"/>
  <c r="AJ316" i="12" s="1"/>
  <c r="AK316" i="12" s="1"/>
  <c r="AL316" i="12" s="1"/>
  <c r="AM316" i="12" s="1"/>
  <c r="AN316" i="12" s="1"/>
  <c r="AO316" i="12" s="1"/>
  <c r="AP316" i="12" s="1"/>
  <c r="AQ316" i="12" s="1"/>
  <c r="AR316" i="12" s="1"/>
  <c r="AS316" i="12" s="1"/>
  <c r="AT316" i="12" s="1"/>
  <c r="AU316" i="12" s="1"/>
  <c r="AV316" i="12" s="1"/>
  <c r="AW316" i="12" s="1"/>
  <c r="AX316" i="12" s="1"/>
  <c r="AY316" i="12" s="1"/>
  <c r="AZ316" i="12" s="1"/>
  <c r="BA316" i="12" s="1"/>
  <c r="BB316" i="12" s="1"/>
  <c r="BC316" i="12" s="1"/>
  <c r="L785" i="11"/>
  <c r="M780" i="11"/>
  <c r="M783" i="11" s="1"/>
  <c r="J926" i="11"/>
  <c r="J927" i="11" s="1"/>
  <c r="K921" i="11"/>
  <c r="K924" i="11" s="1"/>
  <c r="J989" i="11"/>
  <c r="J990" i="11" s="1"/>
  <c r="J991" i="11" s="1"/>
  <c r="J992" i="11" s="1"/>
  <c r="K984" i="11"/>
  <c r="K987" i="11" s="1"/>
  <c r="G441" i="12"/>
  <c r="G442" i="12" s="1"/>
  <c r="D113" i="8"/>
  <c r="S434" i="11"/>
  <c r="T434" i="11" s="1"/>
  <c r="U434" i="11" s="1"/>
  <c r="V434" i="11" s="1"/>
  <c r="W434" i="11" s="1"/>
  <c r="X434" i="11" s="1"/>
  <c r="Y434" i="11" s="1"/>
  <c r="Z434" i="11" s="1"/>
  <c r="AA434" i="11" s="1"/>
  <c r="AB434" i="11" s="1"/>
  <c r="AC434" i="11" s="1"/>
  <c r="AD434" i="11" s="1"/>
  <c r="AE434" i="11" s="1"/>
  <c r="AF434" i="11" s="1"/>
  <c r="AG434" i="11" s="1"/>
  <c r="AH434" i="11" s="1"/>
  <c r="AI434" i="11" s="1"/>
  <c r="AJ434" i="11" s="1"/>
  <c r="AK434" i="11" s="1"/>
  <c r="AL434" i="11" s="1"/>
  <c r="AM434" i="11" s="1"/>
  <c r="AN434" i="11" s="1"/>
  <c r="AO434" i="11" s="1"/>
  <c r="AP434" i="11" s="1"/>
  <c r="AQ434" i="11" s="1"/>
  <c r="AR434" i="11" s="1"/>
  <c r="AS434" i="11" s="1"/>
  <c r="AT434" i="11" s="1"/>
  <c r="AU434" i="11" s="1"/>
  <c r="AV434" i="11" s="1"/>
  <c r="AW434" i="11" s="1"/>
  <c r="AX434" i="11" s="1"/>
  <c r="AY434" i="11" s="1"/>
  <c r="AZ434" i="11" s="1"/>
  <c r="BA434" i="11" s="1"/>
  <c r="BB434" i="11" s="1"/>
  <c r="BC434" i="11" s="1"/>
  <c r="BD434" i="11" s="1"/>
  <c r="BE434" i="11" s="1"/>
  <c r="BF434" i="11" s="1"/>
  <c r="BG434" i="11" s="1"/>
  <c r="BH434" i="11" s="1"/>
  <c r="D434" i="11" s="1"/>
  <c r="D435" i="11" s="1"/>
  <c r="G866" i="11"/>
  <c r="H861" i="11"/>
  <c r="H864" i="11" s="1"/>
  <c r="G176" i="12"/>
  <c r="G530" i="12"/>
  <c r="T160" i="11"/>
  <c r="U160" i="11" s="1"/>
  <c r="V160" i="11" s="1"/>
  <c r="J208" i="12"/>
  <c r="K203" i="12"/>
  <c r="K206" i="12" s="1"/>
  <c r="I512" i="11"/>
  <c r="I513" i="11" s="1"/>
  <c r="J507" i="11"/>
  <c r="J510" i="11" s="1"/>
  <c r="I607" i="11"/>
  <c r="I608" i="11" s="1"/>
  <c r="F42" i="8"/>
  <c r="K254" i="11"/>
  <c r="L376" i="12"/>
  <c r="O908" i="11"/>
  <c r="P908" i="11" s="1"/>
  <c r="Q908" i="11" s="1"/>
  <c r="R908" i="11" s="1"/>
  <c r="S908" i="11" s="1"/>
  <c r="T908" i="11" s="1"/>
  <c r="U908" i="11" s="1"/>
  <c r="V908" i="11" s="1"/>
  <c r="W908" i="11" s="1"/>
  <c r="X908" i="11" s="1"/>
  <c r="Y908" i="11" s="1"/>
  <c r="Z908" i="11" s="1"/>
  <c r="AA908" i="11" s="1"/>
  <c r="AB908" i="11" s="1"/>
  <c r="AC908" i="11" s="1"/>
  <c r="AD908" i="11" s="1"/>
  <c r="AE908" i="11" s="1"/>
  <c r="AF908" i="11" s="1"/>
  <c r="AG908" i="11" s="1"/>
  <c r="AH908" i="11" s="1"/>
  <c r="AI908" i="11" s="1"/>
  <c r="AJ908" i="11" s="1"/>
  <c r="AK908" i="11" s="1"/>
  <c r="AL908" i="11" s="1"/>
  <c r="AM908" i="11" s="1"/>
  <c r="AN908" i="11" s="1"/>
  <c r="AO908" i="11" s="1"/>
  <c r="AP908" i="11" s="1"/>
  <c r="AQ908" i="11" s="1"/>
  <c r="AR908" i="11" s="1"/>
  <c r="AS908" i="11" s="1"/>
  <c r="AT908" i="11" s="1"/>
  <c r="AU908" i="11" s="1"/>
  <c r="AV908" i="11" s="1"/>
  <c r="AW908" i="11" s="1"/>
  <c r="AX908" i="11" s="1"/>
  <c r="AY908" i="11" s="1"/>
  <c r="AZ908" i="11" s="1"/>
  <c r="BA908" i="11" s="1"/>
  <c r="BB908" i="11" s="1"/>
  <c r="BC908" i="11" s="1"/>
  <c r="BD908" i="11" s="1"/>
  <c r="BE908" i="11" s="1"/>
  <c r="BF908" i="11" s="1"/>
  <c r="BG908" i="11" s="1"/>
  <c r="BH908" i="11" s="1"/>
  <c r="D908" i="11" s="1"/>
  <c r="D909" i="11" s="1"/>
  <c r="I757" i="11"/>
  <c r="I758" i="11" s="1"/>
  <c r="F52" i="8"/>
  <c r="N108" i="12"/>
  <c r="K304" i="12"/>
  <c r="K305" i="12" s="1"/>
  <c r="L299" i="12"/>
  <c r="L302" i="12" s="1"/>
  <c r="G561" i="12"/>
  <c r="G562" i="12" s="1"/>
  <c r="D123" i="8"/>
  <c r="P205" i="11"/>
  <c r="I1006" i="11"/>
  <c r="I1007" i="11" s="1"/>
  <c r="F74" i="8"/>
  <c r="M417" i="11"/>
  <c r="M420" i="11" s="1"/>
  <c r="L422" i="11"/>
  <c r="N878" i="11"/>
  <c r="O295" i="11"/>
  <c r="P295" i="11" s="1"/>
  <c r="Q295" i="11" s="1"/>
  <c r="R295" i="11" s="1"/>
  <c r="S295" i="11" s="1"/>
  <c r="T295" i="11" s="1"/>
  <c r="U295" i="11" s="1"/>
  <c r="V295" i="11" s="1"/>
  <c r="W295" i="11" s="1"/>
  <c r="X295" i="11" s="1"/>
  <c r="Y295" i="11" s="1"/>
  <c r="Z295" i="11" s="1"/>
  <c r="J863" i="11"/>
  <c r="O205" i="12"/>
  <c r="P220" i="12"/>
  <c r="I439" i="12"/>
  <c r="I440" i="12" s="1"/>
  <c r="J434" i="12"/>
  <c r="J437" i="12" s="1"/>
  <c r="G28" i="8"/>
  <c r="J424" i="11"/>
  <c r="J425" i="11" s="1"/>
  <c r="M813" i="11"/>
  <c r="M816" i="11" s="1"/>
  <c r="L818" i="11"/>
  <c r="L819" i="11" s="1"/>
  <c r="G115" i="12"/>
  <c r="H110" i="12"/>
  <c r="H113" i="12" s="1"/>
  <c r="H32" i="8"/>
  <c r="K484" i="11"/>
  <c r="K485" i="11" s="1"/>
  <c r="O923" i="11"/>
  <c r="P923" i="11" s="1"/>
  <c r="Q923" i="11" s="1"/>
  <c r="R923" i="11" s="1"/>
  <c r="S923" i="11" s="1"/>
  <c r="I1021" i="11"/>
  <c r="I1022" i="11" s="1"/>
  <c r="F75" i="8"/>
  <c r="Y767" i="11"/>
  <c r="Z767" i="11" s="1"/>
  <c r="AA767" i="11" s="1"/>
  <c r="AB767" i="11" s="1"/>
  <c r="AC767" i="11" s="1"/>
  <c r="AD767" i="11" s="1"/>
  <c r="AE767" i="11" s="1"/>
  <c r="AF767" i="11" s="1"/>
  <c r="AG767" i="11" s="1"/>
  <c r="AH767" i="11" s="1"/>
  <c r="AI767" i="11" s="1"/>
  <c r="AJ767" i="11" s="1"/>
  <c r="AK767" i="11" s="1"/>
  <c r="AL767" i="11" s="1"/>
  <c r="AM767" i="11" s="1"/>
  <c r="AN767" i="11" s="1"/>
  <c r="AO767" i="11" s="1"/>
  <c r="AP767" i="11" s="1"/>
  <c r="AQ767" i="11" s="1"/>
  <c r="AR767" i="11" s="1"/>
  <c r="AS767" i="11" s="1"/>
  <c r="AT767" i="11" s="1"/>
  <c r="AU767" i="11" s="1"/>
  <c r="AV767" i="11" s="1"/>
  <c r="AW767" i="11" s="1"/>
  <c r="AX767" i="11" s="1"/>
  <c r="AY767" i="11" s="1"/>
  <c r="AZ767" i="11" s="1"/>
  <c r="BA767" i="11" s="1"/>
  <c r="BB767" i="11" s="1"/>
  <c r="BC767" i="11" s="1"/>
  <c r="BD767" i="11" s="1"/>
  <c r="BE767" i="11" s="1"/>
  <c r="BF767" i="11" s="1"/>
  <c r="BG767" i="11" s="1"/>
  <c r="BH767" i="11" s="1"/>
  <c r="O310" i="11"/>
  <c r="P310" i="11" s="1"/>
  <c r="Q310" i="11" s="1"/>
  <c r="R310" i="11" s="1"/>
  <c r="S310" i="11" s="1"/>
  <c r="T310" i="11" s="1"/>
  <c r="U310" i="11" s="1"/>
  <c r="V310" i="11" s="1"/>
  <c r="W310" i="11" s="1"/>
  <c r="X310" i="11" s="1"/>
  <c r="Y310" i="11" s="1"/>
  <c r="Z310" i="11" s="1"/>
  <c r="AA310" i="11" s="1"/>
  <c r="AB310" i="11" s="1"/>
  <c r="AC310" i="11" s="1"/>
  <c r="AD310" i="11" s="1"/>
  <c r="AE310" i="11" s="1"/>
  <c r="AF310" i="11" s="1"/>
  <c r="AG310" i="11" s="1"/>
  <c r="AH310" i="11" s="1"/>
  <c r="AI310" i="11" s="1"/>
  <c r="AJ310" i="11" s="1"/>
  <c r="AK310" i="11" s="1"/>
  <c r="AL310" i="11" s="1"/>
  <c r="AM310" i="11" s="1"/>
  <c r="AN310" i="11" s="1"/>
  <c r="AO310" i="11" s="1"/>
  <c r="AP310" i="11" s="1"/>
  <c r="AQ310" i="11" s="1"/>
  <c r="AR310" i="11" s="1"/>
  <c r="AS310" i="11" s="1"/>
  <c r="AT310" i="11" s="1"/>
  <c r="AU310" i="11" s="1"/>
  <c r="AV310" i="11" s="1"/>
  <c r="AW310" i="11" s="1"/>
  <c r="AX310" i="11" s="1"/>
  <c r="AY310" i="11" s="1"/>
  <c r="AZ310" i="11" s="1"/>
  <c r="BA310" i="11" s="1"/>
  <c r="BB310" i="11" s="1"/>
  <c r="BC310" i="11" s="1"/>
  <c r="BD310" i="11" s="1"/>
  <c r="BE310" i="11" s="1"/>
  <c r="BF310" i="11" s="1"/>
  <c r="BG310" i="11" s="1"/>
  <c r="BH310" i="11" s="1"/>
  <c r="D310" i="11" s="1"/>
  <c r="D311" i="11" s="1"/>
  <c r="J607" i="11"/>
  <c r="J608" i="11" s="1"/>
  <c r="G42" i="8"/>
  <c r="K590" i="11"/>
  <c r="L585" i="11"/>
  <c r="L588" i="11" s="1"/>
  <c r="M432" i="11"/>
  <c r="M435" i="11" s="1"/>
  <c r="L437" i="11"/>
  <c r="L438" i="11" s="1"/>
  <c r="J256" i="12"/>
  <c r="K251" i="12"/>
  <c r="K254" i="12" s="1"/>
  <c r="L911" i="11"/>
  <c r="M906" i="11"/>
  <c r="M909" i="11" s="1"/>
  <c r="K1004" i="11"/>
  <c r="K1005" i="11" s="1"/>
  <c r="L999" i="11"/>
  <c r="L1002" i="11" s="1"/>
  <c r="H351" i="12"/>
  <c r="H352" i="12" s="1"/>
  <c r="E106" i="8"/>
  <c r="K620" i="11"/>
  <c r="K621" i="11" s="1"/>
  <c r="L615" i="11"/>
  <c r="L618" i="11" s="1"/>
  <c r="I876" i="11"/>
  <c r="I879" i="11" s="1"/>
  <c r="H881" i="11"/>
  <c r="H882" i="11" s="1"/>
  <c r="J300" i="11"/>
  <c r="J301" i="11" s="1"/>
  <c r="G18" i="8"/>
  <c r="K820" i="11"/>
  <c r="K821" i="11" s="1"/>
  <c r="H58" i="8"/>
  <c r="G972" i="11"/>
  <c r="L496" i="12"/>
  <c r="M346" i="12"/>
  <c r="H270" i="11"/>
  <c r="H271" i="11" s="1"/>
  <c r="E16" i="8"/>
  <c r="G528" i="11"/>
  <c r="P127" i="12"/>
  <c r="K319" i="12"/>
  <c r="K320" i="12" s="1"/>
  <c r="L314" i="12"/>
  <c r="L317" i="12" s="1"/>
  <c r="I285" i="11"/>
  <c r="I286" i="11" s="1"/>
  <c r="F17" i="8"/>
  <c r="H544" i="12"/>
  <c r="I539" i="12"/>
  <c r="I542" i="12" s="1"/>
  <c r="G456" i="12"/>
  <c r="G457" i="12" s="1"/>
  <c r="D114" i="8"/>
  <c r="L524" i="11"/>
  <c r="H113" i="11"/>
  <c r="G118" i="11"/>
  <c r="K1034" i="11"/>
  <c r="L1029" i="11"/>
  <c r="L1032" i="11" s="1"/>
  <c r="F96" i="8"/>
  <c r="G543" i="11"/>
  <c r="H942" i="11"/>
  <c r="J133" i="11"/>
  <c r="J134" i="11" s="1"/>
  <c r="K128" i="11"/>
  <c r="K131" i="11" s="1"/>
  <c r="G407" i="11"/>
  <c r="H402" i="11"/>
  <c r="H405" i="11" s="1"/>
  <c r="K148" i="11"/>
  <c r="L143" i="11"/>
  <c r="L146" i="11" s="1"/>
  <c r="J239" i="12"/>
  <c r="J268" i="11"/>
  <c r="J269" i="11" s="1"/>
  <c r="K263" i="11"/>
  <c r="K266" i="11" s="1"/>
  <c r="Q55" i="12"/>
  <c r="J272" i="12"/>
  <c r="K695" i="11"/>
  <c r="L690" i="11"/>
  <c r="L693" i="11" s="1"/>
  <c r="M9" i="10"/>
  <c r="I650" i="11"/>
  <c r="I651" i="11" s="1"/>
  <c r="J645" i="11"/>
  <c r="J648" i="11" s="1"/>
  <c r="G10" i="8"/>
  <c r="J180" i="11"/>
  <c r="J181" i="11" s="1"/>
  <c r="I359" i="12"/>
  <c r="I362" i="12" s="1"/>
  <c r="H364" i="12"/>
  <c r="H365" i="12" s="1"/>
  <c r="K147" i="12"/>
  <c r="K148" i="12" s="1"/>
  <c r="H87" i="8"/>
  <c r="H529" i="12"/>
  <c r="I524" i="12"/>
  <c r="I527" i="12" s="1"/>
  <c r="Q91" i="11"/>
  <c r="M632" i="11"/>
  <c r="P752" i="11"/>
  <c r="K238" i="12"/>
  <c r="K239" i="12" s="1"/>
  <c r="L233" i="12"/>
  <c r="L236" i="12" s="1"/>
  <c r="I712" i="11"/>
  <c r="I713" i="11" s="1"/>
  <c r="F49" i="8"/>
  <c r="M489" i="12"/>
  <c r="P23" i="11"/>
  <c r="M218" i="11"/>
  <c r="M221" i="11" s="1"/>
  <c r="L223" i="11"/>
  <c r="L224" i="11" s="1"/>
  <c r="J225" i="12"/>
  <c r="J226" i="12" s="1"/>
  <c r="G94" i="8"/>
  <c r="L436" i="12"/>
  <c r="M429" i="12"/>
  <c r="I190" i="12"/>
  <c r="I191" i="12" s="1"/>
  <c r="J185" i="12"/>
  <c r="J188" i="12" s="1"/>
  <c r="J1006" i="11"/>
  <c r="J1007" i="11" s="1"/>
  <c r="G74" i="8"/>
  <c r="G43" i="8"/>
  <c r="J622" i="11"/>
  <c r="J623" i="11" s="1"/>
  <c r="L125" i="12"/>
  <c r="L128" i="12" s="1"/>
  <c r="K130" i="12"/>
  <c r="I511" i="12"/>
  <c r="G9" i="8"/>
  <c r="J165" i="11"/>
  <c r="J166" i="11" s="1"/>
  <c r="G514" i="11"/>
  <c r="G515" i="11" s="1"/>
  <c r="D34" i="8"/>
  <c r="D506" i="12"/>
  <c r="K451" i="12"/>
  <c r="L265" i="11"/>
  <c r="H570" i="11"/>
  <c r="H573" i="11" s="1"/>
  <c r="G575" i="11"/>
  <c r="M343" i="11"/>
  <c r="N338" i="11"/>
  <c r="N341" i="11" s="1"/>
  <c r="M878" i="11"/>
  <c r="K112" i="12"/>
  <c r="K834" i="11"/>
  <c r="K164" i="11"/>
  <c r="G351" i="12"/>
  <c r="G352" i="12" s="1"/>
  <c r="D106" i="8"/>
  <c r="P938" i="11"/>
  <c r="Q938" i="11" s="1"/>
  <c r="G882" i="11"/>
  <c r="K300" i="11"/>
  <c r="K301" i="11" s="1"/>
  <c r="H18" i="8"/>
  <c r="I675" i="11"/>
  <c r="I678" i="11" s="1"/>
  <c r="H680" i="11"/>
  <c r="H681" i="11" s="1"/>
  <c r="H971" i="11"/>
  <c r="I966" i="11"/>
  <c r="I969" i="11" s="1"/>
  <c r="I135" i="11"/>
  <c r="I136" i="11" s="1"/>
  <c r="F7" i="8"/>
  <c r="H527" i="11"/>
  <c r="H528" i="11" s="1"/>
  <c r="I522" i="11"/>
  <c r="I525" i="11" s="1"/>
  <c r="H471" i="12"/>
  <c r="H472" i="12" s="1"/>
  <c r="E115" i="8"/>
  <c r="J772" i="11"/>
  <c r="J773" i="11" s="1"/>
  <c r="G53" i="8"/>
  <c r="O325" i="11"/>
  <c r="P325" i="11" s="1"/>
  <c r="Q325" i="11" s="1"/>
  <c r="R325" i="11" s="1"/>
  <c r="S325" i="11" s="1"/>
  <c r="T325" i="11" s="1"/>
  <c r="U325" i="11" s="1"/>
  <c r="V325" i="11" s="1"/>
  <c r="W325" i="11" s="1"/>
  <c r="X325" i="11" s="1"/>
  <c r="Y325" i="11" s="1"/>
  <c r="Z325" i="11" s="1"/>
  <c r="AA325" i="11" s="1"/>
  <c r="AB325" i="11" s="1"/>
  <c r="AC325" i="11" s="1"/>
  <c r="AD325" i="11" s="1"/>
  <c r="AE325" i="11" s="1"/>
  <c r="AF325" i="11" s="1"/>
  <c r="AG325" i="11" s="1"/>
  <c r="AH325" i="11" s="1"/>
  <c r="AI325" i="11" s="1"/>
  <c r="AJ325" i="11" s="1"/>
  <c r="AK325" i="11" s="1"/>
  <c r="AL325" i="11" s="1"/>
  <c r="AM325" i="11" s="1"/>
  <c r="AN325" i="11" s="1"/>
  <c r="AO325" i="11" s="1"/>
  <c r="AP325" i="11" s="1"/>
  <c r="AQ325" i="11" s="1"/>
  <c r="AR325" i="11" s="1"/>
  <c r="AS325" i="11" s="1"/>
  <c r="AT325" i="11" s="1"/>
  <c r="AU325" i="11" s="1"/>
  <c r="AV325" i="11" s="1"/>
  <c r="AW325" i="11" s="1"/>
  <c r="AX325" i="11" s="1"/>
  <c r="AY325" i="11" s="1"/>
  <c r="AZ325" i="11" s="1"/>
  <c r="BA325" i="11" s="1"/>
  <c r="BB325" i="11" s="1"/>
  <c r="BC325" i="11" s="1"/>
  <c r="BD325" i="11" s="1"/>
  <c r="BE325" i="11" s="1"/>
  <c r="BF325" i="11" s="1"/>
  <c r="BG325" i="11" s="1"/>
  <c r="BH325" i="11" s="1"/>
  <c r="D325" i="11" s="1"/>
  <c r="D326" i="11" s="1"/>
  <c r="L368" i="11"/>
  <c r="L371" i="11" s="1"/>
  <c r="K373" i="11"/>
  <c r="K374" i="11" s="1"/>
  <c r="K787" i="11"/>
  <c r="K788" i="11" s="1"/>
  <c r="H54" i="8"/>
  <c r="Q419" i="11"/>
  <c r="J541" i="12"/>
  <c r="K534" i="12"/>
  <c r="L534" i="12" s="1"/>
  <c r="L541" i="12" s="1"/>
  <c r="J697" i="11"/>
  <c r="J698" i="11" s="1"/>
  <c r="G48" i="8"/>
  <c r="G36" i="10"/>
  <c r="G31" i="10"/>
  <c r="I349" i="12"/>
  <c r="J344" i="12"/>
  <c r="J347" i="12" s="1"/>
  <c r="I273" i="12"/>
  <c r="I274" i="12" s="1"/>
  <c r="F99" i="8"/>
  <c r="F100" i="8" s="1"/>
  <c r="K849" i="11"/>
  <c r="H406" i="12"/>
  <c r="G59" i="8"/>
  <c r="J835" i="11"/>
  <c r="J836" i="11" s="1"/>
  <c r="H542" i="11"/>
  <c r="I537" i="11"/>
  <c r="I540" i="11" s="1"/>
  <c r="D68" i="8"/>
  <c r="G943" i="11"/>
  <c r="G944" i="11" s="1"/>
  <c r="K770" i="11"/>
  <c r="L765" i="11"/>
  <c r="L768" i="11" s="1"/>
  <c r="M323" i="11"/>
  <c r="M326" i="11" s="1"/>
  <c r="L328" i="11"/>
  <c r="L329" i="11" s="1"/>
  <c r="J375" i="11"/>
  <c r="J376" i="11" s="1"/>
  <c r="G23" i="8"/>
  <c r="O220" i="11"/>
  <c r="P220" i="11" s="1"/>
  <c r="Q220" i="11" s="1"/>
  <c r="R220" i="11" s="1"/>
  <c r="S220" i="11" s="1"/>
  <c r="T220" i="11" s="1"/>
  <c r="U220" i="11" s="1"/>
  <c r="V220" i="11" s="1"/>
  <c r="W220" i="11" s="1"/>
  <c r="X220" i="11" s="1"/>
  <c r="Y220" i="11" s="1"/>
  <c r="Z220" i="11" s="1"/>
  <c r="AA220" i="11" s="1"/>
  <c r="AB220" i="11" s="1"/>
  <c r="AC220" i="11" s="1"/>
  <c r="AD220" i="11" s="1"/>
  <c r="AE220" i="11" s="1"/>
  <c r="AF220" i="11" s="1"/>
  <c r="AG220" i="11" s="1"/>
  <c r="AH220" i="11" s="1"/>
  <c r="AI220" i="11" s="1"/>
  <c r="AJ220" i="11" s="1"/>
  <c r="AK220" i="11" s="1"/>
  <c r="AL220" i="11" s="1"/>
  <c r="AM220" i="11" s="1"/>
  <c r="AN220" i="11" s="1"/>
  <c r="AO220" i="11" s="1"/>
  <c r="AP220" i="11" s="1"/>
  <c r="AQ220" i="11" s="1"/>
  <c r="AR220" i="11" s="1"/>
  <c r="AS220" i="11" s="1"/>
  <c r="AT220" i="11" s="1"/>
  <c r="AU220" i="11" s="1"/>
  <c r="AV220" i="11" s="1"/>
  <c r="AW220" i="11" s="1"/>
  <c r="AX220" i="11" s="1"/>
  <c r="AY220" i="11" s="1"/>
  <c r="AZ220" i="11" s="1"/>
  <c r="BA220" i="11" s="1"/>
  <c r="BB220" i="11" s="1"/>
  <c r="BC220" i="11" s="1"/>
  <c r="BD220" i="11" s="1"/>
  <c r="BE220" i="11" s="1"/>
  <c r="BF220" i="11" s="1"/>
  <c r="BG220" i="11" s="1"/>
  <c r="BH220" i="11" s="1"/>
  <c r="D220" i="11" s="1"/>
  <c r="D221" i="11" s="1"/>
  <c r="K313" i="11"/>
  <c r="L308" i="11"/>
  <c r="L311" i="11" s="1"/>
  <c r="I1036" i="11"/>
  <c r="I1037" i="11" s="1"/>
  <c r="F76" i="8"/>
  <c r="H486" i="12"/>
  <c r="H487" i="12" s="1"/>
  <c r="E116" i="8"/>
  <c r="D22" i="8"/>
  <c r="G360" i="11"/>
  <c r="G361" i="11" s="1"/>
  <c r="H192" i="12"/>
  <c r="H193" i="12" s="1"/>
  <c r="E90" i="8"/>
  <c r="K238" i="11"/>
  <c r="L233" i="11"/>
  <c r="L236" i="11" s="1"/>
  <c r="L466" i="12"/>
  <c r="M459" i="12"/>
  <c r="L891" i="11"/>
  <c r="L894" i="11" s="1"/>
  <c r="K896" i="11"/>
  <c r="K897" i="11" s="1"/>
  <c r="G365" i="12"/>
  <c r="L482" i="11"/>
  <c r="M477" i="11"/>
  <c r="M480" i="11" s="1"/>
  <c r="J82" i="12"/>
  <c r="J83" i="12" s="1"/>
  <c r="K77" i="12"/>
  <c r="K80" i="12" s="1"/>
  <c r="I99" i="12"/>
  <c r="I100" i="12" s="1"/>
  <c r="F82" i="8"/>
  <c r="F83" i="8" s="1"/>
  <c r="N111" i="12"/>
  <c r="D111" i="12" s="1"/>
  <c r="N8" i="10"/>
  <c r="N12" i="10" s="1"/>
  <c r="D12" i="10" s="1"/>
  <c r="D107" i="12"/>
  <c r="E49" i="8"/>
  <c r="H712" i="11"/>
  <c r="H713" i="11" s="1"/>
  <c r="K330" i="11"/>
  <c r="K331" i="11" s="1"/>
  <c r="H20" i="8"/>
  <c r="I660" i="11"/>
  <c r="I663" i="11" s="1"/>
  <c r="H665" i="11"/>
  <c r="H666" i="11" s="1"/>
  <c r="G41" i="8"/>
  <c r="J592" i="11"/>
  <c r="J593" i="11" s="1"/>
  <c r="J757" i="11"/>
  <c r="J758" i="11" s="1"/>
  <c r="G52" i="8"/>
  <c r="I484" i="12"/>
  <c r="I485" i="12" s="1"/>
  <c r="J479" i="12"/>
  <c r="J482" i="12" s="1"/>
  <c r="M79" i="12"/>
  <c r="N94" i="12"/>
  <c r="G13" i="8"/>
  <c r="J225" i="11"/>
  <c r="J226" i="11" s="1"/>
  <c r="G501" i="12"/>
  <c r="G502" i="12" s="1"/>
  <c r="D117" i="8"/>
  <c r="G31" i="8"/>
  <c r="J469" i="11"/>
  <c r="J470" i="11" s="1"/>
  <c r="J898" i="11"/>
  <c r="J899" i="11" s="1"/>
  <c r="G65" i="8"/>
  <c r="M293" i="11"/>
  <c r="M296" i="11" s="1"/>
  <c r="L298" i="11"/>
  <c r="L299" i="11" s="1"/>
  <c r="J726" i="11"/>
  <c r="L173" i="11"/>
  <c r="L176" i="11" s="1"/>
  <c r="K178" i="11"/>
  <c r="K179" i="11" s="1"/>
  <c r="L145" i="12"/>
  <c r="M140" i="12"/>
  <c r="M143" i="12" s="1"/>
  <c r="E34" i="8"/>
  <c r="H514" i="11"/>
  <c r="H515" i="11" s="1"/>
  <c r="D510" i="12"/>
  <c r="L707" i="11"/>
  <c r="M722" i="11"/>
  <c r="J1021" i="11"/>
  <c r="J1022" i="11" s="1"/>
  <c r="G75" i="8"/>
  <c r="G558" i="11"/>
  <c r="G957" i="11"/>
  <c r="J710" i="11"/>
  <c r="J711" i="11" s="1"/>
  <c r="K705" i="11"/>
  <c r="K708" i="11" s="1"/>
  <c r="K755" i="11"/>
  <c r="L750" i="11"/>
  <c r="L753" i="11" s="1"/>
  <c r="K223" i="12"/>
  <c r="L218" i="12"/>
  <c r="L221" i="12" s="1"/>
  <c r="M130" i="11"/>
  <c r="N145" i="11"/>
  <c r="I499" i="12"/>
  <c r="J494" i="12"/>
  <c r="J497" i="12" s="1"/>
  <c r="J1035" i="11"/>
  <c r="J131" i="12"/>
  <c r="K630" i="11"/>
  <c r="K633" i="11" s="1"/>
  <c r="J635" i="11"/>
  <c r="M843" i="11"/>
  <c r="M846" i="11" s="1"/>
  <c r="L848" i="11"/>
  <c r="L849" i="11" s="1"/>
  <c r="K725" i="11"/>
  <c r="K726" i="11" s="1"/>
  <c r="L720" i="11"/>
  <c r="L723" i="11" s="1"/>
  <c r="G681" i="11"/>
  <c r="E7" i="8"/>
  <c r="H135" i="11"/>
  <c r="H136" i="11" s="1"/>
  <c r="M556" i="12"/>
  <c r="J936" i="11"/>
  <c r="J939" i="11" s="1"/>
  <c r="I941" i="11"/>
  <c r="K740" i="11"/>
  <c r="K741" i="11" s="1"/>
  <c r="L735" i="11"/>
  <c r="L738" i="11" s="1"/>
  <c r="K329" i="12"/>
  <c r="K332" i="12" s="1"/>
  <c r="J334" i="12"/>
  <c r="J335" i="12" s="1"/>
  <c r="G471" i="12"/>
  <c r="G472" i="12" s="1"/>
  <c r="D115" i="8"/>
  <c r="F61" i="8"/>
  <c r="J149" i="11"/>
  <c r="P800" i="11"/>
  <c r="Q815" i="11"/>
  <c r="I928" i="11"/>
  <c r="I929" i="11" s="1"/>
  <c r="F67" i="8"/>
  <c r="G19" i="8"/>
  <c r="J315" i="11"/>
  <c r="J316" i="11" s="1"/>
  <c r="Q3" i="10"/>
  <c r="I498" i="11"/>
  <c r="O893" i="11"/>
  <c r="L187" i="12"/>
  <c r="Q301" i="12"/>
  <c r="O464" i="11"/>
  <c r="G104" i="11"/>
  <c r="E6" i="9" s="1"/>
  <c r="G14" i="8"/>
  <c r="J240" i="11"/>
  <c r="J241" i="11" s="1"/>
  <c r="J284" i="11"/>
  <c r="I636" i="11"/>
  <c r="H651" i="11"/>
  <c r="I742" i="11"/>
  <c r="I743" i="11" s="1"/>
  <c r="F51" i="8"/>
  <c r="I161" i="12"/>
  <c r="G425" i="12"/>
  <c r="G426" i="12" s="1"/>
  <c r="G427" i="12" s="1"/>
  <c r="J804" i="11"/>
  <c r="J805" i="11" s="1"/>
  <c r="J806" i="11" s="1"/>
  <c r="M248" i="11"/>
  <c r="M251" i="11" s="1"/>
  <c r="L253" i="11"/>
  <c r="L254" i="11" s="1"/>
  <c r="K953" i="11"/>
  <c r="G379" i="12"/>
  <c r="H374" i="12"/>
  <c r="H377" i="12" s="1"/>
  <c r="Q845" i="11"/>
  <c r="R845" i="11" s="1"/>
  <c r="S845" i="11" s="1"/>
  <c r="L519" i="12"/>
  <c r="M519" i="12" s="1"/>
  <c r="M526" i="12" s="1"/>
  <c r="J306" i="12"/>
  <c r="J307" i="12" s="1"/>
  <c r="G103" i="8"/>
  <c r="I559" i="12"/>
  <c r="I560" i="12" s="1"/>
  <c r="J554" i="12"/>
  <c r="J557" i="12" s="1"/>
  <c r="K452" i="11"/>
  <c r="L447" i="11"/>
  <c r="L450" i="11" s="1"/>
  <c r="P1016" i="11"/>
  <c r="K492" i="11"/>
  <c r="K495" i="11" s="1"/>
  <c r="J497" i="11"/>
  <c r="J498" i="11" s="1"/>
  <c r="G486" i="12"/>
  <c r="G487" i="12" s="1"/>
  <c r="D116" i="8"/>
  <c r="G192" i="12"/>
  <c r="G193" i="12" s="1"/>
  <c r="D90" i="8"/>
  <c r="I454" i="12"/>
  <c r="I455" i="12" s="1"/>
  <c r="J449" i="12"/>
  <c r="J452" i="12" s="1"/>
  <c r="H441" i="12"/>
  <c r="H442" i="12" s="1"/>
  <c r="E113" i="8"/>
  <c r="K283" i="11"/>
  <c r="L278" i="11"/>
  <c r="L281" i="11" s="1"/>
  <c r="I170" i="12"/>
  <c r="I173" i="12" s="1"/>
  <c r="H175" i="12"/>
  <c r="J160" i="12"/>
  <c r="K155" i="12"/>
  <c r="K158" i="12" s="1"/>
  <c r="L798" i="11"/>
  <c r="L801" i="11" s="1"/>
  <c r="K803" i="11"/>
  <c r="K804" i="11" s="1"/>
  <c r="K805" i="11" s="1"/>
  <c r="K806" i="11" s="1"/>
  <c r="J209" i="12"/>
  <c r="J210" i="12" s="1"/>
  <c r="J211" i="12" s="1"/>
  <c r="L331" i="12"/>
  <c r="M331" i="12" s="1"/>
  <c r="G666" i="11"/>
  <c r="O800" i="11"/>
  <c r="H560" i="12"/>
  <c r="L344" i="11"/>
  <c r="M188" i="11"/>
  <c r="M191" i="11" s="1"/>
  <c r="L193" i="11"/>
  <c r="Q1031" i="11"/>
  <c r="R1031" i="11" s="1"/>
  <c r="S1031" i="11" s="1"/>
  <c r="T1031" i="11" s="1"/>
  <c r="U1031" i="11" s="1"/>
  <c r="V1031" i="11" s="1"/>
  <c r="W1031" i="11" s="1"/>
  <c r="X1031" i="11" s="1"/>
  <c r="Y1031" i="11" s="1"/>
  <c r="Z1031" i="11" s="1"/>
  <c r="AA1031" i="11" s="1"/>
  <c r="AB1031" i="11" s="1"/>
  <c r="O692" i="11"/>
  <c r="K913" i="11"/>
  <c r="K914" i="11" s="1"/>
  <c r="H66" i="8"/>
  <c r="O587" i="11"/>
  <c r="J361" i="12"/>
  <c r="M828" i="11"/>
  <c r="M831" i="11" s="1"/>
  <c r="L833" i="11"/>
  <c r="N647" i="11"/>
  <c r="H501" i="12"/>
  <c r="H502" i="12" s="1"/>
  <c r="E117" i="8"/>
  <c r="M158" i="11"/>
  <c r="M161" i="11" s="1"/>
  <c r="L163" i="11"/>
  <c r="L164" i="11" s="1"/>
  <c r="G286" i="12"/>
  <c r="I210" i="11"/>
  <c r="I211" i="11" s="1"/>
  <c r="F12" i="8"/>
  <c r="R449" i="11"/>
  <c r="J741" i="11"/>
  <c r="I321" i="12"/>
  <c r="I322" i="12" s="1"/>
  <c r="F104" i="8"/>
  <c r="J98" i="12"/>
  <c r="J209" i="11"/>
  <c r="H956" i="11"/>
  <c r="H957" i="11" s="1"/>
  <c r="I951" i="11"/>
  <c r="I954" i="11" s="1"/>
  <c r="L494" i="11"/>
  <c r="K194" i="11"/>
  <c r="K224" i="11"/>
  <c r="J320" i="12"/>
  <c r="K423" i="11"/>
  <c r="M157" i="12"/>
  <c r="L130" i="11"/>
  <c r="K467" i="11"/>
  <c r="K468" i="11" s="1"/>
  <c r="L462" i="11"/>
  <c r="L465" i="11" s="1"/>
  <c r="Q370" i="11"/>
  <c r="Q253" i="12" l="1"/>
  <c r="S268" i="12"/>
  <c r="T268" i="12" s="1"/>
  <c r="S253" i="12"/>
  <c r="BD316" i="12"/>
  <c r="BE316" i="12" s="1"/>
  <c r="BF316" i="12" s="1"/>
  <c r="BG316" i="12" s="1"/>
  <c r="BH316" i="12" s="1"/>
  <c r="D316" i="12" s="1"/>
  <c r="D317" i="12" s="1"/>
  <c r="M968" i="11"/>
  <c r="N968" i="11" s="1"/>
  <c r="O968" i="11" s="1"/>
  <c r="P968" i="11" s="1"/>
  <c r="Q968" i="11" s="1"/>
  <c r="K421" i="12"/>
  <c r="L474" i="12"/>
  <c r="M474" i="12" s="1"/>
  <c r="M481" i="12" s="1"/>
  <c r="N165" i="12"/>
  <c r="O165" i="12" s="1"/>
  <c r="O172" i="12" s="1"/>
  <c r="L172" i="12"/>
  <c r="L112" i="12" s="1"/>
  <c r="P549" i="12"/>
  <c r="Q549" i="12" s="1"/>
  <c r="Q556" i="12" s="1"/>
  <c r="AC1031" i="11"/>
  <c r="AD1031" i="11" s="1"/>
  <c r="AE1031" i="11" s="1"/>
  <c r="AF1031" i="11" s="1"/>
  <c r="AG1031" i="11" s="1"/>
  <c r="AH1031" i="11" s="1"/>
  <c r="AI1031" i="11" s="1"/>
  <c r="AJ1031" i="11" s="1"/>
  <c r="AK1031" i="11" s="1"/>
  <c r="AL1031" i="11" s="1"/>
  <c r="AM1031" i="11" s="1"/>
  <c r="AN1031" i="11" s="1"/>
  <c r="AO1031" i="11" s="1"/>
  <c r="AP1031" i="11" s="1"/>
  <c r="AQ1031" i="11" s="1"/>
  <c r="AR1031" i="11" s="1"/>
  <c r="AS1031" i="11" s="1"/>
  <c r="AT1031" i="11" s="1"/>
  <c r="AU1031" i="11" s="1"/>
  <c r="AV1031" i="11" s="1"/>
  <c r="AW1031" i="11" s="1"/>
  <c r="AX1031" i="11" s="1"/>
  <c r="AY1031" i="11" s="1"/>
  <c r="AZ1031" i="11" s="1"/>
  <c r="BA1031" i="11" s="1"/>
  <c r="BB1031" i="11" s="1"/>
  <c r="BC1031" i="11" s="1"/>
  <c r="BD1031" i="11" s="1"/>
  <c r="BE1031" i="11" s="1"/>
  <c r="BF1031" i="11" s="1"/>
  <c r="BG1031" i="11" s="1"/>
  <c r="BH1031" i="11" s="1"/>
  <c r="D1031" i="11" s="1"/>
  <c r="D1032" i="11" s="1"/>
  <c r="W160" i="11"/>
  <c r="X160" i="11" s="1"/>
  <c r="Y160" i="11" s="1"/>
  <c r="Z160" i="11" s="1"/>
  <c r="AA160" i="11" s="1"/>
  <c r="AB160" i="11" s="1"/>
  <c r="AC160" i="11" s="1"/>
  <c r="AD160" i="11" s="1"/>
  <c r="AE160" i="11" s="1"/>
  <c r="AF160" i="11" s="1"/>
  <c r="AG160" i="11" s="1"/>
  <c r="AH160" i="11" s="1"/>
  <c r="AI160" i="11" s="1"/>
  <c r="AJ160" i="11" s="1"/>
  <c r="AK160" i="11" s="1"/>
  <c r="AL160" i="11" s="1"/>
  <c r="AM160" i="11" s="1"/>
  <c r="AN160" i="11" s="1"/>
  <c r="AO160" i="11" s="1"/>
  <c r="AP160" i="11" s="1"/>
  <c r="AQ160" i="11" s="1"/>
  <c r="AR160" i="11" s="1"/>
  <c r="AS160" i="11" s="1"/>
  <c r="AT160" i="11" s="1"/>
  <c r="AU160" i="11" s="1"/>
  <c r="AV160" i="11" s="1"/>
  <c r="AW160" i="11" s="1"/>
  <c r="AX160" i="11" s="1"/>
  <c r="AY160" i="11" s="1"/>
  <c r="AZ160" i="11" s="1"/>
  <c r="BA160" i="11" s="1"/>
  <c r="BB160" i="11" s="1"/>
  <c r="BC160" i="11" s="1"/>
  <c r="BD160" i="11" s="1"/>
  <c r="BE160" i="11" s="1"/>
  <c r="BF160" i="11" s="1"/>
  <c r="BG160" i="11" s="1"/>
  <c r="BH160" i="11" s="1"/>
  <c r="D160" i="11" s="1"/>
  <c r="D161" i="11" s="1"/>
  <c r="N444" i="12"/>
  <c r="O444" i="12" s="1"/>
  <c r="D8" i="10"/>
  <c r="M539" i="11"/>
  <c r="N539" i="11" s="1"/>
  <c r="K404" i="11"/>
  <c r="L481" i="12"/>
  <c r="L421" i="12" s="1"/>
  <c r="U617" i="11"/>
  <c r="V617" i="11" s="1"/>
  <c r="X235" i="12"/>
  <c r="Y235" i="12" s="1"/>
  <c r="Z235" i="12" s="1"/>
  <c r="AA235" i="12" s="1"/>
  <c r="AB235" i="12" s="1"/>
  <c r="AC235" i="12" s="1"/>
  <c r="AD235" i="12" s="1"/>
  <c r="AE235" i="12" s="1"/>
  <c r="AF235" i="12" s="1"/>
  <c r="AG235" i="12" s="1"/>
  <c r="AH235" i="12" s="1"/>
  <c r="AI235" i="12" s="1"/>
  <c r="AJ235" i="12" s="1"/>
  <c r="AK235" i="12" s="1"/>
  <c r="AL235" i="12" s="1"/>
  <c r="AM235" i="12" s="1"/>
  <c r="AN235" i="12" s="1"/>
  <c r="AO235" i="12" s="1"/>
  <c r="AP235" i="12" s="1"/>
  <c r="AQ235" i="12" s="1"/>
  <c r="AR235" i="12" s="1"/>
  <c r="AS235" i="12" s="1"/>
  <c r="AT235" i="12" s="1"/>
  <c r="AU235" i="12" s="1"/>
  <c r="AV235" i="12" s="1"/>
  <c r="AW235" i="12" s="1"/>
  <c r="AX235" i="12" s="1"/>
  <c r="AY235" i="12" s="1"/>
  <c r="AZ235" i="12" s="1"/>
  <c r="BA235" i="12" s="1"/>
  <c r="BB235" i="12" s="1"/>
  <c r="BC235" i="12" s="1"/>
  <c r="BD235" i="12" s="1"/>
  <c r="BE235" i="12" s="1"/>
  <c r="BF235" i="12" s="1"/>
  <c r="BG235" i="12" s="1"/>
  <c r="BH235" i="12" s="1"/>
  <c r="D235" i="12" s="1"/>
  <c r="D236" i="12" s="1"/>
  <c r="R938" i="11"/>
  <c r="S938" i="11" s="1"/>
  <c r="R479" i="11"/>
  <c r="S479" i="11" s="1"/>
  <c r="T479" i="11" s="1"/>
  <c r="U479" i="11" s="1"/>
  <c r="V479" i="11" s="1"/>
  <c r="W479" i="11" s="1"/>
  <c r="X479" i="11" s="1"/>
  <c r="Y479" i="11" s="1"/>
  <c r="Z479" i="11" s="1"/>
  <c r="AA479" i="11" s="1"/>
  <c r="AB479" i="11" s="1"/>
  <c r="AC479" i="11" s="1"/>
  <c r="AD479" i="11" s="1"/>
  <c r="AE479" i="11" s="1"/>
  <c r="AF479" i="11" s="1"/>
  <c r="AG479" i="11" s="1"/>
  <c r="AH479" i="11" s="1"/>
  <c r="AI479" i="11" s="1"/>
  <c r="AJ479" i="11" s="1"/>
  <c r="AK479" i="11" s="1"/>
  <c r="AL479" i="11" s="1"/>
  <c r="AM479" i="11" s="1"/>
  <c r="AN479" i="11" s="1"/>
  <c r="AO479" i="11" s="1"/>
  <c r="AP479" i="11" s="1"/>
  <c r="AQ479" i="11" s="1"/>
  <c r="AR479" i="11" s="1"/>
  <c r="AS479" i="11" s="1"/>
  <c r="AT479" i="11" s="1"/>
  <c r="AU479" i="11" s="1"/>
  <c r="AV479" i="11" s="1"/>
  <c r="AW479" i="11" s="1"/>
  <c r="AX479" i="11" s="1"/>
  <c r="AY479" i="11" s="1"/>
  <c r="AZ479" i="11" s="1"/>
  <c r="BA479" i="11" s="1"/>
  <c r="BB479" i="11" s="1"/>
  <c r="BC479" i="11" s="1"/>
  <c r="BD479" i="11" s="1"/>
  <c r="BE479" i="11" s="1"/>
  <c r="BF479" i="11" s="1"/>
  <c r="BG479" i="11" s="1"/>
  <c r="BH479" i="11" s="1"/>
  <c r="D479" i="11" s="1"/>
  <c r="D480" i="11" s="1"/>
  <c r="AA295" i="11"/>
  <c r="AB295" i="11" s="1"/>
  <c r="AC295" i="11" s="1"/>
  <c r="AD295" i="11" s="1"/>
  <c r="AE295" i="11" s="1"/>
  <c r="AF295" i="11" s="1"/>
  <c r="AG295" i="11" s="1"/>
  <c r="AH295" i="11" s="1"/>
  <c r="AI295" i="11" s="1"/>
  <c r="AJ295" i="11" s="1"/>
  <c r="AK295" i="11" s="1"/>
  <c r="AL295" i="11" s="1"/>
  <c r="AM295" i="11" s="1"/>
  <c r="AN295" i="11" s="1"/>
  <c r="AO295" i="11" s="1"/>
  <c r="AP295" i="11" s="1"/>
  <c r="AQ295" i="11" s="1"/>
  <c r="AR295" i="11" s="1"/>
  <c r="AS295" i="11" s="1"/>
  <c r="AT295" i="11" s="1"/>
  <c r="AU295" i="11" s="1"/>
  <c r="AV295" i="11" s="1"/>
  <c r="AW295" i="11" s="1"/>
  <c r="AX295" i="11" s="1"/>
  <c r="AY295" i="11" s="1"/>
  <c r="AZ295" i="11" s="1"/>
  <c r="BA295" i="11" s="1"/>
  <c r="BB295" i="11" s="1"/>
  <c r="BC295" i="11" s="1"/>
  <c r="BD295" i="11" s="1"/>
  <c r="BE295" i="11" s="1"/>
  <c r="BF295" i="11" s="1"/>
  <c r="BG295" i="11" s="1"/>
  <c r="BH295" i="11" s="1"/>
  <c r="D295" i="11" s="1"/>
  <c r="D296" i="11" s="1"/>
  <c r="O175" i="11"/>
  <c r="G61" i="8"/>
  <c r="K32" i="14"/>
  <c r="P27" i="11" s="1"/>
  <c r="K469" i="11"/>
  <c r="K470" i="11" s="1"/>
  <c r="H31" i="8"/>
  <c r="I9" i="8"/>
  <c r="J9" i="8" s="1"/>
  <c r="K9" i="8" s="1"/>
  <c r="L165" i="11"/>
  <c r="L166" i="11" s="1"/>
  <c r="K727" i="11"/>
  <c r="K728" i="11" s="1"/>
  <c r="H50" i="8"/>
  <c r="K622" i="11"/>
  <c r="K623" i="11" s="1"/>
  <c r="H43" i="8"/>
  <c r="H958" i="11"/>
  <c r="H959" i="11" s="1"/>
  <c r="E69" i="8"/>
  <c r="J499" i="11"/>
  <c r="J500" i="11" s="1"/>
  <c r="G33" i="8"/>
  <c r="T845" i="11"/>
  <c r="U845" i="11" s="1"/>
  <c r="V845" i="11" s="1"/>
  <c r="W845" i="11" s="1"/>
  <c r="X845" i="11" s="1"/>
  <c r="Y845" i="11" s="1"/>
  <c r="Z845" i="11" s="1"/>
  <c r="AA845" i="11" s="1"/>
  <c r="AB845" i="11" s="1"/>
  <c r="I561" i="12"/>
  <c r="I562" i="12" s="1"/>
  <c r="F123" i="8"/>
  <c r="I441" i="12"/>
  <c r="I442" i="12" s="1"/>
  <c r="F113" i="8"/>
  <c r="K99" i="12"/>
  <c r="K100" i="12" s="1"/>
  <c r="H82" i="8"/>
  <c r="H83" i="8" s="1"/>
  <c r="M462" i="11"/>
  <c r="M465" i="11" s="1"/>
  <c r="L467" i="11"/>
  <c r="L468" i="11" s="1"/>
  <c r="N157" i="12"/>
  <c r="R370" i="11"/>
  <c r="K1006" i="11"/>
  <c r="K1007" i="11" s="1"/>
  <c r="H74" i="8"/>
  <c r="H28" i="8"/>
  <c r="K424" i="11"/>
  <c r="K425" i="11" s="1"/>
  <c r="J712" i="11"/>
  <c r="J713" i="11" s="1"/>
  <c r="G49" i="8"/>
  <c r="I486" i="12"/>
  <c r="I487" i="12" s="1"/>
  <c r="F116" i="8"/>
  <c r="M193" i="11"/>
  <c r="M194" i="11" s="1"/>
  <c r="N188" i="11"/>
  <c r="N191" i="11" s="1"/>
  <c r="H667" i="11"/>
  <c r="H668" i="11" s="1"/>
  <c r="E46" i="8"/>
  <c r="K449" i="12"/>
  <c r="K452" i="12" s="1"/>
  <c r="J454" i="12"/>
  <c r="J455" i="12" s="1"/>
  <c r="L492" i="11"/>
  <c r="L495" i="11" s="1"/>
  <c r="K497" i="11"/>
  <c r="K498" i="11" s="1"/>
  <c r="J928" i="11"/>
  <c r="J929" i="11" s="1"/>
  <c r="G67" i="8"/>
  <c r="L330" i="11"/>
  <c r="L331" i="11" s="1"/>
  <c r="I20" i="8"/>
  <c r="J20" i="8" s="1"/>
  <c r="K20" i="8" s="1"/>
  <c r="I471" i="12"/>
  <c r="I472" i="12" s="1"/>
  <c r="F115" i="8"/>
  <c r="I374" i="12"/>
  <c r="I377" i="12" s="1"/>
  <c r="H379" i="12"/>
  <c r="H380" i="12" s="1"/>
  <c r="M253" i="11"/>
  <c r="M254" i="11" s="1"/>
  <c r="N248" i="11"/>
  <c r="N251" i="11" s="1"/>
  <c r="I162" i="12"/>
  <c r="I163" i="12" s="1"/>
  <c r="F88" i="8"/>
  <c r="I499" i="11"/>
  <c r="I500" i="11" s="1"/>
  <c r="F33" i="8"/>
  <c r="R3" i="10"/>
  <c r="K210" i="11"/>
  <c r="K211" i="11" s="1"/>
  <c r="H12" i="8"/>
  <c r="K334" i="12"/>
  <c r="L329" i="12"/>
  <c r="L332" i="12" s="1"/>
  <c r="M735" i="11"/>
  <c r="M738" i="11" s="1"/>
  <c r="L740" i="11"/>
  <c r="L741" i="11" s="1"/>
  <c r="G682" i="11"/>
  <c r="G683" i="11" s="1"/>
  <c r="D47" i="8"/>
  <c r="M848" i="11"/>
  <c r="M849" i="11" s="1"/>
  <c r="N843" i="11"/>
  <c r="N846" i="11" s="1"/>
  <c r="J1036" i="11"/>
  <c r="J1037" i="11" s="1"/>
  <c r="G76" i="8"/>
  <c r="M218" i="12"/>
  <c r="M221" i="12" s="1"/>
  <c r="L223" i="12"/>
  <c r="L224" i="12" s="1"/>
  <c r="N140" i="12"/>
  <c r="N143" i="12" s="1"/>
  <c r="M145" i="12"/>
  <c r="L178" i="11"/>
  <c r="L179" i="11" s="1"/>
  <c r="M173" i="11"/>
  <c r="M176" i="11" s="1"/>
  <c r="J727" i="11"/>
  <c r="J728" i="11" s="1"/>
  <c r="G50" i="8"/>
  <c r="I13" i="8"/>
  <c r="J13" i="8" s="1"/>
  <c r="K13" i="8" s="1"/>
  <c r="L225" i="11"/>
  <c r="L226" i="11" s="1"/>
  <c r="I665" i="11"/>
  <c r="I666" i="11" s="1"/>
  <c r="J660" i="11"/>
  <c r="J663" i="11" s="1"/>
  <c r="K82" i="12"/>
  <c r="K83" i="12" s="1"/>
  <c r="L77" i="12"/>
  <c r="L80" i="12" s="1"/>
  <c r="N477" i="11"/>
  <c r="N480" i="11" s="1"/>
  <c r="M482" i="11"/>
  <c r="M483" i="11" s="1"/>
  <c r="M466" i="12"/>
  <c r="I456" i="12"/>
  <c r="I457" i="12" s="1"/>
  <c r="F114" i="8"/>
  <c r="J270" i="11"/>
  <c r="J271" i="11" s="1"/>
  <c r="G16" i="8"/>
  <c r="I542" i="11"/>
  <c r="I543" i="11" s="1"/>
  <c r="J537" i="11"/>
  <c r="J540" i="11" s="1"/>
  <c r="K850" i="11"/>
  <c r="K851" i="11" s="1"/>
  <c r="H60" i="8"/>
  <c r="G37" i="10"/>
  <c r="R419" i="11"/>
  <c r="I680" i="11"/>
  <c r="I681" i="11" s="1"/>
  <c r="J675" i="11"/>
  <c r="J678" i="11" s="1"/>
  <c r="H883" i="11"/>
  <c r="H884" i="11" s="1"/>
  <c r="E64" i="8"/>
  <c r="G576" i="11"/>
  <c r="L820" i="11"/>
  <c r="L821" i="11" s="1"/>
  <c r="I58" i="8"/>
  <c r="K185" i="12"/>
  <c r="K188" i="12" s="1"/>
  <c r="J190" i="12"/>
  <c r="J191" i="12" s="1"/>
  <c r="M436" i="12"/>
  <c r="N429" i="12"/>
  <c r="M496" i="12"/>
  <c r="M233" i="12"/>
  <c r="M236" i="12" s="1"/>
  <c r="L238" i="12"/>
  <c r="L239" i="12" s="1"/>
  <c r="R91" i="11"/>
  <c r="M524" i="11"/>
  <c r="N524" i="11" s="1"/>
  <c r="G408" i="11"/>
  <c r="G409" i="11" s="1"/>
  <c r="G410" i="11" s="1"/>
  <c r="M314" i="12"/>
  <c r="M317" i="12" s="1"/>
  <c r="L319" i="12"/>
  <c r="L320" i="12" s="1"/>
  <c r="E35" i="8"/>
  <c r="H529" i="11"/>
  <c r="H530" i="11" s="1"/>
  <c r="M437" i="11"/>
  <c r="M438" i="11" s="1"/>
  <c r="N432" i="11"/>
  <c r="N435" i="11" s="1"/>
  <c r="M818" i="11"/>
  <c r="M819" i="11" s="1"/>
  <c r="N813" i="11"/>
  <c r="N816" i="11" s="1"/>
  <c r="P205" i="12"/>
  <c r="Q220" i="12"/>
  <c r="K240" i="12"/>
  <c r="K241" i="12" s="1"/>
  <c r="H95" i="8"/>
  <c r="K255" i="11"/>
  <c r="K256" i="11" s="1"/>
  <c r="H15" i="8"/>
  <c r="K507" i="11"/>
  <c r="K510" i="11" s="1"/>
  <c r="J512" i="11"/>
  <c r="J513" i="11" s="1"/>
  <c r="H530" i="12"/>
  <c r="G177" i="12"/>
  <c r="G178" i="12" s="1"/>
  <c r="D89" i="8"/>
  <c r="D91" i="8" s="1"/>
  <c r="G116" i="12"/>
  <c r="G867" i="11"/>
  <c r="G868" i="11" s="1"/>
  <c r="G869" i="11" s="1"/>
  <c r="L921" i="11"/>
  <c r="L924" i="11" s="1"/>
  <c r="K926" i="11"/>
  <c r="K927" i="11" s="1"/>
  <c r="K149" i="11"/>
  <c r="L255" i="11"/>
  <c r="L256" i="11" s="1"/>
  <c r="I15" i="8"/>
  <c r="J15" i="8" s="1"/>
  <c r="K15" i="8" s="1"/>
  <c r="N519" i="12"/>
  <c r="S1001" i="11"/>
  <c r="K321" i="12"/>
  <c r="K322" i="12" s="1"/>
  <c r="H104" i="8"/>
  <c r="I500" i="12"/>
  <c r="L912" i="11"/>
  <c r="J951" i="11"/>
  <c r="J954" i="11" s="1"/>
  <c r="I956" i="11"/>
  <c r="I957" i="11" s="1"/>
  <c r="G12" i="8"/>
  <c r="J210" i="11"/>
  <c r="J211" i="11" s="1"/>
  <c r="J742" i="11"/>
  <c r="J743" i="11" s="1"/>
  <c r="G51" i="8"/>
  <c r="P692" i="11"/>
  <c r="Q692" i="11" s="1"/>
  <c r="R692" i="11" s="1"/>
  <c r="S692" i="11" s="1"/>
  <c r="T692" i="11" s="1"/>
  <c r="U692" i="11" s="1"/>
  <c r="V692" i="11" s="1"/>
  <c r="W692" i="11" s="1"/>
  <c r="X692" i="11" s="1"/>
  <c r="Y692" i="11" s="1"/>
  <c r="G667" i="11"/>
  <c r="G668" i="11" s="1"/>
  <c r="D46" i="8"/>
  <c r="K898" i="11"/>
  <c r="K899" i="11" s="1"/>
  <c r="H65" i="8"/>
  <c r="E118" i="8"/>
  <c r="L786" i="11"/>
  <c r="L526" i="12"/>
  <c r="G380" i="12"/>
  <c r="H652" i="11"/>
  <c r="H653" i="11" s="1"/>
  <c r="E45" i="8"/>
  <c r="R301" i="12"/>
  <c r="K606" i="11"/>
  <c r="M720" i="11"/>
  <c r="M723" i="11" s="1"/>
  <c r="L725" i="11"/>
  <c r="L726" i="11" s="1"/>
  <c r="N130" i="11"/>
  <c r="N346" i="12"/>
  <c r="M750" i="11"/>
  <c r="M753" i="11" s="1"/>
  <c r="L755" i="11"/>
  <c r="L756" i="11" s="1"/>
  <c r="L705" i="11"/>
  <c r="L708" i="11" s="1"/>
  <c r="K710" i="11"/>
  <c r="K711" i="11" s="1"/>
  <c r="H555" i="11"/>
  <c r="H558" i="11" s="1"/>
  <c r="G560" i="11"/>
  <c r="K479" i="12"/>
  <c r="K482" i="12" s="1"/>
  <c r="J484" i="12"/>
  <c r="J485" i="12" s="1"/>
  <c r="N632" i="11"/>
  <c r="O632" i="11" s="1"/>
  <c r="P632" i="11" s="1"/>
  <c r="Q632" i="11" s="1"/>
  <c r="R632" i="11" s="1"/>
  <c r="S632" i="11" s="1"/>
  <c r="T632" i="11" s="1"/>
  <c r="U632" i="11" s="1"/>
  <c r="V632" i="11" s="1"/>
  <c r="W632" i="11" s="1"/>
  <c r="X632" i="11" s="1"/>
  <c r="Y632" i="11" s="1"/>
  <c r="Z632" i="11" s="1"/>
  <c r="AA632" i="11" s="1"/>
  <c r="AB632" i="11" s="1"/>
  <c r="AC632" i="11" s="1"/>
  <c r="AD632" i="11" s="1"/>
  <c r="AE632" i="11" s="1"/>
  <c r="AF632" i="11" s="1"/>
  <c r="AG632" i="11" s="1"/>
  <c r="AH632" i="11" s="1"/>
  <c r="AI632" i="11" s="1"/>
  <c r="AJ632" i="11" s="1"/>
  <c r="M233" i="11"/>
  <c r="M236" i="11" s="1"/>
  <c r="L238" i="11"/>
  <c r="L239" i="11" s="1"/>
  <c r="J511" i="12"/>
  <c r="K453" i="11"/>
  <c r="G7" i="8"/>
  <c r="J135" i="11"/>
  <c r="J136" i="11" s="1"/>
  <c r="K541" i="12"/>
  <c r="K511" i="12" s="1"/>
  <c r="M534" i="12"/>
  <c r="J966" i="11"/>
  <c r="J969" i="11" s="1"/>
  <c r="I971" i="11"/>
  <c r="I972" i="11" s="1"/>
  <c r="G883" i="11"/>
  <c r="G884" i="11" s="1"/>
  <c r="D64" i="8"/>
  <c r="K224" i="12"/>
  <c r="O338" i="11"/>
  <c r="O341" i="11" s="1"/>
  <c r="N343" i="11"/>
  <c r="N344" i="11" s="1"/>
  <c r="N345" i="11" s="1"/>
  <c r="N346" i="11" s="1"/>
  <c r="I570" i="11"/>
  <c r="I573" i="11" s="1"/>
  <c r="H575" i="11"/>
  <c r="L130" i="12"/>
  <c r="L131" i="12" s="1"/>
  <c r="M125" i="12"/>
  <c r="M128" i="12" s="1"/>
  <c r="K863" i="11"/>
  <c r="L423" i="11"/>
  <c r="Q752" i="11"/>
  <c r="R752" i="11" s="1"/>
  <c r="S752" i="11" s="1"/>
  <c r="L483" i="11"/>
  <c r="N9" i="10"/>
  <c r="M690" i="11"/>
  <c r="M693" i="11" s="1"/>
  <c r="L695" i="11"/>
  <c r="L696" i="11" s="1"/>
  <c r="K314" i="11"/>
  <c r="O677" i="11"/>
  <c r="P677" i="11" s="1"/>
  <c r="H943" i="11"/>
  <c r="H944" i="11" s="1"/>
  <c r="E68" i="8"/>
  <c r="H543" i="11"/>
  <c r="I350" i="12"/>
  <c r="K272" i="12"/>
  <c r="M615" i="11"/>
  <c r="M618" i="11" s="1"/>
  <c r="L620" i="11"/>
  <c r="L621" i="11" s="1"/>
  <c r="K256" i="12"/>
  <c r="K257" i="12" s="1"/>
  <c r="K258" i="12" s="1"/>
  <c r="K259" i="12" s="1"/>
  <c r="L251" i="12"/>
  <c r="L254" i="12" s="1"/>
  <c r="M585" i="11"/>
  <c r="M588" i="11" s="1"/>
  <c r="L590" i="11"/>
  <c r="L591" i="11" s="1"/>
  <c r="I110" i="12"/>
  <c r="I113" i="12" s="1"/>
  <c r="H115" i="12"/>
  <c r="K434" i="12"/>
  <c r="K437" i="12" s="1"/>
  <c r="J439" i="12"/>
  <c r="J440" i="12" s="1"/>
  <c r="M422" i="11"/>
  <c r="M423" i="11" s="1"/>
  <c r="N417" i="11"/>
  <c r="N420" i="11" s="1"/>
  <c r="Q205" i="11"/>
  <c r="P175" i="11"/>
  <c r="G531" i="12"/>
  <c r="G532" i="12" s="1"/>
  <c r="D121" i="8"/>
  <c r="K464" i="12"/>
  <c r="K467" i="12" s="1"/>
  <c r="J469" i="12"/>
  <c r="J470" i="12" s="1"/>
  <c r="M376" i="12"/>
  <c r="N376" i="12" s="1"/>
  <c r="K1035" i="11"/>
  <c r="L271" i="12"/>
  <c r="L272" i="12" s="1"/>
  <c r="M266" i="12"/>
  <c r="M269" i="12" s="1"/>
  <c r="N265" i="11"/>
  <c r="O280" i="11"/>
  <c r="M92" i="12"/>
  <c r="M95" i="12" s="1"/>
  <c r="L97" i="12"/>
  <c r="I336" i="12"/>
  <c r="I337" i="12" s="1"/>
  <c r="F105" i="8"/>
  <c r="G104" i="8"/>
  <c r="J321" i="12"/>
  <c r="J322" i="12" s="1"/>
  <c r="K225" i="11"/>
  <c r="K226" i="11" s="1"/>
  <c r="H13" i="8"/>
  <c r="J99" i="12"/>
  <c r="J100" i="12" s="1"/>
  <c r="G82" i="8"/>
  <c r="G83" i="8" s="1"/>
  <c r="L300" i="11"/>
  <c r="L301" i="11" s="1"/>
  <c r="I18" i="8"/>
  <c r="J18" i="8" s="1"/>
  <c r="K18" i="8" s="1"/>
  <c r="P587" i="11"/>
  <c r="I21" i="8"/>
  <c r="J21" i="8" s="1"/>
  <c r="L345" i="11"/>
  <c r="L346" i="11" s="1"/>
  <c r="L803" i="11"/>
  <c r="L804" i="11" s="1"/>
  <c r="L805" i="11" s="1"/>
  <c r="L806" i="11" s="1"/>
  <c r="M798" i="11"/>
  <c r="M801" i="11" s="1"/>
  <c r="M278" i="11"/>
  <c r="M281" i="11" s="1"/>
  <c r="L283" i="11"/>
  <c r="L284" i="11" s="1"/>
  <c r="J559" i="12"/>
  <c r="J560" i="12" s="1"/>
  <c r="K554" i="12"/>
  <c r="K557" i="12" s="1"/>
  <c r="I637" i="11"/>
  <c r="I638" i="11" s="1"/>
  <c r="F44" i="8"/>
  <c r="H23" i="8"/>
  <c r="K375" i="11"/>
  <c r="K376" i="11" s="1"/>
  <c r="G8" i="8"/>
  <c r="J150" i="11"/>
  <c r="J151" i="11" s="1"/>
  <c r="K635" i="11"/>
  <c r="K636" i="11" s="1"/>
  <c r="L630" i="11"/>
  <c r="L633" i="11" s="1"/>
  <c r="M707" i="11"/>
  <c r="N722" i="11"/>
  <c r="N79" i="12"/>
  <c r="O94" i="12"/>
  <c r="J161" i="12"/>
  <c r="H366" i="12"/>
  <c r="H367" i="12" s="1"/>
  <c r="E107" i="8"/>
  <c r="L896" i="11"/>
  <c r="L897" i="11" s="1"/>
  <c r="M891" i="11"/>
  <c r="M894" i="11" s="1"/>
  <c r="G33" i="10"/>
  <c r="H28" i="10"/>
  <c r="I527" i="11"/>
  <c r="I528" i="11" s="1"/>
  <c r="J522" i="11"/>
  <c r="J525" i="11" s="1"/>
  <c r="K742" i="11"/>
  <c r="K743" i="11" s="1"/>
  <c r="H51" i="8"/>
  <c r="K835" i="11"/>
  <c r="K836" i="11" s="1"/>
  <c r="H59" i="8"/>
  <c r="M223" i="11"/>
  <c r="M224" i="11" s="1"/>
  <c r="N218" i="11"/>
  <c r="N221" i="11" s="1"/>
  <c r="I514" i="11"/>
  <c r="I515" i="11" s="1"/>
  <c r="F34" i="8"/>
  <c r="J84" i="12"/>
  <c r="J85" i="12" s="1"/>
  <c r="K645" i="11"/>
  <c r="K648" i="11" s="1"/>
  <c r="J650" i="11"/>
  <c r="J651" i="11" s="1"/>
  <c r="R55" i="12"/>
  <c r="L263" i="11"/>
  <c r="L266" i="11" s="1"/>
  <c r="K268" i="11"/>
  <c r="K269" i="11" s="1"/>
  <c r="L128" i="11"/>
  <c r="L131" i="11" s="1"/>
  <c r="K133" i="11"/>
  <c r="K134" i="11" s="1"/>
  <c r="D36" i="8"/>
  <c r="G544" i="11"/>
  <c r="G545" i="11" s="1"/>
  <c r="I544" i="12"/>
  <c r="I545" i="12" s="1"/>
  <c r="J539" i="12"/>
  <c r="J542" i="12" s="1"/>
  <c r="D70" i="8"/>
  <c r="G973" i="11"/>
  <c r="G974" i="11" s="1"/>
  <c r="I881" i="11"/>
  <c r="I882" i="11" s="1"/>
  <c r="J876" i="11"/>
  <c r="J879" i="11" s="1"/>
  <c r="M999" i="11"/>
  <c r="M1002" i="11" s="1"/>
  <c r="L1004" i="11"/>
  <c r="L1005" i="11" s="1"/>
  <c r="M344" i="11"/>
  <c r="D767" i="11"/>
  <c r="D768" i="11" s="1"/>
  <c r="T923" i="11"/>
  <c r="U923" i="11" s="1"/>
  <c r="V923" i="11" s="1"/>
  <c r="W923" i="11" s="1"/>
  <c r="I192" i="12"/>
  <c r="I193" i="12" s="1"/>
  <c r="F90" i="8"/>
  <c r="M299" i="12"/>
  <c r="M302" i="12" s="1"/>
  <c r="L304" i="12"/>
  <c r="L305" i="12" s="1"/>
  <c r="K208" i="12"/>
  <c r="K209" i="12" s="1"/>
  <c r="K210" i="12" s="1"/>
  <c r="K211" i="12" s="1"/>
  <c r="L203" i="12"/>
  <c r="L206" i="12" s="1"/>
  <c r="I652" i="11"/>
  <c r="I653" i="11" s="1"/>
  <c r="F45" i="8"/>
  <c r="K989" i="11"/>
  <c r="K990" i="11" s="1"/>
  <c r="K991" i="11" s="1"/>
  <c r="K992" i="11" s="1"/>
  <c r="L984" i="11"/>
  <c r="L987" i="11" s="1"/>
  <c r="I424" i="12"/>
  <c r="I425" i="12" s="1"/>
  <c r="I426" i="12" s="1"/>
  <c r="I427" i="12" s="1"/>
  <c r="J419" i="12"/>
  <c r="J422" i="12" s="1"/>
  <c r="G409" i="12"/>
  <c r="H404" i="12"/>
  <c r="H407" i="12" s="1"/>
  <c r="J572" i="11"/>
  <c r="K662" i="11"/>
  <c r="G546" i="12"/>
  <c r="G547" i="12" s="1"/>
  <c r="D122" i="8"/>
  <c r="J336" i="12"/>
  <c r="J337" i="12" s="1"/>
  <c r="G105" i="8"/>
  <c r="G515" i="12"/>
  <c r="G516" i="12" s="1"/>
  <c r="G517" i="12" s="1"/>
  <c r="I391" i="12"/>
  <c r="H286" i="12"/>
  <c r="L850" i="11"/>
  <c r="L851" i="11" s="1"/>
  <c r="I60" i="8"/>
  <c r="J60" i="8" s="1"/>
  <c r="K60" i="8" s="1"/>
  <c r="K195" i="11"/>
  <c r="K196" i="11" s="1"/>
  <c r="H11" i="8"/>
  <c r="L404" i="11"/>
  <c r="M494" i="11"/>
  <c r="K591" i="11"/>
  <c r="S449" i="11"/>
  <c r="T449" i="11" s="1"/>
  <c r="U449" i="11" s="1"/>
  <c r="V449" i="11" s="1"/>
  <c r="W449" i="11" s="1"/>
  <c r="X449" i="11" s="1"/>
  <c r="Y449" i="11" s="1"/>
  <c r="Z449" i="11" s="1"/>
  <c r="AA449" i="11" s="1"/>
  <c r="AB449" i="11" s="1"/>
  <c r="AC449" i="11" s="1"/>
  <c r="AD449" i="11" s="1"/>
  <c r="AE449" i="11" s="1"/>
  <c r="AF449" i="11" s="1"/>
  <c r="AG449" i="11" s="1"/>
  <c r="AH449" i="11" s="1"/>
  <c r="AI449" i="11" s="1"/>
  <c r="AJ449" i="11" s="1"/>
  <c r="AK449" i="11" s="1"/>
  <c r="AL449" i="11" s="1"/>
  <c r="AM449" i="11" s="1"/>
  <c r="AN449" i="11" s="1"/>
  <c r="AO449" i="11" s="1"/>
  <c r="AP449" i="11" s="1"/>
  <c r="AQ449" i="11" s="1"/>
  <c r="AR449" i="11" s="1"/>
  <c r="AS449" i="11" s="1"/>
  <c r="AT449" i="11" s="1"/>
  <c r="AU449" i="11" s="1"/>
  <c r="AV449" i="11" s="1"/>
  <c r="AW449" i="11" s="1"/>
  <c r="AX449" i="11" s="1"/>
  <c r="AY449" i="11" s="1"/>
  <c r="AZ449" i="11" s="1"/>
  <c r="BA449" i="11" s="1"/>
  <c r="BB449" i="11" s="1"/>
  <c r="BC449" i="11" s="1"/>
  <c r="BD449" i="11" s="1"/>
  <c r="BE449" i="11" s="1"/>
  <c r="BF449" i="11" s="1"/>
  <c r="BG449" i="11" s="1"/>
  <c r="BH449" i="11" s="1"/>
  <c r="D449" i="11" s="1"/>
  <c r="D450" i="11" s="1"/>
  <c r="G287" i="12"/>
  <c r="G68" i="12"/>
  <c r="E5" i="9" s="1"/>
  <c r="G13" i="10"/>
  <c r="K180" i="11"/>
  <c r="K181" i="11" s="1"/>
  <c r="H10" i="8"/>
  <c r="M163" i="11"/>
  <c r="M164" i="11" s="1"/>
  <c r="N158" i="11"/>
  <c r="N161" i="11" s="1"/>
  <c r="M833" i="11"/>
  <c r="N828" i="11"/>
  <c r="N831" i="11" s="1"/>
  <c r="K361" i="12"/>
  <c r="H561" i="12"/>
  <c r="H562" i="12" s="1"/>
  <c r="E123" i="8"/>
  <c r="K306" i="12"/>
  <c r="K307" i="12" s="1"/>
  <c r="H103" i="8"/>
  <c r="N331" i="12"/>
  <c r="L155" i="12"/>
  <c r="L158" i="12" s="1"/>
  <c r="K160" i="12"/>
  <c r="K161" i="12" s="1"/>
  <c r="I175" i="12"/>
  <c r="J170" i="12"/>
  <c r="J173" i="12" s="1"/>
  <c r="Q1016" i="11"/>
  <c r="P986" i="11"/>
  <c r="M447" i="11"/>
  <c r="M450" i="11" s="1"/>
  <c r="L452" i="11"/>
  <c r="L953" i="11"/>
  <c r="G17" i="8"/>
  <c r="J285" i="11"/>
  <c r="J286" i="11" s="1"/>
  <c r="E11" i="9"/>
  <c r="M187" i="12"/>
  <c r="O878" i="11"/>
  <c r="P893" i="11"/>
  <c r="Q800" i="11"/>
  <c r="R815" i="11"/>
  <c r="K1020" i="11"/>
  <c r="K335" i="12"/>
  <c r="J941" i="11"/>
  <c r="K936" i="11"/>
  <c r="K939" i="11" s="1"/>
  <c r="H682" i="11"/>
  <c r="H683" i="11" s="1"/>
  <c r="E47" i="8"/>
  <c r="J132" i="12"/>
  <c r="J133" i="12" s="1"/>
  <c r="G86" i="8"/>
  <c r="J499" i="12"/>
  <c r="J500" i="12" s="1"/>
  <c r="K494" i="12"/>
  <c r="K497" i="12" s="1"/>
  <c r="G958" i="11"/>
  <c r="G959" i="11" s="1"/>
  <c r="D69" i="8"/>
  <c r="M298" i="11"/>
  <c r="N293" i="11"/>
  <c r="N296" i="11" s="1"/>
  <c r="K131" i="12"/>
  <c r="O509" i="11"/>
  <c r="P509" i="11" s="1"/>
  <c r="Q509" i="11" s="1"/>
  <c r="G366" i="12"/>
  <c r="G367" i="12" s="1"/>
  <c r="D107" i="8"/>
  <c r="K284" i="11"/>
  <c r="N459" i="12"/>
  <c r="M308" i="11"/>
  <c r="M311" i="11" s="1"/>
  <c r="L313" i="11"/>
  <c r="L314" i="11" s="1"/>
  <c r="M328" i="11"/>
  <c r="M329" i="11" s="1"/>
  <c r="N323" i="11"/>
  <c r="N326" i="11" s="1"/>
  <c r="M765" i="11"/>
  <c r="M768" i="11" s="1"/>
  <c r="L770" i="11"/>
  <c r="L771" i="11" s="1"/>
  <c r="K344" i="12"/>
  <c r="K347" i="12" s="1"/>
  <c r="J349" i="12"/>
  <c r="P464" i="11"/>
  <c r="L373" i="11"/>
  <c r="L374" i="11" s="1"/>
  <c r="M368" i="11"/>
  <c r="M371" i="11" s="1"/>
  <c r="T253" i="12"/>
  <c r="U268" i="12"/>
  <c r="K165" i="11"/>
  <c r="K166" i="11" s="1"/>
  <c r="H9" i="8"/>
  <c r="J257" i="12"/>
  <c r="J258" i="12" s="1"/>
  <c r="J259" i="12" s="1"/>
  <c r="K756" i="11"/>
  <c r="I29" i="8"/>
  <c r="J29" i="8" s="1"/>
  <c r="E42" i="1" s="1"/>
  <c r="L439" i="11"/>
  <c r="L440" i="11" s="1"/>
  <c r="L146" i="12"/>
  <c r="N489" i="12"/>
  <c r="O489" i="12" s="1"/>
  <c r="I529" i="12"/>
  <c r="J524" i="12"/>
  <c r="J527" i="12" s="1"/>
  <c r="O647" i="11"/>
  <c r="P647" i="11" s="1"/>
  <c r="I364" i="12"/>
  <c r="J359" i="12"/>
  <c r="J362" i="12" s="1"/>
  <c r="K239" i="11"/>
  <c r="J273" i="12"/>
  <c r="J274" i="12" s="1"/>
  <c r="G99" i="8"/>
  <c r="G100" i="8" s="1"/>
  <c r="J240" i="12"/>
  <c r="J241" i="12" s="1"/>
  <c r="G95" i="8"/>
  <c r="G96" i="8" s="1"/>
  <c r="M143" i="11"/>
  <c r="M146" i="11" s="1"/>
  <c r="L148" i="11"/>
  <c r="K771" i="11"/>
  <c r="H407" i="11"/>
  <c r="I402" i="11"/>
  <c r="I405" i="11" s="1"/>
  <c r="M1029" i="11"/>
  <c r="M1032" i="11" s="1"/>
  <c r="L1034" i="11"/>
  <c r="L1035" i="11" s="1"/>
  <c r="G119" i="11"/>
  <c r="Q127" i="12"/>
  <c r="G529" i="11"/>
  <c r="G530" i="11" s="1"/>
  <c r="D35" i="8"/>
  <c r="H972" i="11"/>
  <c r="N906" i="11"/>
  <c r="N909" i="11" s="1"/>
  <c r="M911" i="11"/>
  <c r="L834" i="11"/>
  <c r="L194" i="11"/>
  <c r="H176" i="12"/>
  <c r="I861" i="11"/>
  <c r="I864" i="11" s="1"/>
  <c r="H866" i="11"/>
  <c r="D118" i="8"/>
  <c r="K696" i="11"/>
  <c r="N780" i="11"/>
  <c r="N783" i="11" s="1"/>
  <c r="M785" i="11"/>
  <c r="I406" i="12"/>
  <c r="J406" i="12" s="1"/>
  <c r="K406" i="12" s="1"/>
  <c r="H545" i="12"/>
  <c r="M600" i="11"/>
  <c r="M603" i="11" s="1"/>
  <c r="L605" i="11"/>
  <c r="M203" i="11"/>
  <c r="M206" i="11" s="1"/>
  <c r="L208" i="11"/>
  <c r="M1014" i="11"/>
  <c r="M1017" i="11" s="1"/>
  <c r="L1019" i="11"/>
  <c r="S190" i="11"/>
  <c r="I942" i="11"/>
  <c r="H514" i="12"/>
  <c r="H515" i="12" s="1"/>
  <c r="H516" i="12" s="1"/>
  <c r="H517" i="12" s="1"/>
  <c r="I509" i="12"/>
  <c r="I512" i="12" s="1"/>
  <c r="G394" i="12"/>
  <c r="H389" i="12"/>
  <c r="H392" i="12" s="1"/>
  <c r="J636" i="11"/>
  <c r="O145" i="11"/>
  <c r="N474" i="12" l="1"/>
  <c r="N481" i="12" s="1"/>
  <c r="N172" i="12"/>
  <c r="P165" i="12"/>
  <c r="Q165" i="12" s="1"/>
  <c r="Q172" i="12" s="1"/>
  <c r="P556" i="12"/>
  <c r="N451" i="12"/>
  <c r="R968" i="11"/>
  <c r="S968" i="11" s="1"/>
  <c r="R549" i="12"/>
  <c r="R556" i="12" s="1"/>
  <c r="O539" i="11"/>
  <c r="P539" i="11" s="1"/>
  <c r="Q539" i="11" s="1"/>
  <c r="R539" i="11" s="1"/>
  <c r="S539" i="11" s="1"/>
  <c r="X923" i="11"/>
  <c r="Y923" i="11" s="1"/>
  <c r="Z923" i="11" s="1"/>
  <c r="AA923" i="11" s="1"/>
  <c r="AB923" i="11" s="1"/>
  <c r="AC923" i="11" s="1"/>
  <c r="AD923" i="11" s="1"/>
  <c r="AE923" i="11" s="1"/>
  <c r="AF923" i="11" s="1"/>
  <c r="AG923" i="11" s="1"/>
  <c r="AH923" i="11" s="1"/>
  <c r="AI923" i="11" s="1"/>
  <c r="AJ923" i="11" s="1"/>
  <c r="AK923" i="11" s="1"/>
  <c r="AL923" i="11" s="1"/>
  <c r="AM923" i="11" s="1"/>
  <c r="AN923" i="11" s="1"/>
  <c r="AO923" i="11" s="1"/>
  <c r="AP923" i="11" s="1"/>
  <c r="AQ923" i="11" s="1"/>
  <c r="AR923" i="11" s="1"/>
  <c r="AS923" i="11" s="1"/>
  <c r="AT923" i="11" s="1"/>
  <c r="AU923" i="11" s="1"/>
  <c r="AV923" i="11" s="1"/>
  <c r="AW923" i="11" s="1"/>
  <c r="AX923" i="11" s="1"/>
  <c r="AY923" i="11" s="1"/>
  <c r="AZ923" i="11" s="1"/>
  <c r="BA923" i="11" s="1"/>
  <c r="BB923" i="11" s="1"/>
  <c r="BC923" i="11" s="1"/>
  <c r="BD923" i="11" s="1"/>
  <c r="BE923" i="11" s="1"/>
  <c r="BF923" i="11" s="1"/>
  <c r="BG923" i="11" s="1"/>
  <c r="BH923" i="11" s="1"/>
  <c r="D923" i="11" s="1"/>
  <c r="D924" i="11" s="1"/>
  <c r="Z692" i="11"/>
  <c r="W617" i="11"/>
  <c r="X617" i="11" s="1"/>
  <c r="Y617" i="11" s="1"/>
  <c r="Z617" i="11" s="1"/>
  <c r="AA617" i="11" s="1"/>
  <c r="AB617" i="11" s="1"/>
  <c r="T938" i="11"/>
  <c r="U938" i="11" s="1"/>
  <c r="V938" i="11" s="1"/>
  <c r="W938" i="11" s="1"/>
  <c r="X938" i="11" s="1"/>
  <c r="Y938" i="11" s="1"/>
  <c r="Z938" i="11" s="1"/>
  <c r="AA938" i="11" s="1"/>
  <c r="AB938" i="11" s="1"/>
  <c r="AC938" i="11" s="1"/>
  <c r="AD938" i="11" s="1"/>
  <c r="AE938" i="11" s="1"/>
  <c r="AF938" i="11" s="1"/>
  <c r="AG938" i="11" s="1"/>
  <c r="AH938" i="11" s="1"/>
  <c r="AI938" i="11" s="1"/>
  <c r="AJ938" i="11" s="1"/>
  <c r="AK938" i="11" s="1"/>
  <c r="AL938" i="11" s="1"/>
  <c r="AM938" i="11" s="1"/>
  <c r="AN938" i="11" s="1"/>
  <c r="AO938" i="11" s="1"/>
  <c r="AP938" i="11" s="1"/>
  <c r="AQ938" i="11" s="1"/>
  <c r="AR938" i="11" s="1"/>
  <c r="AS938" i="11" s="1"/>
  <c r="AT938" i="11" s="1"/>
  <c r="AU938" i="11" s="1"/>
  <c r="AV938" i="11" s="1"/>
  <c r="AW938" i="11" s="1"/>
  <c r="AX938" i="11" s="1"/>
  <c r="AY938" i="11" s="1"/>
  <c r="AZ938" i="11" s="1"/>
  <c r="BA938" i="11" s="1"/>
  <c r="BB938" i="11" s="1"/>
  <c r="BC938" i="11" s="1"/>
  <c r="BD938" i="11" s="1"/>
  <c r="BE938" i="11" s="1"/>
  <c r="BF938" i="11" s="1"/>
  <c r="BG938" i="11" s="1"/>
  <c r="BH938" i="11" s="1"/>
  <c r="D938" i="11" s="1"/>
  <c r="D939" i="11" s="1"/>
  <c r="AC845" i="11"/>
  <c r="AD845" i="11" s="1"/>
  <c r="AE845" i="11" s="1"/>
  <c r="AF845" i="11" s="1"/>
  <c r="AG845" i="11" s="1"/>
  <c r="AH845" i="11" s="1"/>
  <c r="AI845" i="11" s="1"/>
  <c r="AJ845" i="11" s="1"/>
  <c r="AK845" i="11" s="1"/>
  <c r="AL845" i="11" s="1"/>
  <c r="AM845" i="11" s="1"/>
  <c r="AN845" i="11" s="1"/>
  <c r="AO845" i="11" s="1"/>
  <c r="AP845" i="11" s="1"/>
  <c r="AQ845" i="11" s="1"/>
  <c r="AR845" i="11" s="1"/>
  <c r="AS845" i="11" s="1"/>
  <c r="AT845" i="11" s="1"/>
  <c r="AU845" i="11" s="1"/>
  <c r="AV845" i="11" s="1"/>
  <c r="AW845" i="11" s="1"/>
  <c r="AX845" i="11" s="1"/>
  <c r="AY845" i="11" s="1"/>
  <c r="AZ845" i="11" s="1"/>
  <c r="BA845" i="11" s="1"/>
  <c r="BB845" i="11" s="1"/>
  <c r="BC845" i="11" s="1"/>
  <c r="BD845" i="11" s="1"/>
  <c r="BE845" i="11" s="1"/>
  <c r="BF845" i="11" s="1"/>
  <c r="BG845" i="11" s="1"/>
  <c r="BH845" i="11" s="1"/>
  <c r="D845" i="11" s="1"/>
  <c r="D846" i="11" s="1"/>
  <c r="T752" i="11"/>
  <c r="U752" i="11" s="1"/>
  <c r="V752" i="11" s="1"/>
  <c r="W752" i="11" s="1"/>
  <c r="X752" i="11" s="1"/>
  <c r="Y752" i="11" s="1"/>
  <c r="Z752" i="11" s="1"/>
  <c r="AA752" i="11" s="1"/>
  <c r="AB752" i="11" s="1"/>
  <c r="AC752" i="11" s="1"/>
  <c r="AD752" i="11" s="1"/>
  <c r="AE752" i="11" s="1"/>
  <c r="AF752" i="11" s="1"/>
  <c r="AG752" i="11" s="1"/>
  <c r="AH752" i="11" s="1"/>
  <c r="AI752" i="11" s="1"/>
  <c r="AJ752" i="11" s="1"/>
  <c r="AK752" i="11" s="1"/>
  <c r="AL752" i="11" s="1"/>
  <c r="AM752" i="11" s="1"/>
  <c r="AN752" i="11" s="1"/>
  <c r="AO752" i="11" s="1"/>
  <c r="AP752" i="11" s="1"/>
  <c r="AQ752" i="11" s="1"/>
  <c r="AR752" i="11" s="1"/>
  <c r="AS752" i="11" s="1"/>
  <c r="AT752" i="11" s="1"/>
  <c r="AU752" i="11" s="1"/>
  <c r="AV752" i="11" s="1"/>
  <c r="AW752" i="11" s="1"/>
  <c r="AX752" i="11" s="1"/>
  <c r="AY752" i="11" s="1"/>
  <c r="AZ752" i="11" s="1"/>
  <c r="BA752" i="11" s="1"/>
  <c r="BB752" i="11" s="1"/>
  <c r="BC752" i="11" s="1"/>
  <c r="BD752" i="11" s="1"/>
  <c r="BE752" i="11" s="1"/>
  <c r="BF752" i="11" s="1"/>
  <c r="BG752" i="11" s="1"/>
  <c r="BH752" i="11" s="1"/>
  <c r="D752" i="11" s="1"/>
  <c r="D753" i="11" s="1"/>
  <c r="H61" i="8"/>
  <c r="K21" i="8"/>
  <c r="K29" i="8"/>
  <c r="K36" i="14"/>
  <c r="P28" i="11" s="1"/>
  <c r="D25" i="8"/>
  <c r="R509" i="11"/>
  <c r="S509" i="11" s="1"/>
  <c r="L225" i="12"/>
  <c r="L226" i="12" s="1"/>
  <c r="I94" i="8"/>
  <c r="Q647" i="11"/>
  <c r="R647" i="11" s="1"/>
  <c r="I53" i="8"/>
  <c r="J53" i="8" s="1"/>
  <c r="K53" i="8" s="1"/>
  <c r="L772" i="11"/>
  <c r="L773" i="11" s="1"/>
  <c r="I19" i="8"/>
  <c r="J19" i="8" s="1"/>
  <c r="K19" i="8" s="1"/>
  <c r="L315" i="11"/>
  <c r="L316" i="11" s="1"/>
  <c r="I883" i="11"/>
  <c r="I884" i="11" s="1"/>
  <c r="F64" i="8"/>
  <c r="L622" i="11"/>
  <c r="L623" i="11" s="1"/>
  <c r="I43" i="8"/>
  <c r="J43" i="8" s="1"/>
  <c r="K43" i="8" s="1"/>
  <c r="L273" i="12"/>
  <c r="L274" i="12" s="1"/>
  <c r="I99" i="8"/>
  <c r="M424" i="11"/>
  <c r="M425" i="11" s="1"/>
  <c r="L28" i="8"/>
  <c r="I389" i="12"/>
  <c r="I392" i="12" s="1"/>
  <c r="H394" i="12"/>
  <c r="H395" i="12" s="1"/>
  <c r="I514" i="12"/>
  <c r="J509" i="12"/>
  <c r="J512" i="12" s="1"/>
  <c r="N785" i="11"/>
  <c r="N786" i="11" s="1"/>
  <c r="N787" i="11" s="1"/>
  <c r="N788" i="11" s="1"/>
  <c r="O780" i="11"/>
  <c r="O783" i="11" s="1"/>
  <c r="H546" i="12"/>
  <c r="H547" i="12" s="1"/>
  <c r="E122" i="8"/>
  <c r="K697" i="11"/>
  <c r="K698" i="11" s="1"/>
  <c r="H48" i="8"/>
  <c r="I866" i="11"/>
  <c r="I867" i="11" s="1"/>
  <c r="I868" i="11" s="1"/>
  <c r="I869" i="11" s="1"/>
  <c r="J861" i="11"/>
  <c r="J864" i="11" s="1"/>
  <c r="L835" i="11"/>
  <c r="L836" i="11" s="1"/>
  <c r="I59" i="8"/>
  <c r="J59" i="8" s="1"/>
  <c r="K59" i="8" s="1"/>
  <c r="H973" i="11"/>
  <c r="H974" i="11" s="1"/>
  <c r="E70" i="8"/>
  <c r="E71" i="8" s="1"/>
  <c r="M1034" i="11"/>
  <c r="M1035" i="11" s="1"/>
  <c r="N1029" i="11"/>
  <c r="N1032" i="11" s="1"/>
  <c r="K270" i="11"/>
  <c r="K271" i="11" s="1"/>
  <c r="H16" i="8"/>
  <c r="L147" i="12"/>
  <c r="L148" i="12" s="1"/>
  <c r="I87" i="8"/>
  <c r="J87" i="8" s="1"/>
  <c r="K87" i="8" s="1"/>
  <c r="U253" i="12"/>
  <c r="V268" i="12"/>
  <c r="N368" i="11"/>
  <c r="N371" i="11" s="1"/>
  <c r="M373" i="11"/>
  <c r="M374" i="11" s="1"/>
  <c r="O323" i="11"/>
  <c r="O326" i="11" s="1"/>
  <c r="N328" i="11"/>
  <c r="N329" i="11" s="1"/>
  <c r="N330" i="11" s="1"/>
  <c r="N331" i="11" s="1"/>
  <c r="N466" i="12"/>
  <c r="K132" i="12"/>
  <c r="K133" i="12" s="1"/>
  <c r="H86" i="8"/>
  <c r="M850" i="11"/>
  <c r="M851" i="11" s="1"/>
  <c r="L60" i="8"/>
  <c r="M60" i="8" s="1"/>
  <c r="R800" i="11"/>
  <c r="S815" i="11"/>
  <c r="P878" i="11"/>
  <c r="Q893" i="11"/>
  <c r="M255" i="11"/>
  <c r="M256" i="11" s="1"/>
  <c r="L15" i="8"/>
  <c r="M15" i="8" s="1"/>
  <c r="M452" i="11"/>
  <c r="M453" i="11" s="1"/>
  <c r="N447" i="11"/>
  <c r="N450" i="11" s="1"/>
  <c r="K499" i="11"/>
  <c r="K500" i="11" s="1"/>
  <c r="H33" i="8"/>
  <c r="K170" i="12"/>
  <c r="K173" i="12" s="1"/>
  <c r="J175" i="12"/>
  <c r="L160" i="12"/>
  <c r="L161" i="12" s="1"/>
  <c r="M155" i="12"/>
  <c r="M158" i="12" s="1"/>
  <c r="M195" i="11"/>
  <c r="M196" i="11" s="1"/>
  <c r="L11" i="8"/>
  <c r="E10" i="9"/>
  <c r="E7" i="9"/>
  <c r="M404" i="11"/>
  <c r="N494" i="11"/>
  <c r="L662" i="11"/>
  <c r="M662" i="11" s="1"/>
  <c r="M572" i="11" s="1"/>
  <c r="M557" i="11" s="1"/>
  <c r="K572" i="11"/>
  <c r="K557" i="11" s="1"/>
  <c r="J557" i="11"/>
  <c r="J471" i="12"/>
  <c r="J472" i="12" s="1"/>
  <c r="G115" i="8"/>
  <c r="M203" i="12"/>
  <c r="M206" i="12" s="1"/>
  <c r="L208" i="12"/>
  <c r="M1004" i="11"/>
  <c r="M1005" i="11" s="1"/>
  <c r="N999" i="11"/>
  <c r="N1002" i="11" s="1"/>
  <c r="L133" i="11"/>
  <c r="L134" i="11" s="1"/>
  <c r="M128" i="11"/>
  <c r="M131" i="11" s="1"/>
  <c r="L697" i="11"/>
  <c r="L698" i="11" s="1"/>
  <c r="I48" i="8"/>
  <c r="J48" i="8" s="1"/>
  <c r="K48" i="8" s="1"/>
  <c r="I365" i="12"/>
  <c r="I973" i="11"/>
  <c r="I974" i="11" s="1"/>
  <c r="F70" i="8"/>
  <c r="K522" i="11"/>
  <c r="K525" i="11" s="1"/>
  <c r="J527" i="11"/>
  <c r="J528" i="11" s="1"/>
  <c r="L20" i="8"/>
  <c r="M20" i="8" s="1"/>
  <c r="M330" i="11"/>
  <c r="M331" i="11" s="1"/>
  <c r="N891" i="11"/>
  <c r="N894" i="11" s="1"/>
  <c r="M896" i="11"/>
  <c r="M897" i="11" s="1"/>
  <c r="O79" i="12"/>
  <c r="P94" i="12"/>
  <c r="M630" i="11"/>
  <c r="M633" i="11" s="1"/>
  <c r="L635" i="11"/>
  <c r="L636" i="11" s="1"/>
  <c r="L727" i="11"/>
  <c r="L728" i="11" s="1"/>
  <c r="I50" i="8"/>
  <c r="J50" i="8" s="1"/>
  <c r="K50" i="8" s="1"/>
  <c r="M803" i="11"/>
  <c r="M804" i="11" s="1"/>
  <c r="M805" i="11" s="1"/>
  <c r="M806" i="11" s="1"/>
  <c r="N798" i="11"/>
  <c r="N801" i="11" s="1"/>
  <c r="K1036" i="11"/>
  <c r="K1037" i="11" s="1"/>
  <c r="H76" i="8"/>
  <c r="J514" i="11"/>
  <c r="J515" i="11" s="1"/>
  <c r="G34" i="8"/>
  <c r="R205" i="11"/>
  <c r="Q175" i="11"/>
  <c r="K315" i="11"/>
  <c r="K316" i="11" s="1"/>
  <c r="H19" i="8"/>
  <c r="L484" i="11"/>
  <c r="L485" i="11" s="1"/>
  <c r="I32" i="8"/>
  <c r="J32" i="8" s="1"/>
  <c r="K32" i="8" s="1"/>
  <c r="J192" i="12"/>
  <c r="J193" i="12" s="1"/>
  <c r="G90" i="8"/>
  <c r="D71" i="8"/>
  <c r="M541" i="12"/>
  <c r="M511" i="12" s="1"/>
  <c r="N534" i="12"/>
  <c r="L898" i="11"/>
  <c r="L899" i="11" s="1"/>
  <c r="I65" i="8"/>
  <c r="J65" i="8" s="1"/>
  <c r="K65" i="8" s="1"/>
  <c r="M705" i="11"/>
  <c r="M708" i="11" s="1"/>
  <c r="L710" i="11"/>
  <c r="L711" i="11" s="1"/>
  <c r="O346" i="12"/>
  <c r="P346" i="12" s="1"/>
  <c r="Q346" i="12" s="1"/>
  <c r="R346" i="12" s="1"/>
  <c r="S346" i="12" s="1"/>
  <c r="T346" i="12" s="1"/>
  <c r="U346" i="12" s="1"/>
  <c r="V346" i="12" s="1"/>
  <c r="W346" i="12" s="1"/>
  <c r="X346" i="12" s="1"/>
  <c r="Y346" i="12" s="1"/>
  <c r="Z346" i="12" s="1"/>
  <c r="AA346" i="12" s="1"/>
  <c r="AB346" i="12" s="1"/>
  <c r="AC346" i="12" s="1"/>
  <c r="AD346" i="12" s="1"/>
  <c r="AE346" i="12" s="1"/>
  <c r="AF346" i="12" s="1"/>
  <c r="AG346" i="12" s="1"/>
  <c r="AH346" i="12" s="1"/>
  <c r="AI346" i="12" s="1"/>
  <c r="AJ346" i="12" s="1"/>
  <c r="AK346" i="12" s="1"/>
  <c r="AL346" i="12" s="1"/>
  <c r="AM346" i="12" s="1"/>
  <c r="AN346" i="12" s="1"/>
  <c r="AO346" i="12" s="1"/>
  <c r="AP346" i="12" s="1"/>
  <c r="AQ346" i="12" s="1"/>
  <c r="AR346" i="12" s="1"/>
  <c r="AS346" i="12" s="1"/>
  <c r="AT346" i="12" s="1"/>
  <c r="AU346" i="12" s="1"/>
  <c r="AV346" i="12" s="1"/>
  <c r="AW346" i="12" s="1"/>
  <c r="AX346" i="12" s="1"/>
  <c r="AY346" i="12" s="1"/>
  <c r="AZ346" i="12" s="1"/>
  <c r="BA346" i="12" s="1"/>
  <c r="BB346" i="12" s="1"/>
  <c r="BC346" i="12" s="1"/>
  <c r="BD346" i="12" s="1"/>
  <c r="BE346" i="12" s="1"/>
  <c r="BF346" i="12" s="1"/>
  <c r="BG346" i="12" s="1"/>
  <c r="BH346" i="12" s="1"/>
  <c r="D346" i="12" s="1"/>
  <c r="D347" i="12" s="1"/>
  <c r="M725" i="11"/>
  <c r="M726" i="11" s="1"/>
  <c r="N720" i="11"/>
  <c r="N723" i="11" s="1"/>
  <c r="L511" i="12"/>
  <c r="J456" i="12"/>
  <c r="J457" i="12" s="1"/>
  <c r="G114" i="8"/>
  <c r="L209" i="11"/>
  <c r="N526" i="12"/>
  <c r="G117" i="12"/>
  <c r="G118" i="12" s="1"/>
  <c r="H531" i="12"/>
  <c r="H532" i="12" s="1"/>
  <c r="E121" i="8"/>
  <c r="O813" i="11"/>
  <c r="O816" i="11" s="1"/>
  <c r="N818" i="11"/>
  <c r="N819" i="11" s="1"/>
  <c r="N820" i="11" s="1"/>
  <c r="N821" i="11" s="1"/>
  <c r="O432" i="11"/>
  <c r="O435" i="11" s="1"/>
  <c r="N437" i="11"/>
  <c r="N438" i="11" s="1"/>
  <c r="N439" i="11" s="1"/>
  <c r="N440" i="11" s="1"/>
  <c r="L1036" i="11"/>
  <c r="L1037" i="11" s="1"/>
  <c r="I76" i="8"/>
  <c r="J76" i="8" s="1"/>
  <c r="K76" i="8" s="1"/>
  <c r="I530" i="12"/>
  <c r="S91" i="11"/>
  <c r="M238" i="12"/>
  <c r="M239" i="12" s="1"/>
  <c r="N233" i="12"/>
  <c r="N236" i="12" s="1"/>
  <c r="K190" i="12"/>
  <c r="K191" i="12" s="1"/>
  <c r="L185" i="12"/>
  <c r="L188" i="12" s="1"/>
  <c r="L132" i="12"/>
  <c r="L133" i="12" s="1"/>
  <c r="I86" i="8"/>
  <c r="H576" i="11"/>
  <c r="M178" i="11"/>
  <c r="M179" i="11" s="1"/>
  <c r="N173" i="11"/>
  <c r="N176" i="11" s="1"/>
  <c r="J501" i="12"/>
  <c r="J502" i="12" s="1"/>
  <c r="G117" i="8"/>
  <c r="O843" i="11"/>
  <c r="O846" i="11" s="1"/>
  <c r="N848" i="11"/>
  <c r="N849" i="11" s="1"/>
  <c r="N850" i="11" s="1"/>
  <c r="N851" i="11" s="1"/>
  <c r="K162" i="12"/>
  <c r="K163" i="12" s="1"/>
  <c r="H88" i="8"/>
  <c r="L361" i="12"/>
  <c r="M361" i="12" s="1"/>
  <c r="O157" i="12"/>
  <c r="M112" i="12"/>
  <c r="J637" i="11"/>
  <c r="J638" i="11" s="1"/>
  <c r="G44" i="8"/>
  <c r="I943" i="11"/>
  <c r="I944" i="11" s="1"/>
  <c r="F68" i="8"/>
  <c r="M1019" i="11"/>
  <c r="N1014" i="11"/>
  <c r="N1017" i="11" s="1"/>
  <c r="M605" i="11"/>
  <c r="M606" i="11" s="1"/>
  <c r="N600" i="11"/>
  <c r="N603" i="11" s="1"/>
  <c r="L406" i="12"/>
  <c r="H177" i="12"/>
  <c r="H178" i="12" s="1"/>
  <c r="E89" i="8"/>
  <c r="E91" i="8" s="1"/>
  <c r="H116" i="12"/>
  <c r="N911" i="11"/>
  <c r="O906" i="11"/>
  <c r="O909" i="11" s="1"/>
  <c r="R127" i="12"/>
  <c r="K135" i="11"/>
  <c r="K136" i="11" s="1"/>
  <c r="H7" i="8"/>
  <c r="K772" i="11"/>
  <c r="K773" i="11" s="1"/>
  <c r="H53" i="8"/>
  <c r="K240" i="11"/>
  <c r="K241" i="11" s="1"/>
  <c r="H14" i="8"/>
  <c r="K349" i="12"/>
  <c r="L344" i="12"/>
  <c r="L347" i="12" s="1"/>
  <c r="I667" i="11"/>
  <c r="I668" i="11" s="1"/>
  <c r="F46" i="8"/>
  <c r="O293" i="11"/>
  <c r="O296" i="11" s="1"/>
  <c r="N298" i="11"/>
  <c r="N299" i="11" s="1"/>
  <c r="N300" i="11" s="1"/>
  <c r="N301" i="11" s="1"/>
  <c r="K1021" i="11"/>
  <c r="K1022" i="11" s="1"/>
  <c r="H75" i="8"/>
  <c r="G289" i="12"/>
  <c r="H284" i="12"/>
  <c r="H287" i="12" s="1"/>
  <c r="H68" i="12"/>
  <c r="F5" i="9" s="1"/>
  <c r="H13" i="10"/>
  <c r="L98" i="12"/>
  <c r="M304" i="12"/>
  <c r="N299" i="12"/>
  <c r="N302" i="12" s="1"/>
  <c r="S55" i="12"/>
  <c r="O459" i="12"/>
  <c r="J162" i="12"/>
  <c r="J163" i="12" s="1"/>
  <c r="G88" i="8"/>
  <c r="N707" i="11"/>
  <c r="O722" i="11"/>
  <c r="Q587" i="11"/>
  <c r="M97" i="12"/>
  <c r="N92" i="12"/>
  <c r="N95" i="12" s="1"/>
  <c r="N266" i="12"/>
  <c r="N269" i="12" s="1"/>
  <c r="M271" i="12"/>
  <c r="M272" i="12" s="1"/>
  <c r="O376" i="12"/>
  <c r="P376" i="12" s="1"/>
  <c r="Q376" i="12" s="1"/>
  <c r="K469" i="12"/>
  <c r="L464" i="12"/>
  <c r="L467" i="12" s="1"/>
  <c r="O417" i="11"/>
  <c r="O420" i="11" s="1"/>
  <c r="N422" i="11"/>
  <c r="N423" i="11" s="1"/>
  <c r="N424" i="11" s="1"/>
  <c r="N425" i="11" s="1"/>
  <c r="Q677" i="11"/>
  <c r="R677" i="11" s="1"/>
  <c r="S677" i="11" s="1"/>
  <c r="I575" i="11"/>
  <c r="J570" i="11"/>
  <c r="J573" i="11" s="1"/>
  <c r="K225" i="12"/>
  <c r="K226" i="12" s="1"/>
  <c r="H94" i="8"/>
  <c r="H96" i="8" s="1"/>
  <c r="G561" i="11"/>
  <c r="G562" i="11" s="1"/>
  <c r="G563" i="11" s="1"/>
  <c r="L787" i="11"/>
  <c r="L788" i="11" s="1"/>
  <c r="I54" i="8"/>
  <c r="J54" i="8" s="1"/>
  <c r="K54" i="8" s="1"/>
  <c r="O451" i="12"/>
  <c r="I501" i="12"/>
  <c r="I502" i="12" s="1"/>
  <c r="F117" i="8"/>
  <c r="F118" i="8" s="1"/>
  <c r="L606" i="11"/>
  <c r="L926" i="11"/>
  <c r="M921" i="11"/>
  <c r="M924" i="11" s="1"/>
  <c r="Q205" i="12"/>
  <c r="R220" i="12"/>
  <c r="O524" i="11"/>
  <c r="N436" i="12"/>
  <c r="O429" i="12"/>
  <c r="J58" i="8"/>
  <c r="G577" i="11"/>
  <c r="G578" i="11" s="1"/>
  <c r="D40" i="8"/>
  <c r="D55" i="8" s="1"/>
  <c r="K675" i="11"/>
  <c r="K678" i="11" s="1"/>
  <c r="J680" i="11"/>
  <c r="J681" i="11" s="1"/>
  <c r="S419" i="11"/>
  <c r="N482" i="11"/>
  <c r="O477" i="11"/>
  <c r="O480" i="11" s="1"/>
  <c r="M740" i="11"/>
  <c r="N735" i="11"/>
  <c r="N738" i="11" s="1"/>
  <c r="S3" i="10"/>
  <c r="K454" i="12"/>
  <c r="L449" i="12"/>
  <c r="L452" i="12" s="1"/>
  <c r="T190" i="11"/>
  <c r="L306" i="12"/>
  <c r="L307" i="12" s="1"/>
  <c r="I103" i="8"/>
  <c r="J103" i="8" s="1"/>
  <c r="K103" i="8" s="1"/>
  <c r="L1006" i="11"/>
  <c r="L1007" i="11" s="1"/>
  <c r="I74" i="8"/>
  <c r="J74" i="8" s="1"/>
  <c r="K74" i="8" s="1"/>
  <c r="I546" i="12"/>
  <c r="I547" i="12" s="1"/>
  <c r="F122" i="8"/>
  <c r="G120" i="11"/>
  <c r="G121" i="11" s="1"/>
  <c r="J402" i="11"/>
  <c r="J405" i="11" s="1"/>
  <c r="I407" i="11"/>
  <c r="I408" i="11" s="1"/>
  <c r="I409" i="11" s="1"/>
  <c r="I410" i="11" s="1"/>
  <c r="G45" i="8"/>
  <c r="J652" i="11"/>
  <c r="J653" i="11" s="1"/>
  <c r="I682" i="11"/>
  <c r="I683" i="11" s="1"/>
  <c r="F47" i="8"/>
  <c r="L494" i="12"/>
  <c r="L497" i="12" s="1"/>
  <c r="K499" i="12"/>
  <c r="N187" i="12"/>
  <c r="E16" i="9"/>
  <c r="L863" i="11"/>
  <c r="J561" i="12"/>
  <c r="J562" i="12" s="1"/>
  <c r="G123" i="8"/>
  <c r="R1016" i="11"/>
  <c r="Q986" i="11"/>
  <c r="O158" i="11"/>
  <c r="O161" i="11" s="1"/>
  <c r="N163" i="11"/>
  <c r="N164" i="11" s="1"/>
  <c r="N165" i="11" s="1"/>
  <c r="N166" i="11" s="1"/>
  <c r="K592" i="11"/>
  <c r="K593" i="11" s="1"/>
  <c r="H41" i="8"/>
  <c r="I404" i="12"/>
  <c r="I407" i="12" s="1"/>
  <c r="H409" i="12"/>
  <c r="H410" i="12" s="1"/>
  <c r="M984" i="11"/>
  <c r="M987" i="11" s="1"/>
  <c r="L989" i="11"/>
  <c r="L990" i="11" s="1"/>
  <c r="L991" i="11" s="1"/>
  <c r="L992" i="11" s="1"/>
  <c r="J441" i="12"/>
  <c r="J442" i="12" s="1"/>
  <c r="G113" i="8"/>
  <c r="I41" i="8"/>
  <c r="J41" i="8" s="1"/>
  <c r="K41" i="8" s="1"/>
  <c r="L592" i="11"/>
  <c r="L593" i="11" s="1"/>
  <c r="J881" i="11"/>
  <c r="J882" i="11" s="1"/>
  <c r="K876" i="11"/>
  <c r="K879" i="11" s="1"/>
  <c r="D37" i="8"/>
  <c r="O218" i="11"/>
  <c r="O221" i="11" s="1"/>
  <c r="N223" i="11"/>
  <c r="N224" i="11" s="1"/>
  <c r="N225" i="11" s="1"/>
  <c r="N226" i="11" s="1"/>
  <c r="L375" i="11"/>
  <c r="L376" i="11" s="1"/>
  <c r="I23" i="8"/>
  <c r="J23" i="8" s="1"/>
  <c r="K23" i="8" s="1"/>
  <c r="I14" i="8"/>
  <c r="J14" i="8" s="1"/>
  <c r="K14" i="8" s="1"/>
  <c r="L240" i="11"/>
  <c r="L241" i="11" s="1"/>
  <c r="K712" i="11"/>
  <c r="K713" i="11" s="1"/>
  <c r="H49" i="8"/>
  <c r="J942" i="11"/>
  <c r="L554" i="12"/>
  <c r="L557" i="12" s="1"/>
  <c r="K559" i="12"/>
  <c r="M283" i="11"/>
  <c r="M284" i="11" s="1"/>
  <c r="N278" i="11"/>
  <c r="N281" i="11" s="1"/>
  <c r="M165" i="11"/>
  <c r="M166" i="11" s="1"/>
  <c r="L9" i="8"/>
  <c r="M9" i="8" s="1"/>
  <c r="O265" i="11"/>
  <c r="P280" i="11"/>
  <c r="K928" i="11"/>
  <c r="K929" i="11" s="1"/>
  <c r="H67" i="8"/>
  <c r="D124" i="8"/>
  <c r="I115" i="12"/>
  <c r="J110" i="12"/>
  <c r="J113" i="12" s="1"/>
  <c r="M590" i="11"/>
  <c r="M591" i="11" s="1"/>
  <c r="N585" i="11"/>
  <c r="N588" i="11" s="1"/>
  <c r="L321" i="12"/>
  <c r="L322" i="12" s="1"/>
  <c r="I104" i="8"/>
  <c r="J104" i="8" s="1"/>
  <c r="K104" i="8" s="1"/>
  <c r="I351" i="12"/>
  <c r="I352" i="12" s="1"/>
  <c r="F106" i="8"/>
  <c r="H544" i="11"/>
  <c r="H545" i="11" s="1"/>
  <c r="E36" i="8"/>
  <c r="E37" i="8" s="1"/>
  <c r="M695" i="11"/>
  <c r="M696" i="11" s="1"/>
  <c r="N690" i="11"/>
  <c r="N693" i="11" s="1"/>
  <c r="L240" i="12"/>
  <c r="L241" i="12" s="1"/>
  <c r="I95" i="8"/>
  <c r="J95" i="8" s="1"/>
  <c r="K95" i="8" s="1"/>
  <c r="L13" i="8"/>
  <c r="M13" i="8" s="1"/>
  <c r="M225" i="11"/>
  <c r="M226" i="11" s="1"/>
  <c r="N125" i="12"/>
  <c r="N128" i="12" s="1"/>
  <c r="M130" i="12"/>
  <c r="M131" i="12" s="1"/>
  <c r="I544" i="11"/>
  <c r="I545" i="11" s="1"/>
  <c r="F36" i="8"/>
  <c r="L32" i="8"/>
  <c r="M484" i="11"/>
  <c r="M485" i="11" s="1"/>
  <c r="K484" i="12"/>
  <c r="L479" i="12"/>
  <c r="L482" i="12" s="1"/>
  <c r="I555" i="11"/>
  <c r="I558" i="11" s="1"/>
  <c r="H560" i="11"/>
  <c r="H561" i="11" s="1"/>
  <c r="H562" i="11" s="1"/>
  <c r="H563" i="11" s="1"/>
  <c r="M755" i="11"/>
  <c r="N750" i="11"/>
  <c r="N753" i="11" s="1"/>
  <c r="K637" i="11"/>
  <c r="K638" i="11" s="1"/>
  <c r="H44" i="8"/>
  <c r="I51" i="8"/>
  <c r="J51" i="8" s="1"/>
  <c r="K51" i="8" s="1"/>
  <c r="L742" i="11"/>
  <c r="L743" i="11" s="1"/>
  <c r="S301" i="12"/>
  <c r="H381" i="12"/>
  <c r="H382" i="12" s="1"/>
  <c r="E108" i="8"/>
  <c r="J956" i="11"/>
  <c r="K951" i="11"/>
  <c r="K954" i="11" s="1"/>
  <c r="T1001" i="11"/>
  <c r="K150" i="11"/>
  <c r="K151" i="11" s="1"/>
  <c r="H8" i="8"/>
  <c r="M421" i="12"/>
  <c r="J350" i="12"/>
  <c r="L82" i="12"/>
  <c r="L83" i="12" s="1"/>
  <c r="M77" i="12"/>
  <c r="M80" i="12" s="1"/>
  <c r="K660" i="11"/>
  <c r="K663" i="11" s="1"/>
  <c r="J665" i="11"/>
  <c r="J666" i="11" s="1"/>
  <c r="M329" i="12"/>
  <c r="M332" i="12" s="1"/>
  <c r="L334" i="12"/>
  <c r="I379" i="12"/>
  <c r="I380" i="12" s="1"/>
  <c r="J374" i="12"/>
  <c r="J377" i="12" s="1"/>
  <c r="O331" i="12"/>
  <c r="M467" i="11"/>
  <c r="M468" i="11" s="1"/>
  <c r="N462" i="11"/>
  <c r="N465" i="11" s="1"/>
  <c r="O130" i="11"/>
  <c r="P145" i="11"/>
  <c r="G395" i="12"/>
  <c r="M208" i="11"/>
  <c r="N203" i="11"/>
  <c r="N206" i="11" s="1"/>
  <c r="L195" i="11"/>
  <c r="L196" i="11" s="1"/>
  <c r="I11" i="8"/>
  <c r="J11" i="8" s="1"/>
  <c r="K11" i="8" s="1"/>
  <c r="M820" i="11"/>
  <c r="M821" i="11" s="1"/>
  <c r="L58" i="8"/>
  <c r="M58" i="8" s="1"/>
  <c r="M439" i="11"/>
  <c r="M440" i="11" s="1"/>
  <c r="L29" i="8"/>
  <c r="M29" i="8" s="1"/>
  <c r="O496" i="12"/>
  <c r="P489" i="12"/>
  <c r="M148" i="11"/>
  <c r="N143" i="11"/>
  <c r="N146" i="11" s="1"/>
  <c r="K359" i="12"/>
  <c r="K362" i="12" s="1"/>
  <c r="J364" i="12"/>
  <c r="J529" i="12"/>
  <c r="J530" i="12" s="1"/>
  <c r="K524" i="12"/>
  <c r="K527" i="12" s="1"/>
  <c r="N496" i="12"/>
  <c r="K757" i="11"/>
  <c r="K758" i="11" s="1"/>
  <c r="H52" i="8"/>
  <c r="I529" i="11"/>
  <c r="I530" i="11" s="1"/>
  <c r="F35" i="8"/>
  <c r="Q464" i="11"/>
  <c r="M770" i="11"/>
  <c r="M771" i="11" s="1"/>
  <c r="N765" i="11"/>
  <c r="N768" i="11" s="1"/>
  <c r="M313" i="11"/>
  <c r="N308" i="11"/>
  <c r="N311" i="11" s="1"/>
  <c r="K285" i="11"/>
  <c r="K286" i="11" s="1"/>
  <c r="H17" i="8"/>
  <c r="I10" i="8"/>
  <c r="J10" i="8" s="1"/>
  <c r="L180" i="11"/>
  <c r="L181" i="11" s="1"/>
  <c r="L936" i="11"/>
  <c r="L939" i="11" s="1"/>
  <c r="K941" i="11"/>
  <c r="K336" i="12"/>
  <c r="K337" i="12" s="1"/>
  <c r="H105" i="8"/>
  <c r="M953" i="11"/>
  <c r="I17" i="8"/>
  <c r="J17" i="8" s="1"/>
  <c r="K17" i="8" s="1"/>
  <c r="L285" i="11"/>
  <c r="L286" i="11" s="1"/>
  <c r="O828" i="11"/>
  <c r="O831" i="11" s="1"/>
  <c r="N833" i="11"/>
  <c r="N834" i="11" s="1"/>
  <c r="N835" i="11" s="1"/>
  <c r="N836" i="11" s="1"/>
  <c r="G19" i="10"/>
  <c r="G14" i="10"/>
  <c r="I31" i="8"/>
  <c r="J31" i="8" s="1"/>
  <c r="K31" i="8" s="1"/>
  <c r="L469" i="11"/>
  <c r="L470" i="11" s="1"/>
  <c r="J391" i="12"/>
  <c r="I286" i="12"/>
  <c r="G410" i="12"/>
  <c r="J424" i="12"/>
  <c r="J425" i="12" s="1"/>
  <c r="J426" i="12" s="1"/>
  <c r="J427" i="12" s="1"/>
  <c r="K419" i="12"/>
  <c r="K422" i="12" s="1"/>
  <c r="M345" i="11"/>
  <c r="M346" i="11" s="1"/>
  <c r="L21" i="8"/>
  <c r="M21" i="8" s="1"/>
  <c r="J544" i="12"/>
  <c r="J545" i="12" s="1"/>
  <c r="K539" i="12"/>
  <c r="K542" i="12" s="1"/>
  <c r="L268" i="11"/>
  <c r="M263" i="11"/>
  <c r="M266" i="11" s="1"/>
  <c r="K650" i="11"/>
  <c r="L645" i="11"/>
  <c r="L648" i="11" s="1"/>
  <c r="J486" i="12"/>
  <c r="J487" i="12" s="1"/>
  <c r="G116" i="8"/>
  <c r="M299" i="11"/>
  <c r="L757" i="11"/>
  <c r="L758" i="11" s="1"/>
  <c r="I52" i="8"/>
  <c r="J52" i="8" s="1"/>
  <c r="K52" i="8" s="1"/>
  <c r="I176" i="12"/>
  <c r="M834" i="11"/>
  <c r="I958" i="11"/>
  <c r="I959" i="11" s="1"/>
  <c r="F69" i="8"/>
  <c r="K439" i="12"/>
  <c r="L434" i="12"/>
  <c r="L437" i="12" s="1"/>
  <c r="M251" i="12"/>
  <c r="M254" i="12" s="1"/>
  <c r="L256" i="12"/>
  <c r="L257" i="12" s="1"/>
  <c r="L258" i="12" s="1"/>
  <c r="L259" i="12" s="1"/>
  <c r="M620" i="11"/>
  <c r="N615" i="11"/>
  <c r="N618" i="11" s="1"/>
  <c r="K273" i="12"/>
  <c r="K274" i="12" s="1"/>
  <c r="H99" i="8"/>
  <c r="H100" i="8" s="1"/>
  <c r="L424" i="11"/>
  <c r="L425" i="11" s="1"/>
  <c r="I28" i="8"/>
  <c r="O343" i="11"/>
  <c r="P338" i="11"/>
  <c r="P341" i="11" s="1"/>
  <c r="J971" i="11"/>
  <c r="K966" i="11"/>
  <c r="K969" i="11" s="1"/>
  <c r="K454" i="11"/>
  <c r="K455" i="11" s="1"/>
  <c r="H30" i="8"/>
  <c r="M238" i="11"/>
  <c r="N233" i="11"/>
  <c r="N236" i="11" s="1"/>
  <c r="K84" i="12"/>
  <c r="K85" i="12" s="1"/>
  <c r="AK632" i="11"/>
  <c r="AL632" i="11" s="1"/>
  <c r="AM632" i="11" s="1"/>
  <c r="AN632" i="11" s="1"/>
  <c r="AO632" i="11" s="1"/>
  <c r="AP632" i="11" s="1"/>
  <c r="AQ632" i="11" s="1"/>
  <c r="AR632" i="11" s="1"/>
  <c r="AS632" i="11" s="1"/>
  <c r="AT632" i="11" s="1"/>
  <c r="AU632" i="11" s="1"/>
  <c r="AV632" i="11" s="1"/>
  <c r="M146" i="12"/>
  <c r="K607" i="11"/>
  <c r="K608" i="11" s="1"/>
  <c r="H42" i="8"/>
  <c r="G381" i="12"/>
  <c r="G382" i="12" s="1"/>
  <c r="D108" i="8"/>
  <c r="O519" i="12"/>
  <c r="P444" i="12"/>
  <c r="L913" i="11"/>
  <c r="L914" i="11" s="1"/>
  <c r="I66" i="8"/>
  <c r="J66" i="8" s="1"/>
  <c r="K66" i="8" s="1"/>
  <c r="L1020" i="11"/>
  <c r="M786" i="11"/>
  <c r="H867" i="11"/>
  <c r="H868" i="11" s="1"/>
  <c r="H869" i="11" s="1"/>
  <c r="L507" i="11"/>
  <c r="L510" i="11" s="1"/>
  <c r="K512" i="11"/>
  <c r="M912" i="11"/>
  <c r="M319" i="12"/>
  <c r="N314" i="12"/>
  <c r="N317" i="12" s="1"/>
  <c r="H408" i="11"/>
  <c r="H409" i="11" s="1"/>
  <c r="H410" i="11" s="1"/>
  <c r="L149" i="11"/>
  <c r="K537" i="11"/>
  <c r="K540" i="11" s="1"/>
  <c r="J542" i="11"/>
  <c r="J543" i="11" s="1"/>
  <c r="N145" i="12"/>
  <c r="O140" i="12"/>
  <c r="O143" i="12" s="1"/>
  <c r="M223" i="12"/>
  <c r="N218" i="12"/>
  <c r="N221" i="12" s="1"/>
  <c r="L335" i="12"/>
  <c r="O248" i="11"/>
  <c r="O251" i="11" s="1"/>
  <c r="N253" i="11"/>
  <c r="L453" i="11"/>
  <c r="L497" i="11"/>
  <c r="M492" i="11"/>
  <c r="M495" i="11" s="1"/>
  <c r="O188" i="11"/>
  <c r="O191" i="11" s="1"/>
  <c r="N193" i="11"/>
  <c r="N194" i="11" s="1"/>
  <c r="N195" i="11" s="1"/>
  <c r="N196" i="11" s="1"/>
  <c r="S370" i="11"/>
  <c r="R165" i="12"/>
  <c r="O474" i="12" l="1"/>
  <c r="O481" i="12" s="1"/>
  <c r="P172" i="12"/>
  <c r="S549" i="12"/>
  <c r="S556" i="12" s="1"/>
  <c r="T509" i="11"/>
  <c r="U509" i="11" s="1"/>
  <c r="V509" i="11" s="1"/>
  <c r="W509" i="11" s="1"/>
  <c r="X509" i="11" s="1"/>
  <c r="Y509" i="11" s="1"/>
  <c r="Z509" i="11" s="1"/>
  <c r="AA509" i="11" s="1"/>
  <c r="AB509" i="11" s="1"/>
  <c r="AC509" i="11" s="1"/>
  <c r="AD509" i="11" s="1"/>
  <c r="AE509" i="11" s="1"/>
  <c r="AF509" i="11" s="1"/>
  <c r="AG509" i="11" s="1"/>
  <c r="AH509" i="11" s="1"/>
  <c r="AI509" i="11" s="1"/>
  <c r="AJ509" i="11" s="1"/>
  <c r="AK509" i="11" s="1"/>
  <c r="AL509" i="11" s="1"/>
  <c r="AM509" i="11" s="1"/>
  <c r="AN509" i="11" s="1"/>
  <c r="AO509" i="11" s="1"/>
  <c r="AP509" i="11" s="1"/>
  <c r="AQ509" i="11" s="1"/>
  <c r="AR509" i="11" s="1"/>
  <c r="AS509" i="11" s="1"/>
  <c r="AT509" i="11" s="1"/>
  <c r="AU509" i="11" s="1"/>
  <c r="AV509" i="11" s="1"/>
  <c r="AW509" i="11" s="1"/>
  <c r="AX509" i="11" s="1"/>
  <c r="AY509" i="11" s="1"/>
  <c r="AZ509" i="11" s="1"/>
  <c r="BA509" i="11" s="1"/>
  <c r="BB509" i="11" s="1"/>
  <c r="BC509" i="11" s="1"/>
  <c r="BD509" i="11" s="1"/>
  <c r="BE509" i="11" s="1"/>
  <c r="BF509" i="11" s="1"/>
  <c r="BG509" i="11" s="1"/>
  <c r="BH509" i="11" s="1"/>
  <c r="AA692" i="11"/>
  <c r="AB692" i="11" s="1"/>
  <c r="AC692" i="11" s="1"/>
  <c r="AD692" i="11" s="1"/>
  <c r="AE692" i="11" s="1"/>
  <c r="AF692" i="11" s="1"/>
  <c r="AG692" i="11" s="1"/>
  <c r="AH692" i="11" s="1"/>
  <c r="AI692" i="11" s="1"/>
  <c r="AC617" i="11"/>
  <c r="M32" i="8"/>
  <c r="M11" i="8"/>
  <c r="M28" i="8"/>
  <c r="G290" i="12"/>
  <c r="G291" i="12" s="1"/>
  <c r="G292" i="12" s="1"/>
  <c r="N662" i="11"/>
  <c r="N572" i="11" s="1"/>
  <c r="N557" i="11" s="1"/>
  <c r="S647" i="11"/>
  <c r="T647" i="11" s="1"/>
  <c r="U647" i="11" s="1"/>
  <c r="V647" i="11" s="1"/>
  <c r="W647" i="11" s="1"/>
  <c r="X647" i="11" s="1"/>
  <c r="Y647" i="11" s="1"/>
  <c r="Z647" i="11" s="1"/>
  <c r="AA647" i="11" s="1"/>
  <c r="AB647" i="11" s="1"/>
  <c r="AC647" i="11" s="1"/>
  <c r="AD647" i="11" s="1"/>
  <c r="AE647" i="11" s="1"/>
  <c r="AF647" i="11" s="1"/>
  <c r="AG647" i="11" s="1"/>
  <c r="AH647" i="11" s="1"/>
  <c r="AI647" i="11" s="1"/>
  <c r="AJ647" i="11" s="1"/>
  <c r="AK647" i="11" s="1"/>
  <c r="AL647" i="11" s="1"/>
  <c r="AM647" i="11" s="1"/>
  <c r="AN647" i="11" s="1"/>
  <c r="AO647" i="11" s="1"/>
  <c r="AP647" i="11" s="1"/>
  <c r="AQ647" i="11" s="1"/>
  <c r="AR647" i="11" s="1"/>
  <c r="AS647" i="11" s="1"/>
  <c r="AT647" i="11" s="1"/>
  <c r="AU647" i="11" s="1"/>
  <c r="AV647" i="11" s="1"/>
  <c r="AW647" i="11" s="1"/>
  <c r="AX647" i="11" s="1"/>
  <c r="AY647" i="11" s="1"/>
  <c r="AZ647" i="11" s="1"/>
  <c r="BA647" i="11" s="1"/>
  <c r="BB647" i="11" s="1"/>
  <c r="BC647" i="11" s="1"/>
  <c r="BD647" i="11" s="1"/>
  <c r="BE647" i="11" s="1"/>
  <c r="BF647" i="11" s="1"/>
  <c r="BG647" i="11" s="1"/>
  <c r="BH647" i="11" s="1"/>
  <c r="D647" i="11" s="1"/>
  <c r="D648" i="11" s="1"/>
  <c r="T677" i="11"/>
  <c r="U677" i="11" s="1"/>
  <c r="V677" i="11" s="1"/>
  <c r="W677" i="11" s="1"/>
  <c r="X677" i="11" s="1"/>
  <c r="Y677" i="11" s="1"/>
  <c r="Z677" i="11" s="1"/>
  <c r="AA677" i="11" s="1"/>
  <c r="AB677" i="11" s="1"/>
  <c r="AC677" i="11" s="1"/>
  <c r="AD677" i="11" s="1"/>
  <c r="AE677" i="11" s="1"/>
  <c r="AF677" i="11" s="1"/>
  <c r="AG677" i="11" s="1"/>
  <c r="AH677" i="11" s="1"/>
  <c r="AI677" i="11" s="1"/>
  <c r="AJ677" i="11" s="1"/>
  <c r="AK677" i="11" s="1"/>
  <c r="AL677" i="11" s="1"/>
  <c r="AM677" i="11" s="1"/>
  <c r="AN677" i="11" s="1"/>
  <c r="AO677" i="11" s="1"/>
  <c r="AP677" i="11" s="1"/>
  <c r="AQ677" i="11" s="1"/>
  <c r="AR677" i="11" s="1"/>
  <c r="AS677" i="11" s="1"/>
  <c r="AT677" i="11" s="1"/>
  <c r="AU677" i="11" s="1"/>
  <c r="AV677" i="11" s="1"/>
  <c r="AW677" i="11" s="1"/>
  <c r="AX677" i="11" s="1"/>
  <c r="AY677" i="11" s="1"/>
  <c r="AZ677" i="11" s="1"/>
  <c r="BA677" i="11" s="1"/>
  <c r="BB677" i="11" s="1"/>
  <c r="BC677" i="11" s="1"/>
  <c r="BD677" i="11" s="1"/>
  <c r="BE677" i="11" s="1"/>
  <c r="BF677" i="11" s="1"/>
  <c r="BG677" i="11" s="1"/>
  <c r="BH677" i="11" s="1"/>
  <c r="D677" i="11" s="1"/>
  <c r="D678" i="11" s="1"/>
  <c r="AW632" i="11"/>
  <c r="I61" i="8"/>
  <c r="K10" i="8"/>
  <c r="F37" i="8"/>
  <c r="D78" i="8"/>
  <c r="E124" i="8"/>
  <c r="E21" i="9"/>
  <c r="G34" i="10"/>
  <c r="J531" i="12"/>
  <c r="J532" i="12" s="1"/>
  <c r="G121" i="8"/>
  <c r="I381" i="12"/>
  <c r="I382" i="12" s="1"/>
  <c r="F108" i="8"/>
  <c r="M285" i="11"/>
  <c r="M286" i="11" s="1"/>
  <c r="L17" i="8"/>
  <c r="M17" i="8" s="1"/>
  <c r="J544" i="11"/>
  <c r="J545" i="11" s="1"/>
  <c r="G36" i="8"/>
  <c r="J546" i="12"/>
  <c r="J547" i="12" s="1"/>
  <c r="G122" i="8"/>
  <c r="R376" i="12"/>
  <c r="S376" i="12" s="1"/>
  <c r="T376" i="12" s="1"/>
  <c r="U376" i="12" s="1"/>
  <c r="J667" i="11"/>
  <c r="J668" i="11" s="1"/>
  <c r="G46" i="8"/>
  <c r="K192" i="12"/>
  <c r="K193" i="12" s="1"/>
  <c r="H90" i="8"/>
  <c r="M147" i="12"/>
  <c r="M148" i="12" s="1"/>
  <c r="L87" i="8"/>
  <c r="M87" i="8" s="1"/>
  <c r="M434" i="12"/>
  <c r="M437" i="12" s="1"/>
  <c r="L439" i="12"/>
  <c r="O193" i="11"/>
  <c r="O194" i="11" s="1"/>
  <c r="O195" i="11" s="1"/>
  <c r="O196" i="11" s="1"/>
  <c r="P188" i="11"/>
  <c r="P191" i="11" s="1"/>
  <c r="L336" i="12"/>
  <c r="L337" i="12" s="1"/>
  <c r="I105" i="8"/>
  <c r="J105" i="8" s="1"/>
  <c r="K105" i="8" s="1"/>
  <c r="M240" i="12"/>
  <c r="M241" i="12" s="1"/>
  <c r="L95" i="8"/>
  <c r="M95" i="8" s="1"/>
  <c r="L966" i="11"/>
  <c r="L969" i="11" s="1"/>
  <c r="K971" i="11"/>
  <c r="K972" i="11" s="1"/>
  <c r="L86" i="8"/>
  <c r="M86" i="8" s="1"/>
  <c r="M132" i="12"/>
  <c r="M133" i="12" s="1"/>
  <c r="J28" i="8"/>
  <c r="M1006" i="11"/>
  <c r="M1007" i="11" s="1"/>
  <c r="L74" i="8"/>
  <c r="M74" i="8" s="1"/>
  <c r="H19" i="10"/>
  <c r="H20" i="10" s="1"/>
  <c r="G20" i="10"/>
  <c r="O833" i="11"/>
  <c r="O834" i="11" s="1"/>
  <c r="O835" i="11" s="1"/>
  <c r="O836" i="11" s="1"/>
  <c r="P828" i="11"/>
  <c r="P831" i="11" s="1"/>
  <c r="O765" i="11"/>
  <c r="O768" i="11" s="1"/>
  <c r="N770" i="11"/>
  <c r="H396" i="12"/>
  <c r="H397" i="12" s="1"/>
  <c r="E109" i="8"/>
  <c r="O462" i="11"/>
  <c r="O465" i="11" s="1"/>
  <c r="N467" i="11"/>
  <c r="N468" i="11" s="1"/>
  <c r="N469" i="11" s="1"/>
  <c r="N470" i="11" s="1"/>
  <c r="L498" i="11"/>
  <c r="K513" i="11"/>
  <c r="L951" i="11"/>
  <c r="L954" i="11" s="1"/>
  <c r="K956" i="11"/>
  <c r="T301" i="12"/>
  <c r="K485" i="12"/>
  <c r="M239" i="11"/>
  <c r="O690" i="11"/>
  <c r="O693" i="11" s="1"/>
  <c r="N695" i="11"/>
  <c r="N696" i="11" s="1"/>
  <c r="N697" i="11" s="1"/>
  <c r="N698" i="11" s="1"/>
  <c r="O585" i="11"/>
  <c r="O588" i="11" s="1"/>
  <c r="N590" i="11"/>
  <c r="N591" i="11" s="1"/>
  <c r="N592" i="11" s="1"/>
  <c r="N593" i="11" s="1"/>
  <c r="K560" i="12"/>
  <c r="O223" i="11"/>
  <c r="O224" i="11" s="1"/>
  <c r="O225" i="11" s="1"/>
  <c r="O226" i="11" s="1"/>
  <c r="P218" i="11"/>
  <c r="P221" i="11" s="1"/>
  <c r="K881" i="11"/>
  <c r="K882" i="11" s="1"/>
  <c r="L876" i="11"/>
  <c r="L879" i="11" s="1"/>
  <c r="I409" i="12"/>
  <c r="J404" i="12"/>
  <c r="J407" i="12" s="1"/>
  <c r="O163" i="11"/>
  <c r="O164" i="11" s="1"/>
  <c r="O165" i="11" s="1"/>
  <c r="O166" i="11" s="1"/>
  <c r="P158" i="11"/>
  <c r="P161" i="11" s="1"/>
  <c r="K500" i="12"/>
  <c r="M772" i="11"/>
  <c r="M773" i="11" s="1"/>
  <c r="L53" i="8"/>
  <c r="M53" i="8" s="1"/>
  <c r="M469" i="11"/>
  <c r="M470" i="11" s="1"/>
  <c r="L31" i="8"/>
  <c r="M31" i="8" s="1"/>
  <c r="K455" i="12"/>
  <c r="T3" i="10"/>
  <c r="T539" i="11"/>
  <c r="U539" i="11" s="1"/>
  <c r="V539" i="11" s="1"/>
  <c r="W539" i="11" s="1"/>
  <c r="X539" i="11" s="1"/>
  <c r="Y539" i="11" s="1"/>
  <c r="M697" i="11"/>
  <c r="M698" i="11" s="1"/>
  <c r="L48" i="8"/>
  <c r="M48" i="8" s="1"/>
  <c r="K470" i="12"/>
  <c r="N271" i="12"/>
  <c r="N272" i="12" s="1"/>
  <c r="N273" i="12" s="1"/>
  <c r="N274" i="12" s="1"/>
  <c r="O266" i="12"/>
  <c r="O269" i="12" s="1"/>
  <c r="O466" i="12"/>
  <c r="P459" i="12"/>
  <c r="T55" i="12"/>
  <c r="O298" i="11"/>
  <c r="O299" i="11" s="1"/>
  <c r="O300" i="11" s="1"/>
  <c r="O301" i="11" s="1"/>
  <c r="P293" i="11"/>
  <c r="P296" i="11" s="1"/>
  <c r="L23" i="8"/>
  <c r="M23" i="8" s="1"/>
  <c r="M375" i="11"/>
  <c r="M376" i="11" s="1"/>
  <c r="P906" i="11"/>
  <c r="P909" i="11" s="1"/>
  <c r="O911" i="11"/>
  <c r="O600" i="11"/>
  <c r="O603" i="11" s="1"/>
  <c r="N605" i="11"/>
  <c r="N606" i="11" s="1"/>
  <c r="N607" i="11" s="1"/>
  <c r="N608" i="11" s="1"/>
  <c r="N254" i="11"/>
  <c r="N255" i="11" s="1"/>
  <c r="N256" i="11" s="1"/>
  <c r="N483" i="11"/>
  <c r="N484" i="11" s="1"/>
  <c r="N485" i="11" s="1"/>
  <c r="H577" i="11"/>
  <c r="H578" i="11" s="1"/>
  <c r="E40" i="8"/>
  <c r="E55" i="8" s="1"/>
  <c r="M185" i="12"/>
  <c r="M188" i="12" s="1"/>
  <c r="L190" i="12"/>
  <c r="L191" i="12" s="1"/>
  <c r="M710" i="11"/>
  <c r="M711" i="11" s="1"/>
  <c r="N705" i="11"/>
  <c r="N708" i="11" s="1"/>
  <c r="N541" i="12"/>
  <c r="N511" i="12" s="1"/>
  <c r="S205" i="11"/>
  <c r="R175" i="11"/>
  <c r="M635" i="11"/>
  <c r="M636" i="11" s="1"/>
  <c r="N630" i="11"/>
  <c r="N633" i="11" s="1"/>
  <c r="M133" i="11"/>
  <c r="M134" i="11" s="1"/>
  <c r="N128" i="11"/>
  <c r="N131" i="11" s="1"/>
  <c r="N155" i="12"/>
  <c r="N158" i="12" s="1"/>
  <c r="M160" i="12"/>
  <c r="M161" i="12" s="1"/>
  <c r="J365" i="12"/>
  <c r="J866" i="11"/>
  <c r="J867" i="11" s="1"/>
  <c r="J868" i="11" s="1"/>
  <c r="J869" i="11" s="1"/>
  <c r="K861" i="11"/>
  <c r="K864" i="11" s="1"/>
  <c r="P780" i="11"/>
  <c r="P783" i="11" s="1"/>
  <c r="O785" i="11"/>
  <c r="O786" i="11" s="1"/>
  <c r="O787" i="11" s="1"/>
  <c r="O788" i="11" s="1"/>
  <c r="I100" i="8"/>
  <c r="J99" i="8"/>
  <c r="T370" i="11"/>
  <c r="N492" i="11"/>
  <c r="N495" i="11" s="1"/>
  <c r="M497" i="11"/>
  <c r="O253" i="11"/>
  <c r="P248" i="11"/>
  <c r="P251" i="11" s="1"/>
  <c r="O218" i="12"/>
  <c r="O221" i="12" s="1"/>
  <c r="N223" i="12"/>
  <c r="I8" i="8"/>
  <c r="J8" i="8" s="1"/>
  <c r="K8" i="8" s="1"/>
  <c r="L150" i="11"/>
  <c r="L151" i="11" s="1"/>
  <c r="O314" i="12"/>
  <c r="O317" i="12" s="1"/>
  <c r="N319" i="12"/>
  <c r="N320" i="12" s="1"/>
  <c r="N321" i="12" s="1"/>
  <c r="N322" i="12" s="1"/>
  <c r="M913" i="11"/>
  <c r="M914" i="11" s="1"/>
  <c r="L66" i="8"/>
  <c r="M66" i="8" s="1"/>
  <c r="L512" i="11"/>
  <c r="M507" i="11"/>
  <c r="M510" i="11" s="1"/>
  <c r="M727" i="11"/>
  <c r="M728" i="11" s="1"/>
  <c r="L50" i="8"/>
  <c r="M50" i="8" s="1"/>
  <c r="T968" i="11"/>
  <c r="M835" i="11"/>
  <c r="M836" i="11" s="1"/>
  <c r="L59" i="8"/>
  <c r="M59" i="8" s="1"/>
  <c r="M300" i="11"/>
  <c r="M301" i="11" s="1"/>
  <c r="L18" i="8"/>
  <c r="M18" i="8" s="1"/>
  <c r="M268" i="11"/>
  <c r="M269" i="11" s="1"/>
  <c r="N263" i="11"/>
  <c r="N266" i="11" s="1"/>
  <c r="L539" i="12"/>
  <c r="L542" i="12" s="1"/>
  <c r="K544" i="12"/>
  <c r="H411" i="12"/>
  <c r="H412" i="12" s="1"/>
  <c r="E110" i="8"/>
  <c r="I13" i="10"/>
  <c r="I68" i="12"/>
  <c r="G5" i="9" s="1"/>
  <c r="K364" i="12"/>
  <c r="L359" i="12"/>
  <c r="L362" i="12" s="1"/>
  <c r="H290" i="12"/>
  <c r="H291" i="12" s="1"/>
  <c r="H292" i="12" s="1"/>
  <c r="O203" i="11"/>
  <c r="O206" i="11" s="1"/>
  <c r="N208" i="11"/>
  <c r="G396" i="12"/>
  <c r="G397" i="12" s="1"/>
  <c r="D109" i="8"/>
  <c r="K374" i="12"/>
  <c r="K377" i="12" s="1"/>
  <c r="J379" i="12"/>
  <c r="J380" i="12" s="1"/>
  <c r="M334" i="12"/>
  <c r="N329" i="12"/>
  <c r="N332" i="12" s="1"/>
  <c r="K665" i="11"/>
  <c r="K666" i="11" s="1"/>
  <c r="L660" i="11"/>
  <c r="L663" i="11" s="1"/>
  <c r="G106" i="8"/>
  <c r="J351" i="12"/>
  <c r="J352" i="12" s="1"/>
  <c r="M320" i="12"/>
  <c r="J972" i="11"/>
  <c r="N130" i="12"/>
  <c r="N131" i="12" s="1"/>
  <c r="O125" i="12"/>
  <c r="O128" i="12" s="1"/>
  <c r="L99" i="8"/>
  <c r="M99" i="8" s="1"/>
  <c r="M273" i="12"/>
  <c r="M274" i="12" s="1"/>
  <c r="L559" i="12"/>
  <c r="M554" i="12"/>
  <c r="M557" i="12" s="1"/>
  <c r="K651" i="11"/>
  <c r="G118" i="8"/>
  <c r="S1016" i="11"/>
  <c r="R986" i="11"/>
  <c r="L499" i="12"/>
  <c r="L500" i="12" s="1"/>
  <c r="M494" i="12"/>
  <c r="M497" i="12" s="1"/>
  <c r="J407" i="11"/>
  <c r="K402" i="11"/>
  <c r="K405" i="11" s="1"/>
  <c r="K680" i="11"/>
  <c r="K681" i="11" s="1"/>
  <c r="L675" i="11"/>
  <c r="L678" i="11" s="1"/>
  <c r="J61" i="8"/>
  <c r="K58" i="8"/>
  <c r="P524" i="11"/>
  <c r="N921" i="11"/>
  <c r="N924" i="11" s="1"/>
  <c r="M926" i="11"/>
  <c r="J957" i="11"/>
  <c r="M756" i="11"/>
  <c r="O422" i="11"/>
  <c r="O423" i="11" s="1"/>
  <c r="O424" i="11" s="1"/>
  <c r="O425" i="11" s="1"/>
  <c r="P417" i="11"/>
  <c r="P420" i="11" s="1"/>
  <c r="O92" i="12"/>
  <c r="O95" i="12" s="1"/>
  <c r="N97" i="12"/>
  <c r="N98" i="12" s="1"/>
  <c r="N99" i="12" s="1"/>
  <c r="N100" i="12" s="1"/>
  <c r="L637" i="11"/>
  <c r="L638" i="11" s="1"/>
  <c r="I44" i="8"/>
  <c r="J44" i="8" s="1"/>
  <c r="K44" i="8" s="1"/>
  <c r="L209" i="12"/>
  <c r="L210" i="12" s="1"/>
  <c r="L211" i="12" s="1"/>
  <c r="H289" i="12"/>
  <c r="I284" i="12"/>
  <c r="I287" i="12" s="1"/>
  <c r="M344" i="12"/>
  <c r="M347" i="12" s="1"/>
  <c r="L349" i="12"/>
  <c r="S127" i="12"/>
  <c r="H117" i="12"/>
  <c r="H118" i="12" s="1"/>
  <c r="M741" i="11"/>
  <c r="T91" i="11"/>
  <c r="O437" i="11"/>
  <c r="O438" i="11" s="1"/>
  <c r="O439" i="11" s="1"/>
  <c r="O440" i="11" s="1"/>
  <c r="P432" i="11"/>
  <c r="P435" i="11" s="1"/>
  <c r="I12" i="8"/>
  <c r="J12" i="8" s="1"/>
  <c r="K12" i="8" s="1"/>
  <c r="L210" i="11"/>
  <c r="L211" i="11" s="1"/>
  <c r="O534" i="12"/>
  <c r="I366" i="12"/>
  <c r="I367" i="12" s="1"/>
  <c r="F107" i="8"/>
  <c r="M208" i="12"/>
  <c r="N203" i="12"/>
  <c r="N206" i="12" s="1"/>
  <c r="E12" i="9"/>
  <c r="E15" i="9"/>
  <c r="E17" i="9" s="1"/>
  <c r="D130" i="8" s="1"/>
  <c r="S800" i="11"/>
  <c r="T815" i="11"/>
  <c r="N373" i="11"/>
  <c r="O368" i="11"/>
  <c r="O371" i="11" s="1"/>
  <c r="N912" i="11"/>
  <c r="N913" i="11" s="1"/>
  <c r="N914" i="11" s="1"/>
  <c r="F71" i="8"/>
  <c r="P451" i="12"/>
  <c r="Q444" i="12"/>
  <c r="Q338" i="11"/>
  <c r="Q341" i="11" s="1"/>
  <c r="P343" i="11"/>
  <c r="N251" i="12"/>
  <c r="N254" i="12" s="1"/>
  <c r="M256" i="12"/>
  <c r="I177" i="12"/>
  <c r="I178" i="12" s="1"/>
  <c r="F89" i="8"/>
  <c r="F91" i="8" s="1"/>
  <c r="I116" i="12"/>
  <c r="G411" i="12"/>
  <c r="G412" i="12" s="1"/>
  <c r="D110" i="8"/>
  <c r="L162" i="12"/>
  <c r="L163" i="12" s="1"/>
  <c r="I88" i="8"/>
  <c r="J88" i="8" s="1"/>
  <c r="K88" i="8" s="1"/>
  <c r="M454" i="11"/>
  <c r="M455" i="11" s="1"/>
  <c r="L30" i="8"/>
  <c r="O308" i="11"/>
  <c r="O311" i="11" s="1"/>
  <c r="N313" i="11"/>
  <c r="N314" i="11" s="1"/>
  <c r="N315" i="11" s="1"/>
  <c r="N316" i="11" s="1"/>
  <c r="K529" i="12"/>
  <c r="L524" i="12"/>
  <c r="L527" i="12" s="1"/>
  <c r="O143" i="11"/>
  <c r="O146" i="11" s="1"/>
  <c r="N148" i="11"/>
  <c r="N149" i="11" s="1"/>
  <c r="N150" i="11" s="1"/>
  <c r="N151" i="11" s="1"/>
  <c r="M1036" i="11"/>
  <c r="M1037" i="11" s="1"/>
  <c r="L76" i="8"/>
  <c r="M76" i="8" s="1"/>
  <c r="P130" i="11"/>
  <c r="Q145" i="11"/>
  <c r="M224" i="12"/>
  <c r="N77" i="12"/>
  <c r="N80" i="12" s="1"/>
  <c r="M82" i="12"/>
  <c r="M83" i="12" s="1"/>
  <c r="G47" i="8"/>
  <c r="J682" i="11"/>
  <c r="J683" i="11" s="1"/>
  <c r="I560" i="11"/>
  <c r="I561" i="11" s="1"/>
  <c r="I562" i="11" s="1"/>
  <c r="I563" i="11" s="1"/>
  <c r="J555" i="11"/>
  <c r="J558" i="11" s="1"/>
  <c r="J115" i="12"/>
  <c r="K110" i="12"/>
  <c r="K113" i="12" s="1"/>
  <c r="P265" i="11"/>
  <c r="Q280" i="11"/>
  <c r="O278" i="11"/>
  <c r="O281" i="11" s="1"/>
  <c r="N283" i="11"/>
  <c r="N284" i="11" s="1"/>
  <c r="N285" i="11" s="1"/>
  <c r="N286" i="11" s="1"/>
  <c r="J943" i="11"/>
  <c r="J944" i="11" s="1"/>
  <c r="G68" i="8"/>
  <c r="L269" i="11"/>
  <c r="N984" i="11"/>
  <c r="N987" i="11" s="1"/>
  <c r="M989" i="11"/>
  <c r="N361" i="12"/>
  <c r="U190" i="11"/>
  <c r="M180" i="11"/>
  <c r="M181" i="11" s="1"/>
  <c r="L10" i="8"/>
  <c r="M10" i="8" s="1"/>
  <c r="T419" i="11"/>
  <c r="O436" i="12"/>
  <c r="P429" i="12"/>
  <c r="R205" i="12"/>
  <c r="S220" i="12"/>
  <c r="L607" i="11"/>
  <c r="L608" i="11" s="1"/>
  <c r="I42" i="8"/>
  <c r="J42" i="8" s="1"/>
  <c r="K42" i="8" s="1"/>
  <c r="M592" i="11"/>
  <c r="M593" i="11" s="1"/>
  <c r="L41" i="8"/>
  <c r="M41" i="8" s="1"/>
  <c r="R587" i="11"/>
  <c r="O707" i="11"/>
  <c r="P722" i="11"/>
  <c r="I82" i="8"/>
  <c r="L99" i="12"/>
  <c r="L100" i="12" s="1"/>
  <c r="O1014" i="11"/>
  <c r="O1017" i="11" s="1"/>
  <c r="N1019" i="11"/>
  <c r="N1020" i="11" s="1"/>
  <c r="N1021" i="11" s="1"/>
  <c r="N1022" i="11" s="1"/>
  <c r="N112" i="12"/>
  <c r="N178" i="11"/>
  <c r="N179" i="11" s="1"/>
  <c r="N180" i="11" s="1"/>
  <c r="N181" i="11" s="1"/>
  <c r="O173" i="11"/>
  <c r="O176" i="11" s="1"/>
  <c r="J86" i="8"/>
  <c r="O233" i="12"/>
  <c r="O236" i="12" s="1"/>
  <c r="N238" i="12"/>
  <c r="N239" i="12" s="1"/>
  <c r="N240" i="12" s="1"/>
  <c r="N241" i="12" s="1"/>
  <c r="I531" i="12"/>
  <c r="I532" i="12" s="1"/>
  <c r="F121" i="8"/>
  <c r="F124" i="8" s="1"/>
  <c r="O720" i="11"/>
  <c r="O723" i="11" s="1"/>
  <c r="N725" i="11"/>
  <c r="M98" i="12"/>
  <c r="N896" i="11"/>
  <c r="O891" i="11"/>
  <c r="O894" i="11" s="1"/>
  <c r="L522" i="11"/>
  <c r="L525" i="11" s="1"/>
  <c r="K527" i="11"/>
  <c r="F10" i="9"/>
  <c r="O447" i="11"/>
  <c r="O450" i="11" s="1"/>
  <c r="N452" i="11"/>
  <c r="O328" i="11"/>
  <c r="P323" i="11"/>
  <c r="P326" i="11" s="1"/>
  <c r="V253" i="12"/>
  <c r="W268" i="12"/>
  <c r="M607" i="11"/>
  <c r="M608" i="11" s="1"/>
  <c r="L42" i="8"/>
  <c r="M209" i="11"/>
  <c r="I394" i="12"/>
  <c r="I395" i="12" s="1"/>
  <c r="J389" i="12"/>
  <c r="J392" i="12" s="1"/>
  <c r="R172" i="12"/>
  <c r="S165" i="12"/>
  <c r="I30" i="8"/>
  <c r="J30" i="8" s="1"/>
  <c r="K30" i="8" s="1"/>
  <c r="L454" i="11"/>
  <c r="L455" i="11" s="1"/>
  <c r="P140" i="12"/>
  <c r="P143" i="12" s="1"/>
  <c r="O145" i="12"/>
  <c r="O146" i="12" s="1"/>
  <c r="O147" i="12" s="1"/>
  <c r="O148" i="12" s="1"/>
  <c r="L84" i="12"/>
  <c r="L85" i="12" s="1"/>
  <c r="L537" i="11"/>
  <c r="L540" i="11" s="1"/>
  <c r="K542" i="11"/>
  <c r="M787" i="11"/>
  <c r="M788" i="11" s="1"/>
  <c r="L54" i="8"/>
  <c r="M54" i="8" s="1"/>
  <c r="I75" i="8"/>
  <c r="J75" i="8" s="1"/>
  <c r="L1021" i="11"/>
  <c r="L1022" i="11" s="1"/>
  <c r="O526" i="12"/>
  <c r="I49" i="8"/>
  <c r="J49" i="8" s="1"/>
  <c r="L712" i="11"/>
  <c r="L713" i="11" s="1"/>
  <c r="O233" i="11"/>
  <c r="O236" i="11" s="1"/>
  <c r="N238" i="11"/>
  <c r="O615" i="11"/>
  <c r="O618" i="11" s="1"/>
  <c r="N620" i="11"/>
  <c r="K440" i="12"/>
  <c r="M645" i="11"/>
  <c r="M648" i="11" s="1"/>
  <c r="L650" i="11"/>
  <c r="I7" i="8"/>
  <c r="L135" i="11"/>
  <c r="L136" i="11" s="1"/>
  <c r="J883" i="11"/>
  <c r="J884" i="11" s="1"/>
  <c r="G64" i="8"/>
  <c r="L419" i="12"/>
  <c r="L422" i="12" s="1"/>
  <c r="K424" i="12"/>
  <c r="J286" i="12"/>
  <c r="K391" i="12"/>
  <c r="G16" i="10"/>
  <c r="H11" i="10"/>
  <c r="H14" i="10" s="1"/>
  <c r="N953" i="11"/>
  <c r="M863" i="11"/>
  <c r="L941" i="11"/>
  <c r="L942" i="11" s="1"/>
  <c r="M936" i="11"/>
  <c r="M939" i="11" s="1"/>
  <c r="R464" i="11"/>
  <c r="P496" i="12"/>
  <c r="Q489" i="12"/>
  <c r="I515" i="12"/>
  <c r="I516" i="12" s="1"/>
  <c r="I517" i="12" s="1"/>
  <c r="P331" i="12"/>
  <c r="N146" i="12"/>
  <c r="N147" i="12" s="1"/>
  <c r="N148" i="12" s="1"/>
  <c r="U1001" i="11"/>
  <c r="T549" i="12"/>
  <c r="O750" i="11"/>
  <c r="O753" i="11" s="1"/>
  <c r="N755" i="11"/>
  <c r="M479" i="12"/>
  <c r="M482" i="12" s="1"/>
  <c r="L484" i="12"/>
  <c r="O344" i="11"/>
  <c r="O345" i="11" s="1"/>
  <c r="O346" i="11" s="1"/>
  <c r="M621" i="11"/>
  <c r="O187" i="12"/>
  <c r="P187" i="12" s="1"/>
  <c r="Q187" i="12" s="1"/>
  <c r="R187" i="12" s="1"/>
  <c r="S187" i="12" s="1"/>
  <c r="T187" i="12" s="1"/>
  <c r="U187" i="12" s="1"/>
  <c r="V187" i="12" s="1"/>
  <c r="W187" i="12" s="1"/>
  <c r="X187" i="12" s="1"/>
  <c r="Y187" i="12" s="1"/>
  <c r="Z187" i="12" s="1"/>
  <c r="AA187" i="12" s="1"/>
  <c r="AB187" i="12" s="1"/>
  <c r="AC187" i="12" s="1"/>
  <c r="AD187" i="12" s="1"/>
  <c r="AE187" i="12" s="1"/>
  <c r="AF187" i="12" s="1"/>
  <c r="AG187" i="12" s="1"/>
  <c r="AH187" i="12" s="1"/>
  <c r="AI187" i="12" s="1"/>
  <c r="AJ187" i="12" s="1"/>
  <c r="AK187" i="12" s="1"/>
  <c r="AL187" i="12" s="1"/>
  <c r="AM187" i="12" s="1"/>
  <c r="AN187" i="12" s="1"/>
  <c r="AO187" i="12" s="1"/>
  <c r="AP187" i="12" s="1"/>
  <c r="AQ187" i="12" s="1"/>
  <c r="AR187" i="12" s="1"/>
  <c r="AS187" i="12" s="1"/>
  <c r="AT187" i="12" s="1"/>
  <c r="AU187" i="12" s="1"/>
  <c r="AV187" i="12" s="1"/>
  <c r="AW187" i="12" s="1"/>
  <c r="AX187" i="12" s="1"/>
  <c r="AY187" i="12" s="1"/>
  <c r="AZ187" i="12" s="1"/>
  <c r="BA187" i="12" s="1"/>
  <c r="BB187" i="12" s="1"/>
  <c r="BC187" i="12" s="1"/>
  <c r="BD187" i="12" s="1"/>
  <c r="BE187" i="12" s="1"/>
  <c r="BF187" i="12" s="1"/>
  <c r="BG187" i="12" s="1"/>
  <c r="BH187" i="12" s="1"/>
  <c r="D187" i="12" s="1"/>
  <c r="D188" i="12" s="1"/>
  <c r="M314" i="11"/>
  <c r="M149" i="11"/>
  <c r="M449" i="12"/>
  <c r="M452" i="12" s="1"/>
  <c r="L454" i="12"/>
  <c r="O735" i="11"/>
  <c r="O738" i="11" s="1"/>
  <c r="N740" i="11"/>
  <c r="P477" i="11"/>
  <c r="P480" i="11" s="1"/>
  <c r="O482" i="11"/>
  <c r="O483" i="11" s="1"/>
  <c r="O484" i="11" s="1"/>
  <c r="O485" i="11" s="1"/>
  <c r="N421" i="12"/>
  <c r="K570" i="11"/>
  <c r="K573" i="11" s="1"/>
  <c r="J575" i="11"/>
  <c r="M464" i="12"/>
  <c r="M467" i="12" s="1"/>
  <c r="L469" i="12"/>
  <c r="L470" i="12" s="1"/>
  <c r="M898" i="11"/>
  <c r="M899" i="11" s="1"/>
  <c r="L65" i="8"/>
  <c r="M65" i="8" s="1"/>
  <c r="J529" i="11"/>
  <c r="J530" i="11" s="1"/>
  <c r="G35" i="8"/>
  <c r="O299" i="12"/>
  <c r="O302" i="12" s="1"/>
  <c r="N304" i="12"/>
  <c r="J176" i="12"/>
  <c r="M406" i="12"/>
  <c r="P157" i="12"/>
  <c r="O848" i="11"/>
  <c r="O849" i="11" s="1"/>
  <c r="O850" i="11" s="1"/>
  <c r="O851" i="11" s="1"/>
  <c r="P843" i="11"/>
  <c r="P846" i="11" s="1"/>
  <c r="O818" i="11"/>
  <c r="P813" i="11"/>
  <c r="P816" i="11" s="1"/>
  <c r="L927" i="11"/>
  <c r="P519" i="12"/>
  <c r="I576" i="11"/>
  <c r="O798" i="11"/>
  <c r="O801" i="11" s="1"/>
  <c r="N803" i="11"/>
  <c r="N804" i="11" s="1"/>
  <c r="N805" i="11" s="1"/>
  <c r="N806" i="11" s="1"/>
  <c r="P79" i="12"/>
  <c r="Q94" i="12"/>
  <c r="O999" i="11"/>
  <c r="O1002" i="11" s="1"/>
  <c r="N1004" i="11"/>
  <c r="N1005" i="11" s="1"/>
  <c r="N1006" i="11" s="1"/>
  <c r="N1007" i="11" s="1"/>
  <c r="M305" i="12"/>
  <c r="L572" i="11"/>
  <c r="L557" i="11" s="1"/>
  <c r="N404" i="11"/>
  <c r="O494" i="11"/>
  <c r="K175" i="12"/>
  <c r="K176" i="12" s="1"/>
  <c r="L170" i="12"/>
  <c r="L173" i="12" s="1"/>
  <c r="Q878" i="11"/>
  <c r="R893" i="11"/>
  <c r="K942" i="11"/>
  <c r="K350" i="12"/>
  <c r="O1029" i="11"/>
  <c r="O1032" i="11" s="1"/>
  <c r="N1034" i="11"/>
  <c r="N1035" i="11" s="1"/>
  <c r="N1036" i="11" s="1"/>
  <c r="N1037" i="11" s="1"/>
  <c r="M1020" i="11"/>
  <c r="K509" i="12"/>
  <c r="K512" i="12" s="1"/>
  <c r="J514" i="12"/>
  <c r="J515" i="12" s="1"/>
  <c r="J516" i="12" s="1"/>
  <c r="J517" i="12" s="1"/>
  <c r="J94" i="8"/>
  <c r="I96" i="8"/>
  <c r="K49" i="8" l="1"/>
  <c r="E35" i="1"/>
  <c r="P474" i="12"/>
  <c r="P481" i="12" s="1"/>
  <c r="D509" i="11"/>
  <c r="D510" i="11" s="1"/>
  <c r="Z539" i="11"/>
  <c r="AA539" i="11" s="1"/>
  <c r="AB539" i="11" s="1"/>
  <c r="AC539" i="11" s="1"/>
  <c r="AD539" i="11" s="1"/>
  <c r="AE539" i="11" s="1"/>
  <c r="AF539" i="11" s="1"/>
  <c r="AG539" i="11" s="1"/>
  <c r="AH539" i="11" s="1"/>
  <c r="AI539" i="11" s="1"/>
  <c r="AJ539" i="11" s="1"/>
  <c r="AK539" i="11" s="1"/>
  <c r="AL539" i="11" s="1"/>
  <c r="AM539" i="11" s="1"/>
  <c r="AN539" i="11" s="1"/>
  <c r="AO539" i="11" s="1"/>
  <c r="AJ692" i="11"/>
  <c r="AK692" i="11" s="1"/>
  <c r="AL692" i="11" s="1"/>
  <c r="AM692" i="11" s="1"/>
  <c r="AN692" i="11" s="1"/>
  <c r="AO692" i="11" s="1"/>
  <c r="AP692" i="11" s="1"/>
  <c r="AQ692" i="11" s="1"/>
  <c r="AR692" i="11" s="1"/>
  <c r="AS692" i="11" s="1"/>
  <c r="AT692" i="11" s="1"/>
  <c r="AU692" i="11" s="1"/>
  <c r="AV692" i="11" s="1"/>
  <c r="AW692" i="11" s="1"/>
  <c r="AX692" i="11" s="1"/>
  <c r="AY692" i="11" s="1"/>
  <c r="AZ692" i="11" s="1"/>
  <c r="BA692" i="11" s="1"/>
  <c r="BB692" i="11" s="1"/>
  <c r="BC692" i="11" s="1"/>
  <c r="BD692" i="11" s="1"/>
  <c r="BE692" i="11" s="1"/>
  <c r="BF692" i="11" s="1"/>
  <c r="BG692" i="11" s="1"/>
  <c r="BH692" i="11" s="1"/>
  <c r="D692" i="11" s="1"/>
  <c r="D693" i="11" s="1"/>
  <c r="AD617" i="11"/>
  <c r="AE617" i="11" s="1"/>
  <c r="AF617" i="11" s="1"/>
  <c r="AG617" i="11" s="1"/>
  <c r="AH617" i="11" s="1"/>
  <c r="M42" i="8"/>
  <c r="O112" i="12"/>
  <c r="M30" i="8"/>
  <c r="G17" i="10"/>
  <c r="E20" i="9"/>
  <c r="E25" i="9" s="1"/>
  <c r="O662" i="11"/>
  <c r="P662" i="11" s="1"/>
  <c r="AX632" i="11"/>
  <c r="AY632" i="11" s="1"/>
  <c r="AZ632" i="11" s="1"/>
  <c r="BA632" i="11" s="1"/>
  <c r="BB632" i="11" s="1"/>
  <c r="BC632" i="11" s="1"/>
  <c r="BD632" i="11" s="1"/>
  <c r="BE632" i="11" s="1"/>
  <c r="BF632" i="11" s="1"/>
  <c r="BG632" i="11" s="1"/>
  <c r="K61" i="8"/>
  <c r="K75" i="8"/>
  <c r="E46" i="1"/>
  <c r="G37" i="8"/>
  <c r="E26" i="9"/>
  <c r="G124" i="8"/>
  <c r="F20" i="9"/>
  <c r="E126" i="8"/>
  <c r="E128" i="8" s="1"/>
  <c r="G10" i="9"/>
  <c r="G15" i="9" s="1"/>
  <c r="D126" i="8"/>
  <c r="D128" i="8" s="1"/>
  <c r="D129" i="8" s="1"/>
  <c r="D131" i="8" s="1"/>
  <c r="V376" i="12"/>
  <c r="W376" i="12" s="1"/>
  <c r="X376" i="12" s="1"/>
  <c r="Y376" i="12" s="1"/>
  <c r="Z376" i="12" s="1"/>
  <c r="AA376" i="12" s="1"/>
  <c r="AB376" i="12" s="1"/>
  <c r="AC376" i="12" s="1"/>
  <c r="AD376" i="12" s="1"/>
  <c r="AE376" i="12" s="1"/>
  <c r="AF376" i="12" s="1"/>
  <c r="AG376" i="12" s="1"/>
  <c r="AH376" i="12" s="1"/>
  <c r="AI376" i="12" s="1"/>
  <c r="AJ376" i="12" s="1"/>
  <c r="AK376" i="12" s="1"/>
  <c r="AL376" i="12" s="1"/>
  <c r="AM376" i="12" s="1"/>
  <c r="AN376" i="12" s="1"/>
  <c r="AO376" i="12" s="1"/>
  <c r="AP376" i="12" s="1"/>
  <c r="AQ376" i="12" s="1"/>
  <c r="AR376" i="12" s="1"/>
  <c r="AS376" i="12" s="1"/>
  <c r="AT376" i="12" s="1"/>
  <c r="AU376" i="12" s="1"/>
  <c r="AV376" i="12" s="1"/>
  <c r="AW376" i="12" s="1"/>
  <c r="AX376" i="12" s="1"/>
  <c r="AY376" i="12" s="1"/>
  <c r="AZ376" i="12" s="1"/>
  <c r="BA376" i="12" s="1"/>
  <c r="BB376" i="12" s="1"/>
  <c r="BC376" i="12" s="1"/>
  <c r="BD376" i="12" s="1"/>
  <c r="BE376" i="12" s="1"/>
  <c r="BF376" i="12" s="1"/>
  <c r="BG376" i="12" s="1"/>
  <c r="BH376" i="12" s="1"/>
  <c r="D376" i="12" s="1"/>
  <c r="D377" i="12" s="1"/>
  <c r="L943" i="11"/>
  <c r="L944" i="11" s="1"/>
  <c r="I68" i="8"/>
  <c r="J68" i="8" s="1"/>
  <c r="K68" i="8" s="1"/>
  <c r="K682" i="11"/>
  <c r="K683" i="11" s="1"/>
  <c r="H47" i="8"/>
  <c r="L501" i="12"/>
  <c r="L502" i="12" s="1"/>
  <c r="I117" i="8"/>
  <c r="J117" i="8" s="1"/>
  <c r="K117" i="8" s="1"/>
  <c r="N132" i="12"/>
  <c r="N133" i="12" s="1"/>
  <c r="I396" i="12"/>
  <c r="I397" i="12" s="1"/>
  <c r="F109" i="8"/>
  <c r="K883" i="11"/>
  <c r="K884" i="11" s="1"/>
  <c r="H64" i="8"/>
  <c r="O1034" i="11"/>
  <c r="O1035" i="11" s="1"/>
  <c r="O1036" i="11" s="1"/>
  <c r="O1037" i="11" s="1"/>
  <c r="P1029" i="11"/>
  <c r="P1032" i="11" s="1"/>
  <c r="M637" i="11"/>
  <c r="M638" i="11" s="1"/>
  <c r="L44" i="8"/>
  <c r="M44" i="8" s="1"/>
  <c r="P482" i="11"/>
  <c r="P483" i="11" s="1"/>
  <c r="P484" i="11" s="1"/>
  <c r="P485" i="11" s="1"/>
  <c r="Q477" i="11"/>
  <c r="Q480" i="11" s="1"/>
  <c r="M454" i="12"/>
  <c r="M455" i="12" s="1"/>
  <c r="N449" i="12"/>
  <c r="N452" i="12" s="1"/>
  <c r="K286" i="12"/>
  <c r="M650" i="11"/>
  <c r="N645" i="11"/>
  <c r="N648" i="11" s="1"/>
  <c r="K441" i="12"/>
  <c r="K442" i="12" s="1"/>
  <c r="H113" i="8"/>
  <c r="M1021" i="11"/>
  <c r="M1022" i="11" s="1"/>
  <c r="L75" i="8"/>
  <c r="M75" i="8" s="1"/>
  <c r="K943" i="11"/>
  <c r="K944" i="11" s="1"/>
  <c r="H68" i="8"/>
  <c r="M170" i="12"/>
  <c r="M173" i="12" s="1"/>
  <c r="L175" i="12"/>
  <c r="P494" i="11"/>
  <c r="O404" i="11"/>
  <c r="Q79" i="12"/>
  <c r="R94" i="12"/>
  <c r="P798" i="11"/>
  <c r="P801" i="11" s="1"/>
  <c r="O803" i="11"/>
  <c r="O804" i="11" s="1"/>
  <c r="O805" i="11" s="1"/>
  <c r="O806" i="11" s="1"/>
  <c r="M712" i="11"/>
  <c r="M713" i="11" s="1"/>
  <c r="L49" i="8"/>
  <c r="M49" i="8" s="1"/>
  <c r="Q813" i="11"/>
  <c r="Q816" i="11" s="1"/>
  <c r="P818" i="11"/>
  <c r="P819" i="11" s="1"/>
  <c r="P820" i="11" s="1"/>
  <c r="P821" i="11" s="1"/>
  <c r="P112" i="12"/>
  <c r="Q157" i="12"/>
  <c r="N406" i="12"/>
  <c r="M469" i="12"/>
  <c r="M470" i="12" s="1"/>
  <c r="N464" i="12"/>
  <c r="N467" i="12" s="1"/>
  <c r="O740" i="11"/>
  <c r="O741" i="11" s="1"/>
  <c r="O742" i="11" s="1"/>
  <c r="O743" i="11" s="1"/>
  <c r="P735" i="11"/>
  <c r="P738" i="11" s="1"/>
  <c r="M150" i="11"/>
  <c r="M151" i="11" s="1"/>
  <c r="L8" i="8"/>
  <c r="M8" i="8" s="1"/>
  <c r="Q331" i="12"/>
  <c r="Q496" i="12"/>
  <c r="R489" i="12"/>
  <c r="S464" i="11"/>
  <c r="H16" i="10"/>
  <c r="I11" i="10"/>
  <c r="I14" i="10" s="1"/>
  <c r="L424" i="12"/>
  <c r="L425" i="12" s="1"/>
  <c r="L426" i="12" s="1"/>
  <c r="L427" i="12" s="1"/>
  <c r="M419" i="12"/>
  <c r="M422" i="12" s="1"/>
  <c r="J7" i="8"/>
  <c r="O620" i="11"/>
  <c r="O621" i="11" s="1"/>
  <c r="O622" i="11" s="1"/>
  <c r="O623" i="11" s="1"/>
  <c r="P615" i="11"/>
  <c r="P618" i="11" s="1"/>
  <c r="S172" i="12"/>
  <c r="T165" i="12"/>
  <c r="Q323" i="11"/>
  <c r="Q326" i="11" s="1"/>
  <c r="P328" i="11"/>
  <c r="P707" i="11"/>
  <c r="Q722" i="11"/>
  <c r="O421" i="12"/>
  <c r="N989" i="11"/>
  <c r="N990" i="11" s="1"/>
  <c r="N991" i="11" s="1"/>
  <c r="N992" i="11" s="1"/>
  <c r="O984" i="11"/>
  <c r="O987" i="11" s="1"/>
  <c r="Q265" i="11"/>
  <c r="R280" i="11"/>
  <c r="K555" i="11"/>
  <c r="K558" i="11" s="1"/>
  <c r="J560" i="11"/>
  <c r="J561" i="11" s="1"/>
  <c r="J562" i="11" s="1"/>
  <c r="J563" i="11" s="1"/>
  <c r="J381" i="12"/>
  <c r="J382" i="12" s="1"/>
  <c r="G108" i="8"/>
  <c r="L529" i="12"/>
  <c r="L530" i="12" s="1"/>
  <c r="M524" i="12"/>
  <c r="M527" i="12" s="1"/>
  <c r="L16" i="8"/>
  <c r="M270" i="11"/>
  <c r="M271" i="11" s="1"/>
  <c r="T800" i="11"/>
  <c r="U815" i="11"/>
  <c r="F15" i="9"/>
  <c r="O203" i="12"/>
  <c r="O206" i="12" s="1"/>
  <c r="N208" i="12"/>
  <c r="M135" i="11"/>
  <c r="M136" i="11" s="1"/>
  <c r="L7" i="8"/>
  <c r="N897" i="11"/>
  <c r="N898" i="11" s="1"/>
  <c r="N899" i="11" s="1"/>
  <c r="O541" i="12"/>
  <c r="O511" i="12" s="1"/>
  <c r="P534" i="12"/>
  <c r="Q432" i="11"/>
  <c r="Q435" i="11" s="1"/>
  <c r="P437" i="11"/>
  <c r="P438" i="11" s="1"/>
  <c r="P439" i="11" s="1"/>
  <c r="P440" i="11" s="1"/>
  <c r="M742" i="11"/>
  <c r="M743" i="11" s="1"/>
  <c r="L51" i="8"/>
  <c r="M51" i="8" s="1"/>
  <c r="T127" i="12"/>
  <c r="J284" i="12"/>
  <c r="J287" i="12" s="1"/>
  <c r="I289" i="12"/>
  <c r="Q417" i="11"/>
  <c r="Q420" i="11" s="1"/>
  <c r="P422" i="11"/>
  <c r="T1016" i="11"/>
  <c r="S986" i="11"/>
  <c r="O329" i="12"/>
  <c r="O332" i="12" s="1"/>
  <c r="N334" i="12"/>
  <c r="N268" i="11"/>
  <c r="N269" i="11" s="1"/>
  <c r="N270" i="11" s="1"/>
  <c r="N271" i="11" s="1"/>
  <c r="O263" i="11"/>
  <c r="O266" i="11" s="1"/>
  <c r="K973" i="11"/>
  <c r="K974" i="11" s="1"/>
  <c r="H70" i="8"/>
  <c r="O319" i="12"/>
  <c r="O320" i="12" s="1"/>
  <c r="O321" i="12" s="1"/>
  <c r="O322" i="12" s="1"/>
  <c r="P314" i="12"/>
  <c r="P317" i="12" s="1"/>
  <c r="O630" i="11"/>
  <c r="O633" i="11" s="1"/>
  <c r="N635" i="11"/>
  <c r="N636" i="11" s="1"/>
  <c r="N637" i="11" s="1"/>
  <c r="N638" i="11" s="1"/>
  <c r="T205" i="11"/>
  <c r="S175" i="11"/>
  <c r="M190" i="12"/>
  <c r="N185" i="12"/>
  <c r="N188" i="12" s="1"/>
  <c r="Q293" i="11"/>
  <c r="Q296" i="11" s="1"/>
  <c r="P298" i="11"/>
  <c r="P266" i="12"/>
  <c r="P269" i="12" s="1"/>
  <c r="O271" i="12"/>
  <c r="O272" i="12" s="1"/>
  <c r="O273" i="12" s="1"/>
  <c r="O274" i="12" s="1"/>
  <c r="K456" i="12"/>
  <c r="K457" i="12" s="1"/>
  <c r="H114" i="8"/>
  <c r="K561" i="12"/>
  <c r="K562" i="12" s="1"/>
  <c r="H123" i="8"/>
  <c r="O695" i="11"/>
  <c r="O696" i="11" s="1"/>
  <c r="O697" i="11" s="1"/>
  <c r="O698" i="11" s="1"/>
  <c r="P690" i="11"/>
  <c r="P693" i="11" s="1"/>
  <c r="K486" i="12"/>
  <c r="K487" i="12" s="1"/>
  <c r="H116" i="8"/>
  <c r="L499" i="11"/>
  <c r="L500" i="11" s="1"/>
  <c r="I33" i="8"/>
  <c r="J33" i="8" s="1"/>
  <c r="K33" i="8" s="1"/>
  <c r="L513" i="11"/>
  <c r="Q188" i="11"/>
  <c r="Q191" i="11" s="1"/>
  <c r="P193" i="11"/>
  <c r="P194" i="11" s="1"/>
  <c r="P195" i="11" s="1"/>
  <c r="P196" i="11" s="1"/>
  <c r="J96" i="8"/>
  <c r="K96" i="8" s="1"/>
  <c r="K94" i="8"/>
  <c r="R878" i="11"/>
  <c r="S893" i="11"/>
  <c r="M306" i="12"/>
  <c r="M307" i="12" s="1"/>
  <c r="L103" i="8"/>
  <c r="M103" i="8" s="1"/>
  <c r="I577" i="11"/>
  <c r="I578" i="11" s="1"/>
  <c r="F40" i="8"/>
  <c r="F55" i="8" s="1"/>
  <c r="N726" i="11"/>
  <c r="N727" i="11" s="1"/>
  <c r="N728" i="11" s="1"/>
  <c r="O304" i="12"/>
  <c r="P299" i="12"/>
  <c r="P302" i="12" s="1"/>
  <c r="K41" i="14"/>
  <c r="O755" i="11"/>
  <c r="O756" i="11" s="1"/>
  <c r="O757" i="11" s="1"/>
  <c r="O758" i="11" s="1"/>
  <c r="P750" i="11"/>
  <c r="P753" i="11" s="1"/>
  <c r="V1001" i="11"/>
  <c r="M84" i="12"/>
  <c r="M85" i="12" s="1"/>
  <c r="N863" i="11"/>
  <c r="O953" i="11"/>
  <c r="L440" i="12"/>
  <c r="P344" i="11"/>
  <c r="P345" i="11" s="1"/>
  <c r="P346" i="11" s="1"/>
  <c r="L542" i="11"/>
  <c r="L543" i="11" s="1"/>
  <c r="M537" i="11"/>
  <c r="M540" i="11" s="1"/>
  <c r="K389" i="12"/>
  <c r="K392" i="12" s="1"/>
  <c r="J394" i="12"/>
  <c r="J395" i="12" s="1"/>
  <c r="O452" i="11"/>
  <c r="P447" i="11"/>
  <c r="P450" i="11" s="1"/>
  <c r="M99" i="12"/>
  <c r="M100" i="12" s="1"/>
  <c r="L82" i="8"/>
  <c r="M82" i="8" s="1"/>
  <c r="O725" i="11"/>
  <c r="P720" i="11"/>
  <c r="P723" i="11" s="1"/>
  <c r="K86" i="8"/>
  <c r="J82" i="8"/>
  <c r="E32" i="1" s="1"/>
  <c r="I83" i="8"/>
  <c r="M927" i="11"/>
  <c r="U419" i="11"/>
  <c r="V190" i="11"/>
  <c r="Q130" i="11"/>
  <c r="R145" i="11"/>
  <c r="K530" i="12"/>
  <c r="Q343" i="11"/>
  <c r="R338" i="11"/>
  <c r="R341" i="11" s="1"/>
  <c r="Q451" i="12"/>
  <c r="R444" i="12"/>
  <c r="P368" i="11"/>
  <c r="P371" i="11" s="1"/>
  <c r="O373" i="11"/>
  <c r="O374" i="11" s="1"/>
  <c r="O375" i="11" s="1"/>
  <c r="O376" i="11" s="1"/>
  <c r="U91" i="11"/>
  <c r="H17" i="10"/>
  <c r="O97" i="12"/>
  <c r="P92" i="12"/>
  <c r="P95" i="12" s="1"/>
  <c r="N926" i="11"/>
  <c r="O921" i="11"/>
  <c r="O924" i="11" s="1"/>
  <c r="Q524" i="11"/>
  <c r="R524" i="11" s="1"/>
  <c r="S524" i="11" s="1"/>
  <c r="T524" i="11" s="1"/>
  <c r="U524" i="11" s="1"/>
  <c r="V524" i="11" s="1"/>
  <c r="W524" i="11" s="1"/>
  <c r="X524" i="11" s="1"/>
  <c r="Y524" i="11" s="1"/>
  <c r="Z524" i="11" s="1"/>
  <c r="AA524" i="11" s="1"/>
  <c r="AB524" i="11" s="1"/>
  <c r="AC524" i="11" s="1"/>
  <c r="AD524" i="11" s="1"/>
  <c r="AE524" i="11" s="1"/>
  <c r="AF524" i="11" s="1"/>
  <c r="AG524" i="11" s="1"/>
  <c r="AH524" i="11" s="1"/>
  <c r="AI524" i="11" s="1"/>
  <c r="AJ524" i="11" s="1"/>
  <c r="AK524" i="11" s="1"/>
  <c r="AL524" i="11" s="1"/>
  <c r="AM524" i="11" s="1"/>
  <c r="AN524" i="11" s="1"/>
  <c r="AO524" i="11" s="1"/>
  <c r="AP524" i="11" s="1"/>
  <c r="AQ524" i="11" s="1"/>
  <c r="AR524" i="11" s="1"/>
  <c r="AS524" i="11" s="1"/>
  <c r="AT524" i="11" s="1"/>
  <c r="AU524" i="11" s="1"/>
  <c r="AV524" i="11" s="1"/>
  <c r="AW524" i="11" s="1"/>
  <c r="AX524" i="11" s="1"/>
  <c r="AY524" i="11" s="1"/>
  <c r="AZ524" i="11" s="1"/>
  <c r="BA524" i="11" s="1"/>
  <c r="BB524" i="11" s="1"/>
  <c r="BC524" i="11" s="1"/>
  <c r="BD524" i="11" s="1"/>
  <c r="BE524" i="11" s="1"/>
  <c r="BF524" i="11" s="1"/>
  <c r="BG524" i="11" s="1"/>
  <c r="BH524" i="11" s="1"/>
  <c r="D524" i="11" s="1"/>
  <c r="D525" i="11" s="1"/>
  <c r="M675" i="11"/>
  <c r="M678" i="11" s="1"/>
  <c r="L680" i="11"/>
  <c r="L681" i="11" s="1"/>
  <c r="M499" i="12"/>
  <c r="M500" i="12" s="1"/>
  <c r="N494" i="12"/>
  <c r="N497" i="12" s="1"/>
  <c r="P125" i="12"/>
  <c r="P128" i="12" s="1"/>
  <c r="O130" i="12"/>
  <c r="K957" i="11"/>
  <c r="O208" i="11"/>
  <c r="P203" i="11"/>
  <c r="P206" i="11" s="1"/>
  <c r="N771" i="11"/>
  <c r="N772" i="11" s="1"/>
  <c r="N773" i="11" s="1"/>
  <c r="O223" i="12"/>
  <c r="O224" i="12" s="1"/>
  <c r="O225" i="12" s="1"/>
  <c r="O226" i="12" s="1"/>
  <c r="P218" i="12"/>
  <c r="P221" i="12" s="1"/>
  <c r="N497" i="11"/>
  <c r="N498" i="11" s="1"/>
  <c r="N499" i="11" s="1"/>
  <c r="N500" i="11" s="1"/>
  <c r="O492" i="11"/>
  <c r="O495" i="11" s="1"/>
  <c r="K99" i="8"/>
  <c r="J100" i="8"/>
  <c r="K100" i="8" s="1"/>
  <c r="P785" i="11"/>
  <c r="P786" i="11" s="1"/>
  <c r="P787" i="11" s="1"/>
  <c r="P788" i="11" s="1"/>
  <c r="Q780" i="11"/>
  <c r="Q783" i="11" s="1"/>
  <c r="J366" i="12"/>
  <c r="J367" i="12" s="1"/>
  <c r="G107" i="8"/>
  <c r="N133" i="11"/>
  <c r="N134" i="11" s="1"/>
  <c r="N135" i="11" s="1"/>
  <c r="N136" i="11" s="1"/>
  <c r="O128" i="11"/>
  <c r="O131" i="11" s="1"/>
  <c r="P911" i="11"/>
  <c r="Q906" i="11"/>
  <c r="Q909" i="11" s="1"/>
  <c r="J408" i="11"/>
  <c r="J409" i="11" s="1"/>
  <c r="J410" i="11" s="1"/>
  <c r="K501" i="12"/>
  <c r="K502" i="12" s="1"/>
  <c r="H117" i="8"/>
  <c r="Q158" i="11"/>
  <c r="Q161" i="11" s="1"/>
  <c r="P163" i="11"/>
  <c r="M876" i="11"/>
  <c r="M879" i="11" s="1"/>
  <c r="L881" i="11"/>
  <c r="L882" i="11" s="1"/>
  <c r="N756" i="11"/>
  <c r="N757" i="11" s="1"/>
  <c r="N758" i="11" s="1"/>
  <c r="L956" i="11"/>
  <c r="L957" i="11" s="1"/>
  <c r="M951" i="11"/>
  <c r="M954" i="11" s="1"/>
  <c r="O770" i="11"/>
  <c r="P765" i="11"/>
  <c r="P768" i="11" s="1"/>
  <c r="K28" i="8"/>
  <c r="M439" i="12"/>
  <c r="N434" i="12"/>
  <c r="N437" i="12" s="1"/>
  <c r="N224" i="12"/>
  <c r="N225" i="12" s="1"/>
  <c r="N226" i="12" s="1"/>
  <c r="P526" i="12"/>
  <c r="Q519" i="12"/>
  <c r="Q843" i="11"/>
  <c r="Q846" i="11" s="1"/>
  <c r="P848" i="11"/>
  <c r="P849" i="11" s="1"/>
  <c r="P850" i="11" s="1"/>
  <c r="P851" i="11" s="1"/>
  <c r="N936" i="11"/>
  <c r="N939" i="11" s="1"/>
  <c r="M941" i="11"/>
  <c r="M942" i="11" s="1"/>
  <c r="P145" i="12"/>
  <c r="P146" i="12" s="1"/>
  <c r="P147" i="12" s="1"/>
  <c r="P148" i="12" s="1"/>
  <c r="Q140" i="12"/>
  <c r="Q143" i="12" s="1"/>
  <c r="W253" i="12"/>
  <c r="X268" i="12"/>
  <c r="K177" i="12"/>
  <c r="K178" i="12" s="1"/>
  <c r="H89" i="8"/>
  <c r="H91" i="8" s="1"/>
  <c r="K116" i="12"/>
  <c r="L527" i="11"/>
  <c r="M522" i="11"/>
  <c r="M525" i="11" s="1"/>
  <c r="P173" i="11"/>
  <c r="P176" i="11" s="1"/>
  <c r="O178" i="11"/>
  <c r="O179" i="11" s="1"/>
  <c r="O180" i="11" s="1"/>
  <c r="O181" i="11" s="1"/>
  <c r="S587" i="11"/>
  <c r="S205" i="12"/>
  <c r="T220" i="12"/>
  <c r="O361" i="12"/>
  <c r="K115" i="12"/>
  <c r="L110" i="12"/>
  <c r="L113" i="12" s="1"/>
  <c r="O77" i="12"/>
  <c r="O80" i="12" s="1"/>
  <c r="N82" i="12"/>
  <c r="N83" i="12" s="1"/>
  <c r="L88" i="8"/>
  <c r="M88" i="8" s="1"/>
  <c r="M162" i="12"/>
  <c r="M163" i="12" s="1"/>
  <c r="M757" i="11"/>
  <c r="M758" i="11" s="1"/>
  <c r="L52" i="8"/>
  <c r="M52" i="8" s="1"/>
  <c r="K652" i="11"/>
  <c r="K653" i="11" s="1"/>
  <c r="H45" i="8"/>
  <c r="L100" i="8"/>
  <c r="M100" i="8" s="1"/>
  <c r="O131" i="12"/>
  <c r="M321" i="12"/>
  <c r="M322" i="12" s="1"/>
  <c r="L104" i="8"/>
  <c r="M104" i="8" s="1"/>
  <c r="M660" i="11"/>
  <c r="M663" i="11" s="1"/>
  <c r="L665" i="11"/>
  <c r="L666" i="11" s="1"/>
  <c r="K545" i="12"/>
  <c r="Q248" i="11"/>
  <c r="Q251" i="11" s="1"/>
  <c r="P253" i="11"/>
  <c r="P254" i="11" s="1"/>
  <c r="P255" i="11" s="1"/>
  <c r="P256" i="11" s="1"/>
  <c r="U370" i="11"/>
  <c r="L861" i="11"/>
  <c r="L864" i="11" s="1"/>
  <c r="K866" i="11"/>
  <c r="K867" i="11" s="1"/>
  <c r="K868" i="11" s="1"/>
  <c r="K869" i="11" s="1"/>
  <c r="N374" i="11"/>
  <c r="N375" i="11" s="1"/>
  <c r="N376" i="11" s="1"/>
  <c r="N160" i="12"/>
  <c r="O155" i="12"/>
  <c r="O158" i="12" s="1"/>
  <c r="N710" i="11"/>
  <c r="N711" i="11" s="1"/>
  <c r="N712" i="11" s="1"/>
  <c r="N713" i="11" s="1"/>
  <c r="O705" i="11"/>
  <c r="O708" i="11" s="1"/>
  <c r="N305" i="12"/>
  <c r="P466" i="12"/>
  <c r="Q459" i="12"/>
  <c r="L471" i="12"/>
  <c r="L472" i="12" s="1"/>
  <c r="I115" i="8"/>
  <c r="J115" i="8" s="1"/>
  <c r="K115" i="8" s="1"/>
  <c r="U3" i="10"/>
  <c r="O590" i="11"/>
  <c r="P585" i="11"/>
  <c r="P588" i="11" s="1"/>
  <c r="M240" i="11"/>
  <c r="M241" i="11" s="1"/>
  <c r="L14" i="8"/>
  <c r="M14" i="8" s="1"/>
  <c r="U301" i="12"/>
  <c r="H34" i="8"/>
  <c r="K514" i="11"/>
  <c r="K515" i="11" s="1"/>
  <c r="K667" i="11"/>
  <c r="K668" i="11" s="1"/>
  <c r="H46" i="8"/>
  <c r="O467" i="11"/>
  <c r="P462" i="11"/>
  <c r="P465" i="11" s="1"/>
  <c r="L61" i="8"/>
  <c r="M61" i="8" s="1"/>
  <c r="Q828" i="11"/>
  <c r="Q831" i="11" s="1"/>
  <c r="P833" i="11"/>
  <c r="I19" i="10"/>
  <c r="I20" i="10" s="1"/>
  <c r="L971" i="11"/>
  <c r="M966" i="11"/>
  <c r="M969" i="11" s="1"/>
  <c r="M498" i="11"/>
  <c r="K514" i="12"/>
  <c r="L509" i="12"/>
  <c r="L512" i="12" s="1"/>
  <c r="K351" i="12"/>
  <c r="K352" i="12" s="1"/>
  <c r="H106" i="8"/>
  <c r="N453" i="11"/>
  <c r="N454" i="11" s="1"/>
  <c r="N455" i="11" s="1"/>
  <c r="O1004" i="11"/>
  <c r="O1005" i="11" s="1"/>
  <c r="O1006" i="11" s="1"/>
  <c r="O1007" i="11" s="1"/>
  <c r="P999" i="11"/>
  <c r="P1002" i="11" s="1"/>
  <c r="L928" i="11"/>
  <c r="L929" i="11" s="1"/>
  <c r="I67" i="8"/>
  <c r="J67" i="8" s="1"/>
  <c r="K67" i="8" s="1"/>
  <c r="J177" i="12"/>
  <c r="J178" i="12" s="1"/>
  <c r="G89" i="8"/>
  <c r="G91" i="8" s="1"/>
  <c r="J116" i="12"/>
  <c r="L570" i="11"/>
  <c r="L573" i="11" s="1"/>
  <c r="K575" i="11"/>
  <c r="K576" i="11" s="1"/>
  <c r="M315" i="11"/>
  <c r="M316" i="11" s="1"/>
  <c r="L19" i="8"/>
  <c r="M19" i="8" s="1"/>
  <c r="I410" i="12"/>
  <c r="I290" i="12" s="1"/>
  <c r="M622" i="11"/>
  <c r="M623" i="11" s="1"/>
  <c r="L43" i="8"/>
  <c r="M43" i="8" s="1"/>
  <c r="M484" i="12"/>
  <c r="N479" i="12"/>
  <c r="N482" i="12" s="1"/>
  <c r="T556" i="12"/>
  <c r="U549" i="12"/>
  <c r="J13" i="10"/>
  <c r="J68" i="12"/>
  <c r="H5" i="9" s="1"/>
  <c r="L391" i="12"/>
  <c r="L286" i="12" s="1"/>
  <c r="K425" i="12"/>
  <c r="K426" i="12" s="1"/>
  <c r="K427" i="12" s="1"/>
  <c r="O238" i="11"/>
  <c r="O239" i="11" s="1"/>
  <c r="O240" i="11" s="1"/>
  <c r="O241" i="11" s="1"/>
  <c r="P233" i="11"/>
  <c r="P236" i="11" s="1"/>
  <c r="M210" i="11"/>
  <c r="M211" i="11" s="1"/>
  <c r="L12" i="8"/>
  <c r="M12" i="8" s="1"/>
  <c r="P891" i="11"/>
  <c r="P894" i="11" s="1"/>
  <c r="O896" i="11"/>
  <c r="O897" i="11" s="1"/>
  <c r="O898" i="11" s="1"/>
  <c r="O899" i="11" s="1"/>
  <c r="O819" i="11"/>
  <c r="O820" i="11" s="1"/>
  <c r="O821" i="11" s="1"/>
  <c r="O238" i="12"/>
  <c r="P233" i="12"/>
  <c r="P236" i="12" s="1"/>
  <c r="O1019" i="11"/>
  <c r="P1014" i="11"/>
  <c r="P1017" i="11" s="1"/>
  <c r="L350" i="12"/>
  <c r="P436" i="12"/>
  <c r="Q429" i="12"/>
  <c r="L270" i="11"/>
  <c r="L271" i="11" s="1"/>
  <c r="I16" i="8"/>
  <c r="J16" i="8" s="1"/>
  <c r="E30" i="1" s="1"/>
  <c r="O283" i="11"/>
  <c r="P278" i="11"/>
  <c r="P281" i="11" s="1"/>
  <c r="M225" i="12"/>
  <c r="M226" i="12" s="1"/>
  <c r="L94" i="8"/>
  <c r="M94" i="8" s="1"/>
  <c r="N209" i="11"/>
  <c r="N210" i="11" s="1"/>
  <c r="N211" i="11" s="1"/>
  <c r="O148" i="11"/>
  <c r="O149" i="11" s="1"/>
  <c r="O150" i="11" s="1"/>
  <c r="O151" i="11" s="1"/>
  <c r="P143" i="11"/>
  <c r="P146" i="11" s="1"/>
  <c r="O313" i="11"/>
  <c r="P308" i="11"/>
  <c r="P311" i="11" s="1"/>
  <c r="I117" i="12"/>
  <c r="I118" i="12" s="1"/>
  <c r="N256" i="12"/>
  <c r="O251" i="12"/>
  <c r="O254" i="12" s="1"/>
  <c r="K543" i="11"/>
  <c r="O329" i="11"/>
  <c r="O330" i="11" s="1"/>
  <c r="O331" i="11" s="1"/>
  <c r="K528" i="11"/>
  <c r="L192" i="12"/>
  <c r="L193" i="12" s="1"/>
  <c r="I90" i="8"/>
  <c r="J90" i="8" s="1"/>
  <c r="K90" i="8" s="1"/>
  <c r="O912" i="11"/>
  <c r="O913" i="11" s="1"/>
  <c r="O914" i="11" s="1"/>
  <c r="M349" i="12"/>
  <c r="M350" i="12" s="1"/>
  <c r="N344" i="12"/>
  <c r="N347" i="12" s="1"/>
  <c r="J958" i="11"/>
  <c r="J959" i="11" s="1"/>
  <c r="G69" i="8"/>
  <c r="K407" i="11"/>
  <c r="L402" i="11"/>
  <c r="L405" i="11" s="1"/>
  <c r="M990" i="11"/>
  <c r="M991" i="11" s="1"/>
  <c r="M992" i="11" s="1"/>
  <c r="M559" i="12"/>
  <c r="M560" i="12" s="1"/>
  <c r="N554" i="12"/>
  <c r="N557" i="12" s="1"/>
  <c r="J973" i="11"/>
  <c r="J974" i="11" s="1"/>
  <c r="G70" i="8"/>
  <c r="K379" i="12"/>
  <c r="K380" i="12" s="1"/>
  <c r="L374" i="12"/>
  <c r="L377" i="12" s="1"/>
  <c r="M359" i="12"/>
  <c r="M362" i="12" s="1"/>
  <c r="L364" i="12"/>
  <c r="L544" i="12"/>
  <c r="M539" i="12"/>
  <c r="M542" i="12" s="1"/>
  <c r="M257" i="12"/>
  <c r="M258" i="12" s="1"/>
  <c r="M259" i="12" s="1"/>
  <c r="U968" i="11"/>
  <c r="V968" i="11" s="1"/>
  <c r="W968" i="11" s="1"/>
  <c r="X968" i="11" s="1"/>
  <c r="Y968" i="11" s="1"/>
  <c r="Z968" i="11" s="1"/>
  <c r="AA968" i="11" s="1"/>
  <c r="AB968" i="11" s="1"/>
  <c r="AC968" i="11" s="1"/>
  <c r="AD968" i="11" s="1"/>
  <c r="AE968" i="11" s="1"/>
  <c r="AF968" i="11" s="1"/>
  <c r="AG968" i="11" s="1"/>
  <c r="AH968" i="11" s="1"/>
  <c r="AI968" i="11" s="1"/>
  <c r="AJ968" i="11" s="1"/>
  <c r="AK968" i="11" s="1"/>
  <c r="AL968" i="11" s="1"/>
  <c r="AM968" i="11" s="1"/>
  <c r="AN968" i="11" s="1"/>
  <c r="AO968" i="11" s="1"/>
  <c r="AP968" i="11" s="1"/>
  <c r="AQ968" i="11" s="1"/>
  <c r="AR968" i="11" s="1"/>
  <c r="AS968" i="11" s="1"/>
  <c r="AT968" i="11" s="1"/>
  <c r="AU968" i="11" s="1"/>
  <c r="AV968" i="11" s="1"/>
  <c r="AW968" i="11" s="1"/>
  <c r="AX968" i="11" s="1"/>
  <c r="AY968" i="11" s="1"/>
  <c r="AZ968" i="11" s="1"/>
  <c r="BA968" i="11" s="1"/>
  <c r="BB968" i="11" s="1"/>
  <c r="BC968" i="11" s="1"/>
  <c r="BD968" i="11" s="1"/>
  <c r="BE968" i="11" s="1"/>
  <c r="BF968" i="11" s="1"/>
  <c r="BG968" i="11" s="1"/>
  <c r="BH968" i="11" s="1"/>
  <c r="D968" i="11" s="1"/>
  <c r="D969" i="11" s="1"/>
  <c r="N507" i="11"/>
  <c r="N510" i="11" s="1"/>
  <c r="M512" i="11"/>
  <c r="M513" i="11" s="1"/>
  <c r="M209" i="12"/>
  <c r="M210" i="12" s="1"/>
  <c r="M211" i="12" s="1"/>
  <c r="O605" i="11"/>
  <c r="P600" i="11"/>
  <c r="P603" i="11" s="1"/>
  <c r="U55" i="12"/>
  <c r="K471" i="12"/>
  <c r="K472" i="12" s="1"/>
  <c r="H115" i="8"/>
  <c r="J576" i="11"/>
  <c r="N741" i="11"/>
  <c r="N742" i="11" s="1"/>
  <c r="N743" i="11" s="1"/>
  <c r="L455" i="12"/>
  <c r="K404" i="12"/>
  <c r="K407" i="12" s="1"/>
  <c r="J409" i="12"/>
  <c r="Q218" i="11"/>
  <c r="Q221" i="11" s="1"/>
  <c r="P223" i="11"/>
  <c r="P224" i="11" s="1"/>
  <c r="P225" i="11" s="1"/>
  <c r="P226" i="11" s="1"/>
  <c r="L560" i="12"/>
  <c r="L485" i="12"/>
  <c r="M335" i="12"/>
  <c r="K365" i="12"/>
  <c r="L651" i="11"/>
  <c r="N621" i="11"/>
  <c r="N622" i="11" s="1"/>
  <c r="N623" i="11" s="1"/>
  <c r="N239" i="11"/>
  <c r="N240" i="11" s="1"/>
  <c r="N241" i="11" s="1"/>
  <c r="O254" i="11"/>
  <c r="O255" i="11" s="1"/>
  <c r="O256" i="11" s="1"/>
  <c r="E31" i="1" l="1"/>
  <c r="M7" i="8"/>
  <c r="Q474" i="12"/>
  <c r="Q481" i="12" s="1"/>
  <c r="AP539" i="11"/>
  <c r="AQ539" i="11" s="1"/>
  <c r="AR539" i="11" s="1"/>
  <c r="AS539" i="11" s="1"/>
  <c r="AT539" i="11" s="1"/>
  <c r="AU539" i="11" s="1"/>
  <c r="AV539" i="11" s="1"/>
  <c r="AW539" i="11" s="1"/>
  <c r="AX539" i="11" s="1"/>
  <c r="AY539" i="11" s="1"/>
  <c r="AZ539" i="11" s="1"/>
  <c r="BA539" i="11" s="1"/>
  <c r="BB539" i="11" s="1"/>
  <c r="BC539" i="11" s="1"/>
  <c r="BD539" i="11" s="1"/>
  <c r="BE539" i="11" s="1"/>
  <c r="BF539" i="11" s="1"/>
  <c r="BG539" i="11" s="1"/>
  <c r="BH539" i="11" s="1"/>
  <c r="O572" i="11"/>
  <c r="O557" i="11" s="1"/>
  <c r="BH632" i="11"/>
  <c r="D632" i="11" s="1"/>
  <c r="D633" i="11" s="1"/>
  <c r="AI617" i="11"/>
  <c r="AJ617" i="11" s="1"/>
  <c r="AK617" i="11" s="1"/>
  <c r="AL617" i="11" s="1"/>
  <c r="AM617" i="11" s="1"/>
  <c r="AN617" i="11" s="1"/>
  <c r="AO617" i="11" s="1"/>
  <c r="AP617" i="11" s="1"/>
  <c r="AQ617" i="11" s="1"/>
  <c r="AR617" i="11" s="1"/>
  <c r="AS617" i="11" s="1"/>
  <c r="AT617" i="11" s="1"/>
  <c r="AU617" i="11" s="1"/>
  <c r="AV617" i="11" s="1"/>
  <c r="AW617" i="11" s="1"/>
  <c r="AX617" i="11" s="1"/>
  <c r="AY617" i="11" s="1"/>
  <c r="AZ617" i="11" s="1"/>
  <c r="BA617" i="11" s="1"/>
  <c r="BB617" i="11" s="1"/>
  <c r="BC617" i="11" s="1"/>
  <c r="BD617" i="11" s="1"/>
  <c r="BE617" i="11" s="1"/>
  <c r="BF617" i="11" s="1"/>
  <c r="BG617" i="11" s="1"/>
  <c r="BH617" i="11" s="1"/>
  <c r="D617" i="11" s="1"/>
  <c r="D618" i="11" s="1"/>
  <c r="M16" i="8"/>
  <c r="K16" i="8"/>
  <c r="I291" i="12"/>
  <c r="I292" i="12" s="1"/>
  <c r="G20" i="9"/>
  <c r="D136" i="8"/>
  <c r="G71" i="8"/>
  <c r="L34" i="8"/>
  <c r="M514" i="11"/>
  <c r="M515" i="11" s="1"/>
  <c r="N84" i="12"/>
  <c r="N85" i="12" s="1"/>
  <c r="L531" i="12"/>
  <c r="L532" i="12" s="1"/>
  <c r="I121" i="8"/>
  <c r="J396" i="12"/>
  <c r="J397" i="12" s="1"/>
  <c r="G109" i="8"/>
  <c r="L544" i="11"/>
  <c r="L545" i="11" s="1"/>
  <c r="I36" i="8"/>
  <c r="J36" i="8" s="1"/>
  <c r="K36" i="8" s="1"/>
  <c r="K366" i="12"/>
  <c r="K367" i="12" s="1"/>
  <c r="H107" i="8"/>
  <c r="M544" i="12"/>
  <c r="M545" i="12" s="1"/>
  <c r="N539" i="12"/>
  <c r="N542" i="12" s="1"/>
  <c r="L667" i="11"/>
  <c r="L668" i="11" s="1"/>
  <c r="I46" i="8"/>
  <c r="J46" i="8" s="1"/>
  <c r="K46" i="8" s="1"/>
  <c r="N559" i="12"/>
  <c r="N560" i="12" s="1"/>
  <c r="N561" i="12" s="1"/>
  <c r="N562" i="12" s="1"/>
  <c r="O554" i="12"/>
  <c r="O557" i="12" s="1"/>
  <c r="H36" i="8"/>
  <c r="K544" i="11"/>
  <c r="K545" i="11" s="1"/>
  <c r="Q143" i="11"/>
  <c r="Q146" i="11" s="1"/>
  <c r="P148" i="11"/>
  <c r="P149" i="11" s="1"/>
  <c r="P150" i="11" s="1"/>
  <c r="P151" i="11" s="1"/>
  <c r="Q436" i="12"/>
  <c r="R429" i="12"/>
  <c r="N966" i="11"/>
  <c r="N969" i="11" s="1"/>
  <c r="M971" i="11"/>
  <c r="M972" i="11" s="1"/>
  <c r="V3" i="10"/>
  <c r="P155" i="12"/>
  <c r="P158" i="12" s="1"/>
  <c r="O160" i="12"/>
  <c r="O161" i="12" s="1"/>
  <c r="O162" i="12" s="1"/>
  <c r="O163" i="12" s="1"/>
  <c r="M861" i="11"/>
  <c r="M864" i="11" s="1"/>
  <c r="L866" i="11"/>
  <c r="L867" i="11" s="1"/>
  <c r="L868" i="11" s="1"/>
  <c r="L869" i="11" s="1"/>
  <c r="Q253" i="11"/>
  <c r="Q254" i="11" s="1"/>
  <c r="Q255" i="11" s="1"/>
  <c r="Q256" i="11" s="1"/>
  <c r="R248" i="11"/>
  <c r="R251" i="11" s="1"/>
  <c r="K546" i="12"/>
  <c r="K547" i="12" s="1"/>
  <c r="H122" i="8"/>
  <c r="M665" i="11"/>
  <c r="M666" i="11" s="1"/>
  <c r="N660" i="11"/>
  <c r="N663" i="11" s="1"/>
  <c r="M501" i="12"/>
  <c r="M502" i="12" s="1"/>
  <c r="L117" i="8"/>
  <c r="M117" i="8" s="1"/>
  <c r="M351" i="12"/>
  <c r="M352" i="12" s="1"/>
  <c r="L106" i="8"/>
  <c r="O82" i="12"/>
  <c r="O83" i="12" s="1"/>
  <c r="P77" i="12"/>
  <c r="P80" i="12" s="1"/>
  <c r="O239" i="12"/>
  <c r="O240" i="12" s="1"/>
  <c r="O241" i="12" s="1"/>
  <c r="K117" i="12"/>
  <c r="K118" i="12" s="1"/>
  <c r="Q848" i="11"/>
  <c r="Q849" i="11" s="1"/>
  <c r="Q850" i="11" s="1"/>
  <c r="Q851" i="11" s="1"/>
  <c r="R843" i="11"/>
  <c r="R846" i="11" s="1"/>
  <c r="N951" i="11"/>
  <c r="N954" i="11" s="1"/>
  <c r="M956" i="11"/>
  <c r="M957" i="11" s="1"/>
  <c r="R780" i="11"/>
  <c r="R783" i="11" s="1"/>
  <c r="Q785" i="11"/>
  <c r="P492" i="11"/>
  <c r="P495" i="11" s="1"/>
  <c r="O497" i="11"/>
  <c r="P130" i="12"/>
  <c r="P131" i="12" s="1"/>
  <c r="Q125" i="12"/>
  <c r="Q128" i="12" s="1"/>
  <c r="M680" i="11"/>
  <c r="M681" i="11" s="1"/>
  <c r="N675" i="11"/>
  <c r="N678" i="11" s="1"/>
  <c r="P921" i="11"/>
  <c r="P924" i="11" s="1"/>
  <c r="O926" i="11"/>
  <c r="O927" i="11" s="1"/>
  <c r="O928" i="11" s="1"/>
  <c r="O929" i="11" s="1"/>
  <c r="P373" i="11"/>
  <c r="P374" i="11" s="1"/>
  <c r="P375" i="11" s="1"/>
  <c r="P376" i="11" s="1"/>
  <c r="Q368" i="11"/>
  <c r="Q371" i="11" s="1"/>
  <c r="L83" i="8"/>
  <c r="M83" i="8" s="1"/>
  <c r="L441" i="12"/>
  <c r="L442" i="12" s="1"/>
  <c r="I113" i="8"/>
  <c r="Q193" i="11"/>
  <c r="Q194" i="11" s="1"/>
  <c r="Q195" i="11" s="1"/>
  <c r="Q196" i="11" s="1"/>
  <c r="R188" i="11"/>
  <c r="R191" i="11" s="1"/>
  <c r="O635" i="11"/>
  <c r="O636" i="11" s="1"/>
  <c r="O637" i="11" s="1"/>
  <c r="O638" i="11" s="1"/>
  <c r="P630" i="11"/>
  <c r="P633" i="11" s="1"/>
  <c r="P263" i="11"/>
  <c r="P266" i="11" s="1"/>
  <c r="O268" i="11"/>
  <c r="O269" i="11" s="1"/>
  <c r="O270" i="11" s="1"/>
  <c r="O271" i="11" s="1"/>
  <c r="K284" i="12"/>
  <c r="K287" i="12" s="1"/>
  <c r="J289" i="12"/>
  <c r="P541" i="12"/>
  <c r="P511" i="12" s="1"/>
  <c r="Q534" i="12"/>
  <c r="K7" i="8"/>
  <c r="I16" i="10"/>
  <c r="J11" i="10"/>
  <c r="J14" i="10" s="1"/>
  <c r="R496" i="12"/>
  <c r="S489" i="12"/>
  <c r="Q735" i="11"/>
  <c r="Q738" i="11" s="1"/>
  <c r="P740" i="11"/>
  <c r="O305" i="12"/>
  <c r="M175" i="12"/>
  <c r="M176" i="12" s="1"/>
  <c r="N170" i="12"/>
  <c r="N173" i="12" s="1"/>
  <c r="O449" i="12"/>
  <c r="O452" i="12" s="1"/>
  <c r="N454" i="12"/>
  <c r="N455" i="12" s="1"/>
  <c r="N456" i="12" s="1"/>
  <c r="N457" i="12" s="1"/>
  <c r="K577" i="11"/>
  <c r="K578" i="11" s="1"/>
  <c r="H40" i="8"/>
  <c r="H55" i="8" s="1"/>
  <c r="M336" i="12"/>
  <c r="M337" i="12" s="1"/>
  <c r="L105" i="8"/>
  <c r="M105" i="8" s="1"/>
  <c r="L561" i="12"/>
  <c r="L562" i="12" s="1"/>
  <c r="I123" i="8"/>
  <c r="J123" i="8" s="1"/>
  <c r="K123" i="8" s="1"/>
  <c r="K409" i="12"/>
  <c r="L404" i="12"/>
  <c r="L407" i="12" s="1"/>
  <c r="M191" i="12"/>
  <c r="N512" i="11"/>
  <c r="N513" i="11" s="1"/>
  <c r="N514" i="11" s="1"/>
  <c r="N515" i="11" s="1"/>
  <c r="O507" i="11"/>
  <c r="O510" i="11" s="1"/>
  <c r="M364" i="12"/>
  <c r="M365" i="12" s="1"/>
  <c r="N359" i="12"/>
  <c r="N362" i="12" s="1"/>
  <c r="O344" i="12"/>
  <c r="O347" i="12" s="1"/>
  <c r="N349" i="12"/>
  <c r="N350" i="12" s="1"/>
  <c r="N351" i="12" s="1"/>
  <c r="N352" i="12" s="1"/>
  <c r="O256" i="12"/>
  <c r="O257" i="12" s="1"/>
  <c r="O258" i="12" s="1"/>
  <c r="O259" i="12" s="1"/>
  <c r="P251" i="12"/>
  <c r="P254" i="12" s="1"/>
  <c r="Q278" i="11"/>
  <c r="Q281" i="11" s="1"/>
  <c r="P283" i="11"/>
  <c r="P421" i="12"/>
  <c r="L13" i="10"/>
  <c r="L68" i="12"/>
  <c r="J5" i="9" s="1"/>
  <c r="U556" i="12"/>
  <c r="V549" i="12"/>
  <c r="M471" i="12"/>
  <c r="M472" i="12" s="1"/>
  <c r="L115" i="8"/>
  <c r="M115" i="8" s="1"/>
  <c r="H10" i="9"/>
  <c r="J19" i="10"/>
  <c r="Q462" i="11"/>
  <c r="Q465" i="11" s="1"/>
  <c r="P467" i="11"/>
  <c r="P468" i="11" s="1"/>
  <c r="P469" i="11" s="1"/>
  <c r="P470" i="11" s="1"/>
  <c r="Q466" i="12"/>
  <c r="R459" i="12"/>
  <c r="P705" i="11"/>
  <c r="P708" i="11" s="1"/>
  <c r="O710" i="11"/>
  <c r="V370" i="11"/>
  <c r="L682" i="11"/>
  <c r="L683" i="11" s="1"/>
  <c r="I47" i="8"/>
  <c r="J47" i="8" s="1"/>
  <c r="K47" i="8" s="1"/>
  <c r="L115" i="12"/>
  <c r="M110" i="12"/>
  <c r="M113" i="12" s="1"/>
  <c r="P361" i="12"/>
  <c r="T587" i="11"/>
  <c r="O1020" i="11"/>
  <c r="O1021" i="11" s="1"/>
  <c r="O1022" i="11" s="1"/>
  <c r="N522" i="11"/>
  <c r="N525" i="11" s="1"/>
  <c r="M527" i="11"/>
  <c r="M528" i="11" s="1"/>
  <c r="Q526" i="12"/>
  <c r="R519" i="12"/>
  <c r="O434" i="12"/>
  <c r="O437" i="12" s="1"/>
  <c r="N439" i="12"/>
  <c r="N440" i="12" s="1"/>
  <c r="N441" i="12" s="1"/>
  <c r="N442" i="12" s="1"/>
  <c r="L972" i="11"/>
  <c r="Q765" i="11"/>
  <c r="Q768" i="11" s="1"/>
  <c r="P770" i="11"/>
  <c r="P771" i="11" s="1"/>
  <c r="P772" i="11" s="1"/>
  <c r="P773" i="11" s="1"/>
  <c r="Q163" i="11"/>
  <c r="Q164" i="11" s="1"/>
  <c r="Q165" i="11" s="1"/>
  <c r="Q166" i="11" s="1"/>
  <c r="R158" i="11"/>
  <c r="R161" i="11" s="1"/>
  <c r="N161" i="12"/>
  <c r="Q786" i="11"/>
  <c r="Q787" i="11" s="1"/>
  <c r="Q788" i="11" s="1"/>
  <c r="N335" i="12"/>
  <c r="N336" i="12" s="1"/>
  <c r="N337" i="12" s="1"/>
  <c r="N499" i="12"/>
  <c r="N500" i="12" s="1"/>
  <c r="N501" i="12" s="1"/>
  <c r="N502" i="12" s="1"/>
  <c r="O494" i="12"/>
  <c r="O497" i="12" s="1"/>
  <c r="R451" i="12"/>
  <c r="S444" i="12"/>
  <c r="V419" i="11"/>
  <c r="J83" i="8"/>
  <c r="K82" i="8"/>
  <c r="P329" i="11"/>
  <c r="P330" i="11" s="1"/>
  <c r="P331" i="11" s="1"/>
  <c r="N537" i="11"/>
  <c r="N540" i="11" s="1"/>
  <c r="M542" i="11"/>
  <c r="M543" i="11" s="1"/>
  <c r="M651" i="11"/>
  <c r="Q750" i="11"/>
  <c r="Q753" i="11" s="1"/>
  <c r="P755" i="11"/>
  <c r="P756" i="11" s="1"/>
  <c r="P757" i="11" s="1"/>
  <c r="P758" i="11" s="1"/>
  <c r="M456" i="12"/>
  <c r="M457" i="12" s="1"/>
  <c r="L114" i="8"/>
  <c r="Q662" i="11"/>
  <c r="P572" i="11"/>
  <c r="P557" i="11" s="1"/>
  <c r="L514" i="11"/>
  <c r="L515" i="11" s="1"/>
  <c r="I34" i="8"/>
  <c r="J34" i="8" s="1"/>
  <c r="K34" i="8" s="1"/>
  <c r="Q690" i="11"/>
  <c r="Q693" i="11" s="1"/>
  <c r="P695" i="11"/>
  <c r="P696" i="11" s="1"/>
  <c r="P697" i="11" s="1"/>
  <c r="P698" i="11" s="1"/>
  <c r="Q298" i="11"/>
  <c r="Q299" i="11" s="1"/>
  <c r="Q300" i="11" s="1"/>
  <c r="Q301" i="11" s="1"/>
  <c r="R293" i="11"/>
  <c r="R296" i="11" s="1"/>
  <c r="O334" i="12"/>
  <c r="O335" i="12" s="1"/>
  <c r="O336" i="12" s="1"/>
  <c r="O337" i="12" s="1"/>
  <c r="P329" i="12"/>
  <c r="P332" i="12" s="1"/>
  <c r="U1016" i="11"/>
  <c r="T986" i="11"/>
  <c r="Q422" i="11"/>
  <c r="R417" i="11"/>
  <c r="R420" i="11" s="1"/>
  <c r="U127" i="12"/>
  <c r="O208" i="12"/>
  <c r="O209" i="12" s="1"/>
  <c r="O210" i="12" s="1"/>
  <c r="O211" i="12" s="1"/>
  <c r="P203" i="12"/>
  <c r="P206" i="12" s="1"/>
  <c r="Q344" i="11"/>
  <c r="Q345" i="11" s="1"/>
  <c r="Q346" i="11" s="1"/>
  <c r="M529" i="12"/>
  <c r="M530" i="12" s="1"/>
  <c r="N524" i="12"/>
  <c r="N527" i="12" s="1"/>
  <c r="O989" i="11"/>
  <c r="O990" i="11" s="1"/>
  <c r="O991" i="11" s="1"/>
  <c r="O992" i="11" s="1"/>
  <c r="P984" i="11"/>
  <c r="P987" i="11" s="1"/>
  <c r="Q707" i="11"/>
  <c r="R722" i="11"/>
  <c r="Q328" i="11"/>
  <c r="R323" i="11"/>
  <c r="R326" i="11" s="1"/>
  <c r="M391" i="12"/>
  <c r="R157" i="12"/>
  <c r="Q112" i="12"/>
  <c r="H118" i="8"/>
  <c r="Q1029" i="11"/>
  <c r="Q1032" i="11" s="1"/>
  <c r="P1034" i="11"/>
  <c r="J577" i="11"/>
  <c r="J578" i="11" s="1"/>
  <c r="G40" i="8"/>
  <c r="G55" i="8" s="1"/>
  <c r="Q1014" i="11"/>
  <c r="Q1017" i="11" s="1"/>
  <c r="P1019" i="11"/>
  <c r="P1020" i="11" s="1"/>
  <c r="P1021" i="11" s="1"/>
  <c r="P1022" i="11" s="1"/>
  <c r="L575" i="11"/>
  <c r="L576" i="11" s="1"/>
  <c r="M570" i="11"/>
  <c r="M573" i="11" s="1"/>
  <c r="O606" i="11"/>
  <c r="O607" i="11" s="1"/>
  <c r="O608" i="11" s="1"/>
  <c r="I45" i="8"/>
  <c r="J45" i="8" s="1"/>
  <c r="K45" i="8" s="1"/>
  <c r="L652" i="11"/>
  <c r="L653" i="11" s="1"/>
  <c r="L456" i="12"/>
  <c r="L457" i="12" s="1"/>
  <c r="I114" i="8"/>
  <c r="J114" i="8" s="1"/>
  <c r="K114" i="8" s="1"/>
  <c r="M374" i="12"/>
  <c r="M377" i="12" s="1"/>
  <c r="L379" i="12"/>
  <c r="L380" i="12" s="1"/>
  <c r="Q308" i="11"/>
  <c r="Q311" i="11" s="1"/>
  <c r="P313" i="11"/>
  <c r="P314" i="11" s="1"/>
  <c r="P315" i="11" s="1"/>
  <c r="P316" i="11" s="1"/>
  <c r="Q233" i="11"/>
  <c r="Q236" i="11" s="1"/>
  <c r="P238" i="11"/>
  <c r="P239" i="11" s="1"/>
  <c r="P240" i="11" s="1"/>
  <c r="P241" i="11" s="1"/>
  <c r="M943" i="11"/>
  <c r="M944" i="11" s="1"/>
  <c r="L68" i="8"/>
  <c r="M68" i="8" s="1"/>
  <c r="J117" i="12"/>
  <c r="J118" i="12" s="1"/>
  <c r="L514" i="12"/>
  <c r="M509" i="12"/>
  <c r="M512" i="12" s="1"/>
  <c r="L33" i="8"/>
  <c r="M33" i="8" s="1"/>
  <c r="M499" i="11"/>
  <c r="M500" i="11" s="1"/>
  <c r="L883" i="11"/>
  <c r="L884" i="11" s="1"/>
  <c r="I64" i="8"/>
  <c r="K381" i="12"/>
  <c r="K382" i="12" s="1"/>
  <c r="H108" i="8"/>
  <c r="N257" i="12"/>
  <c r="N258" i="12" s="1"/>
  <c r="N259" i="12" s="1"/>
  <c r="R140" i="12"/>
  <c r="R143" i="12" s="1"/>
  <c r="Q145" i="12"/>
  <c r="N941" i="11"/>
  <c r="N942" i="11" s="1"/>
  <c r="N943" i="11" s="1"/>
  <c r="N944" i="11" s="1"/>
  <c r="O936" i="11"/>
  <c r="O939" i="11" s="1"/>
  <c r="P299" i="11"/>
  <c r="P300" i="11" s="1"/>
  <c r="P301" i="11" s="1"/>
  <c r="P128" i="11"/>
  <c r="P131" i="11" s="1"/>
  <c r="O133" i="11"/>
  <c r="P223" i="12"/>
  <c r="P224" i="12" s="1"/>
  <c r="P225" i="12" s="1"/>
  <c r="P226" i="12" s="1"/>
  <c r="Q218" i="12"/>
  <c r="Q221" i="12" s="1"/>
  <c r="K958" i="11"/>
  <c r="K959" i="11" s="1"/>
  <c r="H69" i="8"/>
  <c r="H71" i="8" s="1"/>
  <c r="P423" i="11"/>
  <c r="P424" i="11" s="1"/>
  <c r="P425" i="11" s="1"/>
  <c r="N209" i="12"/>
  <c r="N210" i="12" s="1"/>
  <c r="N211" i="12" s="1"/>
  <c r="K531" i="12"/>
  <c r="K532" i="12" s="1"/>
  <c r="H121" i="8"/>
  <c r="Q720" i="11"/>
  <c r="Q723" i="11" s="1"/>
  <c r="P725" i="11"/>
  <c r="P726" i="11" s="1"/>
  <c r="P727" i="11" s="1"/>
  <c r="P728" i="11" s="1"/>
  <c r="L528" i="11"/>
  <c r="O863" i="11"/>
  <c r="P953" i="11"/>
  <c r="S878" i="11"/>
  <c r="T893" i="11"/>
  <c r="M440" i="12"/>
  <c r="L958" i="11"/>
  <c r="L959" i="11" s="1"/>
  <c r="I69" i="8"/>
  <c r="J69" i="8" s="1"/>
  <c r="K69" i="8" s="1"/>
  <c r="J410" i="12"/>
  <c r="P912" i="11"/>
  <c r="P913" i="11" s="1"/>
  <c r="P914" i="11" s="1"/>
  <c r="U205" i="11"/>
  <c r="T175" i="11"/>
  <c r="Q314" i="12"/>
  <c r="Q317" i="12" s="1"/>
  <c r="P319" i="12"/>
  <c r="L365" i="12"/>
  <c r="M561" i="12"/>
  <c r="M562" i="12" s="1"/>
  <c r="L123" i="8"/>
  <c r="K408" i="11"/>
  <c r="K409" i="11" s="1"/>
  <c r="K410" i="11" s="1"/>
  <c r="O98" i="12"/>
  <c r="O99" i="12" s="1"/>
  <c r="O100" i="12" s="1"/>
  <c r="L555" i="11"/>
  <c r="L558" i="11" s="1"/>
  <c r="K560" i="11"/>
  <c r="Q615" i="11"/>
  <c r="Q618" i="11" s="1"/>
  <c r="P620" i="11"/>
  <c r="P621" i="11" s="1"/>
  <c r="P622" i="11" s="1"/>
  <c r="P623" i="11" s="1"/>
  <c r="M424" i="12"/>
  <c r="N419" i="12"/>
  <c r="N422" i="12" s="1"/>
  <c r="O464" i="12"/>
  <c r="O467" i="12" s="1"/>
  <c r="N469" i="12"/>
  <c r="N470" i="12" s="1"/>
  <c r="N471" i="12" s="1"/>
  <c r="N472" i="12" s="1"/>
  <c r="O406" i="12"/>
  <c r="Q818" i="11"/>
  <c r="R813" i="11"/>
  <c r="R816" i="11" s="1"/>
  <c r="P803" i="11"/>
  <c r="Q798" i="11"/>
  <c r="Q801" i="11" s="1"/>
  <c r="Q494" i="11"/>
  <c r="P404" i="11"/>
  <c r="K13" i="10"/>
  <c r="K68" i="12"/>
  <c r="I5" i="9" s="1"/>
  <c r="Q482" i="11"/>
  <c r="Q483" i="11" s="1"/>
  <c r="Q484" i="11" s="1"/>
  <c r="Q485" i="11" s="1"/>
  <c r="R477" i="11"/>
  <c r="R480" i="11" s="1"/>
  <c r="P834" i="11"/>
  <c r="P835" i="11" s="1"/>
  <c r="P836" i="11" s="1"/>
  <c r="L486" i="12"/>
  <c r="L487" i="12" s="1"/>
  <c r="I116" i="8"/>
  <c r="J116" i="8" s="1"/>
  <c r="K116" i="8" s="1"/>
  <c r="Q223" i="11"/>
  <c r="R218" i="11"/>
  <c r="R221" i="11" s="1"/>
  <c r="V55" i="12"/>
  <c r="Q600" i="11"/>
  <c r="Q603" i="11" s="1"/>
  <c r="P605" i="11"/>
  <c r="L407" i="11"/>
  <c r="M402" i="11"/>
  <c r="M405" i="11" s="1"/>
  <c r="K529" i="11"/>
  <c r="K530" i="11" s="1"/>
  <c r="H35" i="8"/>
  <c r="I17" i="10"/>
  <c r="L96" i="8"/>
  <c r="M96" i="8" s="1"/>
  <c r="L351" i="12"/>
  <c r="L352" i="12" s="1"/>
  <c r="I106" i="8"/>
  <c r="J106" i="8" s="1"/>
  <c r="E29" i="1" s="1"/>
  <c r="Q233" i="12"/>
  <c r="Q236" i="12" s="1"/>
  <c r="P238" i="12"/>
  <c r="P896" i="11"/>
  <c r="P897" i="11" s="1"/>
  <c r="P898" i="11" s="1"/>
  <c r="P899" i="11" s="1"/>
  <c r="Q891" i="11"/>
  <c r="Q894" i="11" s="1"/>
  <c r="O479" i="12"/>
  <c r="O482" i="12" s="1"/>
  <c r="N484" i="12"/>
  <c r="I411" i="12"/>
  <c r="I412" i="12" s="1"/>
  <c r="F110" i="8"/>
  <c r="F126" i="8" s="1"/>
  <c r="F128" i="8" s="1"/>
  <c r="Q999" i="11"/>
  <c r="Q1002" i="11" s="1"/>
  <c r="P1004" i="11"/>
  <c r="K515" i="12"/>
  <c r="K516" i="12" s="1"/>
  <c r="K517" i="12" s="1"/>
  <c r="Q833" i="11"/>
  <c r="R828" i="11"/>
  <c r="R831" i="11" s="1"/>
  <c r="V301" i="12"/>
  <c r="Q585" i="11"/>
  <c r="Q588" i="11" s="1"/>
  <c r="P590" i="11"/>
  <c r="P591" i="11" s="1"/>
  <c r="P592" i="11" s="1"/>
  <c r="P593" i="11" s="1"/>
  <c r="P164" i="11"/>
  <c r="P165" i="11" s="1"/>
  <c r="P166" i="11" s="1"/>
  <c r="N306" i="12"/>
  <c r="N307" i="12" s="1"/>
  <c r="L545" i="12"/>
  <c r="O132" i="12"/>
  <c r="O133" i="12" s="1"/>
  <c r="O314" i="11"/>
  <c r="O315" i="11" s="1"/>
  <c r="O316" i="11" s="1"/>
  <c r="O284" i="11"/>
  <c r="O285" i="11" s="1"/>
  <c r="O286" i="11" s="1"/>
  <c r="T205" i="12"/>
  <c r="U220" i="12"/>
  <c r="P178" i="11"/>
  <c r="Q173" i="11"/>
  <c r="Q176" i="11" s="1"/>
  <c r="X253" i="12"/>
  <c r="Y268" i="12"/>
  <c r="O468" i="11"/>
  <c r="O469" i="11" s="1"/>
  <c r="O470" i="11" s="1"/>
  <c r="O591" i="11"/>
  <c r="O592" i="11" s="1"/>
  <c r="O593" i="11" s="1"/>
  <c r="N876" i="11"/>
  <c r="N879" i="11" s="1"/>
  <c r="M881" i="11"/>
  <c r="R906" i="11"/>
  <c r="R909" i="11" s="1"/>
  <c r="Q911" i="11"/>
  <c r="Q912" i="11" s="1"/>
  <c r="Q913" i="11" s="1"/>
  <c r="Q914" i="11" s="1"/>
  <c r="Q203" i="11"/>
  <c r="Q206" i="11" s="1"/>
  <c r="P208" i="11"/>
  <c r="Q92" i="12"/>
  <c r="Q95" i="12" s="1"/>
  <c r="P97" i="12"/>
  <c r="P98" i="12" s="1"/>
  <c r="P99" i="12" s="1"/>
  <c r="P100" i="12" s="1"/>
  <c r="V91" i="11"/>
  <c r="S338" i="11"/>
  <c r="S341" i="11" s="1"/>
  <c r="R343" i="11"/>
  <c r="R344" i="11" s="1"/>
  <c r="R345" i="11" s="1"/>
  <c r="R346" i="11" s="1"/>
  <c r="R130" i="11"/>
  <c r="S145" i="11"/>
  <c r="W190" i="11"/>
  <c r="M928" i="11"/>
  <c r="M929" i="11" s="1"/>
  <c r="L67" i="8"/>
  <c r="M67" i="8" s="1"/>
  <c r="Q447" i="11"/>
  <c r="Q450" i="11" s="1"/>
  <c r="P452" i="11"/>
  <c r="K394" i="12"/>
  <c r="L389" i="12"/>
  <c r="L392" i="12" s="1"/>
  <c r="W1001" i="11"/>
  <c r="P33" i="11"/>
  <c r="K42" i="14"/>
  <c r="Q299" i="12"/>
  <c r="Q302" i="12" s="1"/>
  <c r="P304" i="12"/>
  <c r="O771" i="11"/>
  <c r="O772" i="11" s="1"/>
  <c r="O773" i="11" s="1"/>
  <c r="P271" i="12"/>
  <c r="P272" i="12" s="1"/>
  <c r="P273" i="12" s="1"/>
  <c r="P274" i="12" s="1"/>
  <c r="Q266" i="12"/>
  <c r="Q269" i="12" s="1"/>
  <c r="O185" i="12"/>
  <c r="O188" i="12" s="1"/>
  <c r="N190" i="12"/>
  <c r="P320" i="12"/>
  <c r="P321" i="12" s="1"/>
  <c r="P322" i="12" s="1"/>
  <c r="O209" i="11"/>
  <c r="O210" i="11" s="1"/>
  <c r="O211" i="11" s="1"/>
  <c r="N927" i="11"/>
  <c r="N928" i="11" s="1"/>
  <c r="N929" i="11" s="1"/>
  <c r="Q437" i="11"/>
  <c r="Q438" i="11" s="1"/>
  <c r="Q439" i="11" s="1"/>
  <c r="Q440" i="11" s="1"/>
  <c r="R432" i="11"/>
  <c r="R435" i="11" s="1"/>
  <c r="U800" i="11"/>
  <c r="V815" i="11"/>
  <c r="R265" i="11"/>
  <c r="S280" i="11"/>
  <c r="O726" i="11"/>
  <c r="O727" i="11" s="1"/>
  <c r="O728" i="11" s="1"/>
  <c r="O453" i="11"/>
  <c r="O454" i="11" s="1"/>
  <c r="O455" i="11" s="1"/>
  <c r="T172" i="12"/>
  <c r="U165" i="12"/>
  <c r="T464" i="11"/>
  <c r="R331" i="12"/>
  <c r="R79" i="12"/>
  <c r="S94" i="12"/>
  <c r="L176" i="12"/>
  <c r="O645" i="11"/>
  <c r="O648" i="11" s="1"/>
  <c r="N650" i="11"/>
  <c r="M485" i="12"/>
  <c r="R474" i="12" l="1"/>
  <c r="D539" i="11"/>
  <c r="D540" i="11" s="1"/>
  <c r="R481" i="12"/>
  <c r="S474" i="12"/>
  <c r="T474" i="12" s="1"/>
  <c r="M123" i="8"/>
  <c r="M34" i="8"/>
  <c r="M106" i="8"/>
  <c r="M114" i="8"/>
  <c r="H37" i="8"/>
  <c r="K106" i="8"/>
  <c r="H124" i="8"/>
  <c r="P132" i="12"/>
  <c r="P133" i="12" s="1"/>
  <c r="O650" i="11"/>
  <c r="P645" i="11"/>
  <c r="P648" i="11" s="1"/>
  <c r="S331" i="12"/>
  <c r="M486" i="12"/>
  <c r="M487" i="12" s="1"/>
  <c r="L116" i="8"/>
  <c r="M116" i="8" s="1"/>
  <c r="L177" i="12"/>
  <c r="L178" i="12" s="1"/>
  <c r="I89" i="8"/>
  <c r="L116" i="12"/>
  <c r="O190" i="12"/>
  <c r="O191" i="12" s="1"/>
  <c r="O192" i="12" s="1"/>
  <c r="O193" i="12" s="1"/>
  <c r="P185" i="12"/>
  <c r="P188" i="12" s="1"/>
  <c r="Q304" i="12"/>
  <c r="Q305" i="12" s="1"/>
  <c r="R299" i="12"/>
  <c r="R302" i="12" s="1"/>
  <c r="S130" i="11"/>
  <c r="T145" i="11"/>
  <c r="M682" i="11"/>
  <c r="M683" i="11" s="1"/>
  <c r="L47" i="8"/>
  <c r="M47" i="8" s="1"/>
  <c r="Y253" i="12"/>
  <c r="Z268" i="12"/>
  <c r="O84" i="12"/>
  <c r="O85" i="12" s="1"/>
  <c r="M667" i="11"/>
  <c r="M668" i="11" s="1"/>
  <c r="L46" i="8"/>
  <c r="M46" i="8" s="1"/>
  <c r="Q590" i="11"/>
  <c r="Q591" i="11" s="1"/>
  <c r="Q592" i="11" s="1"/>
  <c r="Q593" i="11" s="1"/>
  <c r="R585" i="11"/>
  <c r="R588" i="11" s="1"/>
  <c r="Q238" i="12"/>
  <c r="Q239" i="12" s="1"/>
  <c r="Q240" i="12" s="1"/>
  <c r="Q241" i="12" s="1"/>
  <c r="R233" i="12"/>
  <c r="R236" i="12" s="1"/>
  <c r="L381" i="12"/>
  <c r="L382" i="12" s="1"/>
  <c r="I108" i="8"/>
  <c r="J108" i="8" s="1"/>
  <c r="K108" i="8" s="1"/>
  <c r="S477" i="11"/>
  <c r="S480" i="11" s="1"/>
  <c r="R482" i="11"/>
  <c r="R483" i="11" s="1"/>
  <c r="R484" i="11" s="1"/>
  <c r="R485" i="11" s="1"/>
  <c r="R494" i="11"/>
  <c r="Q404" i="11"/>
  <c r="P406" i="12"/>
  <c r="Q406" i="12" s="1"/>
  <c r="R406" i="12" s="1"/>
  <c r="S406" i="12" s="1"/>
  <c r="T406" i="12" s="1"/>
  <c r="U406" i="12" s="1"/>
  <c r="V406" i="12" s="1"/>
  <c r="W406" i="12" s="1"/>
  <c r="X406" i="12" s="1"/>
  <c r="Y406" i="12" s="1"/>
  <c r="Z406" i="12" s="1"/>
  <c r="AA406" i="12" s="1"/>
  <c r="AB406" i="12" s="1"/>
  <c r="AC406" i="12" s="1"/>
  <c r="AD406" i="12" s="1"/>
  <c r="AE406" i="12" s="1"/>
  <c r="AF406" i="12" s="1"/>
  <c r="AG406" i="12" s="1"/>
  <c r="AH406" i="12" s="1"/>
  <c r="AI406" i="12" s="1"/>
  <c r="AJ406" i="12" s="1"/>
  <c r="AK406" i="12" s="1"/>
  <c r="AL406" i="12" s="1"/>
  <c r="AM406" i="12" s="1"/>
  <c r="AN406" i="12" s="1"/>
  <c r="AO406" i="12" s="1"/>
  <c r="AP406" i="12" s="1"/>
  <c r="AQ406" i="12" s="1"/>
  <c r="AR406" i="12" s="1"/>
  <c r="AS406" i="12" s="1"/>
  <c r="AT406" i="12" s="1"/>
  <c r="AU406" i="12" s="1"/>
  <c r="AV406" i="12" s="1"/>
  <c r="AW406" i="12" s="1"/>
  <c r="AX406" i="12" s="1"/>
  <c r="AY406" i="12" s="1"/>
  <c r="AZ406" i="12" s="1"/>
  <c r="BA406" i="12" s="1"/>
  <c r="BB406" i="12" s="1"/>
  <c r="BC406" i="12" s="1"/>
  <c r="BD406" i="12" s="1"/>
  <c r="BE406" i="12" s="1"/>
  <c r="BF406" i="12" s="1"/>
  <c r="BG406" i="12" s="1"/>
  <c r="BH406" i="12" s="1"/>
  <c r="D406" i="12" s="1"/>
  <c r="D407" i="12" s="1"/>
  <c r="Q319" i="12"/>
  <c r="R314" i="12"/>
  <c r="R317" i="12" s="1"/>
  <c r="L529" i="11"/>
  <c r="L530" i="11" s="1"/>
  <c r="I35" i="8"/>
  <c r="J35" i="8" s="1"/>
  <c r="J64" i="8"/>
  <c r="Q834" i="11"/>
  <c r="Q835" i="11" s="1"/>
  <c r="Q836" i="11" s="1"/>
  <c r="Q224" i="11"/>
  <c r="Q225" i="11" s="1"/>
  <c r="Q226" i="11" s="1"/>
  <c r="M575" i="11"/>
  <c r="M576" i="11" s="1"/>
  <c r="N570" i="11"/>
  <c r="N573" i="11" s="1"/>
  <c r="M366" i="12"/>
  <c r="M367" i="12" s="1"/>
  <c r="L107" i="8"/>
  <c r="Q819" i="11"/>
  <c r="Q820" i="11" s="1"/>
  <c r="Q821" i="11" s="1"/>
  <c r="N391" i="12"/>
  <c r="M286" i="12"/>
  <c r="R707" i="11"/>
  <c r="S722" i="11"/>
  <c r="K561" i="11"/>
  <c r="P208" i="12"/>
  <c r="Q203" i="12"/>
  <c r="Q206" i="12" s="1"/>
  <c r="S417" i="11"/>
  <c r="S420" i="11" s="1"/>
  <c r="R422" i="11"/>
  <c r="R423" i="11" s="1"/>
  <c r="R424" i="11" s="1"/>
  <c r="R425" i="11" s="1"/>
  <c r="Q329" i="12"/>
  <c r="Q332" i="12" s="1"/>
  <c r="P334" i="12"/>
  <c r="S293" i="11"/>
  <c r="S296" i="11" s="1"/>
  <c r="R298" i="11"/>
  <c r="Q755" i="11"/>
  <c r="R750" i="11"/>
  <c r="R753" i="11" s="1"/>
  <c r="N542" i="11"/>
  <c r="N543" i="11" s="1"/>
  <c r="N544" i="11" s="1"/>
  <c r="N545" i="11" s="1"/>
  <c r="O537" i="11"/>
  <c r="O540" i="11" s="1"/>
  <c r="K83" i="8"/>
  <c r="P494" i="12"/>
  <c r="P497" i="12" s="1"/>
  <c r="O499" i="12"/>
  <c r="O500" i="12" s="1"/>
  <c r="O501" i="12" s="1"/>
  <c r="O502" i="12" s="1"/>
  <c r="Q770" i="11"/>
  <c r="Q771" i="11" s="1"/>
  <c r="Q772" i="11" s="1"/>
  <c r="Q773" i="11" s="1"/>
  <c r="R765" i="11"/>
  <c r="R768" i="11" s="1"/>
  <c r="R526" i="12"/>
  <c r="S519" i="12"/>
  <c r="U587" i="11"/>
  <c r="N110" i="12"/>
  <c r="N113" i="12" s="1"/>
  <c r="M115" i="12"/>
  <c r="K19" i="10"/>
  <c r="P507" i="11"/>
  <c r="P510" i="11" s="1"/>
  <c r="O512" i="11"/>
  <c r="O513" i="11" s="1"/>
  <c r="O514" i="11" s="1"/>
  <c r="O515" i="11" s="1"/>
  <c r="O454" i="12"/>
  <c r="O455" i="12" s="1"/>
  <c r="O456" i="12" s="1"/>
  <c r="O457" i="12" s="1"/>
  <c r="P449" i="12"/>
  <c r="P452" i="12" s="1"/>
  <c r="K289" i="12"/>
  <c r="L284" i="12"/>
  <c r="L287" i="12" s="1"/>
  <c r="P268" i="11"/>
  <c r="P269" i="11" s="1"/>
  <c r="P270" i="11" s="1"/>
  <c r="P271" i="11" s="1"/>
  <c r="Q263" i="11"/>
  <c r="Q266" i="11" s="1"/>
  <c r="I118" i="8"/>
  <c r="J113" i="8"/>
  <c r="J10" i="9"/>
  <c r="P160" i="12"/>
  <c r="P161" i="12" s="1"/>
  <c r="Q155" i="12"/>
  <c r="Q158" i="12" s="1"/>
  <c r="R436" i="12"/>
  <c r="S429" i="12"/>
  <c r="K410" i="12"/>
  <c r="J121" i="8"/>
  <c r="S79" i="12"/>
  <c r="T94" i="12"/>
  <c r="U464" i="11"/>
  <c r="U172" i="12"/>
  <c r="V165" i="12"/>
  <c r="S265" i="11"/>
  <c r="T280" i="11"/>
  <c r="S432" i="11"/>
  <c r="S435" i="11" s="1"/>
  <c r="R437" i="11"/>
  <c r="R438" i="11" s="1"/>
  <c r="R439" i="11" s="1"/>
  <c r="R440" i="11" s="1"/>
  <c r="R266" i="12"/>
  <c r="R269" i="12" s="1"/>
  <c r="Q271" i="12"/>
  <c r="Q272" i="12" s="1"/>
  <c r="Q273" i="12" s="1"/>
  <c r="Q274" i="12" s="1"/>
  <c r="P34" i="11"/>
  <c r="K43" i="14"/>
  <c r="Q452" i="11"/>
  <c r="R447" i="11"/>
  <c r="R450" i="11" s="1"/>
  <c r="W91" i="11"/>
  <c r="O134" i="11"/>
  <c r="O135" i="11" s="1"/>
  <c r="O136" i="11" s="1"/>
  <c r="N881" i="11"/>
  <c r="O876" i="11"/>
  <c r="O879" i="11" s="1"/>
  <c r="U205" i="12"/>
  <c r="V220" i="12"/>
  <c r="L546" i="12"/>
  <c r="L547" i="12" s="1"/>
  <c r="I122" i="8"/>
  <c r="J122" i="8" s="1"/>
  <c r="K122" i="8" s="1"/>
  <c r="W301" i="12"/>
  <c r="L577" i="11"/>
  <c r="L578" i="11" s="1"/>
  <c r="I40" i="8"/>
  <c r="O484" i="12"/>
  <c r="P479" i="12"/>
  <c r="P482" i="12" s="1"/>
  <c r="R891" i="11"/>
  <c r="R894" i="11" s="1"/>
  <c r="Q896" i="11"/>
  <c r="Q897" i="11" s="1"/>
  <c r="Q898" i="11" s="1"/>
  <c r="Q899" i="11" s="1"/>
  <c r="W55" i="12"/>
  <c r="Q803" i="11"/>
  <c r="R798" i="11"/>
  <c r="R801" i="11" s="1"/>
  <c r="L560" i="11"/>
  <c r="M555" i="11"/>
  <c r="M558" i="11" s="1"/>
  <c r="J411" i="12"/>
  <c r="J412" i="12" s="1"/>
  <c r="G110" i="8"/>
  <c r="G126" i="8" s="1"/>
  <c r="G128" i="8" s="1"/>
  <c r="P133" i="11"/>
  <c r="Q128" i="11"/>
  <c r="Q131" i="11" s="1"/>
  <c r="R145" i="12"/>
  <c r="S140" i="12"/>
  <c r="S143" i="12" s="1"/>
  <c r="M514" i="12"/>
  <c r="N509" i="12"/>
  <c r="N512" i="12" s="1"/>
  <c r="P284" i="11"/>
  <c r="P285" i="11" s="1"/>
  <c r="P286" i="11" s="1"/>
  <c r="N529" i="12"/>
  <c r="N530" i="12" s="1"/>
  <c r="N531" i="12" s="1"/>
  <c r="N532" i="12" s="1"/>
  <c r="O524" i="12"/>
  <c r="O527" i="12" s="1"/>
  <c r="R299" i="11"/>
  <c r="R300" i="11" s="1"/>
  <c r="R301" i="11" s="1"/>
  <c r="W419" i="11"/>
  <c r="N162" i="12"/>
  <c r="N163" i="12" s="1"/>
  <c r="L973" i="11"/>
  <c r="L974" i="11" s="1"/>
  <c r="I70" i="8"/>
  <c r="J70" i="8" s="1"/>
  <c r="K70" i="8" s="1"/>
  <c r="W370" i="11"/>
  <c r="P710" i="11"/>
  <c r="Q705" i="11"/>
  <c r="Q708" i="11" s="1"/>
  <c r="M973" i="11"/>
  <c r="M974" i="11" s="1"/>
  <c r="L70" i="8"/>
  <c r="V556" i="12"/>
  <c r="W549" i="12"/>
  <c r="I10" i="9"/>
  <c r="I15" i="9" s="1"/>
  <c r="Q283" i="11"/>
  <c r="R278" i="11"/>
  <c r="R281" i="11" s="1"/>
  <c r="N364" i="12"/>
  <c r="O359" i="12"/>
  <c r="O362" i="12" s="1"/>
  <c r="N651" i="11"/>
  <c r="N652" i="11" s="1"/>
  <c r="N653" i="11" s="1"/>
  <c r="Q740" i="11"/>
  <c r="R735" i="11"/>
  <c r="R738" i="11" s="1"/>
  <c r="S496" i="12"/>
  <c r="T489" i="12"/>
  <c r="Q541" i="12"/>
  <c r="Q511" i="12" s="1"/>
  <c r="R534" i="12"/>
  <c r="Q423" i="11"/>
  <c r="Q424" i="11" s="1"/>
  <c r="Q425" i="11" s="1"/>
  <c r="Q630" i="11"/>
  <c r="Q633" i="11" s="1"/>
  <c r="P635" i="11"/>
  <c r="P636" i="11" s="1"/>
  <c r="P637" i="11" s="1"/>
  <c r="P638" i="11" s="1"/>
  <c r="S188" i="11"/>
  <c r="S191" i="11" s="1"/>
  <c r="R193" i="11"/>
  <c r="R125" i="12"/>
  <c r="R128" i="12" s="1"/>
  <c r="Q130" i="12"/>
  <c r="Q131" i="12" s="1"/>
  <c r="P497" i="11"/>
  <c r="Q492" i="11"/>
  <c r="Q495" i="11" s="1"/>
  <c r="N956" i="11"/>
  <c r="N957" i="11" s="1"/>
  <c r="N958" i="11" s="1"/>
  <c r="N959" i="11" s="1"/>
  <c r="O951" i="11"/>
  <c r="O954" i="11" s="1"/>
  <c r="S843" i="11"/>
  <c r="S846" i="11" s="1"/>
  <c r="R848" i="11"/>
  <c r="P82" i="12"/>
  <c r="P83" i="12" s="1"/>
  <c r="Q77" i="12"/>
  <c r="Q80" i="12" s="1"/>
  <c r="Q421" i="12"/>
  <c r="M389" i="12"/>
  <c r="M392" i="12" s="1"/>
  <c r="L394" i="12"/>
  <c r="L395" i="12" s="1"/>
  <c r="X190" i="11"/>
  <c r="Q178" i="11"/>
  <c r="R173" i="11"/>
  <c r="R176" i="11" s="1"/>
  <c r="N402" i="11"/>
  <c r="N405" i="11" s="1"/>
  <c r="M407" i="11"/>
  <c r="M408" i="11" s="1"/>
  <c r="M409" i="11" s="1"/>
  <c r="M410" i="11" s="1"/>
  <c r="O469" i="12"/>
  <c r="P464" i="12"/>
  <c r="P467" i="12" s="1"/>
  <c r="Q620" i="11"/>
  <c r="Q621" i="11" s="1"/>
  <c r="Q622" i="11" s="1"/>
  <c r="Q623" i="11" s="1"/>
  <c r="R615" i="11"/>
  <c r="R618" i="11" s="1"/>
  <c r="M531" i="12"/>
  <c r="M532" i="12" s="1"/>
  <c r="L121" i="8"/>
  <c r="M121" i="8" s="1"/>
  <c r="I107" i="8"/>
  <c r="J107" i="8" s="1"/>
  <c r="K107" i="8" s="1"/>
  <c r="L366" i="12"/>
  <c r="L367" i="12" s="1"/>
  <c r="V205" i="11"/>
  <c r="U175" i="11"/>
  <c r="M441" i="12"/>
  <c r="M442" i="12" s="1"/>
  <c r="L113" i="8"/>
  <c r="M113" i="8" s="1"/>
  <c r="Q953" i="11"/>
  <c r="P863" i="11"/>
  <c r="L36" i="8"/>
  <c r="M36" i="8" s="1"/>
  <c r="M544" i="11"/>
  <c r="M545" i="11" s="1"/>
  <c r="Q725" i="11"/>
  <c r="R720" i="11"/>
  <c r="R723" i="11" s="1"/>
  <c r="Q223" i="12"/>
  <c r="Q224" i="12" s="1"/>
  <c r="Q225" i="12" s="1"/>
  <c r="Q226" i="12" s="1"/>
  <c r="R218" i="12"/>
  <c r="R221" i="12" s="1"/>
  <c r="P936" i="11"/>
  <c r="P939" i="11" s="1"/>
  <c r="O941" i="11"/>
  <c r="O942" i="11" s="1"/>
  <c r="O943" i="11" s="1"/>
  <c r="O944" i="11" s="1"/>
  <c r="M529" i="11"/>
  <c r="M530" i="11" s="1"/>
  <c r="L35" i="8"/>
  <c r="N485" i="12"/>
  <c r="N486" i="12" s="1"/>
  <c r="N487" i="12" s="1"/>
  <c r="Q1019" i="11"/>
  <c r="Q1020" i="11" s="1"/>
  <c r="Q1021" i="11" s="1"/>
  <c r="Q1022" i="11" s="1"/>
  <c r="R1014" i="11"/>
  <c r="R1017" i="11" s="1"/>
  <c r="P606" i="11"/>
  <c r="P607" i="11" s="1"/>
  <c r="P608" i="11" s="1"/>
  <c r="S157" i="12"/>
  <c r="R112" i="12"/>
  <c r="S323" i="11"/>
  <c r="S326" i="11" s="1"/>
  <c r="R328" i="11"/>
  <c r="R329" i="11" s="1"/>
  <c r="R330" i="11" s="1"/>
  <c r="R331" i="11" s="1"/>
  <c r="P989" i="11"/>
  <c r="P990" i="11" s="1"/>
  <c r="P991" i="11" s="1"/>
  <c r="P992" i="11" s="1"/>
  <c r="Q984" i="11"/>
  <c r="Q987" i="11" s="1"/>
  <c r="V127" i="12"/>
  <c r="M652" i="11"/>
  <c r="M653" i="11" s="1"/>
  <c r="L45" i="8"/>
  <c r="M45" i="8" s="1"/>
  <c r="S158" i="11"/>
  <c r="S161" i="11" s="1"/>
  <c r="R163" i="11"/>
  <c r="M958" i="11"/>
  <c r="M959" i="11" s="1"/>
  <c r="L69" i="8"/>
  <c r="M69" i="8" s="1"/>
  <c r="N527" i="11"/>
  <c r="O522" i="11"/>
  <c r="O525" i="11" s="1"/>
  <c r="R466" i="12"/>
  <c r="S459" i="12"/>
  <c r="Q467" i="11"/>
  <c r="Q468" i="11" s="1"/>
  <c r="Q469" i="11" s="1"/>
  <c r="Q470" i="11" s="1"/>
  <c r="R462" i="11"/>
  <c r="R465" i="11" s="1"/>
  <c r="H15" i="9"/>
  <c r="M192" i="12"/>
  <c r="M193" i="12" s="1"/>
  <c r="L90" i="8"/>
  <c r="M90" i="8" s="1"/>
  <c r="O170" i="12"/>
  <c r="O173" i="12" s="1"/>
  <c r="N175" i="12"/>
  <c r="N176" i="12" s="1"/>
  <c r="P453" i="11"/>
  <c r="P454" i="11" s="1"/>
  <c r="P455" i="11" s="1"/>
  <c r="R368" i="11"/>
  <c r="R371" i="11" s="1"/>
  <c r="Q373" i="11"/>
  <c r="Q374" i="11" s="1"/>
  <c r="Q375" i="11" s="1"/>
  <c r="Q376" i="11" s="1"/>
  <c r="P926" i="11"/>
  <c r="P927" i="11" s="1"/>
  <c r="P928" i="11" s="1"/>
  <c r="P929" i="11" s="1"/>
  <c r="Q921" i="11"/>
  <c r="Q924" i="11" s="1"/>
  <c r="M866" i="11"/>
  <c r="M867" i="11" s="1"/>
  <c r="M868" i="11" s="1"/>
  <c r="M869" i="11" s="1"/>
  <c r="N861" i="11"/>
  <c r="N864" i="11" s="1"/>
  <c r="W3" i="10"/>
  <c r="N971" i="11"/>
  <c r="N972" i="11" s="1"/>
  <c r="N973" i="11" s="1"/>
  <c r="N974" i="11" s="1"/>
  <c r="O966" i="11"/>
  <c r="O969" i="11" s="1"/>
  <c r="P554" i="12"/>
  <c r="P557" i="12" s="1"/>
  <c r="O559" i="12"/>
  <c r="O560" i="12" s="1"/>
  <c r="O561" i="12" s="1"/>
  <c r="O562" i="12" s="1"/>
  <c r="N544" i="12"/>
  <c r="N545" i="12" s="1"/>
  <c r="N546" i="12" s="1"/>
  <c r="N547" i="12" s="1"/>
  <c r="O539" i="12"/>
  <c r="O542" i="12" s="1"/>
  <c r="M177" i="12"/>
  <c r="M178" i="12" s="1"/>
  <c r="L89" i="8"/>
  <c r="M116" i="12"/>
  <c r="M425" i="12"/>
  <c r="M426" i="12" s="1"/>
  <c r="M427" i="12" s="1"/>
  <c r="V800" i="11"/>
  <c r="W815" i="11"/>
  <c r="X1001" i="11"/>
  <c r="S343" i="11"/>
  <c r="S344" i="11" s="1"/>
  <c r="S345" i="11" s="1"/>
  <c r="S346" i="11" s="1"/>
  <c r="T338" i="11"/>
  <c r="T341" i="11" s="1"/>
  <c r="Q97" i="12"/>
  <c r="R92" i="12"/>
  <c r="R95" i="12" s="1"/>
  <c r="Q208" i="11"/>
  <c r="Q209" i="11" s="1"/>
  <c r="Q210" i="11" s="1"/>
  <c r="Q211" i="11" s="1"/>
  <c r="R203" i="11"/>
  <c r="R206" i="11" s="1"/>
  <c r="R911" i="11"/>
  <c r="R912" i="11" s="1"/>
  <c r="R913" i="11" s="1"/>
  <c r="R914" i="11" s="1"/>
  <c r="S906" i="11"/>
  <c r="S909" i="11" s="1"/>
  <c r="Q146" i="12"/>
  <c r="Q147" i="12" s="1"/>
  <c r="Q148" i="12" s="1"/>
  <c r="S828" i="11"/>
  <c r="S831" i="11" s="1"/>
  <c r="R833" i="11"/>
  <c r="R834" i="11" s="1"/>
  <c r="R835" i="11" s="1"/>
  <c r="R836" i="11" s="1"/>
  <c r="L515" i="12"/>
  <c r="L516" i="12" s="1"/>
  <c r="L517" i="12" s="1"/>
  <c r="Q1004" i="11"/>
  <c r="Q1005" i="11" s="1"/>
  <c r="Q1006" i="11" s="1"/>
  <c r="Q1007" i="11" s="1"/>
  <c r="R999" i="11"/>
  <c r="R1002" i="11" s="1"/>
  <c r="Q605" i="11"/>
  <c r="R600" i="11"/>
  <c r="R603" i="11" s="1"/>
  <c r="S218" i="11"/>
  <c r="S221" i="11" s="1"/>
  <c r="R223" i="11"/>
  <c r="P1035" i="11"/>
  <c r="P1036" i="11" s="1"/>
  <c r="P1037" i="11" s="1"/>
  <c r="S813" i="11"/>
  <c r="S816" i="11" s="1"/>
  <c r="R818" i="11"/>
  <c r="R819" i="11" s="1"/>
  <c r="R820" i="11" s="1"/>
  <c r="R821" i="11" s="1"/>
  <c r="O419" i="12"/>
  <c r="O422" i="12" s="1"/>
  <c r="N424" i="12"/>
  <c r="T878" i="11"/>
  <c r="U893" i="11"/>
  <c r="K395" i="12"/>
  <c r="M882" i="11"/>
  <c r="P179" i="11"/>
  <c r="P180" i="11" s="1"/>
  <c r="P181" i="11" s="1"/>
  <c r="O711" i="11"/>
  <c r="O712" i="11" s="1"/>
  <c r="O713" i="11" s="1"/>
  <c r="Q238" i="11"/>
  <c r="R233" i="11"/>
  <c r="R236" i="11" s="1"/>
  <c r="Q313" i="11"/>
  <c r="R308" i="11"/>
  <c r="R311" i="11" s="1"/>
  <c r="M379" i="12"/>
  <c r="N374" i="12"/>
  <c r="N377" i="12" s="1"/>
  <c r="P1005" i="11"/>
  <c r="P1006" i="11" s="1"/>
  <c r="P1007" i="11" s="1"/>
  <c r="L408" i="11"/>
  <c r="L409" i="11" s="1"/>
  <c r="L410" i="11" s="1"/>
  <c r="Q1034" i="11"/>
  <c r="R1029" i="11"/>
  <c r="R1032" i="11" s="1"/>
  <c r="P804" i="11"/>
  <c r="P805" i="11" s="1"/>
  <c r="P806" i="11" s="1"/>
  <c r="P741" i="11"/>
  <c r="P742" i="11" s="1"/>
  <c r="P743" i="11" s="1"/>
  <c r="V1016" i="11"/>
  <c r="U986" i="11"/>
  <c r="Q695" i="11"/>
  <c r="R690" i="11"/>
  <c r="R693" i="11" s="1"/>
  <c r="R662" i="11"/>
  <c r="Q572" i="11"/>
  <c r="Q557" i="11" s="1"/>
  <c r="S451" i="12"/>
  <c r="T444" i="12"/>
  <c r="O498" i="11"/>
  <c r="O499" i="11" s="1"/>
  <c r="O500" i="11" s="1"/>
  <c r="O439" i="12"/>
  <c r="P434" i="12"/>
  <c r="P437" i="12" s="1"/>
  <c r="Q361" i="12"/>
  <c r="J20" i="10"/>
  <c r="Q251" i="12"/>
  <c r="Q254" i="12" s="1"/>
  <c r="P256" i="12"/>
  <c r="P257" i="12" s="1"/>
  <c r="P258" i="12" s="1"/>
  <c r="P259" i="12" s="1"/>
  <c r="O349" i="12"/>
  <c r="O350" i="12" s="1"/>
  <c r="O351" i="12" s="1"/>
  <c r="O352" i="12" s="1"/>
  <c r="P344" i="12"/>
  <c r="P347" i="12" s="1"/>
  <c r="M546" i="12"/>
  <c r="M547" i="12" s="1"/>
  <c r="L122" i="8"/>
  <c r="M404" i="12"/>
  <c r="M407" i="12" s="1"/>
  <c r="L409" i="12"/>
  <c r="O306" i="12"/>
  <c r="O307" i="12" s="1"/>
  <c r="K11" i="10"/>
  <c r="K14" i="10" s="1"/>
  <c r="J16" i="10"/>
  <c r="Q329" i="11"/>
  <c r="Q330" i="11" s="1"/>
  <c r="Q331" i="11" s="1"/>
  <c r="N191" i="12"/>
  <c r="N192" i="12" s="1"/>
  <c r="N193" i="12" s="1"/>
  <c r="P305" i="12"/>
  <c r="O675" i="11"/>
  <c r="O678" i="11" s="1"/>
  <c r="N680" i="11"/>
  <c r="P209" i="11"/>
  <c r="P210" i="11" s="1"/>
  <c r="P211" i="11" s="1"/>
  <c r="R785" i="11"/>
  <c r="S780" i="11"/>
  <c r="S783" i="11" s="1"/>
  <c r="O660" i="11"/>
  <c r="O663" i="11" s="1"/>
  <c r="N665" i="11"/>
  <c r="S248" i="11"/>
  <c r="S251" i="11" s="1"/>
  <c r="R253" i="11"/>
  <c r="P239" i="12"/>
  <c r="P240" i="12" s="1"/>
  <c r="P241" i="12" s="1"/>
  <c r="Q148" i="11"/>
  <c r="Q149" i="11" s="1"/>
  <c r="Q150" i="11" s="1"/>
  <c r="Q151" i="11" s="1"/>
  <c r="R143" i="11"/>
  <c r="R146" i="11" s="1"/>
  <c r="J290" i="12"/>
  <c r="T481" i="12" l="1"/>
  <c r="S481" i="12"/>
  <c r="U474" i="12"/>
  <c r="U481" i="12" s="1"/>
  <c r="M35" i="8"/>
  <c r="M89" i="8"/>
  <c r="M107" i="8"/>
  <c r="M70" i="8"/>
  <c r="M122" i="8"/>
  <c r="I71" i="8"/>
  <c r="L37" i="8"/>
  <c r="I37" i="8"/>
  <c r="S253" i="11"/>
  <c r="S254" i="11" s="1"/>
  <c r="S255" i="11" s="1"/>
  <c r="S256" i="11" s="1"/>
  <c r="T248" i="11"/>
  <c r="T251" i="11" s="1"/>
  <c r="L410" i="12"/>
  <c r="L290" i="12" s="1"/>
  <c r="L291" i="12" s="1"/>
  <c r="L292" i="12" s="1"/>
  <c r="Q344" i="12"/>
  <c r="Q347" i="12" s="1"/>
  <c r="P349" i="12"/>
  <c r="P350" i="12" s="1"/>
  <c r="P351" i="12" s="1"/>
  <c r="P352" i="12" s="1"/>
  <c r="P84" i="12"/>
  <c r="P85" i="12" s="1"/>
  <c r="S328" i="11"/>
  <c r="S329" i="11" s="1"/>
  <c r="S330" i="11" s="1"/>
  <c r="S331" i="11" s="1"/>
  <c r="T323" i="11"/>
  <c r="T326" i="11" s="1"/>
  <c r="M380" i="12"/>
  <c r="Q635" i="11"/>
  <c r="Q636" i="11" s="1"/>
  <c r="Q637" i="11" s="1"/>
  <c r="Q638" i="11" s="1"/>
  <c r="R630" i="11"/>
  <c r="R633" i="11" s="1"/>
  <c r="Q741" i="11"/>
  <c r="Q742" i="11" s="1"/>
  <c r="Q743" i="11" s="1"/>
  <c r="R146" i="12"/>
  <c r="R147" i="12" s="1"/>
  <c r="R148" i="12" s="1"/>
  <c r="X55" i="12"/>
  <c r="K411" i="12"/>
  <c r="K412" i="12" s="1"/>
  <c r="H110" i="8"/>
  <c r="R155" i="12"/>
  <c r="R158" i="12" s="1"/>
  <c r="Q160" i="12"/>
  <c r="Q161" i="12" s="1"/>
  <c r="Q162" i="12" s="1"/>
  <c r="Q163" i="12" s="1"/>
  <c r="Q449" i="12"/>
  <c r="Q452" i="12" s="1"/>
  <c r="P454" i="12"/>
  <c r="P455" i="12" s="1"/>
  <c r="P456" i="12" s="1"/>
  <c r="P457" i="12" s="1"/>
  <c r="Q334" i="12"/>
  <c r="Q335" i="12" s="1"/>
  <c r="Q336" i="12" s="1"/>
  <c r="Q337" i="12" s="1"/>
  <c r="R329" i="12"/>
  <c r="R332" i="12" s="1"/>
  <c r="P162" i="12"/>
  <c r="P163" i="12" s="1"/>
  <c r="O665" i="11"/>
  <c r="O666" i="11" s="1"/>
  <c r="O667" i="11" s="1"/>
  <c r="O668" i="11" s="1"/>
  <c r="P660" i="11"/>
  <c r="P663" i="11" s="1"/>
  <c r="K16" i="10"/>
  <c r="L11" i="10"/>
  <c r="L14" i="10" s="1"/>
  <c r="N177" i="12"/>
  <c r="N178" i="12" s="1"/>
  <c r="N116" i="12"/>
  <c r="Q434" i="12"/>
  <c r="Q437" i="12" s="1"/>
  <c r="P439" i="12"/>
  <c r="P440" i="12" s="1"/>
  <c r="P441" i="12" s="1"/>
  <c r="P442" i="12" s="1"/>
  <c r="T451" i="12"/>
  <c r="U444" i="12"/>
  <c r="T906" i="11"/>
  <c r="T909" i="11" s="1"/>
  <c r="S911" i="11"/>
  <c r="S92" i="12"/>
  <c r="S95" i="12" s="1"/>
  <c r="R97" i="12"/>
  <c r="I109" i="8"/>
  <c r="J109" i="8" s="1"/>
  <c r="E47" i="1" s="1"/>
  <c r="L396" i="12"/>
  <c r="L397" i="12" s="1"/>
  <c r="W800" i="11"/>
  <c r="X815" i="11"/>
  <c r="L91" i="8"/>
  <c r="O175" i="12"/>
  <c r="O176" i="12" s="1"/>
  <c r="P170" i="12"/>
  <c r="P173" i="12" s="1"/>
  <c r="P941" i="11"/>
  <c r="Q936" i="11"/>
  <c r="Q939" i="11" s="1"/>
  <c r="Q726" i="11"/>
  <c r="Q727" i="11" s="1"/>
  <c r="Q728" i="11" s="1"/>
  <c r="R953" i="11"/>
  <c r="Q863" i="11"/>
  <c r="W205" i="11"/>
  <c r="V175" i="11"/>
  <c r="O470" i="12"/>
  <c r="O471" i="12" s="1"/>
  <c r="O472" i="12" s="1"/>
  <c r="Y190" i="11"/>
  <c r="P209" i="12"/>
  <c r="P210" i="12" s="1"/>
  <c r="P211" i="12" s="1"/>
  <c r="Q804" i="11"/>
  <c r="Q805" i="11" s="1"/>
  <c r="Q806" i="11" s="1"/>
  <c r="Q479" i="12"/>
  <c r="Q482" i="12" s="1"/>
  <c r="P484" i="12"/>
  <c r="X301" i="12"/>
  <c r="V205" i="12"/>
  <c r="W220" i="12"/>
  <c r="R271" i="12"/>
  <c r="R272" i="12" s="1"/>
  <c r="R273" i="12" s="1"/>
  <c r="R274" i="12" s="1"/>
  <c r="S266" i="12"/>
  <c r="S269" i="12" s="1"/>
  <c r="V464" i="11"/>
  <c r="J118" i="8"/>
  <c r="K113" i="8"/>
  <c r="L289" i="12"/>
  <c r="M284" i="12"/>
  <c r="M287" i="12" s="1"/>
  <c r="N286" i="12"/>
  <c r="N13" i="10" s="1"/>
  <c r="O391" i="12"/>
  <c r="J71" i="8"/>
  <c r="K64" i="8"/>
  <c r="Q320" i="12"/>
  <c r="Q321" i="12" s="1"/>
  <c r="Q322" i="12" s="1"/>
  <c r="S299" i="12"/>
  <c r="S302" i="12" s="1"/>
  <c r="R304" i="12"/>
  <c r="R305" i="12" s="1"/>
  <c r="L117" i="12"/>
  <c r="L118" i="12" s="1"/>
  <c r="T331" i="12"/>
  <c r="S143" i="11"/>
  <c r="S146" i="11" s="1"/>
  <c r="R148" i="11"/>
  <c r="R149" i="11" s="1"/>
  <c r="R150" i="11" s="1"/>
  <c r="R151" i="11" s="1"/>
  <c r="R254" i="11"/>
  <c r="R255" i="11" s="1"/>
  <c r="R256" i="11" s="1"/>
  <c r="T780" i="11"/>
  <c r="T783" i="11" s="1"/>
  <c r="S785" i="11"/>
  <c r="S786" i="11" s="1"/>
  <c r="S787" i="11" s="1"/>
  <c r="S788" i="11" s="1"/>
  <c r="O680" i="11"/>
  <c r="P675" i="11"/>
  <c r="P678" i="11" s="1"/>
  <c r="Q256" i="12"/>
  <c r="Q257" i="12" s="1"/>
  <c r="Q258" i="12" s="1"/>
  <c r="Q259" i="12" s="1"/>
  <c r="R251" i="12"/>
  <c r="R254" i="12" s="1"/>
  <c r="O440" i="12"/>
  <c r="O441" i="12" s="1"/>
  <c r="O442" i="12" s="1"/>
  <c r="N425" i="12"/>
  <c r="N426" i="12" s="1"/>
  <c r="N427" i="12" s="1"/>
  <c r="S600" i="11"/>
  <c r="S603" i="11" s="1"/>
  <c r="R605" i="11"/>
  <c r="S999" i="11"/>
  <c r="S1002" i="11" s="1"/>
  <c r="R1004" i="11"/>
  <c r="R1005" i="11" s="1"/>
  <c r="R1006" i="11" s="1"/>
  <c r="R1007" i="11" s="1"/>
  <c r="S833" i="11"/>
  <c r="S834" i="11" s="1"/>
  <c r="S835" i="11" s="1"/>
  <c r="S836" i="11" s="1"/>
  <c r="T828" i="11"/>
  <c r="T831" i="11" s="1"/>
  <c r="Q98" i="12"/>
  <c r="Q99" i="12" s="1"/>
  <c r="Q100" i="12" s="1"/>
  <c r="Y1001" i="11"/>
  <c r="R921" i="11"/>
  <c r="R924" i="11" s="1"/>
  <c r="Q926" i="11"/>
  <c r="Q927" i="11" s="1"/>
  <c r="Q928" i="11" s="1"/>
  <c r="Q929" i="11" s="1"/>
  <c r="Q1035" i="11"/>
  <c r="Q1036" i="11" s="1"/>
  <c r="Q1037" i="11" s="1"/>
  <c r="Q179" i="11"/>
  <c r="Q180" i="11" s="1"/>
  <c r="Q181" i="11" s="1"/>
  <c r="O485" i="12"/>
  <c r="O486" i="12" s="1"/>
  <c r="O487" i="12" s="1"/>
  <c r="P512" i="11"/>
  <c r="P513" i="11" s="1"/>
  <c r="P514" i="11" s="1"/>
  <c r="P515" i="11" s="1"/>
  <c r="Q507" i="11"/>
  <c r="Q510" i="11" s="1"/>
  <c r="S526" i="12"/>
  <c r="T519" i="12"/>
  <c r="S750" i="11"/>
  <c r="S753" i="11" s="1"/>
  <c r="R755" i="11"/>
  <c r="P335" i="12"/>
  <c r="P336" i="12" s="1"/>
  <c r="P337" i="12" s="1"/>
  <c r="Q208" i="12"/>
  <c r="R203" i="12"/>
  <c r="R206" i="12" s="1"/>
  <c r="K35" i="8"/>
  <c r="J37" i="8"/>
  <c r="E43" i="1" s="1"/>
  <c r="L561" i="11"/>
  <c r="S585" i="11"/>
  <c r="S588" i="11" s="1"/>
  <c r="R590" i="11"/>
  <c r="R591" i="11" s="1"/>
  <c r="R592" i="11" s="1"/>
  <c r="R593" i="11" s="1"/>
  <c r="Z253" i="12"/>
  <c r="AA268" i="12"/>
  <c r="R786" i="11"/>
  <c r="R787" i="11" s="1"/>
  <c r="R788" i="11" s="1"/>
  <c r="K396" i="12"/>
  <c r="K397" i="12" s="1"/>
  <c r="H109" i="8"/>
  <c r="K290" i="12"/>
  <c r="P419" i="12"/>
  <c r="P422" i="12" s="1"/>
  <c r="O424" i="12"/>
  <c r="M394" i="12"/>
  <c r="N389" i="12"/>
  <c r="N392" i="12" s="1"/>
  <c r="Q497" i="11"/>
  <c r="Q498" i="11" s="1"/>
  <c r="Q499" i="11" s="1"/>
  <c r="Q500" i="11" s="1"/>
  <c r="R492" i="11"/>
  <c r="R495" i="11" s="1"/>
  <c r="N365" i="12"/>
  <c r="W556" i="12"/>
  <c r="X549" i="12"/>
  <c r="S233" i="12"/>
  <c r="S236" i="12" s="1"/>
  <c r="R238" i="12"/>
  <c r="Q756" i="11"/>
  <c r="Q757" i="11" s="1"/>
  <c r="Q758" i="11" s="1"/>
  <c r="Q696" i="11"/>
  <c r="Q697" i="11" s="1"/>
  <c r="Q698" i="11" s="1"/>
  <c r="S1029" i="11"/>
  <c r="S1032" i="11" s="1"/>
  <c r="R1034" i="11"/>
  <c r="R1035" i="11" s="1"/>
  <c r="R1036" i="11" s="1"/>
  <c r="R1037" i="11" s="1"/>
  <c r="S308" i="11"/>
  <c r="S311" i="11" s="1"/>
  <c r="R313" i="11"/>
  <c r="R314" i="11" s="1"/>
  <c r="R315" i="11" s="1"/>
  <c r="R316" i="11" s="1"/>
  <c r="S233" i="11"/>
  <c r="S236" i="11" s="1"/>
  <c r="R238" i="11"/>
  <c r="R239" i="11" s="1"/>
  <c r="R240" i="11" s="1"/>
  <c r="R241" i="11" s="1"/>
  <c r="U878" i="11"/>
  <c r="V893" i="11"/>
  <c r="M117" i="12"/>
  <c r="M118" i="12" s="1"/>
  <c r="P966" i="11"/>
  <c r="P969" i="11" s="1"/>
  <c r="O971" i="11"/>
  <c r="O972" i="11" s="1"/>
  <c r="O973" i="11" s="1"/>
  <c r="O974" i="11" s="1"/>
  <c r="R849" i="11"/>
  <c r="R850" i="11" s="1"/>
  <c r="R851" i="11" s="1"/>
  <c r="S462" i="11"/>
  <c r="S465" i="11" s="1"/>
  <c r="R467" i="11"/>
  <c r="P522" i="11"/>
  <c r="P525" i="11" s="1"/>
  <c r="O527" i="11"/>
  <c r="R164" i="11"/>
  <c r="R165" i="11" s="1"/>
  <c r="R166" i="11" s="1"/>
  <c r="M515" i="12"/>
  <c r="M516" i="12" s="1"/>
  <c r="M517" i="12" s="1"/>
  <c r="S720" i="11"/>
  <c r="S723" i="11" s="1"/>
  <c r="R725" i="11"/>
  <c r="R726" i="11" s="1"/>
  <c r="R727" i="11" s="1"/>
  <c r="R728" i="11" s="1"/>
  <c r="L124" i="8"/>
  <c r="Q464" i="12"/>
  <c r="Q467" i="12" s="1"/>
  <c r="P469" i="12"/>
  <c r="P470" i="12" s="1"/>
  <c r="P471" i="12" s="1"/>
  <c r="P472" i="12" s="1"/>
  <c r="Q606" i="11"/>
  <c r="Q607" i="11" s="1"/>
  <c r="Q608" i="11" s="1"/>
  <c r="S848" i="11"/>
  <c r="S849" i="11" s="1"/>
  <c r="S850" i="11" s="1"/>
  <c r="S851" i="11" s="1"/>
  <c r="T843" i="11"/>
  <c r="T846" i="11" s="1"/>
  <c r="P498" i="11"/>
  <c r="P499" i="11" s="1"/>
  <c r="P500" i="11" s="1"/>
  <c r="R194" i="11"/>
  <c r="R195" i="11" s="1"/>
  <c r="R196" i="11" s="1"/>
  <c r="T496" i="12"/>
  <c r="U489" i="12"/>
  <c r="S278" i="11"/>
  <c r="S281" i="11" s="1"/>
  <c r="R283" i="11"/>
  <c r="Q710" i="11"/>
  <c r="Q711" i="11" s="1"/>
  <c r="Q712" i="11" s="1"/>
  <c r="Q713" i="11" s="1"/>
  <c r="R705" i="11"/>
  <c r="R708" i="11" s="1"/>
  <c r="N528" i="11"/>
  <c r="N529" i="11" s="1"/>
  <c r="N530" i="11" s="1"/>
  <c r="Q133" i="11"/>
  <c r="Q134" i="11" s="1"/>
  <c r="Q135" i="11" s="1"/>
  <c r="Q136" i="11" s="1"/>
  <c r="R128" i="11"/>
  <c r="R131" i="11" s="1"/>
  <c r="N882" i="11"/>
  <c r="N883" i="11" s="1"/>
  <c r="N884" i="11" s="1"/>
  <c r="S447" i="11"/>
  <c r="S450" i="11" s="1"/>
  <c r="R452" i="11"/>
  <c r="T265" i="11"/>
  <c r="U280" i="11"/>
  <c r="O651" i="11"/>
  <c r="O652" i="11" s="1"/>
  <c r="O653" i="11" s="1"/>
  <c r="N681" i="11"/>
  <c r="N682" i="11" s="1"/>
  <c r="N683" i="11" s="1"/>
  <c r="L19" i="10"/>
  <c r="K20" i="10"/>
  <c r="N115" i="12"/>
  <c r="O110" i="12"/>
  <c r="O113" i="12" s="1"/>
  <c r="M68" i="12"/>
  <c r="K5" i="9" s="1"/>
  <c r="M13" i="10"/>
  <c r="T477" i="11"/>
  <c r="T480" i="11" s="1"/>
  <c r="S482" i="11"/>
  <c r="S483" i="11" s="1"/>
  <c r="S484" i="11" s="1"/>
  <c r="S485" i="11" s="1"/>
  <c r="Q453" i="11"/>
  <c r="Q454" i="11" s="1"/>
  <c r="Q455" i="11" s="1"/>
  <c r="J291" i="12"/>
  <c r="J292" i="12" s="1"/>
  <c r="H20" i="9"/>
  <c r="J17" i="10"/>
  <c r="P306" i="12"/>
  <c r="P307" i="12" s="1"/>
  <c r="M409" i="12"/>
  <c r="M410" i="12" s="1"/>
  <c r="N404" i="12"/>
  <c r="N407" i="12" s="1"/>
  <c r="S662" i="11"/>
  <c r="R572" i="11"/>
  <c r="R557" i="11" s="1"/>
  <c r="L64" i="8"/>
  <c r="M64" i="8" s="1"/>
  <c r="M883" i="11"/>
  <c r="M884" i="11" s="1"/>
  <c r="S203" i="11"/>
  <c r="S206" i="11" s="1"/>
  <c r="R208" i="11"/>
  <c r="R209" i="11" s="1"/>
  <c r="R210" i="11" s="1"/>
  <c r="R211" i="11" s="1"/>
  <c r="U338" i="11"/>
  <c r="U341" i="11" s="1"/>
  <c r="T343" i="11"/>
  <c r="T344" i="11" s="1"/>
  <c r="T345" i="11" s="1"/>
  <c r="T346" i="11" s="1"/>
  <c r="P559" i="12"/>
  <c r="Q554" i="12"/>
  <c r="Q557" i="12" s="1"/>
  <c r="N866" i="11"/>
  <c r="N867" i="11" s="1"/>
  <c r="N868" i="11" s="1"/>
  <c r="N869" i="11" s="1"/>
  <c r="O861" i="11"/>
  <c r="O864" i="11" s="1"/>
  <c r="S466" i="12"/>
  <c r="T459" i="12"/>
  <c r="S163" i="11"/>
  <c r="T158" i="11"/>
  <c r="T161" i="11" s="1"/>
  <c r="R984" i="11"/>
  <c r="R987" i="11" s="1"/>
  <c r="Q989" i="11"/>
  <c r="S1014" i="11"/>
  <c r="S1017" i="11" s="1"/>
  <c r="R1019" i="11"/>
  <c r="R1020" i="11" s="1"/>
  <c r="R1021" i="11" s="1"/>
  <c r="R1022" i="11" s="1"/>
  <c r="Q314" i="11"/>
  <c r="Q315" i="11" s="1"/>
  <c r="Q316" i="11" s="1"/>
  <c r="S218" i="12"/>
  <c r="S221" i="12" s="1"/>
  <c r="R223" i="12"/>
  <c r="R224" i="12" s="1"/>
  <c r="R225" i="12" s="1"/>
  <c r="R226" i="12" s="1"/>
  <c r="L118" i="8"/>
  <c r="M118" i="8" s="1"/>
  <c r="S615" i="11"/>
  <c r="S618" i="11" s="1"/>
  <c r="R620" i="11"/>
  <c r="R77" i="12"/>
  <c r="R80" i="12" s="1"/>
  <c r="Q82" i="12"/>
  <c r="Q83" i="12" s="1"/>
  <c r="P951" i="11"/>
  <c r="P954" i="11" s="1"/>
  <c r="O956" i="11"/>
  <c r="O957" i="11" s="1"/>
  <c r="O958" i="11" s="1"/>
  <c r="O959" i="11" s="1"/>
  <c r="S193" i="11"/>
  <c r="T188" i="11"/>
  <c r="T191" i="11" s="1"/>
  <c r="R541" i="12"/>
  <c r="R511" i="12" s="1"/>
  <c r="S534" i="12"/>
  <c r="P524" i="12"/>
  <c r="P527" i="12" s="1"/>
  <c r="O529" i="12"/>
  <c r="O530" i="12" s="1"/>
  <c r="O531" i="12" s="1"/>
  <c r="O532" i="12" s="1"/>
  <c r="J40" i="8"/>
  <c r="I55" i="8"/>
  <c r="P35" i="11"/>
  <c r="K44" i="14"/>
  <c r="V172" i="12"/>
  <c r="W165" i="12"/>
  <c r="T79" i="12"/>
  <c r="U94" i="12"/>
  <c r="J124" i="8"/>
  <c r="K121" i="8"/>
  <c r="S436" i="12"/>
  <c r="T429" i="12"/>
  <c r="Q284" i="11"/>
  <c r="Q285" i="11" s="1"/>
  <c r="Q286" i="11" s="1"/>
  <c r="V587" i="11"/>
  <c r="S765" i="11"/>
  <c r="S768" i="11" s="1"/>
  <c r="R770" i="11"/>
  <c r="R771" i="11" s="1"/>
  <c r="R772" i="11" s="1"/>
  <c r="R773" i="11" s="1"/>
  <c r="P537" i="11"/>
  <c r="P540" i="11" s="1"/>
  <c r="O542" i="11"/>
  <c r="O543" i="11" s="1"/>
  <c r="O544" i="11" s="1"/>
  <c r="O545" i="11" s="1"/>
  <c r="K562" i="11"/>
  <c r="K563" i="11" s="1"/>
  <c r="O570" i="11"/>
  <c r="O573" i="11" s="1"/>
  <c r="N575" i="11"/>
  <c r="R224" i="11"/>
  <c r="R225" i="11" s="1"/>
  <c r="R226" i="11" s="1"/>
  <c r="T130" i="11"/>
  <c r="U145" i="11"/>
  <c r="J89" i="8"/>
  <c r="I91" i="8"/>
  <c r="R361" i="12"/>
  <c r="S690" i="11"/>
  <c r="S693" i="11" s="1"/>
  <c r="R695" i="11"/>
  <c r="R696" i="11" s="1"/>
  <c r="R697" i="11" s="1"/>
  <c r="R698" i="11" s="1"/>
  <c r="W1016" i="11"/>
  <c r="V986" i="11"/>
  <c r="O374" i="12"/>
  <c r="O377" i="12" s="1"/>
  <c r="N379" i="12"/>
  <c r="N380" i="12" s="1"/>
  <c r="N381" i="12" s="1"/>
  <c r="N382" i="12" s="1"/>
  <c r="S818" i="11"/>
  <c r="T813" i="11"/>
  <c r="T816" i="11" s="1"/>
  <c r="S223" i="11"/>
  <c r="S224" i="11" s="1"/>
  <c r="S225" i="11" s="1"/>
  <c r="S226" i="11" s="1"/>
  <c r="T218" i="11"/>
  <c r="T221" i="11" s="1"/>
  <c r="Q306" i="12"/>
  <c r="Q307" i="12" s="1"/>
  <c r="P539" i="12"/>
  <c r="P542" i="12" s="1"/>
  <c r="O544" i="12"/>
  <c r="X3" i="10"/>
  <c r="Q132" i="12"/>
  <c r="Q133" i="12" s="1"/>
  <c r="R373" i="11"/>
  <c r="R374" i="11" s="1"/>
  <c r="R375" i="11" s="1"/>
  <c r="R376" i="11" s="1"/>
  <c r="S368" i="11"/>
  <c r="S371" i="11" s="1"/>
  <c r="W127" i="12"/>
  <c r="T157" i="12"/>
  <c r="S112" i="12"/>
  <c r="Q239" i="11"/>
  <c r="Q240" i="11" s="1"/>
  <c r="Q241" i="11" s="1"/>
  <c r="N407" i="11"/>
  <c r="O402" i="11"/>
  <c r="O405" i="11" s="1"/>
  <c r="R178" i="11"/>
  <c r="R179" i="11" s="1"/>
  <c r="R180" i="11" s="1"/>
  <c r="R181" i="11" s="1"/>
  <c r="S173" i="11"/>
  <c r="S176" i="11" s="1"/>
  <c r="R130" i="12"/>
  <c r="S125" i="12"/>
  <c r="S128" i="12" s="1"/>
  <c r="S735" i="11"/>
  <c r="S738" i="11" s="1"/>
  <c r="R740" i="11"/>
  <c r="O364" i="12"/>
  <c r="O365" i="12" s="1"/>
  <c r="P359" i="12"/>
  <c r="P362" i="12" s="1"/>
  <c r="J15" i="9"/>
  <c r="X370" i="11"/>
  <c r="X419" i="11"/>
  <c r="M577" i="11"/>
  <c r="M578" i="11" s="1"/>
  <c r="L40" i="8"/>
  <c r="M40" i="8" s="1"/>
  <c r="O509" i="12"/>
  <c r="O512" i="12" s="1"/>
  <c r="N514" i="12"/>
  <c r="N515" i="12" s="1"/>
  <c r="N516" i="12" s="1"/>
  <c r="N517" i="12" s="1"/>
  <c r="T140" i="12"/>
  <c r="T143" i="12" s="1"/>
  <c r="S145" i="12"/>
  <c r="M560" i="11"/>
  <c r="N555" i="11"/>
  <c r="N558" i="11" s="1"/>
  <c r="R803" i="11"/>
  <c r="S798" i="11"/>
  <c r="S801" i="11" s="1"/>
  <c r="R896" i="11"/>
  <c r="S891" i="11"/>
  <c r="S894" i="11" s="1"/>
  <c r="O881" i="11"/>
  <c r="O882" i="11" s="1"/>
  <c r="O883" i="11" s="1"/>
  <c r="O884" i="11" s="1"/>
  <c r="P876" i="11"/>
  <c r="P879" i="11" s="1"/>
  <c r="X91" i="11"/>
  <c r="S437" i="11"/>
  <c r="S438" i="11" s="1"/>
  <c r="S439" i="11" s="1"/>
  <c r="S440" i="11" s="1"/>
  <c r="T432" i="11"/>
  <c r="T435" i="11" s="1"/>
  <c r="I124" i="8"/>
  <c r="R421" i="12"/>
  <c r="N666" i="11"/>
  <c r="N667" i="11" s="1"/>
  <c r="N668" i="11" s="1"/>
  <c r="Q268" i="11"/>
  <c r="R263" i="11"/>
  <c r="R266" i="11" s="1"/>
  <c r="P711" i="11"/>
  <c r="P712" i="11" s="1"/>
  <c r="P713" i="11" s="1"/>
  <c r="P499" i="12"/>
  <c r="P500" i="12" s="1"/>
  <c r="P501" i="12" s="1"/>
  <c r="P502" i="12" s="1"/>
  <c r="Q494" i="12"/>
  <c r="Q497" i="12" s="1"/>
  <c r="S298" i="11"/>
  <c r="S299" i="11" s="1"/>
  <c r="S300" i="11" s="1"/>
  <c r="S301" i="11" s="1"/>
  <c r="T293" i="11"/>
  <c r="T296" i="11" s="1"/>
  <c r="S422" i="11"/>
  <c r="S423" i="11" s="1"/>
  <c r="S424" i="11" s="1"/>
  <c r="S425" i="11" s="1"/>
  <c r="T417" i="11"/>
  <c r="T420" i="11" s="1"/>
  <c r="S707" i="11"/>
  <c r="T722" i="11"/>
  <c r="P134" i="11"/>
  <c r="P135" i="11" s="1"/>
  <c r="P136" i="11" s="1"/>
  <c r="S314" i="12"/>
  <c r="S317" i="12" s="1"/>
  <c r="R319" i="12"/>
  <c r="R320" i="12" s="1"/>
  <c r="R321" i="12" s="1"/>
  <c r="R322" i="12" s="1"/>
  <c r="S494" i="11"/>
  <c r="R404" i="11"/>
  <c r="Q185" i="12"/>
  <c r="Q188" i="12" s="1"/>
  <c r="P190" i="12"/>
  <c r="P191" i="12" s="1"/>
  <c r="P192" i="12" s="1"/>
  <c r="P193" i="12" s="1"/>
  <c r="Q645" i="11"/>
  <c r="Q648" i="11" s="1"/>
  <c r="P650" i="11"/>
  <c r="E33" i="1" l="1"/>
  <c r="V474" i="12"/>
  <c r="V481" i="12" s="1"/>
  <c r="M37" i="8"/>
  <c r="M124" i="8"/>
  <c r="M91" i="8"/>
  <c r="K109" i="8"/>
  <c r="K71" i="8"/>
  <c r="E45" i="1"/>
  <c r="K37" i="8"/>
  <c r="K124" i="8"/>
  <c r="E34" i="1"/>
  <c r="S421" i="12"/>
  <c r="H126" i="8"/>
  <c r="H128" i="8" s="1"/>
  <c r="P509" i="12"/>
  <c r="P512" i="12" s="1"/>
  <c r="O514" i="12"/>
  <c r="O515" i="12" s="1"/>
  <c r="O516" i="12" s="1"/>
  <c r="O517" i="12" s="1"/>
  <c r="Y419" i="11"/>
  <c r="J30" i="9"/>
  <c r="J18" i="9"/>
  <c r="T173" i="11"/>
  <c r="T176" i="11" s="1"/>
  <c r="S178" i="11"/>
  <c r="S179" i="11" s="1"/>
  <c r="S180" i="11" s="1"/>
  <c r="S181" i="11" s="1"/>
  <c r="U157" i="12"/>
  <c r="T112" i="12"/>
  <c r="O177" i="12"/>
  <c r="O178" i="12" s="1"/>
  <c r="O116" i="12"/>
  <c r="Y3" i="10"/>
  <c r="U218" i="11"/>
  <c r="U221" i="11" s="1"/>
  <c r="T223" i="11"/>
  <c r="T224" i="11" s="1"/>
  <c r="T225" i="11" s="1"/>
  <c r="T226" i="11" s="1"/>
  <c r="K89" i="8"/>
  <c r="J91" i="8"/>
  <c r="P529" i="12"/>
  <c r="P530" i="12" s="1"/>
  <c r="P531" i="12" s="1"/>
  <c r="P532" i="12" s="1"/>
  <c r="Q524" i="12"/>
  <c r="Q527" i="12" s="1"/>
  <c r="S541" i="12"/>
  <c r="S511" i="12" s="1"/>
  <c r="T534" i="12"/>
  <c r="R131" i="12"/>
  <c r="R82" i="12"/>
  <c r="S77" i="12"/>
  <c r="S80" i="12" s="1"/>
  <c r="T466" i="12"/>
  <c r="U459" i="12"/>
  <c r="Q559" i="12"/>
  <c r="Q560" i="12" s="1"/>
  <c r="Q561" i="12" s="1"/>
  <c r="Q562" i="12" s="1"/>
  <c r="R554" i="12"/>
  <c r="R557" i="12" s="1"/>
  <c r="O404" i="12"/>
  <c r="O407" i="12" s="1"/>
  <c r="N409" i="12"/>
  <c r="N410" i="12" s="1"/>
  <c r="N411" i="12" s="1"/>
  <c r="N412" i="12" s="1"/>
  <c r="T482" i="11"/>
  <c r="T483" i="11" s="1"/>
  <c r="T484" i="11" s="1"/>
  <c r="T485" i="11" s="1"/>
  <c r="U477" i="11"/>
  <c r="U480" i="11" s="1"/>
  <c r="O115" i="12"/>
  <c r="P110" i="12"/>
  <c r="P113" i="12" s="1"/>
  <c r="M19" i="10"/>
  <c r="R710" i="11"/>
  <c r="R711" i="11" s="1"/>
  <c r="R712" i="11" s="1"/>
  <c r="R713" i="11" s="1"/>
  <c r="S705" i="11"/>
  <c r="S708" i="11" s="1"/>
  <c r="U496" i="12"/>
  <c r="V489" i="12"/>
  <c r="S313" i="11"/>
  <c r="S314" i="11" s="1"/>
  <c r="S315" i="11" s="1"/>
  <c r="S316" i="11" s="1"/>
  <c r="T308" i="11"/>
  <c r="T311" i="11" s="1"/>
  <c r="O366" i="12"/>
  <c r="O367" i="12" s="1"/>
  <c r="K291" i="12"/>
  <c r="K292" i="12" s="1"/>
  <c r="K17" i="10"/>
  <c r="I20" i="9"/>
  <c r="T526" i="12"/>
  <c r="U519" i="12"/>
  <c r="U828" i="11"/>
  <c r="U831" i="11" s="1"/>
  <c r="T833" i="11"/>
  <c r="T834" i="11" s="1"/>
  <c r="T835" i="11" s="1"/>
  <c r="T836" i="11" s="1"/>
  <c r="Q675" i="11"/>
  <c r="Q678" i="11" s="1"/>
  <c r="P680" i="11"/>
  <c r="O286" i="12"/>
  <c r="O13" i="10" s="1"/>
  <c r="P391" i="12"/>
  <c r="W464" i="11"/>
  <c r="W205" i="12"/>
  <c r="X220" i="12"/>
  <c r="S953" i="11"/>
  <c r="R863" i="11"/>
  <c r="X800" i="11"/>
  <c r="Y815" i="11"/>
  <c r="Q439" i="12"/>
  <c r="Q440" i="12" s="1"/>
  <c r="Q441" i="12" s="1"/>
  <c r="Q442" i="12" s="1"/>
  <c r="R434" i="12"/>
  <c r="R437" i="12" s="1"/>
  <c r="R160" i="12"/>
  <c r="R161" i="12" s="1"/>
  <c r="R162" i="12" s="1"/>
  <c r="R163" i="12" s="1"/>
  <c r="S155" i="12"/>
  <c r="S158" i="12" s="1"/>
  <c r="U323" i="11"/>
  <c r="U326" i="11" s="1"/>
  <c r="T328" i="11"/>
  <c r="T329" i="11" s="1"/>
  <c r="T330" i="11" s="1"/>
  <c r="T331" i="11" s="1"/>
  <c r="Q349" i="12"/>
  <c r="Q350" i="12" s="1"/>
  <c r="Q351" i="12" s="1"/>
  <c r="Q352" i="12" s="1"/>
  <c r="R344" i="12"/>
  <c r="R347" i="12" s="1"/>
  <c r="U248" i="11"/>
  <c r="U251" i="11" s="1"/>
  <c r="T253" i="11"/>
  <c r="T494" i="11"/>
  <c r="S404" i="11"/>
  <c r="N576" i="11"/>
  <c r="N577" i="11" s="1"/>
  <c r="N578" i="11" s="1"/>
  <c r="U417" i="11"/>
  <c r="U420" i="11" s="1"/>
  <c r="T422" i="11"/>
  <c r="T423" i="11" s="1"/>
  <c r="T424" i="11" s="1"/>
  <c r="T425" i="11" s="1"/>
  <c r="U432" i="11"/>
  <c r="U435" i="11" s="1"/>
  <c r="T437" i="11"/>
  <c r="T438" i="11" s="1"/>
  <c r="T439" i="11" s="1"/>
  <c r="T440" i="11" s="1"/>
  <c r="Y91" i="11"/>
  <c r="Q876" i="11"/>
  <c r="Q879" i="11" s="1"/>
  <c r="P881" i="11"/>
  <c r="P882" i="11" s="1"/>
  <c r="P883" i="11" s="1"/>
  <c r="P884" i="11" s="1"/>
  <c r="T798" i="11"/>
  <c r="T801" i="11" s="1"/>
  <c r="S803" i="11"/>
  <c r="S804" i="11" s="1"/>
  <c r="S805" i="11" s="1"/>
  <c r="S806" i="11" s="1"/>
  <c r="L55" i="8"/>
  <c r="M55" i="8" s="1"/>
  <c r="S740" i="11"/>
  <c r="T735" i="11"/>
  <c r="T738" i="11" s="1"/>
  <c r="Q990" i="11"/>
  <c r="Q991" i="11" s="1"/>
  <c r="Q992" i="11" s="1"/>
  <c r="T368" i="11"/>
  <c r="T371" i="11" s="1"/>
  <c r="S373" i="11"/>
  <c r="S374" i="11" s="1"/>
  <c r="S375" i="11" s="1"/>
  <c r="S376" i="11" s="1"/>
  <c r="X1016" i="11"/>
  <c r="W986" i="11"/>
  <c r="S361" i="12"/>
  <c r="R306" i="12"/>
  <c r="R307" i="12" s="1"/>
  <c r="R239" i="12"/>
  <c r="R240" i="12" s="1"/>
  <c r="R241" i="12" s="1"/>
  <c r="P570" i="11"/>
  <c r="P573" i="11" s="1"/>
  <c r="O575" i="11"/>
  <c r="O576" i="11" s="1"/>
  <c r="O577" i="11" s="1"/>
  <c r="O578" i="11" s="1"/>
  <c r="T436" i="12"/>
  <c r="U429" i="12"/>
  <c r="U79" i="12"/>
  <c r="V94" i="12"/>
  <c r="J55" i="8"/>
  <c r="K40" i="8"/>
  <c r="N408" i="11"/>
  <c r="N409" i="11" s="1"/>
  <c r="N410" i="11" s="1"/>
  <c r="R989" i="11"/>
  <c r="R990" i="11" s="1"/>
  <c r="R991" i="11" s="1"/>
  <c r="R992" i="11" s="1"/>
  <c r="S984" i="11"/>
  <c r="S987" i="11" s="1"/>
  <c r="O866" i="11"/>
  <c r="O867" i="11" s="1"/>
  <c r="O868" i="11" s="1"/>
  <c r="O869" i="11" s="1"/>
  <c r="P861" i="11"/>
  <c r="P864" i="11" s="1"/>
  <c r="S208" i="11"/>
  <c r="T203" i="11"/>
  <c r="T206" i="11" s="1"/>
  <c r="P527" i="11"/>
  <c r="P528" i="11" s="1"/>
  <c r="P529" i="11" s="1"/>
  <c r="P530" i="11" s="1"/>
  <c r="Q522" i="11"/>
  <c r="Q525" i="11" s="1"/>
  <c r="S238" i="12"/>
  <c r="S239" i="12" s="1"/>
  <c r="S240" i="12" s="1"/>
  <c r="S241" i="12" s="1"/>
  <c r="T233" i="12"/>
  <c r="T236" i="12" s="1"/>
  <c r="X556" i="12"/>
  <c r="Y549" i="12"/>
  <c r="O389" i="12"/>
  <c r="O392" i="12" s="1"/>
  <c r="N394" i="12"/>
  <c r="R606" i="11"/>
  <c r="R607" i="11" s="1"/>
  <c r="R608" i="11" s="1"/>
  <c r="S590" i="11"/>
  <c r="T585" i="11"/>
  <c r="T588" i="11" s="1"/>
  <c r="S203" i="12"/>
  <c r="S206" i="12" s="1"/>
  <c r="R208" i="12"/>
  <c r="R209" i="12" s="1"/>
  <c r="R210" i="12" s="1"/>
  <c r="R211" i="12" s="1"/>
  <c r="P485" i="12"/>
  <c r="P486" i="12" s="1"/>
  <c r="P487" i="12" s="1"/>
  <c r="S605" i="11"/>
  <c r="S606" i="11" s="1"/>
  <c r="S607" i="11" s="1"/>
  <c r="S608" i="11" s="1"/>
  <c r="T600" i="11"/>
  <c r="T603" i="11" s="1"/>
  <c r="U331" i="12"/>
  <c r="K118" i="8"/>
  <c r="T266" i="12"/>
  <c r="T269" i="12" s="1"/>
  <c r="S271" i="12"/>
  <c r="S272" i="12" s="1"/>
  <c r="S273" i="12" s="1"/>
  <c r="S274" i="12" s="1"/>
  <c r="Q484" i="12"/>
  <c r="Q485" i="12" s="1"/>
  <c r="Q486" i="12" s="1"/>
  <c r="Q487" i="12" s="1"/>
  <c r="R479" i="12"/>
  <c r="R482" i="12" s="1"/>
  <c r="Z190" i="11"/>
  <c r="O528" i="11"/>
  <c r="O529" i="11" s="1"/>
  <c r="O530" i="11" s="1"/>
  <c r="P560" i="12"/>
  <c r="P561" i="12" s="1"/>
  <c r="P562" i="12" s="1"/>
  <c r="S97" i="12"/>
  <c r="S98" i="12" s="1"/>
  <c r="S99" i="12" s="1"/>
  <c r="S100" i="12" s="1"/>
  <c r="T92" i="12"/>
  <c r="T95" i="12" s="1"/>
  <c r="U451" i="12"/>
  <c r="V444" i="12"/>
  <c r="N117" i="12"/>
  <c r="N118" i="12" s="1"/>
  <c r="O681" i="11"/>
  <c r="O682" i="11" s="1"/>
  <c r="O683" i="11" s="1"/>
  <c r="R756" i="11"/>
  <c r="R757" i="11" s="1"/>
  <c r="R758" i="11" s="1"/>
  <c r="L411" i="12"/>
  <c r="L412" i="12" s="1"/>
  <c r="I110" i="8"/>
  <c r="Q190" i="12"/>
  <c r="R185" i="12"/>
  <c r="R188" i="12" s="1"/>
  <c r="Q650" i="11"/>
  <c r="Q651" i="11" s="1"/>
  <c r="Q652" i="11" s="1"/>
  <c r="Q653" i="11" s="1"/>
  <c r="R645" i="11"/>
  <c r="R648" i="11" s="1"/>
  <c r="Q499" i="12"/>
  <c r="Q500" i="12" s="1"/>
  <c r="Q501" i="12" s="1"/>
  <c r="Q502" i="12" s="1"/>
  <c r="R494" i="12"/>
  <c r="R497" i="12" s="1"/>
  <c r="T145" i="12"/>
  <c r="U140" i="12"/>
  <c r="U143" i="12" s="1"/>
  <c r="Y370" i="11"/>
  <c r="Q359" i="12"/>
  <c r="Q362" i="12" s="1"/>
  <c r="P364" i="12"/>
  <c r="P365" i="12" s="1"/>
  <c r="P366" i="12" s="1"/>
  <c r="P367" i="12" s="1"/>
  <c r="Q84" i="12"/>
  <c r="Q85" i="12" s="1"/>
  <c r="X127" i="12"/>
  <c r="P544" i="12"/>
  <c r="P545" i="12" s="1"/>
  <c r="P546" i="12" s="1"/>
  <c r="P547" i="12" s="1"/>
  <c r="Q539" i="12"/>
  <c r="Q542" i="12" s="1"/>
  <c r="U813" i="11"/>
  <c r="U816" i="11" s="1"/>
  <c r="T818" i="11"/>
  <c r="U130" i="11"/>
  <c r="V145" i="11"/>
  <c r="S770" i="11"/>
  <c r="T765" i="11"/>
  <c r="T768" i="11" s="1"/>
  <c r="P36" i="11"/>
  <c r="K45" i="14"/>
  <c r="R897" i="11"/>
  <c r="R898" i="11" s="1"/>
  <c r="R899" i="11" s="1"/>
  <c r="U188" i="11"/>
  <c r="U191" i="11" s="1"/>
  <c r="T193" i="11"/>
  <c r="P956" i="11"/>
  <c r="Q951" i="11"/>
  <c r="Q954" i="11" s="1"/>
  <c r="U158" i="11"/>
  <c r="U161" i="11" s="1"/>
  <c r="T163" i="11"/>
  <c r="T164" i="11" s="1"/>
  <c r="T165" i="11" s="1"/>
  <c r="T166" i="11" s="1"/>
  <c r="L71" i="8"/>
  <c r="M71" i="8" s="1"/>
  <c r="T662" i="11"/>
  <c r="S572" i="11"/>
  <c r="S557" i="11" s="1"/>
  <c r="Q269" i="11"/>
  <c r="Q270" i="11" s="1"/>
  <c r="Q271" i="11" s="1"/>
  <c r="R133" i="11"/>
  <c r="R134" i="11" s="1"/>
  <c r="R135" i="11" s="1"/>
  <c r="R136" i="11" s="1"/>
  <c r="S128" i="11"/>
  <c r="S131" i="11" s="1"/>
  <c r="U843" i="11"/>
  <c r="U846" i="11" s="1"/>
  <c r="T848" i="11"/>
  <c r="T849" i="11" s="1"/>
  <c r="T850" i="11" s="1"/>
  <c r="T851" i="11" s="1"/>
  <c r="Q469" i="12"/>
  <c r="Q470" i="12" s="1"/>
  <c r="Q471" i="12" s="1"/>
  <c r="Q472" i="12" s="1"/>
  <c r="R464" i="12"/>
  <c r="R467" i="12" s="1"/>
  <c r="S725" i="11"/>
  <c r="S726" i="11" s="1"/>
  <c r="S727" i="11" s="1"/>
  <c r="S728" i="11" s="1"/>
  <c r="T720" i="11"/>
  <c r="T723" i="11" s="1"/>
  <c r="P971" i="11"/>
  <c r="P972" i="11" s="1"/>
  <c r="P973" i="11" s="1"/>
  <c r="P974" i="11" s="1"/>
  <c r="Q966" i="11"/>
  <c r="Q969" i="11" s="1"/>
  <c r="S238" i="11"/>
  <c r="T233" i="11"/>
  <c r="T236" i="11" s="1"/>
  <c r="S492" i="11"/>
  <c r="S495" i="11" s="1"/>
  <c r="R497" i="11"/>
  <c r="AA253" i="12"/>
  <c r="AB268" i="12"/>
  <c r="L562" i="11"/>
  <c r="L563" i="11" s="1"/>
  <c r="S755" i="11"/>
  <c r="T750" i="11"/>
  <c r="T753" i="11" s="1"/>
  <c r="Q512" i="11"/>
  <c r="Q513" i="11" s="1"/>
  <c r="Q514" i="11" s="1"/>
  <c r="Q515" i="11" s="1"/>
  <c r="R507" i="11"/>
  <c r="R510" i="11" s="1"/>
  <c r="M561" i="11"/>
  <c r="R926" i="11"/>
  <c r="S921" i="11"/>
  <c r="S924" i="11" s="1"/>
  <c r="R98" i="12"/>
  <c r="R99" i="12" s="1"/>
  <c r="R100" i="12" s="1"/>
  <c r="R256" i="12"/>
  <c r="R257" i="12" s="1"/>
  <c r="R258" i="12" s="1"/>
  <c r="R259" i="12" s="1"/>
  <c r="S251" i="12"/>
  <c r="S254" i="12" s="1"/>
  <c r="J20" i="9"/>
  <c r="S304" i="12"/>
  <c r="S305" i="12" s="1"/>
  <c r="T299" i="12"/>
  <c r="T302" i="12" s="1"/>
  <c r="N284" i="12"/>
  <c r="N287" i="12" s="1"/>
  <c r="M289" i="12"/>
  <c r="Y301" i="12"/>
  <c r="X205" i="11"/>
  <c r="W175" i="11"/>
  <c r="R468" i="11"/>
  <c r="R469" i="11" s="1"/>
  <c r="R470" i="11" s="1"/>
  <c r="Q660" i="11"/>
  <c r="Q663" i="11" s="1"/>
  <c r="P665" i="11"/>
  <c r="P666" i="11" s="1"/>
  <c r="P667" i="11" s="1"/>
  <c r="P668" i="11" s="1"/>
  <c r="Q209" i="12"/>
  <c r="Q210" i="12" s="1"/>
  <c r="Q211" i="12" s="1"/>
  <c r="Q454" i="12"/>
  <c r="R449" i="12"/>
  <c r="R452" i="12" s="1"/>
  <c r="Y55" i="12"/>
  <c r="R741" i="11"/>
  <c r="R742" i="11" s="1"/>
  <c r="R743" i="11" s="1"/>
  <c r="M411" i="12"/>
  <c r="M412" i="12" s="1"/>
  <c r="L110" i="8"/>
  <c r="S319" i="12"/>
  <c r="T314" i="12"/>
  <c r="T317" i="12" s="1"/>
  <c r="T707" i="11"/>
  <c r="U722" i="11"/>
  <c r="U293" i="11"/>
  <c r="U296" i="11" s="1"/>
  <c r="T298" i="11"/>
  <c r="T299" i="11" s="1"/>
  <c r="T300" i="11" s="1"/>
  <c r="T301" i="11" s="1"/>
  <c r="R268" i="11"/>
  <c r="S263" i="11"/>
  <c r="S266" i="11" s="1"/>
  <c r="T891" i="11"/>
  <c r="T894" i="11" s="1"/>
  <c r="S896" i="11"/>
  <c r="N560" i="11"/>
  <c r="N561" i="11" s="1"/>
  <c r="N562" i="11" s="1"/>
  <c r="N563" i="11" s="1"/>
  <c r="O555" i="11"/>
  <c r="O558" i="11" s="1"/>
  <c r="T125" i="12"/>
  <c r="T128" i="12" s="1"/>
  <c r="S130" i="12"/>
  <c r="M395" i="12"/>
  <c r="M290" i="12" s="1"/>
  <c r="O407" i="11"/>
  <c r="P402" i="11"/>
  <c r="P405" i="11" s="1"/>
  <c r="R621" i="11"/>
  <c r="R622" i="11" s="1"/>
  <c r="R623" i="11" s="1"/>
  <c r="O379" i="12"/>
  <c r="P374" i="12"/>
  <c r="P377" i="12" s="1"/>
  <c r="S695" i="11"/>
  <c r="T690" i="11"/>
  <c r="T693" i="11" s="1"/>
  <c r="P542" i="11"/>
  <c r="Q537" i="11"/>
  <c r="Q540" i="11" s="1"/>
  <c r="W587" i="11"/>
  <c r="W172" i="12"/>
  <c r="X165" i="12"/>
  <c r="R284" i="11"/>
  <c r="R285" i="11" s="1"/>
  <c r="R286" i="11" s="1"/>
  <c r="T194" i="11"/>
  <c r="T195" i="11" s="1"/>
  <c r="T196" i="11" s="1"/>
  <c r="S620" i="11"/>
  <c r="T615" i="11"/>
  <c r="T618" i="11" s="1"/>
  <c r="S223" i="12"/>
  <c r="T218" i="12"/>
  <c r="T221" i="12" s="1"/>
  <c r="S1019" i="11"/>
  <c r="S1020" i="11" s="1"/>
  <c r="S1021" i="11" s="1"/>
  <c r="S1022" i="11" s="1"/>
  <c r="T1014" i="11"/>
  <c r="T1017" i="11" s="1"/>
  <c r="U343" i="11"/>
  <c r="U344" i="11" s="1"/>
  <c r="U345" i="11" s="1"/>
  <c r="U346" i="11" s="1"/>
  <c r="V338" i="11"/>
  <c r="V341" i="11" s="1"/>
  <c r="S819" i="11"/>
  <c r="S820" i="11" s="1"/>
  <c r="S821" i="11" s="1"/>
  <c r="K10" i="9"/>
  <c r="L20" i="10"/>
  <c r="L44" i="10" s="1"/>
  <c r="U265" i="11"/>
  <c r="V280" i="11"/>
  <c r="S452" i="11"/>
  <c r="T447" i="11"/>
  <c r="T450" i="11" s="1"/>
  <c r="S283" i="11"/>
  <c r="S284" i="11" s="1"/>
  <c r="S285" i="11" s="1"/>
  <c r="S286" i="11" s="1"/>
  <c r="T278" i="11"/>
  <c r="T281" i="11" s="1"/>
  <c r="S194" i="11"/>
  <c r="S195" i="11" s="1"/>
  <c r="S196" i="11" s="1"/>
  <c r="P942" i="11"/>
  <c r="P943" i="11" s="1"/>
  <c r="P944" i="11" s="1"/>
  <c r="S164" i="11"/>
  <c r="S165" i="11" s="1"/>
  <c r="S166" i="11" s="1"/>
  <c r="S467" i="11"/>
  <c r="T462" i="11"/>
  <c r="T465" i="11" s="1"/>
  <c r="O545" i="12"/>
  <c r="O546" i="12" s="1"/>
  <c r="O547" i="12" s="1"/>
  <c r="V878" i="11"/>
  <c r="W893" i="11"/>
  <c r="S1034" i="11"/>
  <c r="T1029" i="11"/>
  <c r="T1032" i="11" s="1"/>
  <c r="P651" i="11"/>
  <c r="P652" i="11" s="1"/>
  <c r="P653" i="11" s="1"/>
  <c r="N366" i="12"/>
  <c r="N367" i="12" s="1"/>
  <c r="P424" i="12"/>
  <c r="Q419" i="12"/>
  <c r="Q422" i="12" s="1"/>
  <c r="Z1001" i="11"/>
  <c r="S912" i="11"/>
  <c r="S913" i="11" s="1"/>
  <c r="S914" i="11" s="1"/>
  <c r="S1004" i="11"/>
  <c r="T999" i="11"/>
  <c r="T1002" i="11" s="1"/>
  <c r="O425" i="12"/>
  <c r="O426" i="12" s="1"/>
  <c r="O427" i="12" s="1"/>
  <c r="T785" i="11"/>
  <c r="U780" i="11"/>
  <c r="U783" i="11" s="1"/>
  <c r="S148" i="11"/>
  <c r="T143" i="11"/>
  <c r="T146" i="11" s="1"/>
  <c r="L17" i="10"/>
  <c r="L41" i="10" s="1"/>
  <c r="R453" i="11"/>
  <c r="R454" i="11" s="1"/>
  <c r="R455" i="11" s="1"/>
  <c r="R804" i="11"/>
  <c r="R805" i="11" s="1"/>
  <c r="R806" i="11" s="1"/>
  <c r="R936" i="11"/>
  <c r="R939" i="11" s="1"/>
  <c r="Q941" i="11"/>
  <c r="Q942" i="11" s="1"/>
  <c r="Q943" i="11" s="1"/>
  <c r="Q944" i="11" s="1"/>
  <c r="Q170" i="12"/>
  <c r="Q173" i="12" s="1"/>
  <c r="P175" i="12"/>
  <c r="T911" i="11"/>
  <c r="T912" i="11" s="1"/>
  <c r="T913" i="11" s="1"/>
  <c r="T914" i="11" s="1"/>
  <c r="U906" i="11"/>
  <c r="U909" i="11" s="1"/>
  <c r="L16" i="10"/>
  <c r="M11" i="10"/>
  <c r="M14" i="10" s="1"/>
  <c r="S329" i="12"/>
  <c r="S332" i="12" s="1"/>
  <c r="R334" i="12"/>
  <c r="S146" i="12"/>
  <c r="S147" i="12" s="1"/>
  <c r="S148" i="12" s="1"/>
  <c r="S630" i="11"/>
  <c r="S633" i="11" s="1"/>
  <c r="R635" i="11"/>
  <c r="M381" i="12"/>
  <c r="M382" i="12" s="1"/>
  <c r="L108" i="8"/>
  <c r="M108" i="8" s="1"/>
  <c r="E36" i="1" l="1"/>
  <c r="E14" i="1" s="1"/>
  <c r="W474" i="12"/>
  <c r="W481" i="12" s="1"/>
  <c r="M110" i="8"/>
  <c r="E44" i="1"/>
  <c r="K55" i="8"/>
  <c r="T421" i="12"/>
  <c r="S306" i="12"/>
  <c r="S307" i="12" s="1"/>
  <c r="Q175" i="12"/>
  <c r="Q176" i="12" s="1"/>
  <c r="R170" i="12"/>
  <c r="R173" i="12" s="1"/>
  <c r="AA1001" i="11"/>
  <c r="S334" i="12"/>
  <c r="S335" i="12" s="1"/>
  <c r="S336" i="12" s="1"/>
  <c r="S337" i="12" s="1"/>
  <c r="T329" i="12"/>
  <c r="T332" i="12" s="1"/>
  <c r="R941" i="11"/>
  <c r="R942" i="11" s="1"/>
  <c r="R943" i="11" s="1"/>
  <c r="R944" i="11" s="1"/>
  <c r="S936" i="11"/>
  <c r="S939" i="11" s="1"/>
  <c r="W878" i="11"/>
  <c r="X893" i="11"/>
  <c r="W338" i="11"/>
  <c r="W341" i="11" s="1"/>
  <c r="V343" i="11"/>
  <c r="V344" i="11" s="1"/>
  <c r="V345" i="11" s="1"/>
  <c r="V346" i="11" s="1"/>
  <c r="Z301" i="12"/>
  <c r="N289" i="12"/>
  <c r="O284" i="12"/>
  <c r="O287" i="12" s="1"/>
  <c r="S149" i="11"/>
  <c r="S150" i="11" s="1"/>
  <c r="S151" i="11" s="1"/>
  <c r="S1005" i="11"/>
  <c r="S1006" i="11" s="1"/>
  <c r="S1007" i="11" s="1"/>
  <c r="M562" i="11"/>
  <c r="M563" i="11" s="1"/>
  <c r="AB253" i="12"/>
  <c r="AC268" i="12"/>
  <c r="U720" i="11"/>
  <c r="U723" i="11" s="1"/>
  <c r="T725" i="11"/>
  <c r="T726" i="11" s="1"/>
  <c r="T727" i="11" s="1"/>
  <c r="T728" i="11" s="1"/>
  <c r="T128" i="11"/>
  <c r="T131" i="11" s="1"/>
  <c r="S133" i="11"/>
  <c r="V130" i="11"/>
  <c r="W145" i="11"/>
  <c r="Z370" i="11"/>
  <c r="J110" i="8"/>
  <c r="I126" i="8"/>
  <c r="I128" i="8" s="1"/>
  <c r="U92" i="12"/>
  <c r="U95" i="12" s="1"/>
  <c r="T97" i="12"/>
  <c r="T98" i="12" s="1"/>
  <c r="T99" i="12" s="1"/>
  <c r="T100" i="12" s="1"/>
  <c r="AA190" i="11"/>
  <c r="U600" i="11"/>
  <c r="U603" i="11" s="1"/>
  <c r="T605" i="11"/>
  <c r="T606" i="11" s="1"/>
  <c r="T607" i="11" s="1"/>
  <c r="T608" i="11" s="1"/>
  <c r="S208" i="12"/>
  <c r="T203" i="12"/>
  <c r="T206" i="12" s="1"/>
  <c r="Y556" i="12"/>
  <c r="Z549" i="12"/>
  <c r="S239" i="11"/>
  <c r="S240" i="11" s="1"/>
  <c r="S241" i="11" s="1"/>
  <c r="S989" i="11"/>
  <c r="S990" i="11" s="1"/>
  <c r="S991" i="11" s="1"/>
  <c r="S992" i="11" s="1"/>
  <c r="T984" i="11"/>
  <c r="T987" i="11" s="1"/>
  <c r="U436" i="12"/>
  <c r="V429" i="12"/>
  <c r="P575" i="11"/>
  <c r="Q570" i="11"/>
  <c r="Q573" i="11" s="1"/>
  <c r="U422" i="11"/>
  <c r="V417" i="11"/>
  <c r="V420" i="11" s="1"/>
  <c r="S344" i="12"/>
  <c r="S347" i="12" s="1"/>
  <c r="R349" i="12"/>
  <c r="R350" i="12" s="1"/>
  <c r="R351" i="12" s="1"/>
  <c r="R352" i="12" s="1"/>
  <c r="R636" i="11"/>
  <c r="R637" i="11" s="1"/>
  <c r="R638" i="11" s="1"/>
  <c r="S434" i="12"/>
  <c r="S437" i="12" s="1"/>
  <c r="R439" i="12"/>
  <c r="R440" i="12" s="1"/>
  <c r="R441" i="12" s="1"/>
  <c r="R442" i="12" s="1"/>
  <c r="T953" i="11"/>
  <c r="S863" i="11"/>
  <c r="U833" i="11"/>
  <c r="U834" i="11" s="1"/>
  <c r="U835" i="11" s="1"/>
  <c r="U836" i="11" s="1"/>
  <c r="V828" i="11"/>
  <c r="V831" i="11" s="1"/>
  <c r="T705" i="11"/>
  <c r="T708" i="11" s="1"/>
  <c r="S710" i="11"/>
  <c r="S711" i="11" s="1"/>
  <c r="S712" i="11" s="1"/>
  <c r="S713" i="11" s="1"/>
  <c r="N19" i="10"/>
  <c r="N20" i="10" s="1"/>
  <c r="R559" i="12"/>
  <c r="R560" i="12" s="1"/>
  <c r="R561" i="12" s="1"/>
  <c r="R562" i="12" s="1"/>
  <c r="S554" i="12"/>
  <c r="S557" i="12" s="1"/>
  <c r="Q529" i="12"/>
  <c r="Q530" i="12" s="1"/>
  <c r="Q531" i="12" s="1"/>
  <c r="Q532" i="12" s="1"/>
  <c r="R524" i="12"/>
  <c r="R527" i="12" s="1"/>
  <c r="U223" i="11"/>
  <c r="V218" i="11"/>
  <c r="V221" i="11" s="1"/>
  <c r="O117" i="12"/>
  <c r="O118" i="12" s="1"/>
  <c r="O408" i="11"/>
  <c r="O409" i="11" s="1"/>
  <c r="O410" i="11" s="1"/>
  <c r="S741" i="11"/>
  <c r="S742" i="11" s="1"/>
  <c r="S743" i="11" s="1"/>
  <c r="Z419" i="11"/>
  <c r="U143" i="11"/>
  <c r="U146" i="11" s="1"/>
  <c r="T148" i="11"/>
  <c r="R498" i="11"/>
  <c r="R499" i="11" s="1"/>
  <c r="R500" i="11" s="1"/>
  <c r="U1029" i="11"/>
  <c r="U1032" i="11" s="1"/>
  <c r="T1034" i="11"/>
  <c r="T1035" i="11" s="1"/>
  <c r="T1036" i="11" s="1"/>
  <c r="T1037" i="11" s="1"/>
  <c r="U447" i="11"/>
  <c r="U450" i="11" s="1"/>
  <c r="T452" i="11"/>
  <c r="T453" i="11" s="1"/>
  <c r="T454" i="11" s="1"/>
  <c r="T455" i="11" s="1"/>
  <c r="U1014" i="11"/>
  <c r="U1017" i="11" s="1"/>
  <c r="T1019" i="11"/>
  <c r="U615" i="11"/>
  <c r="U618" i="11" s="1"/>
  <c r="T620" i="11"/>
  <c r="T621" i="11" s="1"/>
  <c r="T622" i="11" s="1"/>
  <c r="T623" i="11" s="1"/>
  <c r="X587" i="11"/>
  <c r="Q374" i="12"/>
  <c r="Q377" i="12" s="1"/>
  <c r="P379" i="12"/>
  <c r="P380" i="12" s="1"/>
  <c r="M396" i="12"/>
  <c r="M397" i="12" s="1"/>
  <c r="L109" i="8"/>
  <c r="M109" i="8" s="1"/>
  <c r="T896" i="11"/>
  <c r="U891" i="11"/>
  <c r="U894" i="11" s="1"/>
  <c r="U314" i="12"/>
  <c r="U317" i="12" s="1"/>
  <c r="T319" i="12"/>
  <c r="Z55" i="12"/>
  <c r="Q665" i="11"/>
  <c r="R660" i="11"/>
  <c r="R663" i="11" s="1"/>
  <c r="U299" i="12"/>
  <c r="U302" i="12" s="1"/>
  <c r="T304" i="12"/>
  <c r="T305" i="12" s="1"/>
  <c r="T786" i="11"/>
  <c r="T787" i="11" s="1"/>
  <c r="T788" i="11" s="1"/>
  <c r="S507" i="11"/>
  <c r="S510" i="11" s="1"/>
  <c r="R512" i="11"/>
  <c r="R513" i="11" s="1"/>
  <c r="R514" i="11" s="1"/>
  <c r="R515" i="11" s="1"/>
  <c r="T492" i="11"/>
  <c r="T495" i="11" s="1"/>
  <c r="S497" i="11"/>
  <c r="S498" i="11" s="1"/>
  <c r="S499" i="11" s="1"/>
  <c r="S500" i="11" s="1"/>
  <c r="R966" i="11"/>
  <c r="R969" i="11" s="1"/>
  <c r="Q971" i="11"/>
  <c r="Q972" i="11" s="1"/>
  <c r="Q973" i="11" s="1"/>
  <c r="Q974" i="11" s="1"/>
  <c r="U848" i="11"/>
  <c r="U849" i="11" s="1"/>
  <c r="U850" i="11" s="1"/>
  <c r="U851" i="11" s="1"/>
  <c r="V843" i="11"/>
  <c r="V846" i="11" s="1"/>
  <c r="U662" i="11"/>
  <c r="T572" i="11"/>
  <c r="T557" i="11" s="1"/>
  <c r="S224" i="12"/>
  <c r="S225" i="12" s="1"/>
  <c r="S226" i="12" s="1"/>
  <c r="U765" i="11"/>
  <c r="U768" i="11" s="1"/>
  <c r="T770" i="11"/>
  <c r="T771" i="11" s="1"/>
  <c r="T772" i="11" s="1"/>
  <c r="T773" i="11" s="1"/>
  <c r="U818" i="11"/>
  <c r="U819" i="11" s="1"/>
  <c r="U820" i="11" s="1"/>
  <c r="U821" i="11" s="1"/>
  <c r="V813" i="11"/>
  <c r="V816" i="11" s="1"/>
  <c r="Y127" i="12"/>
  <c r="S645" i="11"/>
  <c r="S648" i="11" s="1"/>
  <c r="R650" i="11"/>
  <c r="R651" i="11" s="1"/>
  <c r="R652" i="11" s="1"/>
  <c r="R653" i="11" s="1"/>
  <c r="S185" i="12"/>
  <c r="S188" i="12" s="1"/>
  <c r="R190" i="12"/>
  <c r="R191" i="12" s="1"/>
  <c r="R192" i="12" s="1"/>
  <c r="R193" i="12" s="1"/>
  <c r="Q455" i="12"/>
  <c r="Q456" i="12" s="1"/>
  <c r="Q457" i="12" s="1"/>
  <c r="T271" i="12"/>
  <c r="U266" i="12"/>
  <c r="U269" i="12" s="1"/>
  <c r="U585" i="11"/>
  <c r="U588" i="11" s="1"/>
  <c r="T590" i="11"/>
  <c r="T591" i="11" s="1"/>
  <c r="T592" i="11" s="1"/>
  <c r="T593" i="11" s="1"/>
  <c r="O394" i="12"/>
  <c r="P389" i="12"/>
  <c r="P392" i="12" s="1"/>
  <c r="T361" i="12"/>
  <c r="T803" i="11"/>
  <c r="U798" i="11"/>
  <c r="U801" i="11" s="1"/>
  <c r="Z91" i="11"/>
  <c r="T155" i="12"/>
  <c r="T158" i="12" s="1"/>
  <c r="S160" i="12"/>
  <c r="S161" i="12" s="1"/>
  <c r="S162" i="12" s="1"/>
  <c r="S163" i="12" s="1"/>
  <c r="P176" i="12"/>
  <c r="X464" i="11"/>
  <c r="Q680" i="11"/>
  <c r="R675" i="11"/>
  <c r="R678" i="11" s="1"/>
  <c r="U526" i="12"/>
  <c r="V519" i="12"/>
  <c r="Q110" i="12"/>
  <c r="Q113" i="12" s="1"/>
  <c r="P115" i="12"/>
  <c r="R132" i="12"/>
  <c r="R133" i="12" s="1"/>
  <c r="S897" i="11"/>
  <c r="S898" i="11" s="1"/>
  <c r="S899" i="11" s="1"/>
  <c r="V906" i="11"/>
  <c r="V909" i="11" s="1"/>
  <c r="U911" i="11"/>
  <c r="U912" i="11" s="1"/>
  <c r="U913" i="11" s="1"/>
  <c r="U914" i="11" s="1"/>
  <c r="U278" i="11"/>
  <c r="U281" i="11" s="1"/>
  <c r="T283" i="11"/>
  <c r="T284" i="11" s="1"/>
  <c r="T285" i="11" s="1"/>
  <c r="T286" i="11" s="1"/>
  <c r="K15" i="9"/>
  <c r="P555" i="11"/>
  <c r="P558" i="11" s="1"/>
  <c r="O560" i="11"/>
  <c r="O561" i="11" s="1"/>
  <c r="O562" i="11" s="1"/>
  <c r="O563" i="11" s="1"/>
  <c r="T263" i="11"/>
  <c r="T266" i="11" s="1"/>
  <c r="S268" i="11"/>
  <c r="S269" i="11" s="1"/>
  <c r="S270" i="11" s="1"/>
  <c r="S271" i="11" s="1"/>
  <c r="U298" i="11"/>
  <c r="U299" i="11" s="1"/>
  <c r="U300" i="11" s="1"/>
  <c r="U301" i="11" s="1"/>
  <c r="V293" i="11"/>
  <c r="V296" i="11" s="1"/>
  <c r="S256" i="12"/>
  <c r="S257" i="12" s="1"/>
  <c r="S258" i="12" s="1"/>
  <c r="S259" i="12" s="1"/>
  <c r="T251" i="12"/>
  <c r="T254" i="12" s="1"/>
  <c r="T921" i="11"/>
  <c r="T924" i="11" s="1"/>
  <c r="S926" i="11"/>
  <c r="S927" i="11" s="1"/>
  <c r="S928" i="11" s="1"/>
  <c r="S929" i="11" s="1"/>
  <c r="P425" i="12"/>
  <c r="P426" i="12" s="1"/>
  <c r="P427" i="12" s="1"/>
  <c r="S1035" i="11"/>
  <c r="S1036" i="11" s="1"/>
  <c r="S1037" i="11" s="1"/>
  <c r="S464" i="12"/>
  <c r="S467" i="12" s="1"/>
  <c r="R469" i="12"/>
  <c r="R470" i="12" s="1"/>
  <c r="R471" i="12" s="1"/>
  <c r="R472" i="12" s="1"/>
  <c r="S453" i="11"/>
  <c r="S454" i="11" s="1"/>
  <c r="S455" i="11" s="1"/>
  <c r="S621" i="11"/>
  <c r="S622" i="11" s="1"/>
  <c r="S623" i="11" s="1"/>
  <c r="U193" i="11"/>
  <c r="U194" i="11" s="1"/>
  <c r="U195" i="11" s="1"/>
  <c r="U196" i="11" s="1"/>
  <c r="V188" i="11"/>
  <c r="V191" i="11" s="1"/>
  <c r="P37" i="11"/>
  <c r="K46" i="14"/>
  <c r="S696" i="11"/>
  <c r="S697" i="11" s="1"/>
  <c r="S698" i="11" s="1"/>
  <c r="Q544" i="12"/>
  <c r="R539" i="12"/>
  <c r="R542" i="12" s="1"/>
  <c r="V140" i="12"/>
  <c r="V143" i="12" s="1"/>
  <c r="U145" i="12"/>
  <c r="U146" i="12" s="1"/>
  <c r="U147" i="12" s="1"/>
  <c r="U148" i="12" s="1"/>
  <c r="S320" i="12"/>
  <c r="S321" i="12" s="1"/>
  <c r="S322" i="12" s="1"/>
  <c r="V451" i="12"/>
  <c r="W444" i="12"/>
  <c r="S479" i="12"/>
  <c r="S482" i="12" s="1"/>
  <c r="R484" i="12"/>
  <c r="R485" i="12" s="1"/>
  <c r="R486" i="12" s="1"/>
  <c r="R487" i="12" s="1"/>
  <c r="V331" i="12"/>
  <c r="S756" i="11"/>
  <c r="S757" i="11" s="1"/>
  <c r="S758" i="11" s="1"/>
  <c r="U233" i="12"/>
  <c r="U236" i="12" s="1"/>
  <c r="T238" i="12"/>
  <c r="T239" i="12" s="1"/>
  <c r="T240" i="12" s="1"/>
  <c r="T241" i="12" s="1"/>
  <c r="Q527" i="11"/>
  <c r="Q528" i="11" s="1"/>
  <c r="Q529" i="11" s="1"/>
  <c r="Q530" i="11" s="1"/>
  <c r="R522" i="11"/>
  <c r="R525" i="11" s="1"/>
  <c r="Q861" i="11"/>
  <c r="Q864" i="11" s="1"/>
  <c r="P866" i="11"/>
  <c r="P867" i="11" s="1"/>
  <c r="P868" i="11" s="1"/>
  <c r="P869" i="11" s="1"/>
  <c r="V79" i="12"/>
  <c r="W94" i="12"/>
  <c r="S771" i="11"/>
  <c r="S772" i="11" s="1"/>
  <c r="S773" i="11" s="1"/>
  <c r="U437" i="11"/>
  <c r="V432" i="11"/>
  <c r="V435" i="11" s="1"/>
  <c r="X205" i="12"/>
  <c r="Y220" i="12"/>
  <c r="Q391" i="12"/>
  <c r="P286" i="12"/>
  <c r="P13" i="10" s="1"/>
  <c r="U308" i="11"/>
  <c r="U311" i="11" s="1"/>
  <c r="T313" i="11"/>
  <c r="T314" i="11" s="1"/>
  <c r="T315" i="11" s="1"/>
  <c r="T316" i="11" s="1"/>
  <c r="V496" i="12"/>
  <c r="W489" i="12"/>
  <c r="O409" i="12"/>
  <c r="P404" i="12"/>
  <c r="P407" i="12" s="1"/>
  <c r="U466" i="12"/>
  <c r="V459" i="12"/>
  <c r="T541" i="12"/>
  <c r="T511" i="12" s="1"/>
  <c r="U534" i="12"/>
  <c r="Z3" i="10"/>
  <c r="T178" i="11"/>
  <c r="T179" i="11" s="1"/>
  <c r="T180" i="11" s="1"/>
  <c r="T181" i="11" s="1"/>
  <c r="U173" i="11"/>
  <c r="U176" i="11" s="1"/>
  <c r="M291" i="12"/>
  <c r="M292" i="12" s="1"/>
  <c r="K20" i="9"/>
  <c r="M17" i="10"/>
  <c r="S635" i="11"/>
  <c r="S636" i="11" s="1"/>
  <c r="S637" i="11" s="1"/>
  <c r="S638" i="11" s="1"/>
  <c r="T630" i="11"/>
  <c r="T633" i="11" s="1"/>
  <c r="M16" i="10"/>
  <c r="N11" i="10"/>
  <c r="N14" i="10" s="1"/>
  <c r="V780" i="11"/>
  <c r="V783" i="11" s="1"/>
  <c r="U785" i="11"/>
  <c r="U999" i="11"/>
  <c r="U1002" i="11" s="1"/>
  <c r="T1004" i="11"/>
  <c r="T1005" i="11" s="1"/>
  <c r="T1006" i="11" s="1"/>
  <c r="T1007" i="11" s="1"/>
  <c r="Q424" i="12"/>
  <c r="R419" i="12"/>
  <c r="R422" i="12" s="1"/>
  <c r="U462" i="11"/>
  <c r="U465" i="11" s="1"/>
  <c r="T467" i="11"/>
  <c r="T468" i="11" s="1"/>
  <c r="T469" i="11" s="1"/>
  <c r="T470" i="11" s="1"/>
  <c r="V265" i="11"/>
  <c r="W280" i="11"/>
  <c r="U218" i="12"/>
  <c r="U221" i="12" s="1"/>
  <c r="T223" i="12"/>
  <c r="R83" i="12"/>
  <c r="X172" i="12"/>
  <c r="Y165" i="12"/>
  <c r="Q542" i="11"/>
  <c r="R537" i="11"/>
  <c r="R540" i="11" s="1"/>
  <c r="U690" i="11"/>
  <c r="U693" i="11" s="1"/>
  <c r="T695" i="11"/>
  <c r="T696" i="11" s="1"/>
  <c r="T697" i="11" s="1"/>
  <c r="T698" i="11" s="1"/>
  <c r="T819" i="11"/>
  <c r="T820" i="11" s="1"/>
  <c r="T821" i="11" s="1"/>
  <c r="P407" i="11"/>
  <c r="Q402" i="11"/>
  <c r="Q405" i="11" s="1"/>
  <c r="T130" i="12"/>
  <c r="T131" i="12" s="1"/>
  <c r="U125" i="12"/>
  <c r="U128" i="12" s="1"/>
  <c r="U707" i="11"/>
  <c r="V722" i="11"/>
  <c r="Q191" i="12"/>
  <c r="Q192" i="12" s="1"/>
  <c r="Q193" i="12" s="1"/>
  <c r="S449" i="12"/>
  <c r="S452" i="12" s="1"/>
  <c r="R454" i="12"/>
  <c r="R455" i="12" s="1"/>
  <c r="R456" i="12" s="1"/>
  <c r="R457" i="12" s="1"/>
  <c r="Y205" i="11"/>
  <c r="X175" i="11"/>
  <c r="J35" i="9"/>
  <c r="U750" i="11"/>
  <c r="U753" i="11" s="1"/>
  <c r="T755" i="11"/>
  <c r="T756" i="11" s="1"/>
  <c r="T757" i="11" s="1"/>
  <c r="T758" i="11" s="1"/>
  <c r="N395" i="12"/>
  <c r="U233" i="11"/>
  <c r="U236" i="11" s="1"/>
  <c r="T238" i="11"/>
  <c r="T239" i="11" s="1"/>
  <c r="T240" i="11" s="1"/>
  <c r="T241" i="11" s="1"/>
  <c r="S468" i="11"/>
  <c r="S469" i="11" s="1"/>
  <c r="S470" i="11" s="1"/>
  <c r="U163" i="11"/>
  <c r="U164" i="11" s="1"/>
  <c r="U165" i="11" s="1"/>
  <c r="U166" i="11" s="1"/>
  <c r="V158" i="11"/>
  <c r="V161" i="11" s="1"/>
  <c r="R951" i="11"/>
  <c r="R954" i="11" s="1"/>
  <c r="Q956" i="11"/>
  <c r="P543" i="11"/>
  <c r="P544" i="11" s="1"/>
  <c r="P545" i="11" s="1"/>
  <c r="O380" i="12"/>
  <c r="Q364" i="12"/>
  <c r="R359" i="12"/>
  <c r="R362" i="12" s="1"/>
  <c r="R499" i="12"/>
  <c r="R500" i="12" s="1"/>
  <c r="R501" i="12" s="1"/>
  <c r="R502" i="12" s="1"/>
  <c r="S494" i="12"/>
  <c r="S497" i="12" s="1"/>
  <c r="R269" i="11"/>
  <c r="R270" i="11" s="1"/>
  <c r="R271" i="11" s="1"/>
  <c r="T254" i="11"/>
  <c r="T255" i="11" s="1"/>
  <c r="T256" i="11" s="1"/>
  <c r="P681" i="11"/>
  <c r="P682" i="11" s="1"/>
  <c r="P683" i="11" s="1"/>
  <c r="R927" i="11"/>
  <c r="R928" i="11" s="1"/>
  <c r="R929" i="11" s="1"/>
  <c r="U203" i="11"/>
  <c r="U206" i="11" s="1"/>
  <c r="T208" i="11"/>
  <c r="P957" i="11"/>
  <c r="P958" i="11" s="1"/>
  <c r="P959" i="11" s="1"/>
  <c r="Y1016" i="11"/>
  <c r="X986" i="11"/>
  <c r="T373" i="11"/>
  <c r="U368" i="11"/>
  <c r="U371" i="11" s="1"/>
  <c r="U735" i="11"/>
  <c r="U738" i="11" s="1"/>
  <c r="T740" i="11"/>
  <c r="T741" i="11" s="1"/>
  <c r="T742" i="11" s="1"/>
  <c r="T743" i="11" s="1"/>
  <c r="T146" i="12"/>
  <c r="T147" i="12" s="1"/>
  <c r="T148" i="12" s="1"/>
  <c r="Q881" i="11"/>
  <c r="R876" i="11"/>
  <c r="R879" i="11" s="1"/>
  <c r="U494" i="11"/>
  <c r="T404" i="11"/>
  <c r="U253" i="11"/>
  <c r="V248" i="11"/>
  <c r="V251" i="11" s="1"/>
  <c r="U328" i="11"/>
  <c r="U329" i="11" s="1"/>
  <c r="U330" i="11" s="1"/>
  <c r="U331" i="11" s="1"/>
  <c r="V323" i="11"/>
  <c r="V326" i="11" s="1"/>
  <c r="R335" i="12"/>
  <c r="Y800" i="11"/>
  <c r="Z815" i="11"/>
  <c r="S591" i="11"/>
  <c r="S592" i="11" s="1"/>
  <c r="S593" i="11" s="1"/>
  <c r="M20" i="10"/>
  <c r="V477" i="11"/>
  <c r="V480" i="11" s="1"/>
  <c r="U482" i="11"/>
  <c r="S209" i="11"/>
  <c r="S210" i="11" s="1"/>
  <c r="S211" i="11" s="1"/>
  <c r="S82" i="12"/>
  <c r="T77" i="12"/>
  <c r="T80" i="12" s="1"/>
  <c r="K91" i="8"/>
  <c r="V157" i="12"/>
  <c r="U112" i="12"/>
  <c r="S131" i="12"/>
  <c r="P514" i="12"/>
  <c r="P515" i="12" s="1"/>
  <c r="P516" i="12" s="1"/>
  <c r="P517" i="12" s="1"/>
  <c r="Q509" i="12"/>
  <c r="Q512" i="12" s="1"/>
  <c r="K18" i="9" l="1"/>
  <c r="X474" i="12"/>
  <c r="Y474" i="12" s="1"/>
  <c r="Y481" i="12" s="1"/>
  <c r="L126" i="8"/>
  <c r="S132" i="12"/>
  <c r="S133" i="12" s="1"/>
  <c r="V494" i="11"/>
  <c r="U404" i="11"/>
  <c r="Q514" i="12"/>
  <c r="Q515" i="12" s="1"/>
  <c r="Q516" i="12" s="1"/>
  <c r="Q517" i="12" s="1"/>
  <c r="R509" i="12"/>
  <c r="R512" i="12" s="1"/>
  <c r="W157" i="12"/>
  <c r="V112" i="12"/>
  <c r="T82" i="12"/>
  <c r="T83" i="12" s="1"/>
  <c r="U77" i="12"/>
  <c r="U80" i="12" s="1"/>
  <c r="R336" i="12"/>
  <c r="R337" i="12" s="1"/>
  <c r="R881" i="11"/>
  <c r="R882" i="11" s="1"/>
  <c r="R883" i="11" s="1"/>
  <c r="R884" i="11" s="1"/>
  <c r="S876" i="11"/>
  <c r="S879" i="11" s="1"/>
  <c r="U740" i="11"/>
  <c r="U741" i="11" s="1"/>
  <c r="U742" i="11" s="1"/>
  <c r="U743" i="11" s="1"/>
  <c r="V735" i="11"/>
  <c r="V738" i="11" s="1"/>
  <c r="Z1016" i="11"/>
  <c r="Y986" i="11"/>
  <c r="U238" i="11"/>
  <c r="U239" i="11" s="1"/>
  <c r="U240" i="11" s="1"/>
  <c r="U241" i="11" s="1"/>
  <c r="V233" i="11"/>
  <c r="V236" i="11" s="1"/>
  <c r="S454" i="12"/>
  <c r="S455" i="12" s="1"/>
  <c r="S456" i="12" s="1"/>
  <c r="S457" i="12" s="1"/>
  <c r="T449" i="12"/>
  <c r="T452" i="12" s="1"/>
  <c r="R402" i="11"/>
  <c r="R405" i="11" s="1"/>
  <c r="Q407" i="11"/>
  <c r="Q408" i="11" s="1"/>
  <c r="Q409" i="11" s="1"/>
  <c r="Q410" i="11" s="1"/>
  <c r="U695" i="11"/>
  <c r="U696" i="11" s="1"/>
  <c r="U697" i="11" s="1"/>
  <c r="U698" i="11" s="1"/>
  <c r="V690" i="11"/>
  <c r="V693" i="11" s="1"/>
  <c r="V785" i="11"/>
  <c r="V786" i="11" s="1"/>
  <c r="V787" i="11" s="1"/>
  <c r="V788" i="11" s="1"/>
  <c r="W780" i="11"/>
  <c r="W783" i="11" s="1"/>
  <c r="AA3" i="10"/>
  <c r="W79" i="12"/>
  <c r="X94" i="12"/>
  <c r="S522" i="11"/>
  <c r="S525" i="11" s="1"/>
  <c r="R527" i="11"/>
  <c r="R528" i="11" s="1"/>
  <c r="R529" i="11" s="1"/>
  <c r="R530" i="11" s="1"/>
  <c r="T306" i="12"/>
  <c r="T307" i="12" s="1"/>
  <c r="T132" i="12"/>
  <c r="T133" i="12" s="1"/>
  <c r="U283" i="11"/>
  <c r="U284" i="11" s="1"/>
  <c r="U285" i="11" s="1"/>
  <c r="U286" i="11" s="1"/>
  <c r="V278" i="11"/>
  <c r="V281" i="11" s="1"/>
  <c r="O410" i="12"/>
  <c r="O411" i="12" s="1"/>
  <c r="O412" i="12" s="1"/>
  <c r="Q115" i="12"/>
  <c r="R110" i="12"/>
  <c r="R113" i="12" s="1"/>
  <c r="S675" i="11"/>
  <c r="S678" i="11" s="1"/>
  <c r="R680" i="11"/>
  <c r="R681" i="11" s="1"/>
  <c r="R682" i="11" s="1"/>
  <c r="R683" i="11" s="1"/>
  <c r="P177" i="12"/>
  <c r="P178" i="12" s="1"/>
  <c r="P116" i="12"/>
  <c r="U590" i="11"/>
  <c r="U591" i="11" s="1"/>
  <c r="U592" i="11" s="1"/>
  <c r="U593" i="11" s="1"/>
  <c r="V585" i="11"/>
  <c r="V588" i="11" s="1"/>
  <c r="W813" i="11"/>
  <c r="W816" i="11" s="1"/>
  <c r="V818" i="11"/>
  <c r="V819" i="11" s="1"/>
  <c r="V820" i="11" s="1"/>
  <c r="V821" i="11" s="1"/>
  <c r="U770" i="11"/>
  <c r="V765" i="11"/>
  <c r="V768" i="11" s="1"/>
  <c r="V662" i="11"/>
  <c r="U572" i="11"/>
  <c r="U557" i="11" s="1"/>
  <c r="T497" i="11"/>
  <c r="U492" i="11"/>
  <c r="U495" i="11" s="1"/>
  <c r="Q379" i="12"/>
  <c r="R374" i="12"/>
  <c r="R377" i="12" s="1"/>
  <c r="Q177" i="12"/>
  <c r="Q178" i="12" s="1"/>
  <c r="Q116" i="12"/>
  <c r="S559" i="12"/>
  <c r="S560" i="12" s="1"/>
  <c r="S561" i="12" s="1"/>
  <c r="S562" i="12" s="1"/>
  <c r="T554" i="12"/>
  <c r="T557" i="12" s="1"/>
  <c r="U483" i="11"/>
  <c r="U484" i="11" s="1"/>
  <c r="U485" i="11" s="1"/>
  <c r="T710" i="11"/>
  <c r="T711" i="11" s="1"/>
  <c r="T712" i="11" s="1"/>
  <c r="T713" i="11" s="1"/>
  <c r="U705" i="11"/>
  <c r="U708" i="11" s="1"/>
  <c r="Z556" i="12"/>
  <c r="AA549" i="12"/>
  <c r="AB190" i="11"/>
  <c r="U725" i="11"/>
  <c r="U726" i="11" s="1"/>
  <c r="U727" i="11" s="1"/>
  <c r="U728" i="11" s="1"/>
  <c r="V720" i="11"/>
  <c r="V723" i="11" s="1"/>
  <c r="T936" i="11"/>
  <c r="T939" i="11" s="1"/>
  <c r="S941" i="11"/>
  <c r="S942" i="11" s="1"/>
  <c r="S943" i="11" s="1"/>
  <c r="S944" i="11" s="1"/>
  <c r="AB1001" i="11"/>
  <c r="U224" i="11"/>
  <c r="U225" i="11" s="1"/>
  <c r="U226" i="11" s="1"/>
  <c r="V482" i="11"/>
  <c r="W477" i="11"/>
  <c r="W480" i="11" s="1"/>
  <c r="W323" i="11"/>
  <c r="W326" i="11" s="1"/>
  <c r="V328" i="11"/>
  <c r="V329" i="11" s="1"/>
  <c r="V330" i="11" s="1"/>
  <c r="V331" i="11" s="1"/>
  <c r="V368" i="11"/>
  <c r="V371" i="11" s="1"/>
  <c r="U373" i="11"/>
  <c r="P576" i="11"/>
  <c r="P577" i="11" s="1"/>
  <c r="P578" i="11" s="1"/>
  <c r="S209" i="12"/>
  <c r="S210" i="12" s="1"/>
  <c r="S211" i="12" s="1"/>
  <c r="S359" i="12"/>
  <c r="S362" i="12" s="1"/>
  <c r="R364" i="12"/>
  <c r="R365" i="12" s="1"/>
  <c r="R366" i="12" s="1"/>
  <c r="R367" i="12" s="1"/>
  <c r="Q545" i="12"/>
  <c r="Q546" i="12" s="1"/>
  <c r="Q547" i="12" s="1"/>
  <c r="R956" i="11"/>
  <c r="R957" i="11" s="1"/>
  <c r="R958" i="11" s="1"/>
  <c r="R959" i="11" s="1"/>
  <c r="S951" i="11"/>
  <c r="S954" i="11" s="1"/>
  <c r="N396" i="12"/>
  <c r="N397" i="12" s="1"/>
  <c r="N290" i="12"/>
  <c r="S537" i="11"/>
  <c r="S540" i="11" s="1"/>
  <c r="R542" i="11"/>
  <c r="R543" i="11" s="1"/>
  <c r="R544" i="11" s="1"/>
  <c r="R545" i="11" s="1"/>
  <c r="R84" i="12"/>
  <c r="R85" i="12" s="1"/>
  <c r="U178" i="11"/>
  <c r="V173" i="11"/>
  <c r="V176" i="11" s="1"/>
  <c r="V466" i="12"/>
  <c r="W459" i="12"/>
  <c r="R391" i="12"/>
  <c r="Q286" i="12"/>
  <c r="Q13" i="10" s="1"/>
  <c r="Q882" i="11"/>
  <c r="Q883" i="11" s="1"/>
  <c r="Q884" i="11" s="1"/>
  <c r="S484" i="12"/>
  <c r="T479" i="12"/>
  <c r="T482" i="12" s="1"/>
  <c r="V145" i="12"/>
  <c r="W140" i="12"/>
  <c r="W143" i="12" s="1"/>
  <c r="W188" i="11"/>
  <c r="W191" i="11" s="1"/>
  <c r="V193" i="11"/>
  <c r="V194" i="11" s="1"/>
  <c r="V195" i="11" s="1"/>
  <c r="V196" i="11" s="1"/>
  <c r="T926" i="11"/>
  <c r="T927" i="11" s="1"/>
  <c r="T928" i="11" s="1"/>
  <c r="T929" i="11" s="1"/>
  <c r="U921" i="11"/>
  <c r="U924" i="11" s="1"/>
  <c r="T320" i="12"/>
  <c r="T321" i="12" s="1"/>
  <c r="T322" i="12" s="1"/>
  <c r="T268" i="11"/>
  <c r="T269" i="11" s="1"/>
  <c r="T270" i="11" s="1"/>
  <c r="T271" i="11" s="1"/>
  <c r="U263" i="11"/>
  <c r="U266" i="11" s="1"/>
  <c r="P381" i="12"/>
  <c r="P382" i="12" s="1"/>
  <c r="U438" i="11"/>
  <c r="U439" i="11" s="1"/>
  <c r="U440" i="11" s="1"/>
  <c r="Q389" i="12"/>
  <c r="Q392" i="12" s="1"/>
  <c r="P394" i="12"/>
  <c r="P395" i="12" s="1"/>
  <c r="P396" i="12" s="1"/>
  <c r="P397" i="12" s="1"/>
  <c r="S650" i="11"/>
  <c r="T645" i="11"/>
  <c r="T648" i="11" s="1"/>
  <c r="S134" i="11"/>
  <c r="S135" i="11" s="1"/>
  <c r="S136" i="11" s="1"/>
  <c r="U304" i="12"/>
  <c r="V299" i="12"/>
  <c r="V302" i="12" s="1"/>
  <c r="AA55" i="12"/>
  <c r="U319" i="12"/>
  <c r="V314" i="12"/>
  <c r="V317" i="12" s="1"/>
  <c r="U620" i="11"/>
  <c r="U621" i="11" s="1"/>
  <c r="U622" i="11" s="1"/>
  <c r="U623" i="11" s="1"/>
  <c r="V615" i="11"/>
  <c r="V618" i="11" s="1"/>
  <c r="AA419" i="11"/>
  <c r="S524" i="12"/>
  <c r="S527" i="12" s="1"/>
  <c r="R529" i="12"/>
  <c r="R530" i="12" s="1"/>
  <c r="R531" i="12" s="1"/>
  <c r="R532" i="12" s="1"/>
  <c r="W828" i="11"/>
  <c r="W831" i="11" s="1"/>
  <c r="V833" i="11"/>
  <c r="V834" i="11" s="1"/>
  <c r="V835" i="11" s="1"/>
  <c r="V836" i="11" s="1"/>
  <c r="U953" i="11"/>
  <c r="T863" i="11"/>
  <c r="T804" i="11"/>
  <c r="T805" i="11" s="1"/>
  <c r="T806" i="11" s="1"/>
  <c r="V436" i="12"/>
  <c r="W429" i="12"/>
  <c r="T209" i="11"/>
  <c r="T210" i="11" s="1"/>
  <c r="T211" i="11" s="1"/>
  <c r="K110" i="8"/>
  <c r="J126" i="8"/>
  <c r="T133" i="11"/>
  <c r="T134" i="11" s="1"/>
  <c r="T135" i="11" s="1"/>
  <c r="T136" i="11" s="1"/>
  <c r="U128" i="11"/>
  <c r="U131" i="11" s="1"/>
  <c r="AA301" i="12"/>
  <c r="W343" i="11"/>
  <c r="X338" i="11"/>
  <c r="X341" i="11" s="1"/>
  <c r="Q425" i="12"/>
  <c r="Q426" i="12" s="1"/>
  <c r="Q427" i="12" s="1"/>
  <c r="Z800" i="11"/>
  <c r="AA815" i="11"/>
  <c r="U208" i="11"/>
  <c r="U209" i="11" s="1"/>
  <c r="U210" i="11" s="1"/>
  <c r="U211" i="11" s="1"/>
  <c r="V203" i="11"/>
  <c r="V206" i="11" s="1"/>
  <c r="T494" i="12"/>
  <c r="T497" i="12" s="1"/>
  <c r="S499" i="12"/>
  <c r="S500" i="12" s="1"/>
  <c r="S501" i="12" s="1"/>
  <c r="S502" i="12" s="1"/>
  <c r="O381" i="12"/>
  <c r="O382" i="12" s="1"/>
  <c r="W158" i="11"/>
  <c r="W161" i="11" s="1"/>
  <c r="V163" i="11"/>
  <c r="V164" i="11" s="1"/>
  <c r="V165" i="11" s="1"/>
  <c r="V166" i="11" s="1"/>
  <c r="Z205" i="11"/>
  <c r="Y175" i="11"/>
  <c r="V707" i="11"/>
  <c r="W722" i="11"/>
  <c r="V125" i="12"/>
  <c r="V128" i="12" s="1"/>
  <c r="U130" i="12"/>
  <c r="W265" i="11"/>
  <c r="X280" i="11"/>
  <c r="U467" i="11"/>
  <c r="U468" i="11" s="1"/>
  <c r="U469" i="11" s="1"/>
  <c r="U470" i="11" s="1"/>
  <c r="V462" i="11"/>
  <c r="V465" i="11" s="1"/>
  <c r="U1004" i="11"/>
  <c r="V999" i="11"/>
  <c r="V1002" i="11" s="1"/>
  <c r="U630" i="11"/>
  <c r="U633" i="11" s="1"/>
  <c r="T635" i="11"/>
  <c r="T636" i="11" s="1"/>
  <c r="T637" i="11" s="1"/>
  <c r="T638" i="11" s="1"/>
  <c r="U541" i="12"/>
  <c r="U511" i="12" s="1"/>
  <c r="V534" i="12"/>
  <c r="U313" i="11"/>
  <c r="V308" i="11"/>
  <c r="V311" i="11" s="1"/>
  <c r="Y205" i="12"/>
  <c r="Z220" i="12"/>
  <c r="U254" i="11"/>
  <c r="U255" i="11" s="1"/>
  <c r="U256" i="11" s="1"/>
  <c r="T374" i="11"/>
  <c r="T375" i="11" s="1"/>
  <c r="T376" i="11" s="1"/>
  <c r="W451" i="12"/>
  <c r="X444" i="12"/>
  <c r="Q365" i="12"/>
  <c r="U251" i="12"/>
  <c r="U254" i="12" s="1"/>
  <c r="T256" i="12"/>
  <c r="T257" i="12" s="1"/>
  <c r="T258" i="12" s="1"/>
  <c r="T259" i="12" s="1"/>
  <c r="W293" i="11"/>
  <c r="W296" i="11" s="1"/>
  <c r="V298" i="11"/>
  <c r="V299" i="11" s="1"/>
  <c r="V300" i="11" s="1"/>
  <c r="V301" i="11" s="1"/>
  <c r="V526" i="12"/>
  <c r="W519" i="12"/>
  <c r="AA91" i="11"/>
  <c r="V266" i="12"/>
  <c r="V269" i="12" s="1"/>
  <c r="U271" i="12"/>
  <c r="U272" i="12" s="1"/>
  <c r="U273" i="12" s="1"/>
  <c r="U274" i="12" s="1"/>
  <c r="Z127" i="12"/>
  <c r="W843" i="11"/>
  <c r="W846" i="11" s="1"/>
  <c r="V848" i="11"/>
  <c r="R971" i="11"/>
  <c r="R972" i="11" s="1"/>
  <c r="R973" i="11" s="1"/>
  <c r="R974" i="11" s="1"/>
  <c r="S966" i="11"/>
  <c r="S969" i="11" s="1"/>
  <c r="T507" i="11"/>
  <c r="T510" i="11" s="1"/>
  <c r="S512" i="11"/>
  <c r="S660" i="11"/>
  <c r="S663" i="11" s="1"/>
  <c r="R665" i="11"/>
  <c r="R666" i="11" s="1"/>
  <c r="R667" i="11" s="1"/>
  <c r="R668" i="11" s="1"/>
  <c r="Y587" i="11"/>
  <c r="U1034" i="11"/>
  <c r="V1029" i="11"/>
  <c r="V1032" i="11" s="1"/>
  <c r="O19" i="10"/>
  <c r="O20" i="10" s="1"/>
  <c r="S349" i="12"/>
  <c r="T344" i="12"/>
  <c r="T347" i="12" s="1"/>
  <c r="U421" i="12"/>
  <c r="O395" i="12"/>
  <c r="O396" i="12" s="1"/>
  <c r="O397" i="12" s="1"/>
  <c r="U605" i="11"/>
  <c r="V600" i="11"/>
  <c r="V603" i="11" s="1"/>
  <c r="T897" i="11"/>
  <c r="T898" i="11" s="1"/>
  <c r="T899" i="11" s="1"/>
  <c r="Q543" i="11"/>
  <c r="Q544" i="11" s="1"/>
  <c r="Q545" i="11" s="1"/>
  <c r="U329" i="12"/>
  <c r="U332" i="12" s="1"/>
  <c r="T334" i="12"/>
  <c r="T335" i="12" s="1"/>
  <c r="T336" i="12" s="1"/>
  <c r="T337" i="12" s="1"/>
  <c r="T149" i="11"/>
  <c r="T150" i="11" s="1"/>
  <c r="T151" i="11" s="1"/>
  <c r="W248" i="11"/>
  <c r="W251" i="11" s="1"/>
  <c r="V253" i="11"/>
  <c r="V254" i="11" s="1"/>
  <c r="V255" i="11" s="1"/>
  <c r="V256" i="11" s="1"/>
  <c r="U423" i="11"/>
  <c r="U424" i="11" s="1"/>
  <c r="U425" i="11" s="1"/>
  <c r="U755" i="11"/>
  <c r="U756" i="11" s="1"/>
  <c r="U757" i="11" s="1"/>
  <c r="U758" i="11" s="1"/>
  <c r="V750" i="11"/>
  <c r="V753" i="11" s="1"/>
  <c r="Y172" i="12"/>
  <c r="Z165" i="12"/>
  <c r="U223" i="12"/>
  <c r="U224" i="12" s="1"/>
  <c r="U225" i="12" s="1"/>
  <c r="U226" i="12" s="1"/>
  <c r="V218" i="12"/>
  <c r="V221" i="12" s="1"/>
  <c r="R424" i="12"/>
  <c r="R425" i="12" s="1"/>
  <c r="R426" i="12" s="1"/>
  <c r="R427" i="12" s="1"/>
  <c r="S419" i="12"/>
  <c r="S422" i="12" s="1"/>
  <c r="O11" i="10"/>
  <c r="O14" i="10" s="1"/>
  <c r="N16" i="10"/>
  <c r="Q404" i="12"/>
  <c r="Q407" i="12" s="1"/>
  <c r="P409" i="12"/>
  <c r="W496" i="12"/>
  <c r="X489" i="12"/>
  <c r="W432" i="11"/>
  <c r="W435" i="11" s="1"/>
  <c r="V437" i="11"/>
  <c r="V438" i="11" s="1"/>
  <c r="V439" i="11" s="1"/>
  <c r="V440" i="11" s="1"/>
  <c r="Q866" i="11"/>
  <c r="Q867" i="11" s="1"/>
  <c r="Q868" i="11" s="1"/>
  <c r="Q869" i="11" s="1"/>
  <c r="R861" i="11"/>
  <c r="R864" i="11" s="1"/>
  <c r="U238" i="12"/>
  <c r="U239" i="12" s="1"/>
  <c r="U240" i="12" s="1"/>
  <c r="U241" i="12" s="1"/>
  <c r="V233" i="12"/>
  <c r="V236" i="12" s="1"/>
  <c r="W331" i="12"/>
  <c r="R544" i="12"/>
  <c r="R545" i="12" s="1"/>
  <c r="R546" i="12" s="1"/>
  <c r="R547" i="12" s="1"/>
  <c r="S539" i="12"/>
  <c r="S542" i="12" s="1"/>
  <c r="P38" i="11"/>
  <c r="K47" i="14"/>
  <c r="S469" i="12"/>
  <c r="S470" i="12" s="1"/>
  <c r="S471" i="12" s="1"/>
  <c r="S472" i="12" s="1"/>
  <c r="T464" i="12"/>
  <c r="T467" i="12" s="1"/>
  <c r="Q555" i="11"/>
  <c r="Q558" i="11" s="1"/>
  <c r="P560" i="11"/>
  <c r="P561" i="11" s="1"/>
  <c r="P562" i="11" s="1"/>
  <c r="P563" i="11" s="1"/>
  <c r="T1020" i="11"/>
  <c r="T1021" i="11" s="1"/>
  <c r="T1022" i="11" s="1"/>
  <c r="V911" i="11"/>
  <c r="V912" i="11" s="1"/>
  <c r="V913" i="11" s="1"/>
  <c r="V914" i="11" s="1"/>
  <c r="W906" i="11"/>
  <c r="W909" i="11" s="1"/>
  <c r="Y464" i="11"/>
  <c r="T160" i="12"/>
  <c r="T161" i="12" s="1"/>
  <c r="T162" i="12" s="1"/>
  <c r="T163" i="12" s="1"/>
  <c r="U155" i="12"/>
  <c r="U158" i="12" s="1"/>
  <c r="U803" i="11"/>
  <c r="U804" i="11" s="1"/>
  <c r="U805" i="11" s="1"/>
  <c r="U806" i="11" s="1"/>
  <c r="V798" i="11"/>
  <c r="V801" i="11" s="1"/>
  <c r="U361" i="12"/>
  <c r="S190" i="12"/>
  <c r="T185" i="12"/>
  <c r="T188" i="12" s="1"/>
  <c r="V891" i="11"/>
  <c r="V894" i="11" s="1"/>
  <c r="U896" i="11"/>
  <c r="U897" i="11" s="1"/>
  <c r="U898" i="11" s="1"/>
  <c r="U899" i="11" s="1"/>
  <c r="Q380" i="12"/>
  <c r="Q381" i="12" s="1"/>
  <c r="Q382" i="12" s="1"/>
  <c r="U1019" i="11"/>
  <c r="V1014" i="11"/>
  <c r="V1017" i="11" s="1"/>
  <c r="U452" i="11"/>
  <c r="V447" i="11"/>
  <c r="V450" i="11" s="1"/>
  <c r="U148" i="11"/>
  <c r="V143" i="11"/>
  <c r="V146" i="11" s="1"/>
  <c r="W218" i="11"/>
  <c r="W221" i="11" s="1"/>
  <c r="V223" i="11"/>
  <c r="V224" i="11" s="1"/>
  <c r="V225" i="11" s="1"/>
  <c r="V226" i="11" s="1"/>
  <c r="S83" i="12"/>
  <c r="Q681" i="11"/>
  <c r="Q682" i="11" s="1"/>
  <c r="Q683" i="11" s="1"/>
  <c r="S439" i="12"/>
  <c r="S440" i="12" s="1"/>
  <c r="S441" i="12" s="1"/>
  <c r="S442" i="12" s="1"/>
  <c r="T434" i="12"/>
  <c r="T437" i="12" s="1"/>
  <c r="W417" i="11"/>
  <c r="W420" i="11" s="1"/>
  <c r="V422" i="11"/>
  <c r="V423" i="11" s="1"/>
  <c r="V424" i="11" s="1"/>
  <c r="V425" i="11" s="1"/>
  <c r="Q575" i="11"/>
  <c r="R570" i="11"/>
  <c r="R573" i="11" s="1"/>
  <c r="U984" i="11"/>
  <c r="U987" i="11" s="1"/>
  <c r="T989" i="11"/>
  <c r="T990" i="11" s="1"/>
  <c r="T991" i="11" s="1"/>
  <c r="T992" i="11" s="1"/>
  <c r="U203" i="12"/>
  <c r="U206" i="12" s="1"/>
  <c r="T208" i="12"/>
  <c r="T209" i="12" s="1"/>
  <c r="T210" i="12" s="1"/>
  <c r="T211" i="12" s="1"/>
  <c r="T272" i="12"/>
  <c r="T273" i="12" s="1"/>
  <c r="T274" i="12" s="1"/>
  <c r="U97" i="12"/>
  <c r="U98" i="12" s="1"/>
  <c r="U99" i="12" s="1"/>
  <c r="U100" i="12" s="1"/>
  <c r="V92" i="12"/>
  <c r="V95" i="12" s="1"/>
  <c r="AA370" i="11"/>
  <c r="W130" i="11"/>
  <c r="X145" i="11"/>
  <c r="Q957" i="11"/>
  <c r="Q958" i="11" s="1"/>
  <c r="Q959" i="11" s="1"/>
  <c r="AC253" i="12"/>
  <c r="AD268" i="12"/>
  <c r="O289" i="12"/>
  <c r="P284" i="12"/>
  <c r="P287" i="12" s="1"/>
  <c r="Q666" i="11"/>
  <c r="Q667" i="11" s="1"/>
  <c r="Q668" i="11" s="1"/>
  <c r="P408" i="11"/>
  <c r="P409" i="11" s="1"/>
  <c r="P410" i="11" s="1"/>
  <c r="T224" i="12"/>
  <c r="T225" i="12" s="1"/>
  <c r="T226" i="12" s="1"/>
  <c r="X878" i="11"/>
  <c r="Y893" i="11"/>
  <c r="U786" i="11"/>
  <c r="U787" i="11" s="1"/>
  <c r="U788" i="11" s="1"/>
  <c r="S170" i="12"/>
  <c r="S173" i="12" s="1"/>
  <c r="R175" i="12"/>
  <c r="R176" i="12" s="1"/>
  <c r="Z474" i="12" l="1"/>
  <c r="Z481" i="12" s="1"/>
  <c r="X481" i="12"/>
  <c r="L128" i="8"/>
  <c r="M126" i="8"/>
  <c r="R177" i="12"/>
  <c r="R178" i="12" s="1"/>
  <c r="R116" i="12"/>
  <c r="Y878" i="11"/>
  <c r="Z893" i="11"/>
  <c r="AD253" i="12"/>
  <c r="AE268" i="12"/>
  <c r="W92" i="12"/>
  <c r="W95" i="12" s="1"/>
  <c r="V97" i="12"/>
  <c r="V98" i="12" s="1"/>
  <c r="V99" i="12" s="1"/>
  <c r="V100" i="12" s="1"/>
  <c r="S84" i="12"/>
  <c r="S85" i="12" s="1"/>
  <c r="Z172" i="12"/>
  <c r="AA165" i="12"/>
  <c r="W253" i="11"/>
  <c r="W254" i="11" s="1"/>
  <c r="W255" i="11" s="1"/>
  <c r="W256" i="11" s="1"/>
  <c r="X248" i="11"/>
  <c r="X251" i="11" s="1"/>
  <c r="Z587" i="11"/>
  <c r="W298" i="11"/>
  <c r="X293" i="11"/>
  <c r="X296" i="11" s="1"/>
  <c r="W462" i="11"/>
  <c r="W465" i="11" s="1"/>
  <c r="V467" i="11"/>
  <c r="V468" i="11" s="1"/>
  <c r="V469" i="11" s="1"/>
  <c r="V470" i="11" s="1"/>
  <c r="W707" i="11"/>
  <c r="X722" i="11"/>
  <c r="AB301" i="12"/>
  <c r="K126" i="8"/>
  <c r="J128" i="8"/>
  <c r="W436" i="12"/>
  <c r="X429" i="12"/>
  <c r="W314" i="12"/>
  <c r="W317" i="12" s="1"/>
  <c r="V319" i="12"/>
  <c r="V320" i="12" s="1"/>
  <c r="V321" i="12" s="1"/>
  <c r="V322" i="12" s="1"/>
  <c r="U268" i="11"/>
  <c r="U269" i="11" s="1"/>
  <c r="U270" i="11" s="1"/>
  <c r="U271" i="11" s="1"/>
  <c r="V263" i="11"/>
  <c r="V266" i="11" s="1"/>
  <c r="W193" i="11"/>
  <c r="W194" i="11" s="1"/>
  <c r="W195" i="11" s="1"/>
  <c r="W196" i="11" s="1"/>
  <c r="X188" i="11"/>
  <c r="X191" i="11" s="1"/>
  <c r="N291" i="12"/>
  <c r="N292" i="12" s="1"/>
  <c r="N17" i="10"/>
  <c r="T941" i="11"/>
  <c r="T942" i="11" s="1"/>
  <c r="T943" i="11" s="1"/>
  <c r="T944" i="11" s="1"/>
  <c r="U936" i="11"/>
  <c r="U939" i="11" s="1"/>
  <c r="W585" i="11"/>
  <c r="W588" i="11" s="1"/>
  <c r="V590" i="11"/>
  <c r="V591" i="11" s="1"/>
  <c r="V592" i="11" s="1"/>
  <c r="V593" i="11" s="1"/>
  <c r="S485" i="12"/>
  <c r="S486" i="12" s="1"/>
  <c r="S487" i="12" s="1"/>
  <c r="X780" i="11"/>
  <c r="X783" i="11" s="1"/>
  <c r="W785" i="11"/>
  <c r="W786" i="11" s="1"/>
  <c r="W787" i="11" s="1"/>
  <c r="W788" i="11" s="1"/>
  <c r="S881" i="11"/>
  <c r="S882" i="11" s="1"/>
  <c r="S883" i="11" s="1"/>
  <c r="S884" i="11" s="1"/>
  <c r="T876" i="11"/>
  <c r="T879" i="11" s="1"/>
  <c r="S175" i="12"/>
  <c r="S176" i="12" s="1"/>
  <c r="T170" i="12"/>
  <c r="T173" i="12" s="1"/>
  <c r="P289" i="12"/>
  <c r="Q284" i="12"/>
  <c r="Q287" i="12" s="1"/>
  <c r="W447" i="11"/>
  <c r="W450" i="11" s="1"/>
  <c r="V452" i="11"/>
  <c r="V453" i="11" s="1"/>
  <c r="V454" i="11" s="1"/>
  <c r="V455" i="11" s="1"/>
  <c r="T498" i="11"/>
  <c r="T499" i="11" s="1"/>
  <c r="T500" i="11" s="1"/>
  <c r="V361" i="12"/>
  <c r="X906" i="11"/>
  <c r="X909" i="11" s="1"/>
  <c r="W911" i="11"/>
  <c r="W912" i="11" s="1"/>
  <c r="W913" i="11" s="1"/>
  <c r="W914" i="11" s="1"/>
  <c r="X331" i="12"/>
  <c r="W750" i="11"/>
  <c r="W753" i="11" s="1"/>
  <c r="V755" i="11"/>
  <c r="V756" i="11" s="1"/>
  <c r="V757" i="11" s="1"/>
  <c r="V758" i="11" s="1"/>
  <c r="W600" i="11"/>
  <c r="W603" i="11" s="1"/>
  <c r="V605" i="11"/>
  <c r="V606" i="11" s="1"/>
  <c r="V607" i="11" s="1"/>
  <c r="V608" i="11" s="1"/>
  <c r="T512" i="11"/>
  <c r="U507" i="11"/>
  <c r="U510" i="11" s="1"/>
  <c r="W848" i="11"/>
  <c r="X843" i="11"/>
  <c r="X846" i="11" s="1"/>
  <c r="S191" i="12"/>
  <c r="S192" i="12" s="1"/>
  <c r="S193" i="12" s="1"/>
  <c r="AB91" i="11"/>
  <c r="Z205" i="12"/>
  <c r="AA220" i="12"/>
  <c r="V541" i="12"/>
  <c r="V511" i="12" s="1"/>
  <c r="W534" i="12"/>
  <c r="U635" i="11"/>
  <c r="V630" i="11"/>
  <c r="V633" i="11" s="1"/>
  <c r="W203" i="11"/>
  <c r="W206" i="11" s="1"/>
  <c r="V208" i="11"/>
  <c r="V209" i="11" s="1"/>
  <c r="V210" i="11" s="1"/>
  <c r="V211" i="11" s="1"/>
  <c r="AA800" i="11"/>
  <c r="AB815" i="11"/>
  <c r="Y338" i="11"/>
  <c r="Y341" i="11" s="1"/>
  <c r="X343" i="11"/>
  <c r="X344" i="11" s="1"/>
  <c r="X345" i="11" s="1"/>
  <c r="X346" i="11" s="1"/>
  <c r="V421" i="12"/>
  <c r="V953" i="11"/>
  <c r="U863" i="11"/>
  <c r="U1035" i="11"/>
  <c r="U1036" i="11" s="1"/>
  <c r="U1037" i="11" s="1"/>
  <c r="W299" i="12"/>
  <c r="W302" i="12" s="1"/>
  <c r="V304" i="12"/>
  <c r="V305" i="12" s="1"/>
  <c r="V921" i="11"/>
  <c r="V924" i="11" s="1"/>
  <c r="U926" i="11"/>
  <c r="U927" i="11" s="1"/>
  <c r="U928" i="11" s="1"/>
  <c r="U929" i="11" s="1"/>
  <c r="X140" i="12"/>
  <c r="X143" i="12" s="1"/>
  <c r="W145" i="12"/>
  <c r="W146" i="12" s="1"/>
  <c r="W147" i="12" s="1"/>
  <c r="W148" i="12" s="1"/>
  <c r="S391" i="12"/>
  <c r="R286" i="12"/>
  <c r="R13" i="10" s="1"/>
  <c r="V178" i="11"/>
  <c r="V179" i="11" s="1"/>
  <c r="V180" i="11" s="1"/>
  <c r="V181" i="11" s="1"/>
  <c r="W173" i="11"/>
  <c r="W176" i="11" s="1"/>
  <c r="T84" i="12"/>
  <c r="T85" i="12" s="1"/>
  <c r="AC1001" i="11"/>
  <c r="Q576" i="11"/>
  <c r="Q577" i="11" s="1"/>
  <c r="Q578" i="11" s="1"/>
  <c r="Q117" i="12"/>
  <c r="Q118" i="12" s="1"/>
  <c r="U320" i="12"/>
  <c r="U321" i="12" s="1"/>
  <c r="U322" i="12" s="1"/>
  <c r="AB3" i="10"/>
  <c r="AA1016" i="11"/>
  <c r="Z986" i="11"/>
  <c r="V483" i="11"/>
  <c r="V484" i="11" s="1"/>
  <c r="V485" i="11" s="1"/>
  <c r="X157" i="12"/>
  <c r="W112" i="12"/>
  <c r="W494" i="11"/>
  <c r="V404" i="11"/>
  <c r="X130" i="11"/>
  <c r="Y145" i="11"/>
  <c r="U208" i="12"/>
  <c r="U209" i="12" s="1"/>
  <c r="U210" i="12" s="1"/>
  <c r="U211" i="12" s="1"/>
  <c r="V203" i="12"/>
  <c r="V206" i="12" s="1"/>
  <c r="U185" i="12"/>
  <c r="U188" i="12" s="1"/>
  <c r="T190" i="12"/>
  <c r="V155" i="12"/>
  <c r="V158" i="12" s="1"/>
  <c r="U160" i="12"/>
  <c r="P39" i="11"/>
  <c r="K48" i="14"/>
  <c r="R866" i="11"/>
  <c r="R867" i="11" s="1"/>
  <c r="R868" i="11" s="1"/>
  <c r="R869" i="11" s="1"/>
  <c r="S861" i="11"/>
  <c r="S864" i="11" s="1"/>
  <c r="X496" i="12"/>
  <c r="Y489" i="12"/>
  <c r="T419" i="12"/>
  <c r="T422" i="12" s="1"/>
  <c r="S424" i="12"/>
  <c r="S425" i="12" s="1"/>
  <c r="S426" i="12" s="1"/>
  <c r="S427" i="12" s="1"/>
  <c r="W1029" i="11"/>
  <c r="W1032" i="11" s="1"/>
  <c r="V1034" i="11"/>
  <c r="V1035" i="11" s="1"/>
  <c r="V1036" i="11" s="1"/>
  <c r="V1037" i="11" s="1"/>
  <c r="AB370" i="11"/>
  <c r="V984" i="11"/>
  <c r="V987" i="11" s="1"/>
  <c r="U989" i="11"/>
  <c r="U990" i="11" s="1"/>
  <c r="U991" i="11" s="1"/>
  <c r="U992" i="11" s="1"/>
  <c r="W422" i="11"/>
  <c r="X417" i="11"/>
  <c r="X420" i="11" s="1"/>
  <c r="W223" i="11"/>
  <c r="X218" i="11"/>
  <c r="X221" i="11" s="1"/>
  <c r="V849" i="11"/>
  <c r="V850" i="11" s="1"/>
  <c r="V851" i="11" s="1"/>
  <c r="W798" i="11"/>
  <c r="W801" i="11" s="1"/>
  <c r="V803" i="11"/>
  <c r="V804" i="11" s="1"/>
  <c r="V805" i="11" s="1"/>
  <c r="V806" i="11" s="1"/>
  <c r="Q560" i="11"/>
  <c r="Q561" i="11" s="1"/>
  <c r="R555" i="11"/>
  <c r="R558" i="11" s="1"/>
  <c r="U464" i="12"/>
  <c r="U467" i="12" s="1"/>
  <c r="T469" i="12"/>
  <c r="T470" i="12" s="1"/>
  <c r="T471" i="12" s="1"/>
  <c r="T472" i="12" s="1"/>
  <c r="T539" i="12"/>
  <c r="T542" i="12" s="1"/>
  <c r="S544" i="12"/>
  <c r="S545" i="12" s="1"/>
  <c r="S546" i="12" s="1"/>
  <c r="S547" i="12" s="1"/>
  <c r="W233" i="12"/>
  <c r="W236" i="12" s="1"/>
  <c r="V238" i="12"/>
  <c r="V239" i="12" s="1"/>
  <c r="V240" i="12" s="1"/>
  <c r="V241" i="12" s="1"/>
  <c r="O16" i="10"/>
  <c r="P11" i="10"/>
  <c r="P14" i="10" s="1"/>
  <c r="W218" i="12"/>
  <c r="W221" i="12" s="1"/>
  <c r="V223" i="12"/>
  <c r="V224" i="12" s="1"/>
  <c r="V225" i="12" s="1"/>
  <c r="V226" i="12" s="1"/>
  <c r="U344" i="12"/>
  <c r="U347" i="12" s="1"/>
  <c r="T349" i="12"/>
  <c r="U453" i="11"/>
  <c r="U454" i="11" s="1"/>
  <c r="U455" i="11" s="1"/>
  <c r="T966" i="11"/>
  <c r="T969" i="11" s="1"/>
  <c r="S971" i="11"/>
  <c r="S972" i="11" s="1"/>
  <c r="S973" i="11" s="1"/>
  <c r="S974" i="11" s="1"/>
  <c r="Q366" i="12"/>
  <c r="Q367" i="12" s="1"/>
  <c r="W999" i="11"/>
  <c r="W1002" i="11" s="1"/>
  <c r="V1004" i="11"/>
  <c r="V1005" i="11" s="1"/>
  <c r="V1006" i="11" s="1"/>
  <c r="V1007" i="11" s="1"/>
  <c r="X265" i="11"/>
  <c r="Y280" i="11"/>
  <c r="W163" i="11"/>
  <c r="X158" i="11"/>
  <c r="X161" i="11" s="1"/>
  <c r="U133" i="11"/>
  <c r="U134" i="11" s="1"/>
  <c r="U135" i="11" s="1"/>
  <c r="U136" i="11" s="1"/>
  <c r="V128" i="11"/>
  <c r="V131" i="11" s="1"/>
  <c r="U606" i="11"/>
  <c r="U607" i="11" s="1"/>
  <c r="U608" i="11" s="1"/>
  <c r="S529" i="12"/>
  <c r="T524" i="12"/>
  <c r="T527" i="12" s="1"/>
  <c r="W615" i="11"/>
  <c r="W618" i="11" s="1"/>
  <c r="V620" i="11"/>
  <c r="V621" i="11" s="1"/>
  <c r="V622" i="11" s="1"/>
  <c r="V623" i="11" s="1"/>
  <c r="AB55" i="12"/>
  <c r="Q394" i="12"/>
  <c r="R389" i="12"/>
  <c r="R392" i="12" s="1"/>
  <c r="U314" i="11"/>
  <c r="U315" i="11" s="1"/>
  <c r="U316" i="11" s="1"/>
  <c r="T537" i="11"/>
  <c r="T540" i="11" s="1"/>
  <c r="S542" i="11"/>
  <c r="S543" i="11" s="1"/>
  <c r="S544" i="11" s="1"/>
  <c r="S545" i="11" s="1"/>
  <c r="T951" i="11"/>
  <c r="T954" i="11" s="1"/>
  <c r="S956" i="11"/>
  <c r="S364" i="12"/>
  <c r="T359" i="12"/>
  <c r="T362" i="12" s="1"/>
  <c r="W328" i="11"/>
  <c r="W329" i="11" s="1"/>
  <c r="W330" i="11" s="1"/>
  <c r="W331" i="11" s="1"/>
  <c r="X323" i="11"/>
  <c r="X326" i="11" s="1"/>
  <c r="W344" i="11"/>
  <c r="W345" i="11" s="1"/>
  <c r="W346" i="11" s="1"/>
  <c r="AA556" i="12"/>
  <c r="AB549" i="12"/>
  <c r="U554" i="12"/>
  <c r="U557" i="12" s="1"/>
  <c r="T559" i="12"/>
  <c r="T560" i="12" s="1"/>
  <c r="T561" i="12" s="1"/>
  <c r="T562" i="12" s="1"/>
  <c r="S374" i="12"/>
  <c r="S377" i="12" s="1"/>
  <c r="R379" i="12"/>
  <c r="R380" i="12" s="1"/>
  <c r="R381" i="12" s="1"/>
  <c r="R382" i="12" s="1"/>
  <c r="U305" i="12"/>
  <c r="W662" i="11"/>
  <c r="V572" i="11"/>
  <c r="V557" i="11" s="1"/>
  <c r="W818" i="11"/>
  <c r="X813" i="11"/>
  <c r="X816" i="11" s="1"/>
  <c r="S680" i="11"/>
  <c r="T675" i="11"/>
  <c r="T678" i="11" s="1"/>
  <c r="W278" i="11"/>
  <c r="W281" i="11" s="1"/>
  <c r="V283" i="11"/>
  <c r="V284" i="11" s="1"/>
  <c r="V285" i="11" s="1"/>
  <c r="V286" i="11" s="1"/>
  <c r="T522" i="11"/>
  <c r="T525" i="11" s="1"/>
  <c r="S527" i="11"/>
  <c r="P410" i="12"/>
  <c r="P411" i="12" s="1"/>
  <c r="P412" i="12" s="1"/>
  <c r="R407" i="11"/>
  <c r="S402" i="11"/>
  <c r="S405" i="11" s="1"/>
  <c r="W233" i="11"/>
  <c r="W236" i="11" s="1"/>
  <c r="V238" i="11"/>
  <c r="V239" i="11" s="1"/>
  <c r="V240" i="11" s="1"/>
  <c r="V241" i="11" s="1"/>
  <c r="W735" i="11"/>
  <c r="W738" i="11" s="1"/>
  <c r="V740" i="11"/>
  <c r="V741" i="11" s="1"/>
  <c r="V742" i="11" s="1"/>
  <c r="V743" i="11" s="1"/>
  <c r="V77" i="12"/>
  <c r="V80" i="12" s="1"/>
  <c r="U82" i="12"/>
  <c r="U83" i="12" s="1"/>
  <c r="S509" i="12"/>
  <c r="S512" i="12" s="1"/>
  <c r="R514" i="12"/>
  <c r="S570" i="11"/>
  <c r="S573" i="11" s="1"/>
  <c r="R575" i="11"/>
  <c r="R576" i="11" s="1"/>
  <c r="R577" i="11" s="1"/>
  <c r="R578" i="11" s="1"/>
  <c r="U434" i="12"/>
  <c r="U437" i="12" s="1"/>
  <c r="T439" i="12"/>
  <c r="W143" i="11"/>
  <c r="W146" i="11" s="1"/>
  <c r="V148" i="11"/>
  <c r="W1014" i="11"/>
  <c r="W1017" i="11" s="1"/>
  <c r="V1019" i="11"/>
  <c r="V1020" i="11" s="1"/>
  <c r="V1021" i="11" s="1"/>
  <c r="V1022" i="11" s="1"/>
  <c r="V896" i="11"/>
  <c r="W891" i="11"/>
  <c r="W894" i="11" s="1"/>
  <c r="U771" i="11"/>
  <c r="U772" i="11" s="1"/>
  <c r="U773" i="11" s="1"/>
  <c r="Z464" i="11"/>
  <c r="W437" i="11"/>
  <c r="X432" i="11"/>
  <c r="X435" i="11" s="1"/>
  <c r="Q409" i="12"/>
  <c r="Q410" i="12" s="1"/>
  <c r="Q411" i="12" s="1"/>
  <c r="Q412" i="12" s="1"/>
  <c r="R404" i="12"/>
  <c r="R407" i="12" s="1"/>
  <c r="U131" i="12"/>
  <c r="U334" i="12"/>
  <c r="V329" i="12"/>
  <c r="V332" i="12" s="1"/>
  <c r="P19" i="10"/>
  <c r="P20" i="10" s="1"/>
  <c r="U149" i="11"/>
  <c r="U150" i="11" s="1"/>
  <c r="U151" i="11" s="1"/>
  <c r="U1020" i="11"/>
  <c r="U1021" i="11" s="1"/>
  <c r="U1022" i="11" s="1"/>
  <c r="S665" i="11"/>
  <c r="T660" i="11"/>
  <c r="T663" i="11" s="1"/>
  <c r="AA127" i="12"/>
  <c r="V271" i="12"/>
  <c r="W266" i="12"/>
  <c r="W269" i="12" s="1"/>
  <c r="W526" i="12"/>
  <c r="X519" i="12"/>
  <c r="V251" i="12"/>
  <c r="V254" i="12" s="1"/>
  <c r="U256" i="12"/>
  <c r="X451" i="12"/>
  <c r="Y444" i="12"/>
  <c r="W308" i="11"/>
  <c r="W311" i="11" s="1"/>
  <c r="V313" i="11"/>
  <c r="V314" i="11" s="1"/>
  <c r="V315" i="11" s="1"/>
  <c r="V316" i="11" s="1"/>
  <c r="U179" i="11"/>
  <c r="U180" i="11" s="1"/>
  <c r="U181" i="11" s="1"/>
  <c r="V130" i="12"/>
  <c r="W125" i="12"/>
  <c r="W128" i="12" s="1"/>
  <c r="AA205" i="11"/>
  <c r="Z175" i="11"/>
  <c r="O290" i="12"/>
  <c r="T499" i="12"/>
  <c r="U494" i="12"/>
  <c r="U497" i="12" s="1"/>
  <c r="U374" i="11"/>
  <c r="U375" i="11" s="1"/>
  <c r="U376" i="11" s="1"/>
  <c r="S350" i="12"/>
  <c r="W833" i="11"/>
  <c r="X828" i="11"/>
  <c r="X831" i="11" s="1"/>
  <c r="AB419" i="11"/>
  <c r="S513" i="11"/>
  <c r="S514" i="11" s="1"/>
  <c r="S515" i="11" s="1"/>
  <c r="U645" i="11"/>
  <c r="U648" i="11" s="1"/>
  <c r="T650" i="11"/>
  <c r="T651" i="11" s="1"/>
  <c r="T652" i="11" s="1"/>
  <c r="T653" i="11" s="1"/>
  <c r="U479" i="12"/>
  <c r="U482" i="12" s="1"/>
  <c r="T484" i="12"/>
  <c r="W466" i="12"/>
  <c r="X459" i="12"/>
  <c r="U1005" i="11"/>
  <c r="U1006" i="11" s="1"/>
  <c r="U1007" i="11" s="1"/>
  <c r="V373" i="11"/>
  <c r="V374" i="11" s="1"/>
  <c r="V375" i="11" s="1"/>
  <c r="V376" i="11" s="1"/>
  <c r="W368" i="11"/>
  <c r="W371" i="11" s="1"/>
  <c r="X477" i="11"/>
  <c r="X480" i="11" s="1"/>
  <c r="W482" i="11"/>
  <c r="W720" i="11"/>
  <c r="W723" i="11" s="1"/>
  <c r="V725" i="11"/>
  <c r="V726" i="11" s="1"/>
  <c r="V727" i="11" s="1"/>
  <c r="V728" i="11" s="1"/>
  <c r="AC190" i="11"/>
  <c r="U710" i="11"/>
  <c r="V705" i="11"/>
  <c r="V708" i="11" s="1"/>
  <c r="V492" i="11"/>
  <c r="V495" i="11" s="1"/>
  <c r="U497" i="11"/>
  <c r="W765" i="11"/>
  <c r="W768" i="11" s="1"/>
  <c r="V770" i="11"/>
  <c r="V771" i="11" s="1"/>
  <c r="V772" i="11" s="1"/>
  <c r="V773" i="11" s="1"/>
  <c r="S651" i="11"/>
  <c r="S652" i="11" s="1"/>
  <c r="S653" i="11" s="1"/>
  <c r="P117" i="12"/>
  <c r="P118" i="12" s="1"/>
  <c r="R115" i="12"/>
  <c r="S110" i="12"/>
  <c r="S113" i="12" s="1"/>
  <c r="V146" i="12"/>
  <c r="V147" i="12" s="1"/>
  <c r="V148" i="12" s="1"/>
  <c r="X79" i="12"/>
  <c r="Y94" i="12"/>
  <c r="W690" i="11"/>
  <c r="W693" i="11" s="1"/>
  <c r="V695" i="11"/>
  <c r="U449" i="12"/>
  <c r="U452" i="12" s="1"/>
  <c r="T454" i="12"/>
  <c r="T455" i="12" s="1"/>
  <c r="T456" i="12" s="1"/>
  <c r="T457" i="12" s="1"/>
  <c r="AA474" i="12" l="1"/>
  <c r="AA481" i="12" s="1"/>
  <c r="M128" i="8"/>
  <c r="P290" i="12"/>
  <c r="P291" i="12" s="1"/>
  <c r="P292" i="12" s="1"/>
  <c r="Q562" i="11"/>
  <c r="Q563" i="11" s="1"/>
  <c r="U499" i="12"/>
  <c r="U500" i="12" s="1"/>
  <c r="U501" i="12" s="1"/>
  <c r="U502" i="12" s="1"/>
  <c r="V494" i="12"/>
  <c r="V497" i="12" s="1"/>
  <c r="AB205" i="11"/>
  <c r="AA175" i="11"/>
  <c r="X266" i="12"/>
  <c r="X269" i="12" s="1"/>
  <c r="W271" i="12"/>
  <c r="W272" i="12" s="1"/>
  <c r="W273" i="12" s="1"/>
  <c r="W274" i="12" s="1"/>
  <c r="X891" i="11"/>
  <c r="X894" i="11" s="1"/>
  <c r="W896" i="11"/>
  <c r="U439" i="12"/>
  <c r="U440" i="12" s="1"/>
  <c r="U441" i="12" s="1"/>
  <c r="U442" i="12" s="1"/>
  <c r="V434" i="12"/>
  <c r="V437" i="12" s="1"/>
  <c r="W238" i="11"/>
  <c r="W239" i="11" s="1"/>
  <c r="W240" i="11" s="1"/>
  <c r="W241" i="11" s="1"/>
  <c r="X233" i="11"/>
  <c r="X236" i="11" s="1"/>
  <c r="U675" i="11"/>
  <c r="U678" i="11" s="1"/>
  <c r="T680" i="11"/>
  <c r="S379" i="12"/>
  <c r="T374" i="12"/>
  <c r="T377" i="12" s="1"/>
  <c r="AC55" i="12"/>
  <c r="Y158" i="11"/>
  <c r="Y161" i="11" s="1"/>
  <c r="X163" i="11"/>
  <c r="X164" i="11" s="1"/>
  <c r="X165" i="11" s="1"/>
  <c r="X166" i="11" s="1"/>
  <c r="W238" i="12"/>
  <c r="X233" i="12"/>
  <c r="X236" i="12" s="1"/>
  <c r="U469" i="12"/>
  <c r="U470" i="12" s="1"/>
  <c r="U471" i="12" s="1"/>
  <c r="U472" i="12" s="1"/>
  <c r="V464" i="12"/>
  <c r="V467" i="12" s="1"/>
  <c r="Y496" i="12"/>
  <c r="Z489" i="12"/>
  <c r="P40" i="11"/>
  <c r="K49" i="14"/>
  <c r="W203" i="12"/>
  <c r="W206" i="12" s="1"/>
  <c r="V208" i="12"/>
  <c r="S177" i="12"/>
  <c r="S178" i="12" s="1"/>
  <c r="S116" i="12"/>
  <c r="Y157" i="12"/>
  <c r="X112" i="12"/>
  <c r="AB1016" i="11"/>
  <c r="AA986" i="11"/>
  <c r="S528" i="11"/>
  <c r="S529" i="11" s="1"/>
  <c r="S530" i="11" s="1"/>
  <c r="AD1001" i="11"/>
  <c r="T391" i="12"/>
  <c r="S286" i="12"/>
  <c r="S13" i="10" s="1"/>
  <c r="V926" i="11"/>
  <c r="W921" i="11"/>
  <c r="W924" i="11" s="1"/>
  <c r="W304" i="12"/>
  <c r="X299" i="12"/>
  <c r="X302" i="12" s="1"/>
  <c r="Y343" i="11"/>
  <c r="Y344" i="11" s="1"/>
  <c r="Y345" i="11" s="1"/>
  <c r="Y346" i="11" s="1"/>
  <c r="Z338" i="11"/>
  <c r="Z341" i="11" s="1"/>
  <c r="W208" i="11"/>
  <c r="X203" i="11"/>
  <c r="X206" i="11" s="1"/>
  <c r="U876" i="11"/>
  <c r="U879" i="11" s="1"/>
  <c r="T881" i="11"/>
  <c r="T882" i="11" s="1"/>
  <c r="T883" i="11" s="1"/>
  <c r="T884" i="11" s="1"/>
  <c r="W590" i="11"/>
  <c r="W591" i="11" s="1"/>
  <c r="W592" i="11" s="1"/>
  <c r="W593" i="11" s="1"/>
  <c r="X585" i="11"/>
  <c r="X588" i="11" s="1"/>
  <c r="Y188" i="11"/>
  <c r="Y191" i="11" s="1"/>
  <c r="X193" i="11"/>
  <c r="X194" i="11" s="1"/>
  <c r="X195" i="11" s="1"/>
  <c r="X196" i="11" s="1"/>
  <c r="V268" i="11"/>
  <c r="V269" i="11" s="1"/>
  <c r="V270" i="11" s="1"/>
  <c r="V271" i="11" s="1"/>
  <c r="W263" i="11"/>
  <c r="W266" i="11" s="1"/>
  <c r="W319" i="12"/>
  <c r="W320" i="12" s="1"/>
  <c r="W321" i="12" s="1"/>
  <c r="W322" i="12" s="1"/>
  <c r="X314" i="12"/>
  <c r="X317" i="12" s="1"/>
  <c r="W467" i="11"/>
  <c r="W468" i="11" s="1"/>
  <c r="W469" i="11" s="1"/>
  <c r="W470" i="11" s="1"/>
  <c r="X462" i="11"/>
  <c r="X465" i="11" s="1"/>
  <c r="R515" i="12"/>
  <c r="R516" i="12" s="1"/>
  <c r="R517" i="12" s="1"/>
  <c r="Y79" i="12"/>
  <c r="Z94" i="12"/>
  <c r="S115" i="12"/>
  <c r="T110" i="12"/>
  <c r="T113" i="12" s="1"/>
  <c r="V497" i="11"/>
  <c r="V498" i="11" s="1"/>
  <c r="V499" i="11" s="1"/>
  <c r="V500" i="11" s="1"/>
  <c r="W492" i="11"/>
  <c r="W495" i="11" s="1"/>
  <c r="S957" i="11"/>
  <c r="S958" i="11" s="1"/>
  <c r="S959" i="11" s="1"/>
  <c r="AC419" i="11"/>
  <c r="S351" i="12"/>
  <c r="S352" i="12" s="1"/>
  <c r="X125" i="12"/>
  <c r="X128" i="12" s="1"/>
  <c r="W130" i="12"/>
  <c r="U660" i="11"/>
  <c r="U663" i="11" s="1"/>
  <c r="T665" i="11"/>
  <c r="T666" i="11" s="1"/>
  <c r="T667" i="11" s="1"/>
  <c r="T668" i="11" s="1"/>
  <c r="S404" i="12"/>
  <c r="S407" i="12" s="1"/>
  <c r="R409" i="12"/>
  <c r="AA464" i="11"/>
  <c r="W148" i="11"/>
  <c r="X143" i="11"/>
  <c r="X146" i="11" s="1"/>
  <c r="S514" i="12"/>
  <c r="S515" i="12" s="1"/>
  <c r="S516" i="12" s="1"/>
  <c r="S517" i="12" s="1"/>
  <c r="T509" i="12"/>
  <c r="T512" i="12" s="1"/>
  <c r="W740" i="11"/>
  <c r="X735" i="11"/>
  <c r="X738" i="11" s="1"/>
  <c r="S407" i="11"/>
  <c r="S408" i="11" s="1"/>
  <c r="S409" i="11" s="1"/>
  <c r="S410" i="11" s="1"/>
  <c r="T402" i="11"/>
  <c r="T405" i="11" s="1"/>
  <c r="T527" i="11"/>
  <c r="T528" i="11" s="1"/>
  <c r="T529" i="11" s="1"/>
  <c r="T530" i="11" s="1"/>
  <c r="U522" i="11"/>
  <c r="U525" i="11" s="1"/>
  <c r="X662" i="11"/>
  <c r="W572" i="11"/>
  <c r="W557" i="11" s="1"/>
  <c r="T956" i="11"/>
  <c r="U951" i="11"/>
  <c r="U954" i="11" s="1"/>
  <c r="V306" i="12"/>
  <c r="V307" i="12" s="1"/>
  <c r="W834" i="11"/>
  <c r="W835" i="11" s="1"/>
  <c r="W836" i="11" s="1"/>
  <c r="U257" i="12"/>
  <c r="U258" i="12" s="1"/>
  <c r="U259" i="12" s="1"/>
  <c r="T971" i="11"/>
  <c r="U966" i="11"/>
  <c r="U969" i="11" s="1"/>
  <c r="U349" i="12"/>
  <c r="U350" i="12" s="1"/>
  <c r="U351" i="12" s="1"/>
  <c r="U352" i="12" s="1"/>
  <c r="V344" i="12"/>
  <c r="V347" i="12" s="1"/>
  <c r="R560" i="11"/>
  <c r="R561" i="11" s="1"/>
  <c r="R562" i="11" s="1"/>
  <c r="R563" i="11" s="1"/>
  <c r="S555" i="11"/>
  <c r="S558" i="11" s="1"/>
  <c r="X798" i="11"/>
  <c r="X801" i="11" s="1"/>
  <c r="W803" i="11"/>
  <c r="W804" i="11" s="1"/>
  <c r="W805" i="11" s="1"/>
  <c r="W806" i="11" s="1"/>
  <c r="Y218" i="11"/>
  <c r="Y221" i="11" s="1"/>
  <c r="X223" i="11"/>
  <c r="T513" i="11"/>
  <c r="T514" i="11" s="1"/>
  <c r="T515" i="11" s="1"/>
  <c r="U190" i="12"/>
  <c r="U191" i="12" s="1"/>
  <c r="U192" i="12" s="1"/>
  <c r="U193" i="12" s="1"/>
  <c r="V185" i="12"/>
  <c r="V188" i="12" s="1"/>
  <c r="S681" i="11"/>
  <c r="S682" i="11" s="1"/>
  <c r="S683" i="11" s="1"/>
  <c r="X173" i="11"/>
  <c r="X176" i="11" s="1"/>
  <c r="W178" i="11"/>
  <c r="W953" i="11"/>
  <c r="V863" i="11"/>
  <c r="AB800" i="11"/>
  <c r="AC815" i="11"/>
  <c r="W164" i="11"/>
  <c r="W165" i="11" s="1"/>
  <c r="W166" i="11" s="1"/>
  <c r="W541" i="12"/>
  <c r="W511" i="12" s="1"/>
  <c r="X534" i="12"/>
  <c r="Y843" i="11"/>
  <c r="Y846" i="11" s="1"/>
  <c r="X848" i="11"/>
  <c r="X849" i="11" s="1"/>
  <c r="X850" i="11" s="1"/>
  <c r="X851" i="11" s="1"/>
  <c r="W605" i="11"/>
  <c r="X600" i="11"/>
  <c r="X603" i="11" s="1"/>
  <c r="W361" i="12"/>
  <c r="W452" i="11"/>
  <c r="W453" i="11" s="1"/>
  <c r="W454" i="11" s="1"/>
  <c r="W455" i="11" s="1"/>
  <c r="X447" i="11"/>
  <c r="X450" i="11" s="1"/>
  <c r="X785" i="11"/>
  <c r="Y780" i="11"/>
  <c r="Y783" i="11" s="1"/>
  <c r="V936" i="11"/>
  <c r="V939" i="11" s="1"/>
  <c r="U941" i="11"/>
  <c r="U942" i="11" s="1"/>
  <c r="U943" i="11" s="1"/>
  <c r="U944" i="11" s="1"/>
  <c r="X436" i="12"/>
  <c r="Y429" i="12"/>
  <c r="AC301" i="12"/>
  <c r="X707" i="11"/>
  <c r="Y722" i="11"/>
  <c r="U636" i="11"/>
  <c r="U637" i="11" s="1"/>
  <c r="U638" i="11" s="1"/>
  <c r="Y248" i="11"/>
  <c r="Y251" i="11" s="1"/>
  <c r="X253" i="11"/>
  <c r="X254" i="11" s="1"/>
  <c r="X255" i="11" s="1"/>
  <c r="X256" i="11" s="1"/>
  <c r="Z878" i="11"/>
  <c r="AA893" i="11"/>
  <c r="U454" i="12"/>
  <c r="U455" i="12" s="1"/>
  <c r="U456" i="12" s="1"/>
  <c r="U457" i="12" s="1"/>
  <c r="V449" i="12"/>
  <c r="V452" i="12" s="1"/>
  <c r="AD190" i="11"/>
  <c r="U84" i="12"/>
  <c r="U85" i="12" s="1"/>
  <c r="W695" i="11"/>
  <c r="W696" i="11" s="1"/>
  <c r="W697" i="11" s="1"/>
  <c r="W698" i="11" s="1"/>
  <c r="X690" i="11"/>
  <c r="X693" i="11" s="1"/>
  <c r="V710" i="11"/>
  <c r="V711" i="11" s="1"/>
  <c r="V712" i="11" s="1"/>
  <c r="V713" i="11" s="1"/>
  <c r="W705" i="11"/>
  <c r="W708" i="11" s="1"/>
  <c r="X482" i="11"/>
  <c r="X483" i="11" s="1"/>
  <c r="X484" i="11" s="1"/>
  <c r="X485" i="11" s="1"/>
  <c r="Y477" i="11"/>
  <c r="Y480" i="11" s="1"/>
  <c r="U484" i="12"/>
  <c r="U485" i="12" s="1"/>
  <c r="U486" i="12" s="1"/>
  <c r="U487" i="12" s="1"/>
  <c r="V479" i="12"/>
  <c r="V482" i="12" s="1"/>
  <c r="U650" i="11"/>
  <c r="V645" i="11"/>
  <c r="V648" i="11" s="1"/>
  <c r="O291" i="12"/>
  <c r="O292" i="12" s="1"/>
  <c r="O17" i="10"/>
  <c r="W313" i="11"/>
  <c r="X308" i="11"/>
  <c r="X311" i="11" s="1"/>
  <c r="V256" i="12"/>
  <c r="W251" i="12"/>
  <c r="W254" i="12" s="1"/>
  <c r="X526" i="12"/>
  <c r="Y519" i="12"/>
  <c r="AB127" i="12"/>
  <c r="Q19" i="10"/>
  <c r="Q20" i="10" s="1"/>
  <c r="W329" i="12"/>
  <c r="W332" i="12" s="1"/>
  <c r="V334" i="12"/>
  <c r="T570" i="11"/>
  <c r="T573" i="11" s="1"/>
  <c r="S575" i="11"/>
  <c r="Y813" i="11"/>
  <c r="Y816" i="11" s="1"/>
  <c r="X818" i="11"/>
  <c r="X819" i="11" s="1"/>
  <c r="X820" i="11" s="1"/>
  <c r="X821" i="11" s="1"/>
  <c r="U306" i="12"/>
  <c r="U307" i="12" s="1"/>
  <c r="U559" i="12"/>
  <c r="V554" i="12"/>
  <c r="V557" i="12" s="1"/>
  <c r="Y323" i="11"/>
  <c r="Y326" i="11" s="1"/>
  <c r="X328" i="11"/>
  <c r="X329" i="11" s="1"/>
  <c r="X330" i="11" s="1"/>
  <c r="X331" i="11" s="1"/>
  <c r="U359" i="12"/>
  <c r="U362" i="12" s="1"/>
  <c r="T364" i="12"/>
  <c r="T365" i="12" s="1"/>
  <c r="T366" i="12" s="1"/>
  <c r="T367" i="12" s="1"/>
  <c r="W620" i="11"/>
  <c r="X615" i="11"/>
  <c r="X618" i="11" s="1"/>
  <c r="V131" i="12"/>
  <c r="W1004" i="11"/>
  <c r="X999" i="11"/>
  <c r="X1002" i="11" s="1"/>
  <c r="S666" i="11"/>
  <c r="S667" i="11" s="1"/>
  <c r="S668" i="11" s="1"/>
  <c r="W223" i="12"/>
  <c r="W224" i="12" s="1"/>
  <c r="W225" i="12" s="1"/>
  <c r="W226" i="12" s="1"/>
  <c r="X218" i="12"/>
  <c r="X221" i="12" s="1"/>
  <c r="W438" i="11"/>
  <c r="W439" i="11" s="1"/>
  <c r="W440" i="11" s="1"/>
  <c r="T544" i="12"/>
  <c r="U539" i="12"/>
  <c r="U542" i="12" s="1"/>
  <c r="X224" i="11"/>
  <c r="X225" i="11" s="1"/>
  <c r="X226" i="11" s="1"/>
  <c r="V989" i="11"/>
  <c r="W984" i="11"/>
  <c r="W987" i="11" s="1"/>
  <c r="T861" i="11"/>
  <c r="T864" i="11" s="1"/>
  <c r="S866" i="11"/>
  <c r="S867" i="11" s="1"/>
  <c r="S868" i="11" s="1"/>
  <c r="S869" i="11" s="1"/>
  <c r="V149" i="11"/>
  <c r="V150" i="11" s="1"/>
  <c r="V151" i="11" s="1"/>
  <c r="Y130" i="11"/>
  <c r="Z145" i="11"/>
  <c r="X494" i="11"/>
  <c r="W404" i="11"/>
  <c r="X145" i="12"/>
  <c r="Y140" i="12"/>
  <c r="Y143" i="12" s="1"/>
  <c r="Q395" i="12"/>
  <c r="AC91" i="11"/>
  <c r="X911" i="11"/>
  <c r="Y906" i="11"/>
  <c r="Y909" i="11" s="1"/>
  <c r="T191" i="12"/>
  <c r="T192" i="12" s="1"/>
  <c r="T193" i="12" s="1"/>
  <c r="W224" i="11"/>
  <c r="W225" i="11" s="1"/>
  <c r="W226" i="11" s="1"/>
  <c r="U170" i="12"/>
  <c r="U173" i="12" s="1"/>
  <c r="T175" i="12"/>
  <c r="T176" i="12" s="1"/>
  <c r="U498" i="11"/>
  <c r="U499" i="11" s="1"/>
  <c r="U500" i="11" s="1"/>
  <c r="W421" i="12"/>
  <c r="W849" i="11"/>
  <c r="W850" i="11" s="1"/>
  <c r="W851" i="11" s="1"/>
  <c r="W97" i="12"/>
  <c r="X92" i="12"/>
  <c r="X95" i="12" s="1"/>
  <c r="W770" i="11"/>
  <c r="X765" i="11"/>
  <c r="X768" i="11" s="1"/>
  <c r="W725" i="11"/>
  <c r="X720" i="11"/>
  <c r="X723" i="11" s="1"/>
  <c r="X368" i="11"/>
  <c r="X371" i="11" s="1"/>
  <c r="W373" i="11"/>
  <c r="X466" i="12"/>
  <c r="Y459" i="12"/>
  <c r="Y828" i="11"/>
  <c r="Y831" i="11" s="1"/>
  <c r="X833" i="11"/>
  <c r="Y451" i="12"/>
  <c r="Z444" i="12"/>
  <c r="W299" i="11"/>
  <c r="W300" i="11" s="1"/>
  <c r="W301" i="11" s="1"/>
  <c r="T350" i="12"/>
  <c r="U132" i="12"/>
  <c r="U133" i="12" s="1"/>
  <c r="Y432" i="11"/>
  <c r="Y435" i="11" s="1"/>
  <c r="X437" i="11"/>
  <c r="X438" i="11" s="1"/>
  <c r="X439" i="11" s="1"/>
  <c r="X440" i="11" s="1"/>
  <c r="W1019" i="11"/>
  <c r="X1014" i="11"/>
  <c r="X1017" i="11" s="1"/>
  <c r="W77" i="12"/>
  <c r="W80" i="12" s="1"/>
  <c r="V82" i="12"/>
  <c r="W283" i="11"/>
  <c r="W284" i="11" s="1"/>
  <c r="W285" i="11" s="1"/>
  <c r="W286" i="11" s="1"/>
  <c r="X278" i="11"/>
  <c r="X281" i="11" s="1"/>
  <c r="S380" i="12"/>
  <c r="S381" i="12" s="1"/>
  <c r="S382" i="12" s="1"/>
  <c r="AB556" i="12"/>
  <c r="AC549" i="12"/>
  <c r="T542" i="11"/>
  <c r="U537" i="11"/>
  <c r="U540" i="11" s="1"/>
  <c r="S389" i="12"/>
  <c r="S392" i="12" s="1"/>
  <c r="R394" i="12"/>
  <c r="R395" i="12" s="1"/>
  <c r="R396" i="12" s="1"/>
  <c r="R397" i="12" s="1"/>
  <c r="T529" i="12"/>
  <c r="U524" i="12"/>
  <c r="U527" i="12" s="1"/>
  <c r="V133" i="11"/>
  <c r="V134" i="11" s="1"/>
  <c r="V135" i="11" s="1"/>
  <c r="V136" i="11" s="1"/>
  <c r="W128" i="11"/>
  <c r="W131" i="11" s="1"/>
  <c r="T500" i="12"/>
  <c r="T501" i="12" s="1"/>
  <c r="T502" i="12" s="1"/>
  <c r="Y265" i="11"/>
  <c r="Z280" i="11"/>
  <c r="V272" i="12"/>
  <c r="V273" i="12" s="1"/>
  <c r="V274" i="12" s="1"/>
  <c r="U335" i="12"/>
  <c r="U336" i="12" s="1"/>
  <c r="U337" i="12" s="1"/>
  <c r="P16" i="10"/>
  <c r="Q11" i="10"/>
  <c r="Q14" i="10" s="1"/>
  <c r="V897" i="11"/>
  <c r="V898" i="11" s="1"/>
  <c r="V899" i="11" s="1"/>
  <c r="Y417" i="11"/>
  <c r="Y420" i="11" s="1"/>
  <c r="X422" i="11"/>
  <c r="AC370" i="11"/>
  <c r="W1034" i="11"/>
  <c r="X1029" i="11"/>
  <c r="X1032" i="11" s="1"/>
  <c r="T424" i="12"/>
  <c r="U419" i="12"/>
  <c r="U422" i="12" s="1"/>
  <c r="V160" i="12"/>
  <c r="V161" i="12" s="1"/>
  <c r="V162" i="12" s="1"/>
  <c r="V163" i="12" s="1"/>
  <c r="W155" i="12"/>
  <c r="W158" i="12" s="1"/>
  <c r="T440" i="12"/>
  <c r="T441" i="12" s="1"/>
  <c r="T442" i="12" s="1"/>
  <c r="R408" i="11"/>
  <c r="R409" i="11" s="1"/>
  <c r="R410" i="11" s="1"/>
  <c r="AC3" i="10"/>
  <c r="W819" i="11"/>
  <c r="W820" i="11" s="1"/>
  <c r="W821" i="11" s="1"/>
  <c r="S365" i="12"/>
  <c r="S366" i="12" s="1"/>
  <c r="S367" i="12" s="1"/>
  <c r="W305" i="12"/>
  <c r="S530" i="12"/>
  <c r="S531" i="12" s="1"/>
  <c r="S532" i="12" s="1"/>
  <c r="W630" i="11"/>
  <c r="W633" i="11" s="1"/>
  <c r="V635" i="11"/>
  <c r="V636" i="11" s="1"/>
  <c r="V637" i="11" s="1"/>
  <c r="V638" i="11" s="1"/>
  <c r="AA205" i="12"/>
  <c r="AB220" i="12"/>
  <c r="V507" i="11"/>
  <c r="V510" i="11" s="1"/>
  <c r="U512" i="11"/>
  <c r="W755" i="11"/>
  <c r="X750" i="11"/>
  <c r="X753" i="11" s="1"/>
  <c r="Y331" i="12"/>
  <c r="U161" i="12"/>
  <c r="U162" i="12" s="1"/>
  <c r="U163" i="12" s="1"/>
  <c r="W423" i="11"/>
  <c r="W424" i="11" s="1"/>
  <c r="W425" i="11" s="1"/>
  <c r="R284" i="12"/>
  <c r="R287" i="12" s="1"/>
  <c r="Q289" i="12"/>
  <c r="V696" i="11"/>
  <c r="V697" i="11" s="1"/>
  <c r="V698" i="11" s="1"/>
  <c r="U711" i="11"/>
  <c r="U712" i="11" s="1"/>
  <c r="U713" i="11" s="1"/>
  <c r="W483" i="11"/>
  <c r="W484" i="11" s="1"/>
  <c r="W485" i="11" s="1"/>
  <c r="T485" i="12"/>
  <c r="T486" i="12" s="1"/>
  <c r="T487" i="12" s="1"/>
  <c r="K128" i="8"/>
  <c r="Y293" i="11"/>
  <c r="Y296" i="11" s="1"/>
  <c r="X298" i="11"/>
  <c r="AA587" i="11"/>
  <c r="AA172" i="12"/>
  <c r="AB165" i="12"/>
  <c r="AE253" i="12"/>
  <c r="AF268" i="12"/>
  <c r="R117" i="12"/>
  <c r="R118" i="12" s="1"/>
  <c r="AB474" i="12" l="1"/>
  <c r="AB481" i="12" s="1"/>
  <c r="P17" i="10"/>
  <c r="AF253" i="12"/>
  <c r="AG268" i="12"/>
  <c r="T351" i="12"/>
  <c r="T352" i="12" s="1"/>
  <c r="Y765" i="11"/>
  <c r="Y768" i="11" s="1"/>
  <c r="X770" i="11"/>
  <c r="X771" i="11" s="1"/>
  <c r="X772" i="11" s="1"/>
  <c r="X773" i="11" s="1"/>
  <c r="Y92" i="12"/>
  <c r="Y95" i="12" s="1"/>
  <c r="X97" i="12"/>
  <c r="X98" i="12" s="1"/>
  <c r="X99" i="12" s="1"/>
  <c r="X100" i="12" s="1"/>
  <c r="AD91" i="11"/>
  <c r="U861" i="11"/>
  <c r="U864" i="11" s="1"/>
  <c r="T866" i="11"/>
  <c r="T867" i="11" s="1"/>
  <c r="T868" i="11" s="1"/>
  <c r="T869" i="11" s="1"/>
  <c r="Y615" i="11"/>
  <c r="Y618" i="11" s="1"/>
  <c r="X620" i="11"/>
  <c r="U364" i="12"/>
  <c r="U365" i="12" s="1"/>
  <c r="U366" i="12" s="1"/>
  <c r="U367" i="12" s="1"/>
  <c r="V359" i="12"/>
  <c r="V362" i="12" s="1"/>
  <c r="Y818" i="11"/>
  <c r="Z813" i="11"/>
  <c r="Z816" i="11" s="1"/>
  <c r="W479" i="12"/>
  <c r="W482" i="12" s="1"/>
  <c r="V484" i="12"/>
  <c r="V485" i="12" s="1"/>
  <c r="V486" i="12" s="1"/>
  <c r="V487" i="12" s="1"/>
  <c r="W726" i="11"/>
  <c r="W727" i="11" s="1"/>
  <c r="W728" i="11" s="1"/>
  <c r="X541" i="12"/>
  <c r="X511" i="12" s="1"/>
  <c r="Y534" i="12"/>
  <c r="W185" i="12"/>
  <c r="W188" i="12" s="1"/>
  <c r="V190" i="12"/>
  <c r="V990" i="11"/>
  <c r="V991" i="11" s="1"/>
  <c r="V992" i="11" s="1"/>
  <c r="X803" i="11"/>
  <c r="X804" i="11" s="1"/>
  <c r="X805" i="11" s="1"/>
  <c r="X806" i="11" s="1"/>
  <c r="Y798" i="11"/>
  <c r="Y801" i="11" s="1"/>
  <c r="U560" i="12"/>
  <c r="U561" i="12" s="1"/>
  <c r="U562" i="12" s="1"/>
  <c r="V522" i="11"/>
  <c r="V525" i="11" s="1"/>
  <c r="U527" i="11"/>
  <c r="U528" i="11" s="1"/>
  <c r="U529" i="11" s="1"/>
  <c r="U530" i="11" s="1"/>
  <c r="Y735" i="11"/>
  <c r="Y738" i="11" s="1"/>
  <c r="X740" i="11"/>
  <c r="X741" i="11" s="1"/>
  <c r="X742" i="11" s="1"/>
  <c r="X743" i="11" s="1"/>
  <c r="S576" i="11"/>
  <c r="S577" i="11" s="1"/>
  <c r="S578" i="11" s="1"/>
  <c r="U665" i="11"/>
  <c r="U666" i="11" s="1"/>
  <c r="U667" i="11" s="1"/>
  <c r="U668" i="11" s="1"/>
  <c r="V660" i="11"/>
  <c r="V663" i="11" s="1"/>
  <c r="Y462" i="11"/>
  <c r="Y465" i="11" s="1"/>
  <c r="X467" i="11"/>
  <c r="X468" i="11" s="1"/>
  <c r="X469" i="11" s="1"/>
  <c r="X470" i="11" s="1"/>
  <c r="X263" i="11"/>
  <c r="X266" i="11" s="1"/>
  <c r="W268" i="11"/>
  <c r="W269" i="11" s="1"/>
  <c r="W270" i="11" s="1"/>
  <c r="W271" i="11" s="1"/>
  <c r="Y585" i="11"/>
  <c r="Y588" i="11" s="1"/>
  <c r="X590" i="11"/>
  <c r="X591" i="11" s="1"/>
  <c r="X592" i="11" s="1"/>
  <c r="X593" i="11" s="1"/>
  <c r="V876" i="11"/>
  <c r="V879" i="11" s="1"/>
  <c r="U881" i="11"/>
  <c r="U882" i="11" s="1"/>
  <c r="U883" i="11" s="1"/>
  <c r="U884" i="11" s="1"/>
  <c r="Y163" i="11"/>
  <c r="Y164" i="11" s="1"/>
  <c r="Y165" i="11" s="1"/>
  <c r="Y166" i="11" s="1"/>
  <c r="Z158" i="11"/>
  <c r="Z161" i="11" s="1"/>
  <c r="U374" i="12"/>
  <c r="U377" i="12" s="1"/>
  <c r="T379" i="12"/>
  <c r="T380" i="12" s="1"/>
  <c r="T381" i="12" s="1"/>
  <c r="T382" i="12" s="1"/>
  <c r="X271" i="12"/>
  <c r="X272" i="12" s="1"/>
  <c r="X273" i="12" s="1"/>
  <c r="X274" i="12" s="1"/>
  <c r="Y266" i="12"/>
  <c r="Y269" i="12" s="1"/>
  <c r="AC205" i="11"/>
  <c r="AB175" i="11"/>
  <c r="S284" i="12"/>
  <c r="S287" i="12" s="1"/>
  <c r="R289" i="12"/>
  <c r="Z331" i="12"/>
  <c r="Y1029" i="11"/>
  <c r="Y1032" i="11" s="1"/>
  <c r="X1034" i="11"/>
  <c r="X1035" i="11" s="1"/>
  <c r="X1036" i="11" s="1"/>
  <c r="X1037" i="11" s="1"/>
  <c r="W239" i="12"/>
  <c r="W240" i="12" s="1"/>
  <c r="W241" i="12" s="1"/>
  <c r="X128" i="11"/>
  <c r="X131" i="11" s="1"/>
  <c r="W133" i="11"/>
  <c r="W134" i="11" s="1"/>
  <c r="W135" i="11" s="1"/>
  <c r="W136" i="11" s="1"/>
  <c r="Y1014" i="11"/>
  <c r="Y1017" i="11" s="1"/>
  <c r="X1019" i="11"/>
  <c r="Z906" i="11"/>
  <c r="Z909" i="11" s="1"/>
  <c r="Y911" i="11"/>
  <c r="Y912" i="11" s="1"/>
  <c r="Y913" i="11" s="1"/>
  <c r="Y914" i="11" s="1"/>
  <c r="W179" i="11"/>
  <c r="W180" i="11" s="1"/>
  <c r="W181" i="11" s="1"/>
  <c r="T425" i="12"/>
  <c r="T426" i="12" s="1"/>
  <c r="T427" i="12" s="1"/>
  <c r="Y999" i="11"/>
  <c r="Y1002" i="11" s="1"/>
  <c r="X1004" i="11"/>
  <c r="X1005" i="11" s="1"/>
  <c r="X1006" i="11" s="1"/>
  <c r="X1007" i="11" s="1"/>
  <c r="T575" i="11"/>
  <c r="U570" i="11"/>
  <c r="U573" i="11" s="1"/>
  <c r="R19" i="10"/>
  <c r="R20" i="10" s="1"/>
  <c r="Y526" i="12"/>
  <c r="Z519" i="12"/>
  <c r="Y308" i="11"/>
  <c r="Y311" i="11" s="1"/>
  <c r="X313" i="11"/>
  <c r="X705" i="11"/>
  <c r="X708" i="11" s="1"/>
  <c r="W710" i="11"/>
  <c r="W711" i="11" s="1"/>
  <c r="W712" i="11" s="1"/>
  <c r="W713" i="11" s="1"/>
  <c r="Y690" i="11"/>
  <c r="Y693" i="11" s="1"/>
  <c r="X695" i="11"/>
  <c r="X696" i="11" s="1"/>
  <c r="X697" i="11" s="1"/>
  <c r="X698" i="11" s="1"/>
  <c r="W374" i="11"/>
  <c r="W375" i="11" s="1"/>
  <c r="W376" i="11" s="1"/>
  <c r="W449" i="12"/>
  <c r="W452" i="12" s="1"/>
  <c r="V454" i="12"/>
  <c r="V455" i="12" s="1"/>
  <c r="V456" i="12" s="1"/>
  <c r="V457" i="12" s="1"/>
  <c r="W98" i="12"/>
  <c r="W99" i="12" s="1"/>
  <c r="W100" i="12" s="1"/>
  <c r="Y707" i="11"/>
  <c r="Z722" i="11"/>
  <c r="Y436" i="12"/>
  <c r="Z429" i="12"/>
  <c r="X361" i="12"/>
  <c r="X178" i="11"/>
  <c r="Y173" i="11"/>
  <c r="Y176" i="11" s="1"/>
  <c r="T555" i="11"/>
  <c r="T558" i="11" s="1"/>
  <c r="S560" i="11"/>
  <c r="W344" i="12"/>
  <c r="W347" i="12" s="1"/>
  <c r="V349" i="12"/>
  <c r="V350" i="12" s="1"/>
  <c r="V351" i="12" s="1"/>
  <c r="V352" i="12" s="1"/>
  <c r="W621" i="11"/>
  <c r="W622" i="11" s="1"/>
  <c r="W623" i="11" s="1"/>
  <c r="Y143" i="11"/>
  <c r="Y146" i="11" s="1"/>
  <c r="X148" i="11"/>
  <c r="X149" i="11" s="1"/>
  <c r="X150" i="11" s="1"/>
  <c r="X151" i="11" s="1"/>
  <c r="AB464" i="11"/>
  <c r="X130" i="12"/>
  <c r="Y125" i="12"/>
  <c r="Y128" i="12" s="1"/>
  <c r="AD419" i="11"/>
  <c r="U110" i="12"/>
  <c r="U113" i="12" s="1"/>
  <c r="T115" i="12"/>
  <c r="Y203" i="11"/>
  <c r="Y206" i="11" s="1"/>
  <c r="X208" i="11"/>
  <c r="X209" i="11" s="1"/>
  <c r="X210" i="11" s="1"/>
  <c r="X211" i="11" s="1"/>
  <c r="Y299" i="12"/>
  <c r="Y302" i="12" s="1"/>
  <c r="X304" i="12"/>
  <c r="Z157" i="12"/>
  <c r="Y112" i="12"/>
  <c r="W208" i="12"/>
  <c r="W209" i="12" s="1"/>
  <c r="W210" i="12" s="1"/>
  <c r="W211" i="12" s="1"/>
  <c r="X203" i="12"/>
  <c r="X206" i="12" s="1"/>
  <c r="Z496" i="12"/>
  <c r="AA489" i="12"/>
  <c r="W464" i="12"/>
  <c r="W467" i="12" s="1"/>
  <c r="V469" i="12"/>
  <c r="V470" i="12" s="1"/>
  <c r="V471" i="12" s="1"/>
  <c r="V472" i="12" s="1"/>
  <c r="Y233" i="11"/>
  <c r="Y236" i="11" s="1"/>
  <c r="X238" i="11"/>
  <c r="X239" i="11" s="1"/>
  <c r="X240" i="11" s="1"/>
  <c r="X241" i="11" s="1"/>
  <c r="W434" i="12"/>
  <c r="W437" i="12" s="1"/>
  <c r="V439" i="12"/>
  <c r="V440" i="12" s="1"/>
  <c r="V441" i="12" s="1"/>
  <c r="V442" i="12" s="1"/>
  <c r="X896" i="11"/>
  <c r="X897" i="11" s="1"/>
  <c r="X898" i="11" s="1"/>
  <c r="X899" i="11" s="1"/>
  <c r="Y891" i="11"/>
  <c r="Y894" i="11" s="1"/>
  <c r="V499" i="12"/>
  <c r="V500" i="12" s="1"/>
  <c r="V501" i="12" s="1"/>
  <c r="V502" i="12" s="1"/>
  <c r="W494" i="12"/>
  <c r="W497" i="12" s="1"/>
  <c r="AB587" i="11"/>
  <c r="X155" i="12"/>
  <c r="X158" i="12" s="1"/>
  <c r="W160" i="12"/>
  <c r="Y437" i="11"/>
  <c r="Y438" i="11" s="1"/>
  <c r="Y439" i="11" s="1"/>
  <c r="Y440" i="11" s="1"/>
  <c r="Z432" i="11"/>
  <c r="Z435" i="11" s="1"/>
  <c r="AB172" i="12"/>
  <c r="AC165" i="12"/>
  <c r="Y750" i="11"/>
  <c r="Y753" i="11" s="1"/>
  <c r="X755" i="11"/>
  <c r="X756" i="11" s="1"/>
  <c r="X757" i="11" s="1"/>
  <c r="X758" i="11" s="1"/>
  <c r="V512" i="11"/>
  <c r="W507" i="11"/>
  <c r="W510" i="11" s="1"/>
  <c r="W635" i="11"/>
  <c r="X630" i="11"/>
  <c r="X633" i="11" s="1"/>
  <c r="W306" i="12"/>
  <c r="W307" i="12" s="1"/>
  <c r="AD3" i="10"/>
  <c r="Y422" i="11"/>
  <c r="Y423" i="11" s="1"/>
  <c r="Y424" i="11" s="1"/>
  <c r="Y425" i="11" s="1"/>
  <c r="Z417" i="11"/>
  <c r="Z420" i="11" s="1"/>
  <c r="Q16" i="10"/>
  <c r="R11" i="10"/>
  <c r="R14" i="10" s="1"/>
  <c r="Z265" i="11"/>
  <c r="AA280" i="11"/>
  <c r="S394" i="12"/>
  <c r="T389" i="12"/>
  <c r="T392" i="12" s="1"/>
  <c r="Y833" i="11"/>
  <c r="Z828" i="11"/>
  <c r="Z831" i="11" s="1"/>
  <c r="X373" i="11"/>
  <c r="Y368" i="11"/>
  <c r="Y371" i="11" s="1"/>
  <c r="U175" i="12"/>
  <c r="V170" i="12"/>
  <c r="V173" i="12" s="1"/>
  <c r="Q396" i="12"/>
  <c r="Q397" i="12" s="1"/>
  <c r="Q290" i="12"/>
  <c r="Y494" i="11"/>
  <c r="X404" i="11"/>
  <c r="W1035" i="11"/>
  <c r="W1036" i="11" s="1"/>
  <c r="W1037" i="11" s="1"/>
  <c r="X223" i="12"/>
  <c r="Y218" i="12"/>
  <c r="Y221" i="12" s="1"/>
  <c r="T543" i="11"/>
  <c r="T544" i="11" s="1"/>
  <c r="T545" i="11" s="1"/>
  <c r="Y328" i="11"/>
  <c r="Z323" i="11"/>
  <c r="Z326" i="11" s="1"/>
  <c r="W1020" i="11"/>
  <c r="W1021" i="11" s="1"/>
  <c r="W1022" i="11" s="1"/>
  <c r="W645" i="11"/>
  <c r="W648" i="11" s="1"/>
  <c r="V650" i="11"/>
  <c r="V651" i="11" s="1"/>
  <c r="V652" i="11" s="1"/>
  <c r="V653" i="11" s="1"/>
  <c r="Y482" i="11"/>
  <c r="Y483" i="11" s="1"/>
  <c r="Y484" i="11" s="1"/>
  <c r="Y485" i="11" s="1"/>
  <c r="Z477" i="11"/>
  <c r="Z480" i="11" s="1"/>
  <c r="AE190" i="11"/>
  <c r="X421" i="12"/>
  <c r="V941" i="11"/>
  <c r="V942" i="11" s="1"/>
  <c r="V943" i="11" s="1"/>
  <c r="V944" i="11" s="1"/>
  <c r="W936" i="11"/>
  <c r="W939" i="11" s="1"/>
  <c r="Y447" i="11"/>
  <c r="Y450" i="11" s="1"/>
  <c r="X452" i="11"/>
  <c r="X453" i="11" s="1"/>
  <c r="X454" i="11" s="1"/>
  <c r="X455" i="11" s="1"/>
  <c r="X912" i="11"/>
  <c r="X913" i="11" s="1"/>
  <c r="X914" i="11" s="1"/>
  <c r="Y848" i="11"/>
  <c r="Z843" i="11"/>
  <c r="Z846" i="11" s="1"/>
  <c r="X953" i="11"/>
  <c r="W863" i="11"/>
  <c r="Y223" i="11"/>
  <c r="Y224" i="11" s="1"/>
  <c r="Y225" i="11" s="1"/>
  <c r="Y226" i="11" s="1"/>
  <c r="Z218" i="11"/>
  <c r="Z221" i="11" s="1"/>
  <c r="W1005" i="11"/>
  <c r="W1006" i="11" s="1"/>
  <c r="W1007" i="11" s="1"/>
  <c r="V951" i="11"/>
  <c r="V954" i="11" s="1"/>
  <c r="U956" i="11"/>
  <c r="U957" i="11" s="1"/>
  <c r="U958" i="11" s="1"/>
  <c r="U959" i="11" s="1"/>
  <c r="Y662" i="11"/>
  <c r="X572" i="11"/>
  <c r="X557" i="11" s="1"/>
  <c r="T407" i="11"/>
  <c r="T408" i="11" s="1"/>
  <c r="T409" i="11" s="1"/>
  <c r="T410" i="11" s="1"/>
  <c r="U402" i="11"/>
  <c r="U405" i="11" s="1"/>
  <c r="T514" i="12"/>
  <c r="U509" i="12"/>
  <c r="U512" i="12" s="1"/>
  <c r="V257" i="12"/>
  <c r="V258" i="12" s="1"/>
  <c r="V259" i="12" s="1"/>
  <c r="Y314" i="12"/>
  <c r="Y317" i="12" s="1"/>
  <c r="X319" i="12"/>
  <c r="X320" i="12" s="1"/>
  <c r="X321" i="12" s="1"/>
  <c r="X322" i="12" s="1"/>
  <c r="X786" i="11"/>
  <c r="X787" i="11" s="1"/>
  <c r="X788" i="11" s="1"/>
  <c r="W606" i="11"/>
  <c r="W607" i="11" s="1"/>
  <c r="W608" i="11" s="1"/>
  <c r="U391" i="12"/>
  <c r="T286" i="12"/>
  <c r="T13" i="10" s="1"/>
  <c r="S117" i="12"/>
  <c r="S118" i="12" s="1"/>
  <c r="T972" i="11"/>
  <c r="T973" i="11" s="1"/>
  <c r="T974" i="11" s="1"/>
  <c r="T530" i="12"/>
  <c r="T531" i="12" s="1"/>
  <c r="T532" i="12" s="1"/>
  <c r="Y298" i="11"/>
  <c r="Z293" i="11"/>
  <c r="Z296" i="11" s="1"/>
  <c r="T177" i="12"/>
  <c r="T178" i="12" s="1"/>
  <c r="T116" i="12"/>
  <c r="AB205" i="12"/>
  <c r="AC220" i="12"/>
  <c r="W209" i="11"/>
  <c r="W210" i="11" s="1"/>
  <c r="W211" i="11" s="1"/>
  <c r="V927" i="11"/>
  <c r="V928" i="11" s="1"/>
  <c r="V929" i="11" s="1"/>
  <c r="U424" i="12"/>
  <c r="V419" i="12"/>
  <c r="V422" i="12" s="1"/>
  <c r="AD370" i="11"/>
  <c r="U529" i="12"/>
  <c r="V524" i="12"/>
  <c r="V527" i="12" s="1"/>
  <c r="V537" i="11"/>
  <c r="V540" i="11" s="1"/>
  <c r="U542" i="11"/>
  <c r="U543" i="11" s="1"/>
  <c r="U544" i="11" s="1"/>
  <c r="U545" i="11" s="1"/>
  <c r="AC556" i="12"/>
  <c r="AD549" i="12"/>
  <c r="Y278" i="11"/>
  <c r="Y281" i="11" s="1"/>
  <c r="X283" i="11"/>
  <c r="X284" i="11" s="1"/>
  <c r="X285" i="11" s="1"/>
  <c r="X286" i="11" s="1"/>
  <c r="W82" i="12"/>
  <c r="X77" i="12"/>
  <c r="X80" i="12" s="1"/>
  <c r="V335" i="12"/>
  <c r="Z451" i="12"/>
  <c r="AA444" i="12"/>
  <c r="Y466" i="12"/>
  <c r="Z459" i="12"/>
  <c r="Y720" i="11"/>
  <c r="Y723" i="11" s="1"/>
  <c r="X725" i="11"/>
  <c r="X726" i="11" s="1"/>
  <c r="X727" i="11" s="1"/>
  <c r="X728" i="11" s="1"/>
  <c r="W756" i="11"/>
  <c r="W757" i="11" s="1"/>
  <c r="W758" i="11" s="1"/>
  <c r="Z140" i="12"/>
  <c r="Z143" i="12" s="1"/>
  <c r="Y145" i="12"/>
  <c r="Y146" i="12" s="1"/>
  <c r="Y147" i="12" s="1"/>
  <c r="Y148" i="12" s="1"/>
  <c r="Z130" i="11"/>
  <c r="AA145" i="11"/>
  <c r="W989" i="11"/>
  <c r="X984" i="11"/>
  <c r="X987" i="11" s="1"/>
  <c r="U544" i="12"/>
  <c r="U545" i="12" s="1"/>
  <c r="U546" i="12" s="1"/>
  <c r="U547" i="12" s="1"/>
  <c r="V539" i="12"/>
  <c r="V542" i="12" s="1"/>
  <c r="V132" i="12"/>
  <c r="V133" i="12" s="1"/>
  <c r="V559" i="12"/>
  <c r="V560" i="12" s="1"/>
  <c r="V561" i="12" s="1"/>
  <c r="V562" i="12" s="1"/>
  <c r="W554" i="12"/>
  <c r="W557" i="12" s="1"/>
  <c r="V83" i="12"/>
  <c r="R410" i="12"/>
  <c r="W334" i="12"/>
  <c r="W335" i="12" s="1"/>
  <c r="X329" i="12"/>
  <c r="X332" i="12" s="1"/>
  <c r="AC127" i="12"/>
  <c r="W256" i="12"/>
  <c r="X251" i="12"/>
  <c r="X254" i="12" s="1"/>
  <c r="W131" i="12"/>
  <c r="W771" i="11"/>
  <c r="W772" i="11" s="1"/>
  <c r="W773" i="11" s="1"/>
  <c r="AA878" i="11"/>
  <c r="AB893" i="11"/>
  <c r="Y253" i="11"/>
  <c r="Y254" i="11" s="1"/>
  <c r="Y255" i="11" s="1"/>
  <c r="Y256" i="11" s="1"/>
  <c r="Z248" i="11"/>
  <c r="Z251" i="11" s="1"/>
  <c r="AD301" i="12"/>
  <c r="Z780" i="11"/>
  <c r="Z783" i="11" s="1"/>
  <c r="Y785" i="11"/>
  <c r="Y786" i="11" s="1"/>
  <c r="Y787" i="11" s="1"/>
  <c r="Y788" i="11" s="1"/>
  <c r="Y600" i="11"/>
  <c r="Y603" i="11" s="1"/>
  <c r="X605" i="11"/>
  <c r="X606" i="11" s="1"/>
  <c r="X607" i="11" s="1"/>
  <c r="X608" i="11" s="1"/>
  <c r="AC800" i="11"/>
  <c r="AD815" i="11"/>
  <c r="X146" i="12"/>
  <c r="X147" i="12" s="1"/>
  <c r="X148" i="12" s="1"/>
  <c r="V209" i="12"/>
  <c r="V210" i="12" s="1"/>
  <c r="V211" i="12" s="1"/>
  <c r="T545" i="12"/>
  <c r="T546" i="12" s="1"/>
  <c r="T547" i="12" s="1"/>
  <c r="V966" i="11"/>
  <c r="V969" i="11" s="1"/>
  <c r="U971" i="11"/>
  <c r="U972" i="11" s="1"/>
  <c r="U973" i="11" s="1"/>
  <c r="U974" i="11" s="1"/>
  <c r="T681" i="11"/>
  <c r="T682" i="11" s="1"/>
  <c r="T683" i="11" s="1"/>
  <c r="W897" i="11"/>
  <c r="W898" i="11" s="1"/>
  <c r="W899" i="11" s="1"/>
  <c r="S409" i="12"/>
  <c r="T404" i="12"/>
  <c r="T407" i="12" s="1"/>
  <c r="W314" i="11"/>
  <c r="W315" i="11" s="1"/>
  <c r="W316" i="11" s="1"/>
  <c r="U651" i="11"/>
  <c r="U652" i="11" s="1"/>
  <c r="U653" i="11" s="1"/>
  <c r="X492" i="11"/>
  <c r="X495" i="11" s="1"/>
  <c r="W497" i="11"/>
  <c r="Z79" i="12"/>
  <c r="AA94" i="12"/>
  <c r="X299" i="11"/>
  <c r="X300" i="11" s="1"/>
  <c r="X301" i="11" s="1"/>
  <c r="Y193" i="11"/>
  <c r="Z188" i="11"/>
  <c r="Z191" i="11" s="1"/>
  <c r="U513" i="11"/>
  <c r="U514" i="11" s="1"/>
  <c r="U515" i="11" s="1"/>
  <c r="AA338" i="11"/>
  <c r="AA341" i="11" s="1"/>
  <c r="Z343" i="11"/>
  <c r="Z344" i="11" s="1"/>
  <c r="Z345" i="11" s="1"/>
  <c r="Z346" i="11" s="1"/>
  <c r="X921" i="11"/>
  <c r="X924" i="11" s="1"/>
  <c r="W926" i="11"/>
  <c r="AE1001" i="11"/>
  <c r="AC1016" i="11"/>
  <c r="AB986" i="11"/>
  <c r="P41" i="11"/>
  <c r="K54" i="14"/>
  <c r="X423" i="11"/>
  <c r="X424" i="11" s="1"/>
  <c r="X425" i="11" s="1"/>
  <c r="Y233" i="12"/>
  <c r="Y236" i="12" s="1"/>
  <c r="X238" i="12"/>
  <c r="AD55" i="12"/>
  <c r="T957" i="11"/>
  <c r="T958" i="11" s="1"/>
  <c r="T959" i="11" s="1"/>
  <c r="U680" i="11"/>
  <c r="U681" i="11" s="1"/>
  <c r="U682" i="11" s="1"/>
  <c r="U683" i="11" s="1"/>
  <c r="V675" i="11"/>
  <c r="V678" i="11" s="1"/>
  <c r="W741" i="11"/>
  <c r="W742" i="11" s="1"/>
  <c r="W743" i="11" s="1"/>
  <c r="W149" i="11"/>
  <c r="W150" i="11" s="1"/>
  <c r="W151" i="11" s="1"/>
  <c r="X834" i="11"/>
  <c r="X835" i="11" s="1"/>
  <c r="X836" i="11" s="1"/>
  <c r="AC474" i="12" l="1"/>
  <c r="AC481" i="12" s="1"/>
  <c r="W336" i="12"/>
  <c r="W337" i="12" s="1"/>
  <c r="AF1001" i="11"/>
  <c r="AA79" i="12"/>
  <c r="AB94" i="12"/>
  <c r="W132" i="12"/>
  <c r="W133" i="12" s="1"/>
  <c r="V84" i="12"/>
  <c r="V85" i="12" s="1"/>
  <c r="V544" i="12"/>
  <c r="V545" i="12" s="1"/>
  <c r="V546" i="12" s="1"/>
  <c r="V547" i="12" s="1"/>
  <c r="W539" i="12"/>
  <c r="W542" i="12" s="1"/>
  <c r="Y725" i="11"/>
  <c r="Y726" i="11" s="1"/>
  <c r="Y727" i="11" s="1"/>
  <c r="Y728" i="11" s="1"/>
  <c r="Z720" i="11"/>
  <c r="Z723" i="11" s="1"/>
  <c r="AA293" i="11"/>
  <c r="AA296" i="11" s="1"/>
  <c r="Z298" i="11"/>
  <c r="Z299" i="11" s="1"/>
  <c r="Z300" i="11" s="1"/>
  <c r="Z301" i="11" s="1"/>
  <c r="V391" i="12"/>
  <c r="U286" i="12"/>
  <c r="U13" i="10" s="1"/>
  <c r="V956" i="11"/>
  <c r="V957" i="11" s="1"/>
  <c r="V958" i="11" s="1"/>
  <c r="V959" i="11" s="1"/>
  <c r="W951" i="11"/>
  <c r="W954" i="11" s="1"/>
  <c r="AA218" i="11"/>
  <c r="AA221" i="11" s="1"/>
  <c r="Z223" i="11"/>
  <c r="Z224" i="11" s="1"/>
  <c r="Z225" i="11" s="1"/>
  <c r="Z226" i="11" s="1"/>
  <c r="Y953" i="11"/>
  <c r="X863" i="11"/>
  <c r="S11" i="10"/>
  <c r="S14" i="10" s="1"/>
  <c r="R16" i="10"/>
  <c r="Y755" i="11"/>
  <c r="Y756" i="11" s="1"/>
  <c r="Y757" i="11" s="1"/>
  <c r="Y758" i="11" s="1"/>
  <c r="Z750" i="11"/>
  <c r="Z753" i="11" s="1"/>
  <c r="AC172" i="12"/>
  <c r="AD165" i="12"/>
  <c r="W439" i="12"/>
  <c r="W440" i="12" s="1"/>
  <c r="W441" i="12" s="1"/>
  <c r="W442" i="12" s="1"/>
  <c r="X434" i="12"/>
  <c r="X437" i="12" s="1"/>
  <c r="X208" i="12"/>
  <c r="Y203" i="12"/>
  <c r="Y206" i="12" s="1"/>
  <c r="V110" i="12"/>
  <c r="V113" i="12" s="1"/>
  <c r="U115" i="12"/>
  <c r="Y148" i="11"/>
  <c r="Y149" i="11" s="1"/>
  <c r="Y150" i="11" s="1"/>
  <c r="Y151" i="11" s="1"/>
  <c r="Z143" i="11"/>
  <c r="Z146" i="11" s="1"/>
  <c r="Y421" i="12"/>
  <c r="Y695" i="11"/>
  <c r="Y696" i="11" s="1"/>
  <c r="Y697" i="11" s="1"/>
  <c r="Y698" i="11" s="1"/>
  <c r="Z690" i="11"/>
  <c r="Z693" i="11" s="1"/>
  <c r="X133" i="11"/>
  <c r="X134" i="11" s="1"/>
  <c r="X135" i="11" s="1"/>
  <c r="X136" i="11" s="1"/>
  <c r="Y128" i="11"/>
  <c r="Y131" i="11" s="1"/>
  <c r="Y1034" i="11"/>
  <c r="Z1029" i="11"/>
  <c r="Z1032" i="11" s="1"/>
  <c r="Y590" i="11"/>
  <c r="Y591" i="11" s="1"/>
  <c r="Y592" i="11" s="1"/>
  <c r="Y593" i="11" s="1"/>
  <c r="Z585" i="11"/>
  <c r="Z588" i="11" s="1"/>
  <c r="Y467" i="11"/>
  <c r="Y468" i="11" s="1"/>
  <c r="Y469" i="11" s="1"/>
  <c r="Y470" i="11" s="1"/>
  <c r="Z462" i="11"/>
  <c r="Z465" i="11" s="1"/>
  <c r="W660" i="11"/>
  <c r="W663" i="11" s="1"/>
  <c r="V665" i="11"/>
  <c r="V666" i="11" s="1"/>
  <c r="V667" i="11" s="1"/>
  <c r="V668" i="11" s="1"/>
  <c r="Y740" i="11"/>
  <c r="Y741" i="11" s="1"/>
  <c r="Y742" i="11" s="1"/>
  <c r="Y743" i="11" s="1"/>
  <c r="Z735" i="11"/>
  <c r="Z738" i="11" s="1"/>
  <c r="Y770" i="11"/>
  <c r="Y771" i="11" s="1"/>
  <c r="Y772" i="11" s="1"/>
  <c r="Y773" i="11" s="1"/>
  <c r="Z765" i="11"/>
  <c r="Z768" i="11" s="1"/>
  <c r="AE55" i="12"/>
  <c r="AA343" i="11"/>
  <c r="AA344" i="11" s="1"/>
  <c r="AA345" i="11" s="1"/>
  <c r="AA346" i="11" s="1"/>
  <c r="AB338" i="11"/>
  <c r="AB341" i="11" s="1"/>
  <c r="AA248" i="11"/>
  <c r="AA251" i="11" s="1"/>
  <c r="Z253" i="11"/>
  <c r="Z254" i="11" s="1"/>
  <c r="Z255" i="11" s="1"/>
  <c r="Z256" i="11" s="1"/>
  <c r="Y251" i="12"/>
  <c r="Y254" i="12" s="1"/>
  <c r="X256" i="12"/>
  <c r="X257" i="12" s="1"/>
  <c r="X258" i="12" s="1"/>
  <c r="X259" i="12" s="1"/>
  <c r="Y329" i="12"/>
  <c r="Y332" i="12" s="1"/>
  <c r="X334" i="12"/>
  <c r="Y819" i="11"/>
  <c r="Y820" i="11" s="1"/>
  <c r="Y821" i="11" s="1"/>
  <c r="AA130" i="11"/>
  <c r="AB145" i="11"/>
  <c r="Z466" i="12"/>
  <c r="AA459" i="12"/>
  <c r="V336" i="12"/>
  <c r="V337" i="12" s="1"/>
  <c r="AE370" i="11"/>
  <c r="X305" i="12"/>
  <c r="Y194" i="11"/>
  <c r="Y195" i="11" s="1"/>
  <c r="Y196" i="11" s="1"/>
  <c r="U514" i="12"/>
  <c r="V509" i="12"/>
  <c r="V512" i="12" s="1"/>
  <c r="AA843" i="11"/>
  <c r="AA846" i="11" s="1"/>
  <c r="Z848" i="11"/>
  <c r="Z849" i="11" s="1"/>
  <c r="Z850" i="11" s="1"/>
  <c r="Z851" i="11" s="1"/>
  <c r="Y452" i="11"/>
  <c r="Y453" i="11" s="1"/>
  <c r="Y454" i="11" s="1"/>
  <c r="Y455" i="11" s="1"/>
  <c r="Z447" i="11"/>
  <c r="Z450" i="11" s="1"/>
  <c r="W170" i="12"/>
  <c r="W173" i="12" s="1"/>
  <c r="V175" i="12"/>
  <c r="V176" i="12" s="1"/>
  <c r="Z368" i="11"/>
  <c r="Z371" i="11" s="1"/>
  <c r="Y373" i="11"/>
  <c r="Y374" i="11" s="1"/>
  <c r="Y375" i="11" s="1"/>
  <c r="Y376" i="11" s="1"/>
  <c r="X1020" i="11"/>
  <c r="X1021" i="11" s="1"/>
  <c r="X1022" i="11" s="1"/>
  <c r="X507" i="11"/>
  <c r="X510" i="11" s="1"/>
  <c r="W512" i="11"/>
  <c r="W513" i="11" s="1"/>
  <c r="W514" i="11" s="1"/>
  <c r="W515" i="11" s="1"/>
  <c r="W499" i="12"/>
  <c r="X494" i="12"/>
  <c r="X497" i="12" s="1"/>
  <c r="Z891" i="11"/>
  <c r="Z894" i="11" s="1"/>
  <c r="Y896" i="11"/>
  <c r="Y897" i="11" s="1"/>
  <c r="Y898" i="11" s="1"/>
  <c r="Y899" i="11" s="1"/>
  <c r="W469" i="12"/>
  <c r="W470" i="12" s="1"/>
  <c r="W471" i="12" s="1"/>
  <c r="W472" i="12" s="1"/>
  <c r="X464" i="12"/>
  <c r="X467" i="12" s="1"/>
  <c r="Y304" i="12"/>
  <c r="Z299" i="12"/>
  <c r="Z302" i="12" s="1"/>
  <c r="AE419" i="11"/>
  <c r="T560" i="11"/>
  <c r="U555" i="11"/>
  <c r="U558" i="11" s="1"/>
  <c r="Y178" i="11"/>
  <c r="Z173" i="11"/>
  <c r="Z176" i="11" s="1"/>
  <c r="Y361" i="12"/>
  <c r="Z707" i="11"/>
  <c r="AA722" i="11"/>
  <c r="W454" i="12"/>
  <c r="X449" i="12"/>
  <c r="X452" i="12" s="1"/>
  <c r="Y313" i="11"/>
  <c r="Z308" i="11"/>
  <c r="Z311" i="11" s="1"/>
  <c r="S19" i="10"/>
  <c r="S20" i="10" s="1"/>
  <c r="Y1004" i="11"/>
  <c r="Z999" i="11"/>
  <c r="Z1002" i="11" s="1"/>
  <c r="Z911" i="11"/>
  <c r="AA906" i="11"/>
  <c r="AA909" i="11" s="1"/>
  <c r="Y1019" i="11"/>
  <c r="Z1014" i="11"/>
  <c r="Z1017" i="11" s="1"/>
  <c r="W161" i="12"/>
  <c r="W162" i="12" s="1"/>
  <c r="W163" i="12" s="1"/>
  <c r="AA331" i="12"/>
  <c r="AD205" i="11"/>
  <c r="AC175" i="11"/>
  <c r="X239" i="12"/>
  <c r="X240" i="12" s="1"/>
  <c r="X241" i="12" s="1"/>
  <c r="Y803" i="11"/>
  <c r="Y804" i="11" s="1"/>
  <c r="Y805" i="11" s="1"/>
  <c r="Y806" i="11" s="1"/>
  <c r="Z798" i="11"/>
  <c r="Z801" i="11" s="1"/>
  <c r="W190" i="12"/>
  <c r="X185" i="12"/>
  <c r="X188" i="12" s="1"/>
  <c r="Y620" i="11"/>
  <c r="Z615" i="11"/>
  <c r="Z618" i="11" s="1"/>
  <c r="U866" i="11"/>
  <c r="U867" i="11" s="1"/>
  <c r="U868" i="11" s="1"/>
  <c r="U869" i="11" s="1"/>
  <c r="V861" i="11"/>
  <c r="V864" i="11" s="1"/>
  <c r="U530" i="12"/>
  <c r="U531" i="12" s="1"/>
  <c r="U532" i="12" s="1"/>
  <c r="P46" i="11"/>
  <c r="K55" i="14"/>
  <c r="AA188" i="11"/>
  <c r="AA191" i="11" s="1"/>
  <c r="Z193" i="11"/>
  <c r="Z194" i="11" s="1"/>
  <c r="Z195" i="11" s="1"/>
  <c r="Z196" i="11" s="1"/>
  <c r="T409" i="12"/>
  <c r="U404" i="12"/>
  <c r="U407" i="12" s="1"/>
  <c r="V971" i="11"/>
  <c r="V972" i="11" s="1"/>
  <c r="V973" i="11" s="1"/>
  <c r="V974" i="11" s="1"/>
  <c r="W966" i="11"/>
  <c r="W969" i="11" s="1"/>
  <c r="W675" i="11"/>
  <c r="W678" i="11" s="1"/>
  <c r="V680" i="11"/>
  <c r="Y238" i="12"/>
  <c r="Y239" i="12" s="1"/>
  <c r="Y240" i="12" s="1"/>
  <c r="Y241" i="12" s="1"/>
  <c r="Z233" i="12"/>
  <c r="Z236" i="12" s="1"/>
  <c r="Z785" i="11"/>
  <c r="Z786" i="11" s="1"/>
  <c r="Z787" i="11" s="1"/>
  <c r="Z788" i="11" s="1"/>
  <c r="AA780" i="11"/>
  <c r="AA783" i="11" s="1"/>
  <c r="X335" i="12"/>
  <c r="X336" i="12" s="1"/>
  <c r="X337" i="12" s="1"/>
  <c r="X554" i="12"/>
  <c r="X557" i="12" s="1"/>
  <c r="W559" i="12"/>
  <c r="W560" i="12" s="1"/>
  <c r="W561" i="12" s="1"/>
  <c r="W562" i="12" s="1"/>
  <c r="X989" i="11"/>
  <c r="X990" i="11" s="1"/>
  <c r="X991" i="11" s="1"/>
  <c r="X992" i="11" s="1"/>
  <c r="Y984" i="11"/>
  <c r="Y987" i="11" s="1"/>
  <c r="Z145" i="12"/>
  <c r="AA140" i="12"/>
  <c r="AA143" i="12" s="1"/>
  <c r="Y283" i="11"/>
  <c r="Z278" i="11"/>
  <c r="Z281" i="11" s="1"/>
  <c r="V542" i="11"/>
  <c r="W537" i="11"/>
  <c r="W540" i="11" s="1"/>
  <c r="T117" i="12"/>
  <c r="T118" i="12" s="1"/>
  <c r="Z662" i="11"/>
  <c r="Y572" i="11"/>
  <c r="Y557" i="11" s="1"/>
  <c r="X936" i="11"/>
  <c r="X939" i="11" s="1"/>
  <c r="W941" i="11"/>
  <c r="W942" i="11" s="1"/>
  <c r="W943" i="11" s="1"/>
  <c r="W944" i="11" s="1"/>
  <c r="W650" i="11"/>
  <c r="X645" i="11"/>
  <c r="X648" i="11" s="1"/>
  <c r="Q291" i="12"/>
  <c r="Q292" i="12" s="1"/>
  <c r="Q17" i="10"/>
  <c r="W83" i="12"/>
  <c r="AA265" i="11"/>
  <c r="AB280" i="11"/>
  <c r="AA417" i="11"/>
  <c r="AA420" i="11" s="1"/>
  <c r="Z422" i="11"/>
  <c r="Z423" i="11" s="1"/>
  <c r="Z424" i="11" s="1"/>
  <c r="Z425" i="11" s="1"/>
  <c r="AA432" i="11"/>
  <c r="AA435" i="11" s="1"/>
  <c r="Z437" i="11"/>
  <c r="Z438" i="11" s="1"/>
  <c r="Z439" i="11" s="1"/>
  <c r="Z440" i="11" s="1"/>
  <c r="X160" i="12"/>
  <c r="X161" i="12" s="1"/>
  <c r="X162" i="12" s="1"/>
  <c r="X163" i="12" s="1"/>
  <c r="Y155" i="12"/>
  <c r="Y158" i="12" s="1"/>
  <c r="Y238" i="11"/>
  <c r="Y239" i="11" s="1"/>
  <c r="Y240" i="11" s="1"/>
  <c r="Y241" i="11" s="1"/>
  <c r="Z233" i="11"/>
  <c r="Z236" i="11" s="1"/>
  <c r="AA496" i="12"/>
  <c r="AB489" i="12"/>
  <c r="AC464" i="11"/>
  <c r="X710" i="11"/>
  <c r="Y705" i="11"/>
  <c r="Y708" i="11" s="1"/>
  <c r="Z526" i="12"/>
  <c r="AA519" i="12"/>
  <c r="Y329" i="11"/>
  <c r="Y330" i="11" s="1"/>
  <c r="Y331" i="11" s="1"/>
  <c r="U176" i="12"/>
  <c r="X374" i="11"/>
  <c r="X375" i="11" s="1"/>
  <c r="X376" i="11" s="1"/>
  <c r="S395" i="12"/>
  <c r="W636" i="11"/>
  <c r="W637" i="11" s="1"/>
  <c r="W638" i="11" s="1"/>
  <c r="Z266" i="12"/>
  <c r="Z269" i="12" s="1"/>
  <c r="Y271" i="12"/>
  <c r="U379" i="12"/>
  <c r="V374" i="12"/>
  <c r="V377" i="12" s="1"/>
  <c r="V881" i="11"/>
  <c r="W876" i="11"/>
  <c r="W879" i="11" s="1"/>
  <c r="X268" i="11"/>
  <c r="X269" i="11" s="1"/>
  <c r="X270" i="11" s="1"/>
  <c r="X271" i="11" s="1"/>
  <c r="Y263" i="11"/>
  <c r="Y266" i="11" s="1"/>
  <c r="W498" i="11"/>
  <c r="W499" i="11" s="1"/>
  <c r="W500" i="11" s="1"/>
  <c r="V527" i="11"/>
  <c r="V528" i="11" s="1"/>
  <c r="V529" i="11" s="1"/>
  <c r="V530" i="11" s="1"/>
  <c r="W522" i="11"/>
  <c r="W525" i="11" s="1"/>
  <c r="X179" i="11"/>
  <c r="X180" i="11" s="1"/>
  <c r="X181" i="11" s="1"/>
  <c r="W484" i="12"/>
  <c r="X479" i="12"/>
  <c r="X482" i="12" s="1"/>
  <c r="T576" i="11"/>
  <c r="T577" i="11" s="1"/>
  <c r="T578" i="11" s="1"/>
  <c r="V364" i="12"/>
  <c r="W359" i="12"/>
  <c r="W362" i="12" s="1"/>
  <c r="AE91" i="11"/>
  <c r="Y97" i="12"/>
  <c r="Y98" i="12" s="1"/>
  <c r="Y99" i="12" s="1"/>
  <c r="Y100" i="12" s="1"/>
  <c r="Z92" i="12"/>
  <c r="Z95" i="12" s="1"/>
  <c r="U425" i="12"/>
  <c r="U426" i="12" s="1"/>
  <c r="U427" i="12" s="1"/>
  <c r="AD1016" i="11"/>
  <c r="AC986" i="11"/>
  <c r="X926" i="11"/>
  <c r="Y921" i="11"/>
  <c r="Y924" i="11" s="1"/>
  <c r="X497" i="11"/>
  <c r="X498" i="11" s="1"/>
  <c r="X499" i="11" s="1"/>
  <c r="X500" i="11" s="1"/>
  <c r="Y492" i="11"/>
  <c r="Y495" i="11" s="1"/>
  <c r="T515" i="12"/>
  <c r="T516" i="12" s="1"/>
  <c r="T517" i="12" s="1"/>
  <c r="AD800" i="11"/>
  <c r="AE815" i="11"/>
  <c r="Y605" i="11"/>
  <c r="Z600" i="11"/>
  <c r="Z603" i="11" s="1"/>
  <c r="AE301" i="12"/>
  <c r="AB878" i="11"/>
  <c r="AC893" i="11"/>
  <c r="AD127" i="12"/>
  <c r="R411" i="12"/>
  <c r="R412" i="12" s="1"/>
  <c r="R290" i="12"/>
  <c r="X224" i="12"/>
  <c r="X225" i="12" s="1"/>
  <c r="X226" i="12" s="1"/>
  <c r="AA451" i="12"/>
  <c r="AB444" i="12"/>
  <c r="X82" i="12"/>
  <c r="Y77" i="12"/>
  <c r="Y80" i="12" s="1"/>
  <c r="AD556" i="12"/>
  <c r="AE549" i="12"/>
  <c r="V529" i="12"/>
  <c r="V530" i="12" s="1"/>
  <c r="V531" i="12" s="1"/>
  <c r="V532" i="12" s="1"/>
  <c r="W524" i="12"/>
  <c r="W527" i="12" s="1"/>
  <c r="W419" i="12"/>
  <c r="W422" i="12" s="1"/>
  <c r="V424" i="12"/>
  <c r="AC205" i="12"/>
  <c r="AD220" i="12"/>
  <c r="Y319" i="12"/>
  <c r="Y320" i="12" s="1"/>
  <c r="Y321" i="12" s="1"/>
  <c r="Y322" i="12" s="1"/>
  <c r="Z314" i="12"/>
  <c r="Z317" i="12" s="1"/>
  <c r="S410" i="12"/>
  <c r="S411" i="12" s="1"/>
  <c r="S412" i="12" s="1"/>
  <c r="V402" i="11"/>
  <c r="V405" i="11" s="1"/>
  <c r="U407" i="11"/>
  <c r="U408" i="11" s="1"/>
  <c r="U409" i="11" s="1"/>
  <c r="U410" i="11" s="1"/>
  <c r="S561" i="11"/>
  <c r="AF190" i="11"/>
  <c r="AA477" i="11"/>
  <c r="AA480" i="11" s="1"/>
  <c r="Z482" i="11"/>
  <c r="Z483" i="11" s="1"/>
  <c r="Z484" i="11" s="1"/>
  <c r="Z485" i="11" s="1"/>
  <c r="X314" i="11"/>
  <c r="X315" i="11" s="1"/>
  <c r="X316" i="11" s="1"/>
  <c r="AA323" i="11"/>
  <c r="AA326" i="11" s="1"/>
  <c r="Z328" i="11"/>
  <c r="Y223" i="12"/>
  <c r="Z218" i="12"/>
  <c r="Z221" i="12" s="1"/>
  <c r="Z494" i="11"/>
  <c r="Y404" i="11"/>
  <c r="AA828" i="11"/>
  <c r="AA831" i="11" s="1"/>
  <c r="Z833" i="11"/>
  <c r="Z834" i="11" s="1"/>
  <c r="Z835" i="11" s="1"/>
  <c r="Z836" i="11" s="1"/>
  <c r="U389" i="12"/>
  <c r="U392" i="12" s="1"/>
  <c r="T394" i="12"/>
  <c r="AE3" i="10"/>
  <c r="Y630" i="11"/>
  <c r="Y633" i="11" s="1"/>
  <c r="X635" i="11"/>
  <c r="X636" i="11" s="1"/>
  <c r="X637" i="11" s="1"/>
  <c r="X638" i="11" s="1"/>
  <c r="Y299" i="11"/>
  <c r="Y300" i="11" s="1"/>
  <c r="Y301" i="11" s="1"/>
  <c r="AC587" i="11"/>
  <c r="AA157" i="12"/>
  <c r="Z112" i="12"/>
  <c r="Y208" i="11"/>
  <c r="Z203" i="11"/>
  <c r="Z206" i="11" s="1"/>
  <c r="Z125" i="12"/>
  <c r="Z128" i="12" s="1"/>
  <c r="Y130" i="12"/>
  <c r="W349" i="12"/>
  <c r="W350" i="12" s="1"/>
  <c r="X344" i="12"/>
  <c r="X347" i="12" s="1"/>
  <c r="V191" i="12"/>
  <c r="V192" i="12" s="1"/>
  <c r="V193" i="12" s="1"/>
  <c r="Y849" i="11"/>
  <c r="Y850" i="11" s="1"/>
  <c r="Y851" i="11" s="1"/>
  <c r="Z436" i="12"/>
  <c r="AA429" i="12"/>
  <c r="U575" i="11"/>
  <c r="U576" i="11" s="1"/>
  <c r="U577" i="11" s="1"/>
  <c r="U578" i="11" s="1"/>
  <c r="V570" i="11"/>
  <c r="V573" i="11" s="1"/>
  <c r="X621" i="11"/>
  <c r="X622" i="11" s="1"/>
  <c r="X623" i="11" s="1"/>
  <c r="Y834" i="11"/>
  <c r="Y835" i="11" s="1"/>
  <c r="Y836" i="11" s="1"/>
  <c r="V513" i="11"/>
  <c r="V514" i="11" s="1"/>
  <c r="V515" i="11" s="1"/>
  <c r="S289" i="12"/>
  <c r="T284" i="12"/>
  <c r="T287" i="12" s="1"/>
  <c r="AA158" i="11"/>
  <c r="AA161" i="11" s="1"/>
  <c r="Z163" i="11"/>
  <c r="Z164" i="11" s="1"/>
  <c r="Z165" i="11" s="1"/>
  <c r="Z166" i="11" s="1"/>
  <c r="W927" i="11"/>
  <c r="W928" i="11" s="1"/>
  <c r="W929" i="11" s="1"/>
  <c r="X131" i="12"/>
  <c r="Y541" i="12"/>
  <c r="Y511" i="12" s="1"/>
  <c r="Z534" i="12"/>
  <c r="W257" i="12"/>
  <c r="W258" i="12" s="1"/>
  <c r="W259" i="12" s="1"/>
  <c r="AA813" i="11"/>
  <c r="AA816" i="11" s="1"/>
  <c r="Z818" i="11"/>
  <c r="Z819" i="11" s="1"/>
  <c r="Z820" i="11" s="1"/>
  <c r="Z821" i="11" s="1"/>
  <c r="V365" i="12"/>
  <c r="V366" i="12" s="1"/>
  <c r="V367" i="12" s="1"/>
  <c r="W990" i="11"/>
  <c r="W991" i="11" s="1"/>
  <c r="W992" i="11" s="1"/>
  <c r="AG253" i="12"/>
  <c r="AH268" i="12"/>
  <c r="AD474" i="12" l="1"/>
  <c r="AD481" i="12" s="1"/>
  <c r="Z421" i="12"/>
  <c r="W351" i="12"/>
  <c r="W352" i="12" s="1"/>
  <c r="AA818" i="11"/>
  <c r="AA819" i="11" s="1"/>
  <c r="AA820" i="11" s="1"/>
  <c r="AA821" i="11" s="1"/>
  <c r="AB813" i="11"/>
  <c r="AB816" i="11" s="1"/>
  <c r="T289" i="12"/>
  <c r="U284" i="12"/>
  <c r="U287" i="12" s="1"/>
  <c r="Y635" i="11"/>
  <c r="Y636" i="11" s="1"/>
  <c r="Y637" i="11" s="1"/>
  <c r="Y638" i="11" s="1"/>
  <c r="Z630" i="11"/>
  <c r="Z633" i="11" s="1"/>
  <c r="AA833" i="11"/>
  <c r="AA834" i="11" s="1"/>
  <c r="AA835" i="11" s="1"/>
  <c r="AA836" i="11" s="1"/>
  <c r="AB828" i="11"/>
  <c r="AB831" i="11" s="1"/>
  <c r="AA494" i="11"/>
  <c r="Z404" i="11"/>
  <c r="AA328" i="11"/>
  <c r="AA329" i="11" s="1"/>
  <c r="AA330" i="11" s="1"/>
  <c r="AA331" i="11" s="1"/>
  <c r="AB323" i="11"/>
  <c r="AB326" i="11" s="1"/>
  <c r="AG190" i="11"/>
  <c r="AA314" i="12"/>
  <c r="AA317" i="12" s="1"/>
  <c r="Z319" i="12"/>
  <c r="AE556" i="12"/>
  <c r="AF549" i="12"/>
  <c r="AB451" i="12"/>
  <c r="AC444" i="12"/>
  <c r="Y268" i="11"/>
  <c r="Y269" i="11" s="1"/>
  <c r="Y270" i="11" s="1"/>
  <c r="Y271" i="11" s="1"/>
  <c r="Z263" i="11"/>
  <c r="Z266" i="11" s="1"/>
  <c r="W374" i="12"/>
  <c r="W377" i="12" s="1"/>
  <c r="V379" i="12"/>
  <c r="V380" i="12" s="1"/>
  <c r="V381" i="12" s="1"/>
  <c r="V382" i="12" s="1"/>
  <c r="AB496" i="12"/>
  <c r="AC489" i="12"/>
  <c r="AA422" i="11"/>
  <c r="AA423" i="11" s="1"/>
  <c r="AA424" i="11" s="1"/>
  <c r="AA425" i="11" s="1"/>
  <c r="AB417" i="11"/>
  <c r="AB420" i="11" s="1"/>
  <c r="Y645" i="11"/>
  <c r="Y648" i="11" s="1"/>
  <c r="X650" i="11"/>
  <c r="X651" i="11" s="1"/>
  <c r="X652" i="11" s="1"/>
  <c r="X653" i="11" s="1"/>
  <c r="AA662" i="11"/>
  <c r="Z572" i="11"/>
  <c r="Z557" i="11" s="1"/>
  <c r="U409" i="12"/>
  <c r="V404" i="12"/>
  <c r="V407" i="12" s="1"/>
  <c r="AA615" i="11"/>
  <c r="AA618" i="11" s="1"/>
  <c r="Z620" i="11"/>
  <c r="Z621" i="11" s="1"/>
  <c r="Z622" i="11" s="1"/>
  <c r="Z623" i="11" s="1"/>
  <c r="Y185" i="12"/>
  <c r="Y188" i="12" s="1"/>
  <c r="X190" i="12"/>
  <c r="X191" i="12" s="1"/>
  <c r="X192" i="12" s="1"/>
  <c r="X193" i="12" s="1"/>
  <c r="AA308" i="11"/>
  <c r="AA311" i="11" s="1"/>
  <c r="Z313" i="11"/>
  <c r="Z314" i="11" s="1"/>
  <c r="Z315" i="11" s="1"/>
  <c r="Z316" i="11" s="1"/>
  <c r="Z361" i="12"/>
  <c r="W175" i="12"/>
  <c r="W176" i="12" s="1"/>
  <c r="W177" i="12" s="1"/>
  <c r="W178" i="12" s="1"/>
  <c r="X170" i="12"/>
  <c r="X173" i="12" s="1"/>
  <c r="AF370" i="11"/>
  <c r="Y334" i="12"/>
  <c r="Z329" i="12"/>
  <c r="Z332" i="12" s="1"/>
  <c r="AA253" i="11"/>
  <c r="AA254" i="11" s="1"/>
  <c r="AA255" i="11" s="1"/>
  <c r="AA256" i="11" s="1"/>
  <c r="AB248" i="11"/>
  <c r="AB251" i="11" s="1"/>
  <c r="AA765" i="11"/>
  <c r="AA768" i="11" s="1"/>
  <c r="Z770" i="11"/>
  <c r="Z771" i="11" s="1"/>
  <c r="Z772" i="11" s="1"/>
  <c r="Z773" i="11" s="1"/>
  <c r="AA735" i="11"/>
  <c r="AA738" i="11" s="1"/>
  <c r="Z740" i="11"/>
  <c r="AA462" i="11"/>
  <c r="AA465" i="11" s="1"/>
  <c r="Z467" i="11"/>
  <c r="Z468" i="11" s="1"/>
  <c r="Z469" i="11" s="1"/>
  <c r="Z470" i="11" s="1"/>
  <c r="W455" i="12"/>
  <c r="W456" i="12" s="1"/>
  <c r="W457" i="12" s="1"/>
  <c r="AD172" i="12"/>
  <c r="AE165" i="12"/>
  <c r="AA298" i="11"/>
  <c r="AA299" i="11" s="1"/>
  <c r="AA300" i="11" s="1"/>
  <c r="AA301" i="11" s="1"/>
  <c r="AB293" i="11"/>
  <c r="AB296" i="11" s="1"/>
  <c r="AA720" i="11"/>
  <c r="AA723" i="11" s="1"/>
  <c r="Z725" i="11"/>
  <c r="Z726" i="11" s="1"/>
  <c r="Z727" i="11" s="1"/>
  <c r="Z728" i="11" s="1"/>
  <c r="X539" i="12"/>
  <c r="X542" i="12" s="1"/>
  <c r="W544" i="12"/>
  <c r="W545" i="12" s="1"/>
  <c r="W546" i="12" s="1"/>
  <c r="W547" i="12" s="1"/>
  <c r="AH253" i="12"/>
  <c r="AI268" i="12"/>
  <c r="X132" i="12"/>
  <c r="X133" i="12" s="1"/>
  <c r="V575" i="11"/>
  <c r="V576" i="11" s="1"/>
  <c r="V577" i="11" s="1"/>
  <c r="V578" i="11" s="1"/>
  <c r="W570" i="11"/>
  <c r="W573" i="11" s="1"/>
  <c r="AA436" i="12"/>
  <c r="AB429" i="12"/>
  <c r="Y344" i="12"/>
  <c r="Y347" i="12" s="1"/>
  <c r="X349" i="12"/>
  <c r="AF3" i="10"/>
  <c r="AA218" i="12"/>
  <c r="AA221" i="12" s="1"/>
  <c r="Z223" i="12"/>
  <c r="Z224" i="12" s="1"/>
  <c r="Z225" i="12" s="1"/>
  <c r="Z226" i="12" s="1"/>
  <c r="X419" i="12"/>
  <c r="X422" i="12" s="1"/>
  <c r="W424" i="12"/>
  <c r="AE127" i="12"/>
  <c r="AF301" i="12"/>
  <c r="AE800" i="11"/>
  <c r="AF815" i="11"/>
  <c r="Y497" i="11"/>
  <c r="Y498" i="11" s="1"/>
  <c r="Y499" i="11" s="1"/>
  <c r="Y500" i="11" s="1"/>
  <c r="Z492" i="11"/>
  <c r="Z495" i="11" s="1"/>
  <c r="AA92" i="12"/>
  <c r="AA95" i="12" s="1"/>
  <c r="Z97" i="12"/>
  <c r="Z98" i="12" s="1"/>
  <c r="Z99" i="12" s="1"/>
  <c r="Z100" i="12" s="1"/>
  <c r="X484" i="12"/>
  <c r="Y479" i="12"/>
  <c r="Y482" i="12" s="1"/>
  <c r="X522" i="11"/>
  <c r="X525" i="11" s="1"/>
  <c r="W527" i="11"/>
  <c r="W528" i="11" s="1"/>
  <c r="W529" i="11" s="1"/>
  <c r="W530" i="11" s="1"/>
  <c r="S396" i="12"/>
  <c r="S397" i="12" s="1"/>
  <c r="S290" i="12"/>
  <c r="Y710" i="11"/>
  <c r="Y711" i="11" s="1"/>
  <c r="Y712" i="11" s="1"/>
  <c r="Y713" i="11" s="1"/>
  <c r="Z705" i="11"/>
  <c r="Z708" i="11" s="1"/>
  <c r="W500" i="12"/>
  <c r="W501" i="12" s="1"/>
  <c r="W502" i="12" s="1"/>
  <c r="AA437" i="11"/>
  <c r="AB432" i="11"/>
  <c r="AB435" i="11" s="1"/>
  <c r="AB265" i="11"/>
  <c r="AC280" i="11"/>
  <c r="V177" i="12"/>
  <c r="V178" i="12" s="1"/>
  <c r="V116" i="12"/>
  <c r="U515" i="12"/>
  <c r="U516" i="12" s="1"/>
  <c r="U517" i="12" s="1"/>
  <c r="AA278" i="11"/>
  <c r="AA281" i="11" s="1"/>
  <c r="Z283" i="11"/>
  <c r="Z284" i="11" s="1"/>
  <c r="Z285" i="11" s="1"/>
  <c r="Z286" i="11" s="1"/>
  <c r="X559" i="12"/>
  <c r="X560" i="12" s="1"/>
  <c r="X561" i="12" s="1"/>
  <c r="X562" i="12" s="1"/>
  <c r="Y554" i="12"/>
  <c r="Y557" i="12" s="1"/>
  <c r="AB780" i="11"/>
  <c r="AB783" i="11" s="1"/>
  <c r="AA785" i="11"/>
  <c r="AA786" i="11" s="1"/>
  <c r="AA787" i="11" s="1"/>
  <c r="AA788" i="11" s="1"/>
  <c r="X927" i="11"/>
  <c r="X928" i="11" s="1"/>
  <c r="X929" i="11" s="1"/>
  <c r="W680" i="11"/>
  <c r="X675" i="11"/>
  <c r="X678" i="11" s="1"/>
  <c r="P47" i="11"/>
  <c r="K56" i="14"/>
  <c r="U380" i="12"/>
  <c r="AB331" i="12"/>
  <c r="AB906" i="11"/>
  <c r="AB909" i="11" s="1"/>
  <c r="AA911" i="11"/>
  <c r="AA912" i="11" s="1"/>
  <c r="AA913" i="11" s="1"/>
  <c r="AA914" i="11" s="1"/>
  <c r="AA707" i="11"/>
  <c r="AB722" i="11"/>
  <c r="Z178" i="11"/>
  <c r="AA173" i="11"/>
  <c r="AA176" i="11" s="1"/>
  <c r="AF419" i="11"/>
  <c r="X209" i="12"/>
  <c r="X210" i="12" s="1"/>
  <c r="X211" i="12" s="1"/>
  <c r="W651" i="11"/>
  <c r="W652" i="11" s="1"/>
  <c r="W653" i="11" s="1"/>
  <c r="AA848" i="11"/>
  <c r="AA849" i="11" s="1"/>
  <c r="AA850" i="11" s="1"/>
  <c r="AA851" i="11" s="1"/>
  <c r="AB843" i="11"/>
  <c r="AB846" i="11" s="1"/>
  <c r="AA1029" i="11"/>
  <c r="AA1032" i="11" s="1"/>
  <c r="Z1034" i="11"/>
  <c r="Y1020" i="11"/>
  <c r="Y1021" i="11" s="1"/>
  <c r="Y1022" i="11" s="1"/>
  <c r="Y314" i="11"/>
  <c r="Y315" i="11" s="1"/>
  <c r="Y316" i="11" s="1"/>
  <c r="AA143" i="11"/>
  <c r="AA146" i="11" s="1"/>
  <c r="Z148" i="11"/>
  <c r="V115" i="12"/>
  <c r="W110" i="12"/>
  <c r="W113" i="12" s="1"/>
  <c r="AA223" i="11"/>
  <c r="AB218" i="11"/>
  <c r="AB221" i="11" s="1"/>
  <c r="V425" i="12"/>
  <c r="V426" i="12" s="1"/>
  <c r="V427" i="12" s="1"/>
  <c r="AB79" i="12"/>
  <c r="AC94" i="12"/>
  <c r="Z541" i="12"/>
  <c r="Z511" i="12" s="1"/>
  <c r="AA534" i="12"/>
  <c r="AA163" i="11"/>
  <c r="AB158" i="11"/>
  <c r="AB161" i="11" s="1"/>
  <c r="Z130" i="12"/>
  <c r="Z131" i="12" s="1"/>
  <c r="AA125" i="12"/>
  <c r="AA128" i="12" s="1"/>
  <c r="AB157" i="12"/>
  <c r="AA112" i="12"/>
  <c r="AD587" i="11"/>
  <c r="U394" i="12"/>
  <c r="V389" i="12"/>
  <c r="V392" i="12" s="1"/>
  <c r="V407" i="11"/>
  <c r="V408" i="11" s="1"/>
  <c r="V409" i="11" s="1"/>
  <c r="V410" i="11" s="1"/>
  <c r="W402" i="11"/>
  <c r="W405" i="11" s="1"/>
  <c r="AD205" i="12"/>
  <c r="AE220" i="12"/>
  <c r="X524" i="12"/>
  <c r="X527" i="12" s="1"/>
  <c r="W529" i="12"/>
  <c r="Z77" i="12"/>
  <c r="Z80" i="12" s="1"/>
  <c r="Y82" i="12"/>
  <c r="Y83" i="12" s="1"/>
  <c r="AE1016" i="11"/>
  <c r="AD986" i="11"/>
  <c r="AF91" i="11"/>
  <c r="W364" i="12"/>
  <c r="W365" i="12" s="1"/>
  <c r="W366" i="12" s="1"/>
  <c r="W367" i="12" s="1"/>
  <c r="X359" i="12"/>
  <c r="X362" i="12" s="1"/>
  <c r="W881" i="11"/>
  <c r="X876" i="11"/>
  <c r="X879" i="11" s="1"/>
  <c r="AD464" i="11"/>
  <c r="AA233" i="11"/>
  <c r="AA236" i="11" s="1"/>
  <c r="Z238" i="11"/>
  <c r="Z239" i="11" s="1"/>
  <c r="Z240" i="11" s="1"/>
  <c r="Z241" i="11" s="1"/>
  <c r="Z155" i="12"/>
  <c r="Z158" i="12" s="1"/>
  <c r="Y160" i="12"/>
  <c r="Z984" i="11"/>
  <c r="Z987" i="11" s="1"/>
  <c r="Y989" i="11"/>
  <c r="Y990" i="11" s="1"/>
  <c r="Y991" i="11" s="1"/>
  <c r="Y992" i="11" s="1"/>
  <c r="AA233" i="12"/>
  <c r="AA236" i="12" s="1"/>
  <c r="Z238" i="12"/>
  <c r="X966" i="11"/>
  <c r="X969" i="11" s="1"/>
  <c r="W971" i="11"/>
  <c r="W972" i="11" s="1"/>
  <c r="W973" i="11" s="1"/>
  <c r="W974" i="11" s="1"/>
  <c r="V866" i="11"/>
  <c r="W861" i="11"/>
  <c r="W864" i="11" s="1"/>
  <c r="Z803" i="11"/>
  <c r="Z804" i="11" s="1"/>
  <c r="Z805" i="11" s="1"/>
  <c r="Z806" i="11" s="1"/>
  <c r="AA798" i="11"/>
  <c r="AA801" i="11" s="1"/>
  <c r="X711" i="11"/>
  <c r="X712" i="11" s="1"/>
  <c r="X713" i="11" s="1"/>
  <c r="Y464" i="12"/>
  <c r="Y467" i="12" s="1"/>
  <c r="X469" i="12"/>
  <c r="X470" i="12" s="1"/>
  <c r="X471" i="12" s="1"/>
  <c r="X472" i="12" s="1"/>
  <c r="Z896" i="11"/>
  <c r="AA891" i="11"/>
  <c r="AA894" i="11" s="1"/>
  <c r="Z373" i="11"/>
  <c r="AA368" i="11"/>
  <c r="AA371" i="11" s="1"/>
  <c r="AA447" i="11"/>
  <c r="AA450" i="11" s="1"/>
  <c r="Z452" i="11"/>
  <c r="X306" i="12"/>
  <c r="X307" i="12" s="1"/>
  <c r="V543" i="11"/>
  <c r="V544" i="11" s="1"/>
  <c r="V545" i="11" s="1"/>
  <c r="AA466" i="12"/>
  <c r="AB459" i="12"/>
  <c r="Z146" i="12"/>
  <c r="Z147" i="12" s="1"/>
  <c r="Z148" i="12" s="1"/>
  <c r="Y256" i="12"/>
  <c r="Z251" i="12"/>
  <c r="Z254" i="12" s="1"/>
  <c r="AC338" i="11"/>
  <c r="AC341" i="11" s="1"/>
  <c r="AB343" i="11"/>
  <c r="AB344" i="11" s="1"/>
  <c r="AB345" i="11" s="1"/>
  <c r="AB346" i="11" s="1"/>
  <c r="AF55" i="12"/>
  <c r="AA585" i="11"/>
  <c r="AA588" i="11" s="1"/>
  <c r="Z590" i="11"/>
  <c r="Z591" i="11" s="1"/>
  <c r="Z592" i="11" s="1"/>
  <c r="Z593" i="11" s="1"/>
  <c r="Z912" i="11"/>
  <c r="Z913" i="11" s="1"/>
  <c r="Z914" i="11" s="1"/>
  <c r="AA690" i="11"/>
  <c r="AA693" i="11" s="1"/>
  <c r="Z695" i="11"/>
  <c r="Z696" i="11" s="1"/>
  <c r="Z697" i="11" s="1"/>
  <c r="Z698" i="11" s="1"/>
  <c r="T561" i="11"/>
  <c r="Y305" i="12"/>
  <c r="Y434" i="12"/>
  <c r="Y437" i="12" s="1"/>
  <c r="X439" i="12"/>
  <c r="X440" i="12" s="1"/>
  <c r="X441" i="12" s="1"/>
  <c r="X442" i="12" s="1"/>
  <c r="AA750" i="11"/>
  <c r="AA753" i="11" s="1"/>
  <c r="Z755" i="11"/>
  <c r="S16" i="10"/>
  <c r="T11" i="10"/>
  <c r="T14" i="10" s="1"/>
  <c r="Y224" i="12"/>
  <c r="Y225" i="12" s="1"/>
  <c r="Y226" i="12" s="1"/>
  <c r="X951" i="11"/>
  <c r="X954" i="11" s="1"/>
  <c r="W956" i="11"/>
  <c r="W957" i="11" s="1"/>
  <c r="W958" i="11" s="1"/>
  <c r="W959" i="11" s="1"/>
  <c r="W391" i="12"/>
  <c r="V286" i="12"/>
  <c r="V13" i="10" s="1"/>
  <c r="Y272" i="12"/>
  <c r="Y273" i="12" s="1"/>
  <c r="Y274" i="12" s="1"/>
  <c r="Y1035" i="11"/>
  <c r="Y1036" i="11" s="1"/>
  <c r="Y1037" i="11" s="1"/>
  <c r="AA203" i="11"/>
  <c r="AA206" i="11" s="1"/>
  <c r="Z208" i="11"/>
  <c r="AB477" i="11"/>
  <c r="AB480" i="11" s="1"/>
  <c r="AA482" i="11"/>
  <c r="S562" i="11"/>
  <c r="S563" i="11" s="1"/>
  <c r="R291" i="12"/>
  <c r="R292" i="12" s="1"/>
  <c r="R17" i="10"/>
  <c r="AC878" i="11"/>
  <c r="AD893" i="11"/>
  <c r="AA600" i="11"/>
  <c r="AA603" i="11" s="1"/>
  <c r="Z605" i="11"/>
  <c r="Z921" i="11"/>
  <c r="Z924" i="11" s="1"/>
  <c r="Y926" i="11"/>
  <c r="Y927" i="11" s="1"/>
  <c r="Y928" i="11" s="1"/>
  <c r="Y929" i="11" s="1"/>
  <c r="V681" i="11"/>
  <c r="V682" i="11" s="1"/>
  <c r="V683" i="11" s="1"/>
  <c r="Z271" i="12"/>
  <c r="AA266" i="12"/>
  <c r="AA269" i="12" s="1"/>
  <c r="U177" i="12"/>
  <c r="U178" i="12" s="1"/>
  <c r="U116" i="12"/>
  <c r="AA526" i="12"/>
  <c r="AB519" i="12"/>
  <c r="Y179" i="11"/>
  <c r="Y180" i="11" s="1"/>
  <c r="Y181" i="11" s="1"/>
  <c r="Y209" i="11"/>
  <c r="Y210" i="11" s="1"/>
  <c r="Y211" i="11" s="1"/>
  <c r="W84" i="12"/>
  <c r="W85" i="12" s="1"/>
  <c r="X941" i="11"/>
  <c r="Y936" i="11"/>
  <c r="Y939" i="11" s="1"/>
  <c r="X537" i="11"/>
  <c r="X540" i="11" s="1"/>
  <c r="W542" i="11"/>
  <c r="AB140" i="12"/>
  <c r="AB143" i="12" s="1"/>
  <c r="AA145" i="12"/>
  <c r="AA146" i="12" s="1"/>
  <c r="AA147" i="12" s="1"/>
  <c r="AA148" i="12" s="1"/>
  <c r="Y606" i="11"/>
  <c r="Y607" i="11" s="1"/>
  <c r="Y608" i="11" s="1"/>
  <c r="AA193" i="11"/>
  <c r="AA194" i="11" s="1"/>
  <c r="AA195" i="11" s="1"/>
  <c r="AA196" i="11" s="1"/>
  <c r="AB188" i="11"/>
  <c r="AB191" i="11" s="1"/>
  <c r="W485" i="12"/>
  <c r="W486" i="12" s="1"/>
  <c r="W487" i="12" s="1"/>
  <c r="V882" i="11"/>
  <c r="V883" i="11" s="1"/>
  <c r="V884" i="11" s="1"/>
  <c r="AE205" i="11"/>
  <c r="AD175" i="11"/>
  <c r="AA1014" i="11"/>
  <c r="AA1017" i="11" s="1"/>
  <c r="Z1019" i="11"/>
  <c r="Z1020" i="11" s="1"/>
  <c r="Z1021" i="11" s="1"/>
  <c r="Z1022" i="11" s="1"/>
  <c r="AA999" i="11"/>
  <c r="AA1002" i="11" s="1"/>
  <c r="Z1004" i="11"/>
  <c r="T19" i="10"/>
  <c r="T20" i="10" s="1"/>
  <c r="Y449" i="12"/>
  <c r="Y452" i="12" s="1"/>
  <c r="X454" i="12"/>
  <c r="X455" i="12" s="1"/>
  <c r="X456" i="12" s="1"/>
  <c r="X457" i="12" s="1"/>
  <c r="U560" i="11"/>
  <c r="V555" i="11"/>
  <c r="V558" i="11" s="1"/>
  <c r="AA299" i="12"/>
  <c r="AA302" i="12" s="1"/>
  <c r="Z304" i="12"/>
  <c r="Z305" i="12" s="1"/>
  <c r="X499" i="12"/>
  <c r="Y494" i="12"/>
  <c r="Y497" i="12" s="1"/>
  <c r="X512" i="11"/>
  <c r="Y507" i="11"/>
  <c r="Y510" i="11" s="1"/>
  <c r="W509" i="12"/>
  <c r="W512" i="12" s="1"/>
  <c r="V514" i="12"/>
  <c r="Y284" i="11"/>
  <c r="Y285" i="11" s="1"/>
  <c r="Y286" i="11" s="1"/>
  <c r="AB130" i="11"/>
  <c r="AC145" i="11"/>
  <c r="T410" i="12"/>
  <c r="T411" i="12" s="1"/>
  <c r="T412" i="12" s="1"/>
  <c r="Y621" i="11"/>
  <c r="Y622" i="11" s="1"/>
  <c r="Y623" i="11" s="1"/>
  <c r="W191" i="12"/>
  <c r="W192" i="12" s="1"/>
  <c r="W193" i="12" s="1"/>
  <c r="W665" i="11"/>
  <c r="W666" i="11" s="1"/>
  <c r="W667" i="11" s="1"/>
  <c r="W668" i="11" s="1"/>
  <c r="X660" i="11"/>
  <c r="X663" i="11" s="1"/>
  <c r="Y133" i="11"/>
  <c r="Z128" i="11"/>
  <c r="Z131" i="11" s="1"/>
  <c r="Y1005" i="11"/>
  <c r="Y1006" i="11" s="1"/>
  <c r="Y1007" i="11" s="1"/>
  <c r="Y131" i="12"/>
  <c r="Z203" i="12"/>
  <c r="Z206" i="12" s="1"/>
  <c r="Y208" i="12"/>
  <c r="T395" i="12"/>
  <c r="Z329" i="11"/>
  <c r="Z330" i="11" s="1"/>
  <c r="Z331" i="11" s="1"/>
  <c r="Z953" i="11"/>
  <c r="Y863" i="11"/>
  <c r="X83" i="12"/>
  <c r="AG1001" i="11"/>
  <c r="AE474" i="12" l="1"/>
  <c r="AF474" i="12" s="1"/>
  <c r="AF481" i="12" s="1"/>
  <c r="AA421" i="12"/>
  <c r="Z306" i="12"/>
  <c r="Z307" i="12" s="1"/>
  <c r="AA953" i="11"/>
  <c r="Z863" i="11"/>
  <c r="W555" i="11"/>
  <c r="W558" i="11" s="1"/>
  <c r="V560" i="11"/>
  <c r="Z936" i="11"/>
  <c r="Z939" i="11" s="1"/>
  <c r="Y941" i="11"/>
  <c r="AA695" i="11"/>
  <c r="AA696" i="11" s="1"/>
  <c r="AA697" i="11" s="1"/>
  <c r="AA698" i="11" s="1"/>
  <c r="AB690" i="11"/>
  <c r="AB693" i="11" s="1"/>
  <c r="W866" i="11"/>
  <c r="W867" i="11" s="1"/>
  <c r="W868" i="11" s="1"/>
  <c r="W869" i="11" s="1"/>
  <c r="X861" i="11"/>
  <c r="X864" i="11" s="1"/>
  <c r="X971" i="11"/>
  <c r="X972" i="11" s="1"/>
  <c r="X973" i="11" s="1"/>
  <c r="X974" i="11" s="1"/>
  <c r="Y966" i="11"/>
  <c r="Y969" i="11" s="1"/>
  <c r="Y876" i="11"/>
  <c r="Y879" i="11" s="1"/>
  <c r="X881" i="11"/>
  <c r="X882" i="11" s="1"/>
  <c r="X883" i="11" s="1"/>
  <c r="X884" i="11" s="1"/>
  <c r="Y359" i="12"/>
  <c r="Y362" i="12" s="1"/>
  <c r="X364" i="12"/>
  <c r="Z82" i="12"/>
  <c r="AA77" i="12"/>
  <c r="AA80" i="12" s="1"/>
  <c r="AC157" i="12"/>
  <c r="AB112" i="12"/>
  <c r="AC843" i="11"/>
  <c r="AC846" i="11" s="1"/>
  <c r="AB848" i="11"/>
  <c r="Z897" i="11"/>
  <c r="Z898" i="11" s="1"/>
  <c r="Z899" i="11" s="1"/>
  <c r="AB173" i="11"/>
  <c r="AB176" i="11" s="1"/>
  <c r="AA178" i="11"/>
  <c r="AA179" i="11" s="1"/>
  <c r="AA180" i="11" s="1"/>
  <c r="AA181" i="11" s="1"/>
  <c r="AC331" i="12"/>
  <c r="Y675" i="11"/>
  <c r="Y678" i="11" s="1"/>
  <c r="X680" i="11"/>
  <c r="X681" i="11" s="1"/>
  <c r="X682" i="11" s="1"/>
  <c r="X683" i="11" s="1"/>
  <c r="AB785" i="11"/>
  <c r="AB786" i="11" s="1"/>
  <c r="AB787" i="11" s="1"/>
  <c r="AB788" i="11" s="1"/>
  <c r="AC780" i="11"/>
  <c r="AC783" i="11" s="1"/>
  <c r="AA283" i="11"/>
  <c r="AA284" i="11" s="1"/>
  <c r="AA285" i="11" s="1"/>
  <c r="AA286" i="11" s="1"/>
  <c r="AB278" i="11"/>
  <c r="AB281" i="11" s="1"/>
  <c r="Y484" i="12"/>
  <c r="Y485" i="12" s="1"/>
  <c r="Y486" i="12" s="1"/>
  <c r="Y487" i="12" s="1"/>
  <c r="Z479" i="12"/>
  <c r="Z482" i="12" s="1"/>
  <c r="AA97" i="12"/>
  <c r="AA98" i="12" s="1"/>
  <c r="AA99" i="12" s="1"/>
  <c r="AA100" i="12" s="1"/>
  <c r="AB92" i="12"/>
  <c r="AB95" i="12" s="1"/>
  <c r="U395" i="12"/>
  <c r="U396" i="12" s="1"/>
  <c r="U397" i="12" s="1"/>
  <c r="Z132" i="12"/>
  <c r="Z133" i="12" s="1"/>
  <c r="AA725" i="11"/>
  <c r="AB720" i="11"/>
  <c r="AB723" i="11" s="1"/>
  <c r="AE172" i="12"/>
  <c r="AF165" i="12"/>
  <c r="AA467" i="11"/>
  <c r="AA468" i="11" s="1"/>
  <c r="AA469" i="11" s="1"/>
  <c r="AA470" i="11" s="1"/>
  <c r="AB462" i="11"/>
  <c r="AB465" i="11" s="1"/>
  <c r="AA770" i="11"/>
  <c r="AB765" i="11"/>
  <c r="AB768" i="11" s="1"/>
  <c r="AA620" i="11"/>
  <c r="AB615" i="11"/>
  <c r="AB618" i="11" s="1"/>
  <c r="AB662" i="11"/>
  <c r="AA572" i="11"/>
  <c r="AA557" i="11" s="1"/>
  <c r="Z268" i="11"/>
  <c r="Z269" i="11" s="1"/>
  <c r="Z270" i="11" s="1"/>
  <c r="Z271" i="11" s="1"/>
  <c r="AA263" i="11"/>
  <c r="AA266" i="11" s="1"/>
  <c r="AC323" i="11"/>
  <c r="AC326" i="11" s="1"/>
  <c r="AB328" i="11"/>
  <c r="AB329" i="11" s="1"/>
  <c r="AB330" i="11" s="1"/>
  <c r="AB331" i="11" s="1"/>
  <c r="AC828" i="11"/>
  <c r="AC831" i="11" s="1"/>
  <c r="AB833" i="11"/>
  <c r="AB834" i="11" s="1"/>
  <c r="AB835" i="11" s="1"/>
  <c r="AB836" i="11" s="1"/>
  <c r="Y335" i="12"/>
  <c r="Y336" i="12" s="1"/>
  <c r="Y337" i="12" s="1"/>
  <c r="Y512" i="11"/>
  <c r="Y513" i="11" s="1"/>
  <c r="Y514" i="11" s="1"/>
  <c r="Y515" i="11" s="1"/>
  <c r="Z507" i="11"/>
  <c r="Z510" i="11" s="1"/>
  <c r="U19" i="10"/>
  <c r="U20" i="10" s="1"/>
  <c r="AA1019" i="11"/>
  <c r="AA1020" i="11" s="1"/>
  <c r="AA1021" i="11" s="1"/>
  <c r="AA1022" i="11" s="1"/>
  <c r="AB1014" i="11"/>
  <c r="AB1017" i="11" s="1"/>
  <c r="X542" i="11"/>
  <c r="X543" i="11" s="1"/>
  <c r="X544" i="11" s="1"/>
  <c r="X545" i="11" s="1"/>
  <c r="Y537" i="11"/>
  <c r="Y540" i="11" s="1"/>
  <c r="Y161" i="12"/>
  <c r="Y162" i="12" s="1"/>
  <c r="Y163" i="12" s="1"/>
  <c r="AB526" i="12"/>
  <c r="AC519" i="12"/>
  <c r="AB266" i="12"/>
  <c r="AB269" i="12" s="1"/>
  <c r="AA271" i="12"/>
  <c r="AA272" i="12" s="1"/>
  <c r="AA273" i="12" s="1"/>
  <c r="AA274" i="12" s="1"/>
  <c r="AA605" i="11"/>
  <c r="AB600" i="11"/>
  <c r="AB603" i="11" s="1"/>
  <c r="AA208" i="11"/>
  <c r="AA209" i="11" s="1"/>
  <c r="AA210" i="11" s="1"/>
  <c r="AA211" i="11" s="1"/>
  <c r="AB203" i="11"/>
  <c r="AB206" i="11" s="1"/>
  <c r="AA755" i="11"/>
  <c r="AB750" i="11"/>
  <c r="AB753" i="11" s="1"/>
  <c r="Z149" i="11"/>
  <c r="Z150" i="11" s="1"/>
  <c r="Z151" i="11" s="1"/>
  <c r="AB466" i="12"/>
  <c r="AC459" i="12"/>
  <c r="Z989" i="11"/>
  <c r="Z990" i="11" s="1"/>
  <c r="Z991" i="11" s="1"/>
  <c r="Z992" i="11" s="1"/>
  <c r="AA984" i="11"/>
  <c r="AA987" i="11" s="1"/>
  <c r="Z160" i="12"/>
  <c r="Z161" i="12" s="1"/>
  <c r="AA155" i="12"/>
  <c r="AA158" i="12" s="1"/>
  <c r="AE464" i="11"/>
  <c r="X365" i="12"/>
  <c r="X366" i="12" s="1"/>
  <c r="X367" i="12" s="1"/>
  <c r="AF1016" i="11"/>
  <c r="AE986" i="11"/>
  <c r="W407" i="11"/>
  <c r="W408" i="11" s="1"/>
  <c r="W409" i="11" s="1"/>
  <c r="W410" i="11" s="1"/>
  <c r="X402" i="11"/>
  <c r="X405" i="11" s="1"/>
  <c r="AE587" i="11"/>
  <c r="AB125" i="12"/>
  <c r="AB128" i="12" s="1"/>
  <c r="AA130" i="12"/>
  <c r="AA131" i="12" s="1"/>
  <c r="AC158" i="11"/>
  <c r="AC161" i="11" s="1"/>
  <c r="AB163" i="11"/>
  <c r="AC79" i="12"/>
  <c r="AD94" i="12"/>
  <c r="AA148" i="11"/>
  <c r="AA149" i="11" s="1"/>
  <c r="AA150" i="11" s="1"/>
  <c r="AA151" i="11" s="1"/>
  <c r="AB143" i="11"/>
  <c r="AB146" i="11" s="1"/>
  <c r="AA1034" i="11"/>
  <c r="AA1035" i="11" s="1"/>
  <c r="AA1036" i="11" s="1"/>
  <c r="AA1037" i="11" s="1"/>
  <c r="AB1029" i="11"/>
  <c r="AB1032" i="11" s="1"/>
  <c r="U381" i="12"/>
  <c r="U382" i="12" s="1"/>
  <c r="P48" i="11"/>
  <c r="K57" i="14"/>
  <c r="Y559" i="12"/>
  <c r="Y560" i="12" s="1"/>
  <c r="Y561" i="12" s="1"/>
  <c r="Y562" i="12" s="1"/>
  <c r="Z554" i="12"/>
  <c r="Z557" i="12" s="1"/>
  <c r="AC265" i="11"/>
  <c r="AD280" i="11"/>
  <c r="AA492" i="11"/>
  <c r="AA495" i="11" s="1"/>
  <c r="Z497" i="11"/>
  <c r="AG301" i="12"/>
  <c r="X570" i="11"/>
  <c r="X573" i="11" s="1"/>
  <c r="W575" i="11"/>
  <c r="W576" i="11" s="1"/>
  <c r="W577" i="11" s="1"/>
  <c r="W578" i="11" s="1"/>
  <c r="AC293" i="11"/>
  <c r="AC296" i="11" s="1"/>
  <c r="AB298" i="11"/>
  <c r="AB299" i="11" s="1"/>
  <c r="AB300" i="11" s="1"/>
  <c r="AB301" i="11" s="1"/>
  <c r="AC248" i="11"/>
  <c r="AC251" i="11" s="1"/>
  <c r="AB253" i="11"/>
  <c r="AB254" i="11" s="1"/>
  <c r="AB255" i="11" s="1"/>
  <c r="AB256" i="11" s="1"/>
  <c r="AG370" i="11"/>
  <c r="Y170" i="12"/>
  <c r="Y173" i="12" s="1"/>
  <c r="X175" i="12"/>
  <c r="X176" i="12" s="1"/>
  <c r="U561" i="11"/>
  <c r="W404" i="12"/>
  <c r="W407" i="12" s="1"/>
  <c r="V409" i="12"/>
  <c r="V410" i="12" s="1"/>
  <c r="V411" i="12" s="1"/>
  <c r="V412" i="12" s="1"/>
  <c r="AA438" i="11"/>
  <c r="AA439" i="11" s="1"/>
  <c r="AA440" i="11" s="1"/>
  <c r="Z606" i="11"/>
  <c r="Z607" i="11" s="1"/>
  <c r="Z608" i="11" s="1"/>
  <c r="AF556" i="12"/>
  <c r="AG549" i="12"/>
  <c r="AA319" i="12"/>
  <c r="AB314" i="12"/>
  <c r="AB317" i="12" s="1"/>
  <c r="AC813" i="11"/>
  <c r="AC816" i="11" s="1"/>
  <c r="AB818" i="11"/>
  <c r="AB819" i="11" s="1"/>
  <c r="AB820" i="11" s="1"/>
  <c r="AB821" i="11" s="1"/>
  <c r="X84" i="12"/>
  <c r="X85" i="12" s="1"/>
  <c r="AC188" i="11"/>
  <c r="AC191" i="11" s="1"/>
  <c r="AB193" i="11"/>
  <c r="X956" i="11"/>
  <c r="Y951" i="11"/>
  <c r="Y954" i="11" s="1"/>
  <c r="Y306" i="12"/>
  <c r="Y307" i="12" s="1"/>
  <c r="AA590" i="11"/>
  <c r="AB585" i="11"/>
  <c r="AB588" i="11" s="1"/>
  <c r="AB368" i="11"/>
  <c r="AB371" i="11" s="1"/>
  <c r="AA373" i="11"/>
  <c r="AA374" i="11" s="1"/>
  <c r="AA375" i="11" s="1"/>
  <c r="AA376" i="11" s="1"/>
  <c r="T396" i="12"/>
  <c r="T397" i="12" s="1"/>
  <c r="T290" i="12"/>
  <c r="Z208" i="12"/>
  <c r="AA203" i="12"/>
  <c r="AA206" i="12" s="1"/>
  <c r="Y660" i="11"/>
  <c r="Y663" i="11" s="1"/>
  <c r="X665" i="11"/>
  <c r="X666" i="11" s="1"/>
  <c r="X667" i="11" s="1"/>
  <c r="X668" i="11" s="1"/>
  <c r="AC130" i="11"/>
  <c r="AD145" i="11"/>
  <c r="X509" i="12"/>
  <c r="X512" i="12" s="1"/>
  <c r="W514" i="12"/>
  <c r="W515" i="12" s="1"/>
  <c r="W516" i="12" s="1"/>
  <c r="W517" i="12" s="1"/>
  <c r="AD878" i="11"/>
  <c r="AE893" i="11"/>
  <c r="Y84" i="12"/>
  <c r="Y85" i="12" s="1"/>
  <c r="X391" i="12"/>
  <c r="W286" i="12"/>
  <c r="W13" i="10" s="1"/>
  <c r="T16" i="10"/>
  <c r="U11" i="10"/>
  <c r="U14" i="10" s="1"/>
  <c r="T562" i="11"/>
  <c r="T563" i="11" s="1"/>
  <c r="Z1035" i="11"/>
  <c r="Z1036" i="11" s="1"/>
  <c r="Z1037" i="11" s="1"/>
  <c r="Z256" i="12"/>
  <c r="Z257" i="12" s="1"/>
  <c r="Z258" i="12" s="1"/>
  <c r="Z259" i="12" s="1"/>
  <c r="AA251" i="12"/>
  <c r="AA254" i="12" s="1"/>
  <c r="X513" i="11"/>
  <c r="X514" i="11" s="1"/>
  <c r="X515" i="11" s="1"/>
  <c r="Y469" i="12"/>
  <c r="Z464" i="12"/>
  <c r="Z467" i="12" s="1"/>
  <c r="AB798" i="11"/>
  <c r="AB801" i="11" s="1"/>
  <c r="AA803" i="11"/>
  <c r="AA804" i="11" s="1"/>
  <c r="AA805" i="11" s="1"/>
  <c r="AA806" i="11" s="1"/>
  <c r="AA238" i="12"/>
  <c r="AB233" i="12"/>
  <c r="AB236" i="12" s="1"/>
  <c r="X529" i="12"/>
  <c r="Y524" i="12"/>
  <c r="Y527" i="12" s="1"/>
  <c r="X110" i="12"/>
  <c r="X113" i="12" s="1"/>
  <c r="W115" i="12"/>
  <c r="AG419" i="11"/>
  <c r="AB707" i="11"/>
  <c r="AC722" i="11"/>
  <c r="AB911" i="11"/>
  <c r="AC906" i="11"/>
  <c r="AC909" i="11" s="1"/>
  <c r="Z710" i="11"/>
  <c r="AA705" i="11"/>
  <c r="AA708" i="11" s="1"/>
  <c r="S291" i="12"/>
  <c r="S292" i="12" s="1"/>
  <c r="S17" i="10"/>
  <c r="X424" i="12"/>
  <c r="Y419" i="12"/>
  <c r="Y422" i="12" s="1"/>
  <c r="AA223" i="12"/>
  <c r="AA224" i="12" s="1"/>
  <c r="AA225" i="12" s="1"/>
  <c r="AA226" i="12" s="1"/>
  <c r="AB218" i="12"/>
  <c r="AB221" i="12" s="1"/>
  <c r="Y349" i="12"/>
  <c r="Z344" i="12"/>
  <c r="Z347" i="12" s="1"/>
  <c r="AI253" i="12"/>
  <c r="AJ268" i="12"/>
  <c r="X544" i="12"/>
  <c r="X545" i="12" s="1"/>
  <c r="X546" i="12" s="1"/>
  <c r="X547" i="12" s="1"/>
  <c r="Y539" i="12"/>
  <c r="Y542" i="12" s="1"/>
  <c r="Y209" i="12"/>
  <c r="Y210" i="12" s="1"/>
  <c r="Y211" i="12" s="1"/>
  <c r="Y134" i="11"/>
  <c r="Y135" i="11" s="1"/>
  <c r="Y136" i="11" s="1"/>
  <c r="AA740" i="11"/>
  <c r="AA741" i="11" s="1"/>
  <c r="AA742" i="11" s="1"/>
  <c r="AA743" i="11" s="1"/>
  <c r="AB735" i="11"/>
  <c r="AB738" i="11" s="1"/>
  <c r="AA313" i="11"/>
  <c r="AB308" i="11"/>
  <c r="AB311" i="11" s="1"/>
  <c r="Y190" i="12"/>
  <c r="Z185" i="12"/>
  <c r="Z188" i="12" s="1"/>
  <c r="W543" i="11"/>
  <c r="W544" i="11" s="1"/>
  <c r="W545" i="11" s="1"/>
  <c r="Y650" i="11"/>
  <c r="Y651" i="11" s="1"/>
  <c r="Y652" i="11" s="1"/>
  <c r="Y653" i="11" s="1"/>
  <c r="Z645" i="11"/>
  <c r="Z648" i="11" s="1"/>
  <c r="AC496" i="12"/>
  <c r="AD489" i="12"/>
  <c r="AH190" i="11"/>
  <c r="AA630" i="11"/>
  <c r="AA633" i="11" s="1"/>
  <c r="Z635" i="11"/>
  <c r="Z636" i="11" s="1"/>
  <c r="Z637" i="11" s="1"/>
  <c r="Z638" i="11" s="1"/>
  <c r="Z209" i="11"/>
  <c r="Z210" i="11" s="1"/>
  <c r="Z211" i="11" s="1"/>
  <c r="AH1001" i="11"/>
  <c r="Z756" i="11"/>
  <c r="Z757" i="11" s="1"/>
  <c r="Z758" i="11" s="1"/>
  <c r="Y132" i="12"/>
  <c r="Y133" i="12" s="1"/>
  <c r="Z133" i="11"/>
  <c r="AA128" i="11"/>
  <c r="AA131" i="11" s="1"/>
  <c r="Z453" i="11"/>
  <c r="Z454" i="11" s="1"/>
  <c r="Z455" i="11" s="1"/>
  <c r="Y499" i="12"/>
  <c r="Y500" i="12" s="1"/>
  <c r="Y501" i="12" s="1"/>
  <c r="Y502" i="12" s="1"/>
  <c r="Z494" i="12"/>
  <c r="Z497" i="12" s="1"/>
  <c r="AA304" i="12"/>
  <c r="AB299" i="12"/>
  <c r="AB302" i="12" s="1"/>
  <c r="Y454" i="12"/>
  <c r="Y455" i="12" s="1"/>
  <c r="Y456" i="12" s="1"/>
  <c r="Y457" i="12" s="1"/>
  <c r="Z449" i="12"/>
  <c r="Z452" i="12" s="1"/>
  <c r="AA1004" i="11"/>
  <c r="AB999" i="11"/>
  <c r="AB1002" i="11" s="1"/>
  <c r="AF205" i="11"/>
  <c r="AE175" i="11"/>
  <c r="V867" i="11"/>
  <c r="V868" i="11" s="1"/>
  <c r="V869" i="11" s="1"/>
  <c r="Z239" i="12"/>
  <c r="Z240" i="12" s="1"/>
  <c r="Z241" i="12" s="1"/>
  <c r="AB145" i="12"/>
  <c r="AB146" i="12" s="1"/>
  <c r="AB147" i="12" s="1"/>
  <c r="AB148" i="12" s="1"/>
  <c r="AC140" i="12"/>
  <c r="AC143" i="12" s="1"/>
  <c r="U117" i="12"/>
  <c r="U118" i="12" s="1"/>
  <c r="W882" i="11"/>
  <c r="W883" i="11" s="1"/>
  <c r="W884" i="11" s="1"/>
  <c r="Z926" i="11"/>
  <c r="AA921" i="11"/>
  <c r="AA924" i="11" s="1"/>
  <c r="W530" i="12"/>
  <c r="W531" i="12" s="1"/>
  <c r="W532" i="12" s="1"/>
  <c r="AB482" i="11"/>
  <c r="AC477" i="11"/>
  <c r="AC480" i="11" s="1"/>
  <c r="Y439" i="12"/>
  <c r="Z434" i="12"/>
  <c r="Z437" i="12" s="1"/>
  <c r="AG55" i="12"/>
  <c r="AC343" i="11"/>
  <c r="AC344" i="11" s="1"/>
  <c r="AC345" i="11" s="1"/>
  <c r="AC346" i="11" s="1"/>
  <c r="AD338" i="11"/>
  <c r="AD341" i="11" s="1"/>
  <c r="AA452" i="11"/>
  <c r="AB447" i="11"/>
  <c r="AB450" i="11" s="1"/>
  <c r="AB891" i="11"/>
  <c r="AB894" i="11" s="1"/>
  <c r="AA896" i="11"/>
  <c r="AA897" i="11" s="1"/>
  <c r="AA898" i="11" s="1"/>
  <c r="AA899" i="11" s="1"/>
  <c r="Z179" i="11"/>
  <c r="Z180" i="11" s="1"/>
  <c r="Z181" i="11" s="1"/>
  <c r="X942" i="11"/>
  <c r="X943" i="11" s="1"/>
  <c r="X944" i="11" s="1"/>
  <c r="AA238" i="11"/>
  <c r="AB233" i="11"/>
  <c r="AB236" i="11" s="1"/>
  <c r="Z272" i="12"/>
  <c r="Z273" i="12" s="1"/>
  <c r="Z274" i="12" s="1"/>
  <c r="X485" i="12"/>
  <c r="X486" i="12" s="1"/>
  <c r="X487" i="12" s="1"/>
  <c r="AG91" i="11"/>
  <c r="AE205" i="12"/>
  <c r="AF220" i="12"/>
  <c r="AA483" i="11"/>
  <c r="AA484" i="11" s="1"/>
  <c r="AA485" i="11" s="1"/>
  <c r="W389" i="12"/>
  <c r="W392" i="12" s="1"/>
  <c r="V394" i="12"/>
  <c r="X350" i="12"/>
  <c r="AA541" i="12"/>
  <c r="AA511" i="12" s="1"/>
  <c r="AB534" i="12"/>
  <c r="W116" i="12"/>
  <c r="AC218" i="11"/>
  <c r="AC221" i="11" s="1"/>
  <c r="AB223" i="11"/>
  <c r="Z741" i="11"/>
  <c r="Z742" i="11" s="1"/>
  <c r="Z743" i="11" s="1"/>
  <c r="Y257" i="12"/>
  <c r="Y258" i="12" s="1"/>
  <c r="Y259" i="12" s="1"/>
  <c r="Z374" i="11"/>
  <c r="Z375" i="11" s="1"/>
  <c r="Z376" i="11" s="1"/>
  <c r="U410" i="12"/>
  <c r="U411" i="12" s="1"/>
  <c r="U412" i="12" s="1"/>
  <c r="V117" i="12"/>
  <c r="V118" i="12" s="1"/>
  <c r="AC432" i="11"/>
  <c r="AC435" i="11" s="1"/>
  <c r="AB437" i="11"/>
  <c r="X527" i="11"/>
  <c r="Y522" i="11"/>
  <c r="Y525" i="11" s="1"/>
  <c r="AF800" i="11"/>
  <c r="AG815" i="11"/>
  <c r="AF127" i="12"/>
  <c r="Z320" i="12"/>
  <c r="Z321" i="12" s="1"/>
  <c r="Z322" i="12" s="1"/>
  <c r="AG3" i="10"/>
  <c r="AB436" i="12"/>
  <c r="AC429" i="12"/>
  <c r="AA164" i="11"/>
  <c r="AA165" i="11" s="1"/>
  <c r="AA166" i="11" s="1"/>
  <c r="AA224" i="11"/>
  <c r="AA225" i="11" s="1"/>
  <c r="AA226" i="11" s="1"/>
  <c r="AA329" i="12"/>
  <c r="AA332" i="12" s="1"/>
  <c r="Z334" i="12"/>
  <c r="Z335" i="12" s="1"/>
  <c r="Z336" i="12" s="1"/>
  <c r="Z337" i="12" s="1"/>
  <c r="V515" i="12"/>
  <c r="V516" i="12" s="1"/>
  <c r="V517" i="12" s="1"/>
  <c r="X500" i="12"/>
  <c r="X501" i="12" s="1"/>
  <c r="X502" i="12" s="1"/>
  <c r="AA361" i="12"/>
  <c r="Z1005" i="11"/>
  <c r="Z1006" i="11" s="1"/>
  <c r="Z1007" i="11" s="1"/>
  <c r="W681" i="11"/>
  <c r="W682" i="11" s="1"/>
  <c r="W683" i="11" s="1"/>
  <c r="AC417" i="11"/>
  <c r="AC420" i="11" s="1"/>
  <c r="AB422" i="11"/>
  <c r="W379" i="12"/>
  <c r="W380" i="12" s="1"/>
  <c r="W381" i="12" s="1"/>
  <c r="W382" i="12" s="1"/>
  <c r="X374" i="12"/>
  <c r="X377" i="12" s="1"/>
  <c r="AC451" i="12"/>
  <c r="AD444" i="12"/>
  <c r="W425" i="12"/>
  <c r="W426" i="12" s="1"/>
  <c r="W427" i="12" s="1"/>
  <c r="AB494" i="11"/>
  <c r="AA404" i="11"/>
  <c r="V284" i="12"/>
  <c r="V287" i="12" s="1"/>
  <c r="U289" i="12"/>
  <c r="AE481" i="12" l="1"/>
  <c r="AG474" i="12"/>
  <c r="AB421" i="12"/>
  <c r="Z162" i="12"/>
  <c r="Z163" i="12" s="1"/>
  <c r="X177" i="12"/>
  <c r="X178" i="12" s="1"/>
  <c r="X116" i="12"/>
  <c r="AD451" i="12"/>
  <c r="AE444" i="12"/>
  <c r="Y374" i="12"/>
  <c r="Y377" i="12" s="1"/>
  <c r="X379" i="12"/>
  <c r="X380" i="12" s="1"/>
  <c r="X381" i="12" s="1"/>
  <c r="X382" i="12" s="1"/>
  <c r="AB361" i="12"/>
  <c r="AA334" i="12"/>
  <c r="AB329" i="12"/>
  <c r="AB332" i="12" s="1"/>
  <c r="AC494" i="11"/>
  <c r="AB404" i="11"/>
  <c r="AH3" i="10"/>
  <c r="AG127" i="12"/>
  <c r="W117" i="12"/>
  <c r="W118" i="12" s="1"/>
  <c r="AH91" i="11"/>
  <c r="AB896" i="11"/>
  <c r="AB897" i="11" s="1"/>
  <c r="AB898" i="11" s="1"/>
  <c r="AB899" i="11" s="1"/>
  <c r="AC891" i="11"/>
  <c r="AC894" i="11" s="1"/>
  <c r="AE338" i="11"/>
  <c r="AE341" i="11" s="1"/>
  <c r="AD343" i="11"/>
  <c r="AC999" i="11"/>
  <c r="AC1002" i="11" s="1"/>
  <c r="AB1004" i="11"/>
  <c r="AB1005" i="11" s="1"/>
  <c r="AB1006" i="11" s="1"/>
  <c r="AB1007" i="11" s="1"/>
  <c r="AC299" i="12"/>
  <c r="AC302" i="12" s="1"/>
  <c r="AB304" i="12"/>
  <c r="AB305" i="12" s="1"/>
  <c r="AI1001" i="11"/>
  <c r="AJ253" i="12"/>
  <c r="AK268" i="12"/>
  <c r="AD906" i="11"/>
  <c r="AD909" i="11" s="1"/>
  <c r="AC911" i="11"/>
  <c r="AC912" i="11" s="1"/>
  <c r="AC913" i="11" s="1"/>
  <c r="AC914" i="11" s="1"/>
  <c r="AH419" i="11"/>
  <c r="AC233" i="12"/>
  <c r="AC236" i="12" s="1"/>
  <c r="AB238" i="12"/>
  <c r="AB239" i="12" s="1"/>
  <c r="AB240" i="12" s="1"/>
  <c r="AB241" i="12" s="1"/>
  <c r="AA464" i="12"/>
  <c r="AA467" i="12" s="1"/>
  <c r="Z469" i="12"/>
  <c r="AA256" i="12"/>
  <c r="AA257" i="12" s="1"/>
  <c r="AA258" i="12" s="1"/>
  <c r="AA259" i="12" s="1"/>
  <c r="AB251" i="12"/>
  <c r="AB254" i="12" s="1"/>
  <c r="U16" i="10"/>
  <c r="V11" i="10"/>
  <c r="V14" i="10" s="1"/>
  <c r="AB483" i="11"/>
  <c r="AB484" i="11" s="1"/>
  <c r="AB485" i="11" s="1"/>
  <c r="AC314" i="12"/>
  <c r="AC317" i="12" s="1"/>
  <c r="AB319" i="12"/>
  <c r="AB320" i="12" s="1"/>
  <c r="AB321" i="12" s="1"/>
  <c r="AB322" i="12" s="1"/>
  <c r="AA314" i="11"/>
  <c r="AA315" i="11" s="1"/>
  <c r="AA316" i="11" s="1"/>
  <c r="AH370" i="11"/>
  <c r="AC253" i="11"/>
  <c r="AC254" i="11" s="1"/>
  <c r="AC255" i="11" s="1"/>
  <c r="AC256" i="11" s="1"/>
  <c r="AD248" i="11"/>
  <c r="AD251" i="11" s="1"/>
  <c r="AD265" i="11"/>
  <c r="AE280" i="11"/>
  <c r="AC143" i="11"/>
  <c r="AC146" i="11" s="1"/>
  <c r="AB148" i="11"/>
  <c r="AB149" i="11" s="1"/>
  <c r="AB150" i="11" s="1"/>
  <c r="AB151" i="11" s="1"/>
  <c r="AF587" i="11"/>
  <c r="X407" i="11"/>
  <c r="X408" i="11" s="1"/>
  <c r="X409" i="11" s="1"/>
  <c r="X410" i="11" s="1"/>
  <c r="Y402" i="11"/>
  <c r="Y405" i="11" s="1"/>
  <c r="AG1016" i="11"/>
  <c r="AF986" i="11"/>
  <c r="AF464" i="11"/>
  <c r="AC750" i="11"/>
  <c r="AC753" i="11" s="1"/>
  <c r="AB755" i="11"/>
  <c r="AB756" i="11" s="1"/>
  <c r="AB757" i="11" s="1"/>
  <c r="AB758" i="11" s="1"/>
  <c r="AC600" i="11"/>
  <c r="AC603" i="11" s="1"/>
  <c r="AB605" i="11"/>
  <c r="AB606" i="11" s="1"/>
  <c r="AB607" i="11" s="1"/>
  <c r="AB608" i="11" s="1"/>
  <c r="AC526" i="12"/>
  <c r="AD519" i="12"/>
  <c r="Y542" i="11"/>
  <c r="Y543" i="11" s="1"/>
  <c r="Y544" i="11" s="1"/>
  <c r="Y545" i="11" s="1"/>
  <c r="Z537" i="11"/>
  <c r="Z540" i="11" s="1"/>
  <c r="AA507" i="11"/>
  <c r="AA510" i="11" s="1"/>
  <c r="Z512" i="11"/>
  <c r="Z209" i="12"/>
  <c r="Z210" i="12" s="1"/>
  <c r="Z211" i="12" s="1"/>
  <c r="AC328" i="11"/>
  <c r="AC329" i="11" s="1"/>
  <c r="AC330" i="11" s="1"/>
  <c r="AC331" i="11" s="1"/>
  <c r="AD323" i="11"/>
  <c r="AD326" i="11" s="1"/>
  <c r="AB423" i="11"/>
  <c r="AB424" i="11" s="1"/>
  <c r="AB425" i="11" s="1"/>
  <c r="AC92" i="12"/>
  <c r="AC95" i="12" s="1"/>
  <c r="AB97" i="12"/>
  <c r="AB98" i="12" s="1"/>
  <c r="AB99" i="12" s="1"/>
  <c r="AB100" i="12" s="1"/>
  <c r="Y680" i="11"/>
  <c r="Y681" i="11" s="1"/>
  <c r="Y682" i="11" s="1"/>
  <c r="Y683" i="11" s="1"/>
  <c r="Z675" i="11"/>
  <c r="Z678" i="11" s="1"/>
  <c r="AB178" i="11"/>
  <c r="AB179" i="11" s="1"/>
  <c r="AB180" i="11" s="1"/>
  <c r="AB181" i="11" s="1"/>
  <c r="AC173" i="11"/>
  <c r="AC176" i="11" s="1"/>
  <c r="Y881" i="11"/>
  <c r="Y882" i="11" s="1"/>
  <c r="Y883" i="11" s="1"/>
  <c r="Y884" i="11" s="1"/>
  <c r="Z876" i="11"/>
  <c r="Z879" i="11" s="1"/>
  <c r="Y861" i="11"/>
  <c r="Y864" i="11" s="1"/>
  <c r="X866" i="11"/>
  <c r="AB953" i="11"/>
  <c r="AA863" i="11"/>
  <c r="V289" i="12"/>
  <c r="W284" i="12"/>
  <c r="W287" i="12" s="1"/>
  <c r="AC422" i="11"/>
  <c r="AC423" i="11" s="1"/>
  <c r="AC424" i="11" s="1"/>
  <c r="AC425" i="11" s="1"/>
  <c r="AD417" i="11"/>
  <c r="AD420" i="11" s="1"/>
  <c r="AC436" i="12"/>
  <c r="AD429" i="12"/>
  <c r="Y527" i="11"/>
  <c r="Y528" i="11" s="1"/>
  <c r="Y529" i="11" s="1"/>
  <c r="Y530" i="11" s="1"/>
  <c r="Z522" i="11"/>
  <c r="Z525" i="11" s="1"/>
  <c r="AC437" i="11"/>
  <c r="AD432" i="11"/>
  <c r="AD435" i="11" s="1"/>
  <c r="AB541" i="12"/>
  <c r="AB511" i="12" s="1"/>
  <c r="AC534" i="12"/>
  <c r="W394" i="12"/>
  <c r="X389" i="12"/>
  <c r="X392" i="12" s="1"/>
  <c r="Z83" i="12"/>
  <c r="AC233" i="11"/>
  <c r="AC236" i="11" s="1"/>
  <c r="AB238" i="11"/>
  <c r="AB239" i="11" s="1"/>
  <c r="AB240" i="11" s="1"/>
  <c r="AB241" i="11" s="1"/>
  <c r="AC447" i="11"/>
  <c r="AC450" i="11" s="1"/>
  <c r="AB452" i="11"/>
  <c r="AA591" i="11"/>
  <c r="AA592" i="11" s="1"/>
  <c r="AA593" i="11" s="1"/>
  <c r="X957" i="11"/>
  <c r="X958" i="11" s="1"/>
  <c r="X959" i="11" s="1"/>
  <c r="AA635" i="11"/>
  <c r="AB630" i="11"/>
  <c r="AB633" i="11" s="1"/>
  <c r="AA645" i="11"/>
  <c r="AA648" i="11" s="1"/>
  <c r="Z650" i="11"/>
  <c r="Z651" i="11" s="1"/>
  <c r="Z652" i="11" s="1"/>
  <c r="Z653" i="11" s="1"/>
  <c r="AA185" i="12"/>
  <c r="AA188" i="12" s="1"/>
  <c r="Z190" i="12"/>
  <c r="AC735" i="11"/>
  <c r="AC738" i="11" s="1"/>
  <c r="AB740" i="11"/>
  <c r="AB741" i="11" s="1"/>
  <c r="AB742" i="11" s="1"/>
  <c r="AB743" i="11" s="1"/>
  <c r="AC218" i="12"/>
  <c r="AC221" i="12" s="1"/>
  <c r="AB223" i="12"/>
  <c r="Z498" i="11"/>
  <c r="Z499" i="11" s="1"/>
  <c r="Z500" i="11" s="1"/>
  <c r="AB705" i="11"/>
  <c r="AB708" i="11" s="1"/>
  <c r="AA710" i="11"/>
  <c r="AA711" i="11" s="1"/>
  <c r="AA712" i="11" s="1"/>
  <c r="AA713" i="11" s="1"/>
  <c r="AB164" i="11"/>
  <c r="AB165" i="11" s="1"/>
  <c r="AB166" i="11" s="1"/>
  <c r="Y529" i="12"/>
  <c r="Y530" i="12" s="1"/>
  <c r="Y531" i="12" s="1"/>
  <c r="Y532" i="12" s="1"/>
  <c r="Z524" i="12"/>
  <c r="Z527" i="12" s="1"/>
  <c r="Z927" i="11"/>
  <c r="Z928" i="11" s="1"/>
  <c r="Z929" i="11" s="1"/>
  <c r="AA1005" i="11"/>
  <c r="AA1006" i="11" s="1"/>
  <c r="AA1007" i="11" s="1"/>
  <c r="T291" i="12"/>
  <c r="T292" i="12" s="1"/>
  <c r="T17" i="10"/>
  <c r="AC818" i="11"/>
  <c r="AD813" i="11"/>
  <c r="AD816" i="11" s="1"/>
  <c r="U562" i="11"/>
  <c r="U563" i="11" s="1"/>
  <c r="X425" i="12"/>
  <c r="X426" i="12" s="1"/>
  <c r="X427" i="12" s="1"/>
  <c r="AB492" i="11"/>
  <c r="AB495" i="11" s="1"/>
  <c r="AA497" i="11"/>
  <c r="P49" i="11"/>
  <c r="K58" i="14"/>
  <c r="AB912" i="11"/>
  <c r="AB913" i="11" s="1"/>
  <c r="AB914" i="11" s="1"/>
  <c r="AC163" i="11"/>
  <c r="AC164" i="11" s="1"/>
  <c r="AC165" i="11" s="1"/>
  <c r="AC166" i="11" s="1"/>
  <c r="AD158" i="11"/>
  <c r="AD161" i="11" s="1"/>
  <c r="AB155" i="12"/>
  <c r="AB158" i="12" s="1"/>
  <c r="AA160" i="12"/>
  <c r="AA161" i="12" s="1"/>
  <c r="AA162" i="12" s="1"/>
  <c r="AA163" i="12" s="1"/>
  <c r="AA239" i="12"/>
  <c r="AA240" i="12" s="1"/>
  <c r="AA241" i="12" s="1"/>
  <c r="AC466" i="12"/>
  <c r="AD459" i="12"/>
  <c r="AA320" i="12"/>
  <c r="AA321" i="12" s="1"/>
  <c r="AA322" i="12" s="1"/>
  <c r="AC462" i="11"/>
  <c r="AC465" i="11" s="1"/>
  <c r="AB467" i="11"/>
  <c r="AF172" i="12"/>
  <c r="AG165" i="12"/>
  <c r="AD780" i="11"/>
  <c r="AD783" i="11" s="1"/>
  <c r="AC785" i="11"/>
  <c r="AC786" i="11" s="1"/>
  <c r="AC787" i="11" s="1"/>
  <c r="AC788" i="11" s="1"/>
  <c r="AD157" i="12"/>
  <c r="AC112" i="12"/>
  <c r="AA756" i="11"/>
  <c r="AA757" i="11" s="1"/>
  <c r="AA758" i="11" s="1"/>
  <c r="AA606" i="11"/>
  <c r="AA607" i="11" s="1"/>
  <c r="AA608" i="11" s="1"/>
  <c r="X555" i="11"/>
  <c r="X558" i="11" s="1"/>
  <c r="W560" i="11"/>
  <c r="W561" i="11" s="1"/>
  <c r="W562" i="11" s="1"/>
  <c r="W563" i="11" s="1"/>
  <c r="AG800" i="11"/>
  <c r="AH815" i="11"/>
  <c r="AD140" i="12"/>
  <c r="AD143" i="12" s="1"/>
  <c r="AC145" i="12"/>
  <c r="AC146" i="12" s="1"/>
  <c r="AC147" i="12" s="1"/>
  <c r="AC148" i="12" s="1"/>
  <c r="AA449" i="12"/>
  <c r="AA452" i="12" s="1"/>
  <c r="Z454" i="12"/>
  <c r="Z455" i="12" s="1"/>
  <c r="Z456" i="12" s="1"/>
  <c r="Z457" i="12" s="1"/>
  <c r="Z499" i="12"/>
  <c r="AA494" i="12"/>
  <c r="AA497" i="12" s="1"/>
  <c r="Y544" i="12"/>
  <c r="Y545" i="12" s="1"/>
  <c r="Y546" i="12" s="1"/>
  <c r="Y547" i="12" s="1"/>
  <c r="Z539" i="12"/>
  <c r="Z542" i="12" s="1"/>
  <c r="X528" i="11"/>
  <c r="X529" i="11" s="1"/>
  <c r="X530" i="11" s="1"/>
  <c r="AC707" i="11"/>
  <c r="AD722" i="11"/>
  <c r="AA132" i="12"/>
  <c r="AA133" i="12" s="1"/>
  <c r="X514" i="12"/>
  <c r="Y509" i="12"/>
  <c r="Y512" i="12" s="1"/>
  <c r="Y665" i="11"/>
  <c r="Z660" i="11"/>
  <c r="Z663" i="11" s="1"/>
  <c r="AB373" i="11"/>
  <c r="AC368" i="11"/>
  <c r="AC371" i="11" s="1"/>
  <c r="AG556" i="12"/>
  <c r="AH549" i="12"/>
  <c r="W409" i="12"/>
  <c r="X404" i="12"/>
  <c r="X407" i="12" s="1"/>
  <c r="Y570" i="11"/>
  <c r="Y573" i="11" s="1"/>
  <c r="X575" i="11"/>
  <c r="X576" i="11" s="1"/>
  <c r="X577" i="11" s="1"/>
  <c r="X578" i="11" s="1"/>
  <c r="AH301" i="12"/>
  <c r="AA554" i="12"/>
  <c r="AA557" i="12" s="1"/>
  <c r="Z559" i="12"/>
  <c r="Z560" i="12" s="1"/>
  <c r="Z561" i="12" s="1"/>
  <c r="Z562" i="12" s="1"/>
  <c r="AC1029" i="11"/>
  <c r="AC1032" i="11" s="1"/>
  <c r="AB1034" i="11"/>
  <c r="AD79" i="12"/>
  <c r="AE94" i="12"/>
  <c r="X530" i="12"/>
  <c r="X531" i="12" s="1"/>
  <c r="X532" i="12" s="1"/>
  <c r="AC203" i="11"/>
  <c r="AC206" i="11" s="1"/>
  <c r="AB208" i="11"/>
  <c r="AB194" i="11"/>
  <c r="AB195" i="11" s="1"/>
  <c r="AB196" i="11" s="1"/>
  <c r="V19" i="10"/>
  <c r="V20" i="10" s="1"/>
  <c r="AC833" i="11"/>
  <c r="AD828" i="11"/>
  <c r="AD831" i="11" s="1"/>
  <c r="AB263" i="11"/>
  <c r="AB266" i="11" s="1"/>
  <c r="AA268" i="11"/>
  <c r="AA269" i="11" s="1"/>
  <c r="AA270" i="11" s="1"/>
  <c r="AA271" i="11" s="1"/>
  <c r="AC662" i="11"/>
  <c r="AB572" i="11"/>
  <c r="AB557" i="11" s="1"/>
  <c r="AA479" i="12"/>
  <c r="AA482" i="12" s="1"/>
  <c r="Z484" i="12"/>
  <c r="Z485" i="12" s="1"/>
  <c r="Z486" i="12" s="1"/>
  <c r="Z487" i="12" s="1"/>
  <c r="AB438" i="11"/>
  <c r="AB439" i="11" s="1"/>
  <c r="AB440" i="11" s="1"/>
  <c r="AD331" i="12"/>
  <c r="V395" i="12"/>
  <c r="Y364" i="12"/>
  <c r="Y365" i="12" s="1"/>
  <c r="Y366" i="12" s="1"/>
  <c r="Y367" i="12" s="1"/>
  <c r="Z359" i="12"/>
  <c r="Z362" i="12" s="1"/>
  <c r="Z966" i="11"/>
  <c r="Z969" i="11" s="1"/>
  <c r="Y971" i="11"/>
  <c r="Y972" i="11" s="1"/>
  <c r="Y973" i="11" s="1"/>
  <c r="Y974" i="11" s="1"/>
  <c r="Z134" i="11"/>
  <c r="Z135" i="11" s="1"/>
  <c r="Z136" i="11" s="1"/>
  <c r="AA621" i="11"/>
  <c r="AA622" i="11" s="1"/>
  <c r="AA623" i="11" s="1"/>
  <c r="AA771" i="11"/>
  <c r="AA772" i="11" s="1"/>
  <c r="AA773" i="11" s="1"/>
  <c r="AA726" i="11"/>
  <c r="AA727" i="11" s="1"/>
  <c r="AA728" i="11" s="1"/>
  <c r="Z711" i="11"/>
  <c r="Z712" i="11" s="1"/>
  <c r="Z713" i="11" s="1"/>
  <c r="AC223" i="11"/>
  <c r="AD218" i="11"/>
  <c r="AD221" i="11" s="1"/>
  <c r="X351" i="12"/>
  <c r="X352" i="12" s="1"/>
  <c r="AF205" i="12"/>
  <c r="AG220" i="12"/>
  <c r="AH55" i="12"/>
  <c r="AA434" i="12"/>
  <c r="AA437" i="12" s="1"/>
  <c r="Z439" i="12"/>
  <c r="AD477" i="11"/>
  <c r="AD480" i="11" s="1"/>
  <c r="AC482" i="11"/>
  <c r="AC483" i="11" s="1"/>
  <c r="AC484" i="11" s="1"/>
  <c r="AC485" i="11" s="1"/>
  <c r="AB921" i="11"/>
  <c r="AB924" i="11" s="1"/>
  <c r="AA926" i="11"/>
  <c r="AG205" i="11"/>
  <c r="AF175" i="11"/>
  <c r="AB128" i="11"/>
  <c r="AB131" i="11" s="1"/>
  <c r="AA133" i="11"/>
  <c r="AA134" i="11" s="1"/>
  <c r="AA135" i="11" s="1"/>
  <c r="AA136" i="11" s="1"/>
  <c r="AI190" i="11"/>
  <c r="AD496" i="12"/>
  <c r="AE489" i="12"/>
  <c r="AC308" i="11"/>
  <c r="AC311" i="11" s="1"/>
  <c r="AB313" i="11"/>
  <c r="AB314" i="11" s="1"/>
  <c r="AB315" i="11" s="1"/>
  <c r="AB316" i="11" s="1"/>
  <c r="AA344" i="12"/>
  <c r="AA347" i="12" s="1"/>
  <c r="Z349" i="12"/>
  <c r="Y424" i="12"/>
  <c r="Y425" i="12" s="1"/>
  <c r="Y426" i="12" s="1"/>
  <c r="Y427" i="12" s="1"/>
  <c r="Z419" i="12"/>
  <c r="Z422" i="12" s="1"/>
  <c r="Y110" i="12"/>
  <c r="Y113" i="12" s="1"/>
  <c r="X115" i="12"/>
  <c r="AA239" i="11"/>
  <c r="AA240" i="11" s="1"/>
  <c r="AA241" i="11" s="1"/>
  <c r="AB803" i="11"/>
  <c r="AB804" i="11" s="1"/>
  <c r="AB805" i="11" s="1"/>
  <c r="AB806" i="11" s="1"/>
  <c r="AC798" i="11"/>
  <c r="AC801" i="11" s="1"/>
  <c r="AA453" i="11"/>
  <c r="AA454" i="11" s="1"/>
  <c r="AA455" i="11" s="1"/>
  <c r="Y440" i="12"/>
  <c r="Y441" i="12" s="1"/>
  <c r="Y442" i="12" s="1"/>
  <c r="Y391" i="12"/>
  <c r="X286" i="12"/>
  <c r="X13" i="10" s="1"/>
  <c r="AE878" i="11"/>
  <c r="AF893" i="11"/>
  <c r="AA305" i="12"/>
  <c r="AD130" i="11"/>
  <c r="AE145" i="11"/>
  <c r="AA208" i="12"/>
  <c r="AB203" i="12"/>
  <c r="AB206" i="12" s="1"/>
  <c r="AC585" i="11"/>
  <c r="AC588" i="11" s="1"/>
  <c r="AB590" i="11"/>
  <c r="AB591" i="11" s="1"/>
  <c r="AB592" i="11" s="1"/>
  <c r="AB593" i="11" s="1"/>
  <c r="Z951" i="11"/>
  <c r="Z954" i="11" s="1"/>
  <c r="Y956" i="11"/>
  <c r="Y957" i="11" s="1"/>
  <c r="Y958" i="11" s="1"/>
  <c r="Y959" i="11" s="1"/>
  <c r="AC193" i="11"/>
  <c r="AD188" i="11"/>
  <c r="AD191" i="11" s="1"/>
  <c r="Y191" i="12"/>
  <c r="Y192" i="12" s="1"/>
  <c r="Y193" i="12" s="1"/>
  <c r="Y175" i="12"/>
  <c r="Z170" i="12"/>
  <c r="Z173" i="12" s="1"/>
  <c r="AC298" i="11"/>
  <c r="AC299" i="11" s="1"/>
  <c r="AC300" i="11" s="1"/>
  <c r="AC301" i="11" s="1"/>
  <c r="AD293" i="11"/>
  <c r="AD296" i="11" s="1"/>
  <c r="Y350" i="12"/>
  <c r="U290" i="12"/>
  <c r="AB849" i="11"/>
  <c r="AB850" i="11" s="1"/>
  <c r="AB851" i="11" s="1"/>
  <c r="AB130" i="12"/>
  <c r="AC125" i="12"/>
  <c r="AC128" i="12" s="1"/>
  <c r="AA989" i="11"/>
  <c r="AB984" i="11"/>
  <c r="AB987" i="11" s="1"/>
  <c r="Y470" i="12"/>
  <c r="Y471" i="12" s="1"/>
  <c r="Y472" i="12" s="1"/>
  <c r="AB271" i="12"/>
  <c r="AC266" i="12"/>
  <c r="AC269" i="12" s="1"/>
  <c r="Y942" i="11"/>
  <c r="Y943" i="11" s="1"/>
  <c r="Y944" i="11" s="1"/>
  <c r="AC1014" i="11"/>
  <c r="AC1017" i="11" s="1"/>
  <c r="AB1019" i="11"/>
  <c r="AB1020" i="11" s="1"/>
  <c r="AB1021" i="11" s="1"/>
  <c r="AB1022" i="11" s="1"/>
  <c r="V561" i="11"/>
  <c r="AC615" i="11"/>
  <c r="AC618" i="11" s="1"/>
  <c r="AB620" i="11"/>
  <c r="AC765" i="11"/>
  <c r="AC768" i="11" s="1"/>
  <c r="AB770" i="11"/>
  <c r="AC720" i="11"/>
  <c r="AC723" i="11" s="1"/>
  <c r="AB725" i="11"/>
  <c r="AC278" i="11"/>
  <c r="AC281" i="11" s="1"/>
  <c r="AB283" i="11"/>
  <c r="AC848" i="11"/>
  <c r="AC849" i="11" s="1"/>
  <c r="AC850" i="11" s="1"/>
  <c r="AC851" i="11" s="1"/>
  <c r="AD843" i="11"/>
  <c r="AD846" i="11" s="1"/>
  <c r="AB224" i="11"/>
  <c r="AB225" i="11" s="1"/>
  <c r="AB226" i="11" s="1"/>
  <c r="AA82" i="12"/>
  <c r="AB77" i="12"/>
  <c r="AB80" i="12" s="1"/>
  <c r="AC690" i="11"/>
  <c r="AC693" i="11" s="1"/>
  <c r="AB695" i="11"/>
  <c r="AB696" i="11" s="1"/>
  <c r="AB697" i="11" s="1"/>
  <c r="AB698" i="11" s="1"/>
  <c r="Z941" i="11"/>
  <c r="Z942" i="11" s="1"/>
  <c r="Z943" i="11" s="1"/>
  <c r="Z944" i="11" s="1"/>
  <c r="AA936" i="11"/>
  <c r="AA939" i="11" s="1"/>
  <c r="AH474" i="12" l="1"/>
  <c r="AG481" i="12"/>
  <c r="AC421" i="12"/>
  <c r="AD266" i="12"/>
  <c r="AD269" i="12" s="1"/>
  <c r="AC271" i="12"/>
  <c r="AC272" i="12" s="1"/>
  <c r="AC273" i="12" s="1"/>
  <c r="AC274" i="12" s="1"/>
  <c r="AA170" i="12"/>
  <c r="AA173" i="12" s="1"/>
  <c r="Z175" i="12"/>
  <c r="Z176" i="12" s="1"/>
  <c r="AF878" i="11"/>
  <c r="AG893" i="11"/>
  <c r="Z424" i="12"/>
  <c r="Z425" i="12" s="1"/>
  <c r="Z426" i="12" s="1"/>
  <c r="Z427" i="12" s="1"/>
  <c r="AA419" i="12"/>
  <c r="AA422" i="12" s="1"/>
  <c r="Z971" i="11"/>
  <c r="Z972" i="11" s="1"/>
  <c r="Z973" i="11" s="1"/>
  <c r="Z974" i="11" s="1"/>
  <c r="AA966" i="11"/>
  <c r="AA969" i="11" s="1"/>
  <c r="AI301" i="12"/>
  <c r="AH556" i="12"/>
  <c r="AI549" i="12"/>
  <c r="AD145" i="12"/>
  <c r="AD146" i="12" s="1"/>
  <c r="AD147" i="12" s="1"/>
  <c r="AD148" i="12" s="1"/>
  <c r="AE140" i="12"/>
  <c r="AE143" i="12" s="1"/>
  <c r="Y555" i="11"/>
  <c r="Y558" i="11" s="1"/>
  <c r="X560" i="11"/>
  <c r="AD785" i="11"/>
  <c r="AE780" i="11"/>
  <c r="AE783" i="11" s="1"/>
  <c r="AG172" i="12"/>
  <c r="AH165" i="12"/>
  <c r="AD466" i="12"/>
  <c r="AE459" i="12"/>
  <c r="AB160" i="12"/>
  <c r="AB161" i="12" s="1"/>
  <c r="AB162" i="12" s="1"/>
  <c r="AB163" i="12" s="1"/>
  <c r="AC155" i="12"/>
  <c r="AC158" i="12" s="1"/>
  <c r="Z84" i="12"/>
  <c r="Z85" i="12" s="1"/>
  <c r="AE417" i="11"/>
  <c r="AE420" i="11" s="1"/>
  <c r="AD422" i="11"/>
  <c r="AD423" i="11" s="1"/>
  <c r="AD424" i="11" s="1"/>
  <c r="AD425" i="11" s="1"/>
  <c r="Z881" i="11"/>
  <c r="Z882" i="11" s="1"/>
  <c r="Z883" i="11" s="1"/>
  <c r="Z884" i="11" s="1"/>
  <c r="AA876" i="11"/>
  <c r="AA879" i="11" s="1"/>
  <c r="AC605" i="11"/>
  <c r="AC606" i="11" s="1"/>
  <c r="AC607" i="11" s="1"/>
  <c r="AC608" i="11" s="1"/>
  <c r="AD600" i="11"/>
  <c r="AD603" i="11" s="1"/>
  <c r="Z402" i="11"/>
  <c r="Z405" i="11" s="1"/>
  <c r="Y407" i="11"/>
  <c r="Y408" i="11" s="1"/>
  <c r="Y409" i="11" s="1"/>
  <c r="Y410" i="11" s="1"/>
  <c r="AE248" i="11"/>
  <c r="AE251" i="11" s="1"/>
  <c r="AD253" i="11"/>
  <c r="AD254" i="11" s="1"/>
  <c r="AD255" i="11" s="1"/>
  <c r="AD256" i="11" s="1"/>
  <c r="AC251" i="12"/>
  <c r="AC254" i="12" s="1"/>
  <c r="AB256" i="12"/>
  <c r="AK253" i="12"/>
  <c r="AL268" i="12"/>
  <c r="AJ1001" i="11"/>
  <c r="AC304" i="12"/>
  <c r="AC305" i="12" s="1"/>
  <c r="AD299" i="12"/>
  <c r="AD302" i="12" s="1"/>
  <c r="AD891" i="11"/>
  <c r="AD894" i="11" s="1"/>
  <c r="AC896" i="11"/>
  <c r="AC897" i="11" s="1"/>
  <c r="AC898" i="11" s="1"/>
  <c r="AC899" i="11" s="1"/>
  <c r="AI91" i="11"/>
  <c r="AD494" i="11"/>
  <c r="AC404" i="11"/>
  <c r="AC361" i="12"/>
  <c r="AC770" i="11"/>
  <c r="AC771" i="11" s="1"/>
  <c r="AC772" i="11" s="1"/>
  <c r="AC773" i="11" s="1"/>
  <c r="AD765" i="11"/>
  <c r="AD768" i="11" s="1"/>
  <c r="U291" i="12"/>
  <c r="U292" i="12" s="1"/>
  <c r="U17" i="10"/>
  <c r="AE293" i="11"/>
  <c r="AE296" i="11" s="1"/>
  <c r="AD298" i="11"/>
  <c r="AD299" i="11" s="1"/>
  <c r="AD300" i="11" s="1"/>
  <c r="AD301" i="11" s="1"/>
  <c r="AE130" i="11"/>
  <c r="AF145" i="11"/>
  <c r="AE496" i="12"/>
  <c r="AF489" i="12"/>
  <c r="AB926" i="11"/>
  <c r="AB927" i="11" s="1"/>
  <c r="AB928" i="11" s="1"/>
  <c r="AB929" i="11" s="1"/>
  <c r="AC921" i="11"/>
  <c r="AC924" i="11" s="1"/>
  <c r="AA439" i="12"/>
  <c r="AB434" i="12"/>
  <c r="AB437" i="12" s="1"/>
  <c r="AA359" i="12"/>
  <c r="AA362" i="12" s="1"/>
  <c r="Z364" i="12"/>
  <c r="Z365" i="12" s="1"/>
  <c r="Z366" i="12" s="1"/>
  <c r="Z367" i="12" s="1"/>
  <c r="AD662" i="11"/>
  <c r="AC572" i="11"/>
  <c r="AC557" i="11" s="1"/>
  <c r="W19" i="10"/>
  <c r="W20" i="10" s="1"/>
  <c r="AC208" i="11"/>
  <c r="AD203" i="11"/>
  <c r="AD206" i="11" s="1"/>
  <c r="AB131" i="12"/>
  <c r="AC1034" i="11"/>
  <c r="AC1035" i="11" s="1"/>
  <c r="AC1036" i="11" s="1"/>
  <c r="AC1037" i="11" s="1"/>
  <c r="AD1029" i="11"/>
  <c r="AD1032" i="11" s="1"/>
  <c r="Y176" i="12"/>
  <c r="AA660" i="11"/>
  <c r="AA663" i="11" s="1"/>
  <c r="Z665" i="11"/>
  <c r="AD707" i="11"/>
  <c r="AE722" i="11"/>
  <c r="AB224" i="12"/>
  <c r="AB225" i="12" s="1"/>
  <c r="AB226" i="12" s="1"/>
  <c r="Z191" i="12"/>
  <c r="Z192" i="12" s="1"/>
  <c r="Z193" i="12" s="1"/>
  <c r="AB453" i="11"/>
  <c r="AB454" i="11" s="1"/>
  <c r="AB455" i="11" s="1"/>
  <c r="AH800" i="11"/>
  <c r="AI815" i="11"/>
  <c r="AC834" i="11"/>
  <c r="AC835" i="11" s="1"/>
  <c r="AC836" i="11" s="1"/>
  <c r="AE813" i="11"/>
  <c r="AE816" i="11" s="1"/>
  <c r="AD818" i="11"/>
  <c r="AD819" i="11" s="1"/>
  <c r="AD820" i="11" s="1"/>
  <c r="AD821" i="11" s="1"/>
  <c r="AA524" i="12"/>
  <c r="AA527" i="12" s="1"/>
  <c r="Z529" i="12"/>
  <c r="Z530" i="12" s="1"/>
  <c r="Z531" i="12" s="1"/>
  <c r="Z532" i="12" s="1"/>
  <c r="AC223" i="12"/>
  <c r="AD218" i="12"/>
  <c r="AD221" i="12" s="1"/>
  <c r="AA190" i="12"/>
  <c r="AA191" i="12" s="1"/>
  <c r="AA192" i="12" s="1"/>
  <c r="AA193" i="12" s="1"/>
  <c r="AB185" i="12"/>
  <c r="AB188" i="12" s="1"/>
  <c r="AC630" i="11"/>
  <c r="AC633" i="11" s="1"/>
  <c r="AB635" i="11"/>
  <c r="AB306" i="12"/>
  <c r="AB307" i="12" s="1"/>
  <c r="AC452" i="11"/>
  <c r="AD447" i="11"/>
  <c r="AD450" i="11" s="1"/>
  <c r="Y389" i="12"/>
  <c r="Y392" i="12" s="1"/>
  <c r="X394" i="12"/>
  <c r="X395" i="12" s="1"/>
  <c r="AE432" i="11"/>
  <c r="AE435" i="11" s="1"/>
  <c r="AD437" i="11"/>
  <c r="AD438" i="11" s="1"/>
  <c r="AD439" i="11" s="1"/>
  <c r="AD440" i="11" s="1"/>
  <c r="AD436" i="12"/>
  <c r="AE429" i="12"/>
  <c r="AA675" i="11"/>
  <c r="AA678" i="11" s="1"/>
  <c r="Z680" i="11"/>
  <c r="Z681" i="11" s="1"/>
  <c r="Z682" i="11" s="1"/>
  <c r="Z683" i="11" s="1"/>
  <c r="AE323" i="11"/>
  <c r="AE326" i="11" s="1"/>
  <c r="AD328" i="11"/>
  <c r="AD329" i="11" s="1"/>
  <c r="AD330" i="11" s="1"/>
  <c r="AD331" i="11" s="1"/>
  <c r="AB507" i="11"/>
  <c r="AB510" i="11" s="1"/>
  <c r="AA512" i="11"/>
  <c r="AA513" i="11" s="1"/>
  <c r="AA514" i="11" s="1"/>
  <c r="AA515" i="11" s="1"/>
  <c r="AD526" i="12"/>
  <c r="AE519" i="12"/>
  <c r="AG464" i="11"/>
  <c r="AE265" i="11"/>
  <c r="AF280" i="11"/>
  <c r="AC238" i="12"/>
  <c r="AD233" i="12"/>
  <c r="AD236" i="12" s="1"/>
  <c r="AD911" i="11"/>
  <c r="AE906" i="11"/>
  <c r="AE909" i="11" s="1"/>
  <c r="Z440" i="12"/>
  <c r="Z441" i="12" s="1"/>
  <c r="Z442" i="12" s="1"/>
  <c r="AC329" i="12"/>
  <c r="AC332" i="12" s="1"/>
  <c r="AB334" i="12"/>
  <c r="AB335" i="12" s="1"/>
  <c r="AB336" i="12" s="1"/>
  <c r="AB337" i="12" s="1"/>
  <c r="X117" i="12"/>
  <c r="X118" i="12" s="1"/>
  <c r="AB936" i="11"/>
  <c r="AB939" i="11" s="1"/>
  <c r="AA941" i="11"/>
  <c r="AC695" i="11"/>
  <c r="AC696" i="11" s="1"/>
  <c r="AC697" i="11" s="1"/>
  <c r="AC698" i="11" s="1"/>
  <c r="AD690" i="11"/>
  <c r="AD693" i="11" s="1"/>
  <c r="V562" i="11"/>
  <c r="V563" i="11" s="1"/>
  <c r="AC984" i="11"/>
  <c r="AC987" i="11" s="1"/>
  <c r="AB989" i="11"/>
  <c r="AB990" i="11" s="1"/>
  <c r="AB991" i="11" s="1"/>
  <c r="AB992" i="11" s="1"/>
  <c r="AD125" i="12"/>
  <c r="AD128" i="12" s="1"/>
  <c r="AC130" i="12"/>
  <c r="AC131" i="12" s="1"/>
  <c r="Y351" i="12"/>
  <c r="Y352" i="12" s="1"/>
  <c r="AC590" i="11"/>
  <c r="AC591" i="11" s="1"/>
  <c r="AC592" i="11" s="1"/>
  <c r="AC593" i="11" s="1"/>
  <c r="AD585" i="11"/>
  <c r="AD588" i="11" s="1"/>
  <c r="AC313" i="11"/>
  <c r="AD308" i="11"/>
  <c r="AD311" i="11" s="1"/>
  <c r="AI55" i="12"/>
  <c r="AE828" i="11"/>
  <c r="AE831" i="11" s="1"/>
  <c r="AD833" i="11"/>
  <c r="AD834" i="11" s="1"/>
  <c r="AD835" i="11" s="1"/>
  <c r="AD836" i="11" s="1"/>
  <c r="AE843" i="11"/>
  <c r="AE846" i="11" s="1"/>
  <c r="AD848" i="11"/>
  <c r="AD849" i="11" s="1"/>
  <c r="AD850" i="11" s="1"/>
  <c r="AD851" i="11" s="1"/>
  <c r="AC725" i="11"/>
  <c r="AD720" i="11"/>
  <c r="AD723" i="11" s="1"/>
  <c r="AC1019" i="11"/>
  <c r="AC1020" i="11" s="1"/>
  <c r="AC1021" i="11" s="1"/>
  <c r="AC1022" i="11" s="1"/>
  <c r="AD1014" i="11"/>
  <c r="AD1017" i="11" s="1"/>
  <c r="AB209" i="11"/>
  <c r="AB210" i="11" s="1"/>
  <c r="AB211" i="11" s="1"/>
  <c r="Z956" i="11"/>
  <c r="AA951" i="11"/>
  <c r="AA954" i="11" s="1"/>
  <c r="AC803" i="11"/>
  <c r="AC804" i="11" s="1"/>
  <c r="AC805" i="11" s="1"/>
  <c r="AC806" i="11" s="1"/>
  <c r="AD798" i="11"/>
  <c r="AD801" i="11" s="1"/>
  <c r="AB133" i="11"/>
  <c r="AB134" i="11" s="1"/>
  <c r="AB135" i="11" s="1"/>
  <c r="AB136" i="11" s="1"/>
  <c r="AC128" i="11"/>
  <c r="AC131" i="11" s="1"/>
  <c r="AH205" i="11"/>
  <c r="AG175" i="11"/>
  <c r="AG205" i="12"/>
  <c r="AH220" i="12"/>
  <c r="AE218" i="11"/>
  <c r="AE221" i="11" s="1"/>
  <c r="AD223" i="11"/>
  <c r="AD224" i="11" s="1"/>
  <c r="AD225" i="11" s="1"/>
  <c r="AD226" i="11" s="1"/>
  <c r="AE331" i="12"/>
  <c r="AA484" i="12"/>
  <c r="AB479" i="12"/>
  <c r="AB482" i="12" s="1"/>
  <c r="AE79" i="12"/>
  <c r="AF94" i="12"/>
  <c r="X409" i="12"/>
  <c r="Y404" i="12"/>
  <c r="Y407" i="12" s="1"/>
  <c r="AC194" i="11"/>
  <c r="AC195" i="11" s="1"/>
  <c r="AC196" i="11" s="1"/>
  <c r="Z544" i="12"/>
  <c r="Z545" i="12" s="1"/>
  <c r="Z546" i="12" s="1"/>
  <c r="Z547" i="12" s="1"/>
  <c r="AA539" i="12"/>
  <c r="AA542" i="12" s="1"/>
  <c r="AA454" i="12"/>
  <c r="AB449" i="12"/>
  <c r="AB452" i="12" s="1"/>
  <c r="AE157" i="12"/>
  <c r="AD112" i="12"/>
  <c r="AE158" i="11"/>
  <c r="AE161" i="11" s="1"/>
  <c r="AD163" i="11"/>
  <c r="AD164" i="11" s="1"/>
  <c r="AD165" i="11" s="1"/>
  <c r="AD166" i="11" s="1"/>
  <c r="AB497" i="11"/>
  <c r="AC492" i="11"/>
  <c r="AC495" i="11" s="1"/>
  <c r="Y666" i="11"/>
  <c r="Y667" i="11" s="1"/>
  <c r="Y668" i="11" s="1"/>
  <c r="AC705" i="11"/>
  <c r="AC708" i="11" s="1"/>
  <c r="AB710" i="11"/>
  <c r="AA83" i="12"/>
  <c r="AC97" i="12"/>
  <c r="AD92" i="12"/>
  <c r="AD95" i="12" s="1"/>
  <c r="AB771" i="11"/>
  <c r="AB772" i="11" s="1"/>
  <c r="AB773" i="11" s="1"/>
  <c r="AC755" i="11"/>
  <c r="AC756" i="11" s="1"/>
  <c r="AC757" i="11" s="1"/>
  <c r="AC758" i="11" s="1"/>
  <c r="AD750" i="11"/>
  <c r="AD753" i="11" s="1"/>
  <c r="AG587" i="11"/>
  <c r="AC148" i="11"/>
  <c r="AC149" i="11" s="1"/>
  <c r="AC150" i="11" s="1"/>
  <c r="AC151" i="11" s="1"/>
  <c r="AD143" i="11"/>
  <c r="AD146" i="11" s="1"/>
  <c r="AI370" i="11"/>
  <c r="AC319" i="12"/>
  <c r="AC320" i="12" s="1"/>
  <c r="AC321" i="12" s="1"/>
  <c r="AC322" i="12" s="1"/>
  <c r="AD314" i="12"/>
  <c r="AD317" i="12" s="1"/>
  <c r="AA209" i="12"/>
  <c r="AA210" i="12" s="1"/>
  <c r="AA211" i="12" s="1"/>
  <c r="W11" i="10"/>
  <c r="W14" i="10" s="1"/>
  <c r="V16" i="10"/>
  <c r="AI419" i="11"/>
  <c r="AC1004" i="11"/>
  <c r="AC1005" i="11" s="1"/>
  <c r="AC1006" i="11" s="1"/>
  <c r="AC1007" i="11" s="1"/>
  <c r="AD999" i="11"/>
  <c r="AD1002" i="11" s="1"/>
  <c r="AC438" i="11"/>
  <c r="AC439" i="11" s="1"/>
  <c r="AC440" i="11" s="1"/>
  <c r="AI3" i="10"/>
  <c r="Y379" i="12"/>
  <c r="Y380" i="12" s="1"/>
  <c r="Y381" i="12" s="1"/>
  <c r="Y382" i="12" s="1"/>
  <c r="Z374" i="12"/>
  <c r="Z377" i="12" s="1"/>
  <c r="AB82" i="12"/>
  <c r="AC77" i="12"/>
  <c r="AC80" i="12" s="1"/>
  <c r="AC283" i="11"/>
  <c r="AC284" i="11" s="1"/>
  <c r="AC285" i="11" s="1"/>
  <c r="AC286" i="11" s="1"/>
  <c r="AD278" i="11"/>
  <c r="AD281" i="11" s="1"/>
  <c r="AC620" i="11"/>
  <c r="AC621" i="11" s="1"/>
  <c r="AC622" i="11" s="1"/>
  <c r="AC623" i="11" s="1"/>
  <c r="AD615" i="11"/>
  <c r="AD618" i="11" s="1"/>
  <c r="AB1035" i="11"/>
  <c r="AB1036" i="11" s="1"/>
  <c r="AB1037" i="11" s="1"/>
  <c r="AE188" i="11"/>
  <c r="AE191" i="11" s="1"/>
  <c r="AD193" i="11"/>
  <c r="AC203" i="12"/>
  <c r="AC206" i="12" s="1"/>
  <c r="AB208" i="12"/>
  <c r="AA306" i="12"/>
  <c r="AA307" i="12" s="1"/>
  <c r="Z391" i="12"/>
  <c r="Y286" i="12"/>
  <c r="Y13" i="10" s="1"/>
  <c r="Y115" i="12"/>
  <c r="Z110" i="12"/>
  <c r="Z113" i="12" s="1"/>
  <c r="AA349" i="12"/>
  <c r="AA350" i="12" s="1"/>
  <c r="AA351" i="12" s="1"/>
  <c r="AA352" i="12" s="1"/>
  <c r="AB344" i="12"/>
  <c r="AB347" i="12" s="1"/>
  <c r="AJ190" i="11"/>
  <c r="Z500" i="12"/>
  <c r="Z501" i="12" s="1"/>
  <c r="Z502" i="12" s="1"/>
  <c r="AD482" i="11"/>
  <c r="AE477" i="11"/>
  <c r="AE480" i="11" s="1"/>
  <c r="V396" i="12"/>
  <c r="V397" i="12" s="1"/>
  <c r="V290" i="12"/>
  <c r="AB468" i="11"/>
  <c r="AB469" i="11" s="1"/>
  <c r="AB470" i="11" s="1"/>
  <c r="AB268" i="11"/>
  <c r="AC263" i="11"/>
  <c r="AC266" i="11" s="1"/>
  <c r="AB272" i="12"/>
  <c r="AB273" i="12" s="1"/>
  <c r="AB274" i="12" s="1"/>
  <c r="AB554" i="12"/>
  <c r="AB557" i="12" s="1"/>
  <c r="AA559" i="12"/>
  <c r="Y575" i="11"/>
  <c r="Z570" i="11"/>
  <c r="Z573" i="11" s="1"/>
  <c r="AD368" i="11"/>
  <c r="AD371" i="11" s="1"/>
  <c r="AC373" i="11"/>
  <c r="AC374" i="11" s="1"/>
  <c r="AC375" i="11" s="1"/>
  <c r="AC376" i="11" s="1"/>
  <c r="Y514" i="12"/>
  <c r="Z509" i="12"/>
  <c r="Z512" i="12" s="1"/>
  <c r="AB494" i="12"/>
  <c r="AB497" i="12" s="1"/>
  <c r="AA499" i="12"/>
  <c r="AC224" i="11"/>
  <c r="AC225" i="11" s="1"/>
  <c r="AC226" i="11" s="1"/>
  <c r="X867" i="11"/>
  <c r="X868" i="11" s="1"/>
  <c r="X869" i="11" s="1"/>
  <c r="AD786" i="11"/>
  <c r="AD787" i="11" s="1"/>
  <c r="AD788" i="11" s="1"/>
  <c r="AC467" i="11"/>
  <c r="AC468" i="11" s="1"/>
  <c r="AC469" i="11" s="1"/>
  <c r="AC470" i="11" s="1"/>
  <c r="AD462" i="11"/>
  <c r="AD465" i="11" s="1"/>
  <c r="Z513" i="11"/>
  <c r="Z514" i="11" s="1"/>
  <c r="Z515" i="11" s="1"/>
  <c r="P50" i="11"/>
  <c r="K59" i="14"/>
  <c r="W410" i="12"/>
  <c r="W411" i="12" s="1"/>
  <c r="W412" i="12" s="1"/>
  <c r="AB374" i="11"/>
  <c r="AB375" i="11" s="1"/>
  <c r="AB376" i="11" s="1"/>
  <c r="X515" i="12"/>
  <c r="X516" i="12" s="1"/>
  <c r="X517" i="12" s="1"/>
  <c r="Z470" i="12"/>
  <c r="Z471" i="12" s="1"/>
  <c r="Z472" i="12" s="1"/>
  <c r="AC740" i="11"/>
  <c r="AC741" i="11" s="1"/>
  <c r="AC742" i="11" s="1"/>
  <c r="AC743" i="11" s="1"/>
  <c r="AD735" i="11"/>
  <c r="AD738" i="11" s="1"/>
  <c r="AA650" i="11"/>
  <c r="AA651" i="11" s="1"/>
  <c r="AA652" i="11" s="1"/>
  <c r="AA653" i="11" s="1"/>
  <c r="AB645" i="11"/>
  <c r="AB648" i="11" s="1"/>
  <c r="AD344" i="11"/>
  <c r="AD345" i="11" s="1"/>
  <c r="AD346" i="11" s="1"/>
  <c r="AC238" i="11"/>
  <c r="AD233" i="11"/>
  <c r="AD236" i="11" s="1"/>
  <c r="AC541" i="12"/>
  <c r="AC511" i="12" s="1"/>
  <c r="AD534" i="12"/>
  <c r="AA522" i="11"/>
  <c r="AA525" i="11" s="1"/>
  <c r="Z527" i="11"/>
  <c r="Z528" i="11" s="1"/>
  <c r="Z529" i="11" s="1"/>
  <c r="Z530" i="11" s="1"/>
  <c r="AA335" i="12"/>
  <c r="AA336" i="12" s="1"/>
  <c r="AA337" i="12" s="1"/>
  <c r="W289" i="12"/>
  <c r="X284" i="12"/>
  <c r="X287" i="12" s="1"/>
  <c r="AC953" i="11"/>
  <c r="AB863" i="11"/>
  <c r="Y866" i="11"/>
  <c r="Z861" i="11"/>
  <c r="Z864" i="11" s="1"/>
  <c r="AC178" i="11"/>
  <c r="AD173" i="11"/>
  <c r="AD176" i="11" s="1"/>
  <c r="AB284" i="11"/>
  <c r="AB285" i="11" s="1"/>
  <c r="AB286" i="11" s="1"/>
  <c r="AB726" i="11"/>
  <c r="AB727" i="11" s="1"/>
  <c r="AB728" i="11" s="1"/>
  <c r="AB621" i="11"/>
  <c r="AB622" i="11" s="1"/>
  <c r="AB623" i="11" s="1"/>
  <c r="AA537" i="11"/>
  <c r="AA540" i="11" s="1"/>
  <c r="Z542" i="11"/>
  <c r="Z543" i="11" s="1"/>
  <c r="Z544" i="11" s="1"/>
  <c r="Z545" i="11" s="1"/>
  <c r="AA990" i="11"/>
  <c r="AA991" i="11" s="1"/>
  <c r="AA992" i="11" s="1"/>
  <c r="AH1016" i="11"/>
  <c r="AG986" i="11"/>
  <c r="AA498" i="11"/>
  <c r="AA499" i="11" s="1"/>
  <c r="AA500" i="11" s="1"/>
  <c r="AC819" i="11"/>
  <c r="AC820" i="11" s="1"/>
  <c r="AC821" i="11" s="1"/>
  <c r="AA469" i="12"/>
  <c r="AB464" i="12"/>
  <c r="AB467" i="12" s="1"/>
  <c r="Z350" i="12"/>
  <c r="AA636" i="11"/>
  <c r="AA637" i="11" s="1"/>
  <c r="AA638" i="11" s="1"/>
  <c r="AA927" i="11"/>
  <c r="AA928" i="11" s="1"/>
  <c r="AA929" i="11" s="1"/>
  <c r="AE343" i="11"/>
  <c r="AE344" i="11" s="1"/>
  <c r="AE345" i="11" s="1"/>
  <c r="AE346" i="11" s="1"/>
  <c r="AF338" i="11"/>
  <c r="AF341" i="11" s="1"/>
  <c r="W395" i="12"/>
  <c r="AH127" i="12"/>
  <c r="AE451" i="12"/>
  <c r="AF444" i="12"/>
  <c r="AH481" i="12" l="1"/>
  <c r="AI474" i="12"/>
  <c r="AD421" i="12"/>
  <c r="AC132" i="12"/>
  <c r="AC133" i="12" s="1"/>
  <c r="X396" i="12"/>
  <c r="X397" i="12" s="1"/>
  <c r="AI127" i="12"/>
  <c r="Z351" i="12"/>
  <c r="Z352" i="12" s="1"/>
  <c r="AI1016" i="11"/>
  <c r="AH986" i="11"/>
  <c r="AD178" i="11"/>
  <c r="AD179" i="11" s="1"/>
  <c r="AD180" i="11" s="1"/>
  <c r="AD181" i="11" s="1"/>
  <c r="AE173" i="11"/>
  <c r="AE176" i="11" s="1"/>
  <c r="AC645" i="11"/>
  <c r="AC648" i="11" s="1"/>
  <c r="AB650" i="11"/>
  <c r="P51" i="11"/>
  <c r="K60" i="14"/>
  <c r="AA570" i="11"/>
  <c r="AA573" i="11" s="1"/>
  <c r="Z575" i="11"/>
  <c r="Z576" i="11" s="1"/>
  <c r="Z577" i="11" s="1"/>
  <c r="Z578" i="11" s="1"/>
  <c r="AC344" i="12"/>
  <c r="AC347" i="12" s="1"/>
  <c r="AB349" i="12"/>
  <c r="AB350" i="12" s="1"/>
  <c r="AB351" i="12" s="1"/>
  <c r="AB352" i="12" s="1"/>
  <c r="AE615" i="11"/>
  <c r="AE618" i="11" s="1"/>
  <c r="AD620" i="11"/>
  <c r="AD621" i="11" s="1"/>
  <c r="AD622" i="11" s="1"/>
  <c r="AD623" i="11" s="1"/>
  <c r="AA374" i="12"/>
  <c r="AA377" i="12" s="1"/>
  <c r="Z379" i="12"/>
  <c r="Z380" i="12" s="1"/>
  <c r="Z381" i="12" s="1"/>
  <c r="Z382" i="12" s="1"/>
  <c r="AJ419" i="11"/>
  <c r="W16" i="10"/>
  <c r="X11" i="10"/>
  <c r="X14" i="10" s="1"/>
  <c r="AJ370" i="11"/>
  <c r="AH587" i="11"/>
  <c r="AF157" i="12"/>
  <c r="AE112" i="12"/>
  <c r="AC479" i="12"/>
  <c r="AC482" i="12" s="1"/>
  <c r="AB484" i="12"/>
  <c r="AB485" i="12" s="1"/>
  <c r="AB486" i="12" s="1"/>
  <c r="AB487" i="12" s="1"/>
  <c r="AE223" i="11"/>
  <c r="AE224" i="11" s="1"/>
  <c r="AE225" i="11" s="1"/>
  <c r="AE226" i="11" s="1"/>
  <c r="AF218" i="11"/>
  <c r="AF221" i="11" s="1"/>
  <c r="AB951" i="11"/>
  <c r="AB954" i="11" s="1"/>
  <c r="AA956" i="11"/>
  <c r="AA957" i="11" s="1"/>
  <c r="AA958" i="11" s="1"/>
  <c r="AA959" i="11" s="1"/>
  <c r="AD194" i="11"/>
  <c r="AD195" i="11" s="1"/>
  <c r="AD196" i="11" s="1"/>
  <c r="AD130" i="12"/>
  <c r="AE125" i="12"/>
  <c r="AE128" i="12" s="1"/>
  <c r="AB512" i="11"/>
  <c r="AB513" i="11" s="1"/>
  <c r="AB514" i="11" s="1"/>
  <c r="AB515" i="11" s="1"/>
  <c r="AC507" i="11"/>
  <c r="AC510" i="11" s="1"/>
  <c r="AE447" i="11"/>
  <c r="AE450" i="11" s="1"/>
  <c r="AD452" i="11"/>
  <c r="AD453" i="11" s="1"/>
  <c r="AD454" i="11" s="1"/>
  <c r="AD455" i="11" s="1"/>
  <c r="AE218" i="12"/>
  <c r="AE221" i="12" s="1"/>
  <c r="AD223" i="12"/>
  <c r="AA529" i="12"/>
  <c r="AA530" i="12" s="1"/>
  <c r="AA531" i="12" s="1"/>
  <c r="AA532" i="12" s="1"/>
  <c r="AB524" i="12"/>
  <c r="AB527" i="12" s="1"/>
  <c r="AI800" i="11"/>
  <c r="AJ815" i="11"/>
  <c r="AE662" i="11"/>
  <c r="AD572" i="11"/>
  <c r="AD557" i="11" s="1"/>
  <c r="AF130" i="11"/>
  <c r="AG145" i="11"/>
  <c r="Z177" i="12"/>
  <c r="Z178" i="12" s="1"/>
  <c r="Z116" i="12"/>
  <c r="AA942" i="11"/>
  <c r="AA943" i="11" s="1"/>
  <c r="AA944" i="11" s="1"/>
  <c r="AE494" i="11"/>
  <c r="AD404" i="11"/>
  <c r="AE299" i="12"/>
  <c r="AE302" i="12" s="1"/>
  <c r="AD304" i="12"/>
  <c r="AD305" i="12" s="1"/>
  <c r="AL253" i="12"/>
  <c r="AM268" i="12"/>
  <c r="AA881" i="11"/>
  <c r="AA882" i="11" s="1"/>
  <c r="AA883" i="11" s="1"/>
  <c r="AA884" i="11" s="1"/>
  <c r="AB876" i="11"/>
  <c r="AB879" i="11" s="1"/>
  <c r="AD155" i="12"/>
  <c r="AD158" i="12" s="1"/>
  <c r="AC160" i="12"/>
  <c r="AH172" i="12"/>
  <c r="AI165" i="12"/>
  <c r="AA500" i="12"/>
  <c r="AA501" i="12" s="1"/>
  <c r="AA502" i="12" s="1"/>
  <c r="AB966" i="11"/>
  <c r="AB969" i="11" s="1"/>
  <c r="AA971" i="11"/>
  <c r="AA175" i="12"/>
  <c r="AA176" i="12" s="1"/>
  <c r="AB170" i="12"/>
  <c r="AB173" i="12" s="1"/>
  <c r="AC464" i="12"/>
  <c r="AC467" i="12" s="1"/>
  <c r="AB469" i="12"/>
  <c r="AB470" i="12" s="1"/>
  <c r="AB471" i="12" s="1"/>
  <c r="AB472" i="12" s="1"/>
  <c r="AD953" i="11"/>
  <c r="AC863" i="11"/>
  <c r="AE233" i="11"/>
  <c r="AE236" i="11" s="1"/>
  <c r="AD238" i="11"/>
  <c r="AD239" i="11" s="1"/>
  <c r="AD240" i="11" s="1"/>
  <c r="AD241" i="11" s="1"/>
  <c r="AB651" i="11"/>
  <c r="AB652" i="11" s="1"/>
  <c r="AB653" i="11" s="1"/>
  <c r="AE462" i="11"/>
  <c r="AE465" i="11" s="1"/>
  <c r="AD467" i="11"/>
  <c r="X561" i="11"/>
  <c r="AB499" i="12"/>
  <c r="AB500" i="12" s="1"/>
  <c r="AB501" i="12" s="1"/>
  <c r="AB502" i="12" s="1"/>
  <c r="AC494" i="12"/>
  <c r="AC497" i="12" s="1"/>
  <c r="AK190" i="11"/>
  <c r="AE193" i="11"/>
  <c r="AE194" i="11" s="1"/>
  <c r="AE195" i="11" s="1"/>
  <c r="AE196" i="11" s="1"/>
  <c r="AF188" i="11"/>
  <c r="AF191" i="11" s="1"/>
  <c r="AD77" i="12"/>
  <c r="AD80" i="12" s="1"/>
  <c r="AC82" i="12"/>
  <c r="AJ3" i="10"/>
  <c r="AC449" i="12"/>
  <c r="AC452" i="12" s="1"/>
  <c r="AB454" i="12"/>
  <c r="AB455" i="12" s="1"/>
  <c r="AB456" i="12" s="1"/>
  <c r="AB457" i="12" s="1"/>
  <c r="Z666" i="11"/>
  <c r="Z667" i="11" s="1"/>
  <c r="Z668" i="11" s="1"/>
  <c r="Y576" i="11"/>
  <c r="Y577" i="11" s="1"/>
  <c r="Y578" i="11" s="1"/>
  <c r="AH205" i="12"/>
  <c r="AI220" i="12"/>
  <c r="AI205" i="11"/>
  <c r="AH175" i="11"/>
  <c r="AE798" i="11"/>
  <c r="AE801" i="11" s="1"/>
  <c r="AD803" i="11"/>
  <c r="AD804" i="11" s="1"/>
  <c r="AD805" i="11" s="1"/>
  <c r="AD806" i="11" s="1"/>
  <c r="AB209" i="12"/>
  <c r="AB210" i="12" s="1"/>
  <c r="AB211" i="12" s="1"/>
  <c r="AB941" i="11"/>
  <c r="AC936" i="11"/>
  <c r="AC939" i="11" s="1"/>
  <c r="AE233" i="12"/>
  <c r="AE236" i="12" s="1"/>
  <c r="AD238" i="12"/>
  <c r="AE526" i="12"/>
  <c r="AF519" i="12"/>
  <c r="AC98" i="12"/>
  <c r="AC99" i="12" s="1"/>
  <c r="AC100" i="12" s="1"/>
  <c r="AE437" i="11"/>
  <c r="AF432" i="11"/>
  <c r="AF435" i="11" s="1"/>
  <c r="AC635" i="11"/>
  <c r="AD630" i="11"/>
  <c r="AD633" i="11" s="1"/>
  <c r="AD224" i="12"/>
  <c r="AD225" i="12" s="1"/>
  <c r="AD226" i="12" s="1"/>
  <c r="AA665" i="11"/>
  <c r="AB660" i="11"/>
  <c r="AB663" i="11" s="1"/>
  <c r="AB132" i="12"/>
  <c r="AB133" i="12" s="1"/>
  <c r="X19" i="10"/>
  <c r="AA485" i="12"/>
  <c r="AA486" i="12" s="1"/>
  <c r="AA487" i="12" s="1"/>
  <c r="AC434" i="12"/>
  <c r="AC437" i="12" s="1"/>
  <c r="AB439" i="12"/>
  <c r="AB440" i="12" s="1"/>
  <c r="AB441" i="12" s="1"/>
  <c r="AB442" i="12" s="1"/>
  <c r="AE765" i="11"/>
  <c r="AE768" i="11" s="1"/>
  <c r="AD770" i="11"/>
  <c r="AJ91" i="11"/>
  <c r="AD251" i="12"/>
  <c r="AD254" i="12" s="1"/>
  <c r="AC256" i="12"/>
  <c r="Y560" i="11"/>
  <c r="Z555" i="11"/>
  <c r="Z558" i="11" s="1"/>
  <c r="Y515" i="12"/>
  <c r="Y516" i="12" s="1"/>
  <c r="Y517" i="12" s="1"/>
  <c r="AJ301" i="12"/>
  <c r="AG878" i="11"/>
  <c r="AH893" i="11"/>
  <c r="AB537" i="11"/>
  <c r="AB540" i="11" s="1"/>
  <c r="AA542" i="11"/>
  <c r="AA543" i="11" s="1"/>
  <c r="AA544" i="11" s="1"/>
  <c r="AA545" i="11" s="1"/>
  <c r="AF451" i="12"/>
  <c r="AG444" i="12"/>
  <c r="W396" i="12"/>
  <c r="W397" i="12" s="1"/>
  <c r="W290" i="12"/>
  <c r="AC306" i="12"/>
  <c r="AC307" i="12" s="1"/>
  <c r="Z866" i="11"/>
  <c r="AA861" i="11"/>
  <c r="AA864" i="11" s="1"/>
  <c r="X289" i="12"/>
  <c r="Y284" i="12"/>
  <c r="Y287" i="12" s="1"/>
  <c r="AB522" i="11"/>
  <c r="AB525" i="11" s="1"/>
  <c r="AA527" i="11"/>
  <c r="AE735" i="11"/>
  <c r="AE738" i="11" s="1"/>
  <c r="AD740" i="11"/>
  <c r="AD741" i="11" s="1"/>
  <c r="AD742" i="11" s="1"/>
  <c r="AD743" i="11" s="1"/>
  <c r="AD373" i="11"/>
  <c r="AE368" i="11"/>
  <c r="AE371" i="11" s="1"/>
  <c r="V291" i="12"/>
  <c r="V292" i="12" s="1"/>
  <c r="V17" i="10"/>
  <c r="AF477" i="11"/>
  <c r="AF480" i="11" s="1"/>
  <c r="AE482" i="11"/>
  <c r="AE483" i="11" s="1"/>
  <c r="AE484" i="11" s="1"/>
  <c r="AE485" i="11" s="1"/>
  <c r="Z115" i="12"/>
  <c r="AA110" i="12"/>
  <c r="AA113" i="12" s="1"/>
  <c r="AA391" i="12"/>
  <c r="Z286" i="12"/>
  <c r="Z13" i="10" s="1"/>
  <c r="AC208" i="12"/>
  <c r="AD203" i="12"/>
  <c r="AD206" i="12" s="1"/>
  <c r="AE278" i="11"/>
  <c r="AE281" i="11" s="1"/>
  <c r="AD283" i="11"/>
  <c r="AE999" i="11"/>
  <c r="AE1002" i="11" s="1"/>
  <c r="AD1004" i="11"/>
  <c r="AD1005" i="11" s="1"/>
  <c r="AD1006" i="11" s="1"/>
  <c r="AD1007" i="11" s="1"/>
  <c r="AA470" i="12"/>
  <c r="AA471" i="12" s="1"/>
  <c r="AA472" i="12" s="1"/>
  <c r="AE314" i="12"/>
  <c r="AE317" i="12" s="1"/>
  <c r="AD319" i="12"/>
  <c r="AD320" i="12" s="1"/>
  <c r="AD321" i="12" s="1"/>
  <c r="AD322" i="12" s="1"/>
  <c r="AE143" i="11"/>
  <c r="AE146" i="11" s="1"/>
  <c r="AD148" i="11"/>
  <c r="AD149" i="11" s="1"/>
  <c r="AD150" i="11" s="1"/>
  <c r="AD151" i="11" s="1"/>
  <c r="AE750" i="11"/>
  <c r="AE753" i="11" s="1"/>
  <c r="AD755" i="11"/>
  <c r="AA84" i="12"/>
  <c r="AA85" i="12" s="1"/>
  <c r="AC239" i="11"/>
  <c r="AC240" i="11" s="1"/>
  <c r="AC241" i="11" s="1"/>
  <c r="AE163" i="11"/>
  <c r="AF158" i="11"/>
  <c r="AF161" i="11" s="1"/>
  <c r="AA560" i="12"/>
  <c r="AA561" i="12" s="1"/>
  <c r="AA562" i="12" s="1"/>
  <c r="AC133" i="11"/>
  <c r="AD128" i="11"/>
  <c r="AD131" i="11" s="1"/>
  <c r="AE1014" i="11"/>
  <c r="AE1017" i="11" s="1"/>
  <c r="AD1019" i="11"/>
  <c r="AD1020" i="11" s="1"/>
  <c r="AD1021" i="11" s="1"/>
  <c r="AD1022" i="11" s="1"/>
  <c r="AE833" i="11"/>
  <c r="AE834" i="11" s="1"/>
  <c r="AE835" i="11" s="1"/>
  <c r="AE836" i="11" s="1"/>
  <c r="AF828" i="11"/>
  <c r="AF831" i="11" s="1"/>
  <c r="AE585" i="11"/>
  <c r="AE588" i="11" s="1"/>
  <c r="AD590" i="11"/>
  <c r="AD984" i="11"/>
  <c r="AD987" i="11" s="1"/>
  <c r="AC989" i="11"/>
  <c r="AE690" i="11"/>
  <c r="AE693" i="11" s="1"/>
  <c r="AD695" i="11"/>
  <c r="AD696" i="11" s="1"/>
  <c r="AD697" i="11" s="1"/>
  <c r="AD698" i="11" s="1"/>
  <c r="AC334" i="12"/>
  <c r="AC335" i="12" s="1"/>
  <c r="AC336" i="12" s="1"/>
  <c r="AC337" i="12" s="1"/>
  <c r="AD329" i="12"/>
  <c r="AD332" i="12" s="1"/>
  <c r="AF265" i="11"/>
  <c r="AG280" i="11"/>
  <c r="AE328" i="11"/>
  <c r="AE329" i="11" s="1"/>
  <c r="AE330" i="11" s="1"/>
  <c r="AE331" i="11" s="1"/>
  <c r="AF323" i="11"/>
  <c r="AF326" i="11" s="1"/>
  <c r="AE436" i="12"/>
  <c r="AF429" i="12"/>
  <c r="AC185" i="12"/>
  <c r="AC188" i="12" s="1"/>
  <c r="AB190" i="12"/>
  <c r="AB711" i="11"/>
  <c r="AB712" i="11" s="1"/>
  <c r="AB713" i="11" s="1"/>
  <c r="AE818" i="11"/>
  <c r="AE819" i="11" s="1"/>
  <c r="AE820" i="11" s="1"/>
  <c r="AE821" i="11" s="1"/>
  <c r="AF813" i="11"/>
  <c r="AF816" i="11" s="1"/>
  <c r="AE707" i="11"/>
  <c r="AF722" i="11"/>
  <c r="Y177" i="12"/>
  <c r="Y178" i="12" s="1"/>
  <c r="Y116" i="12"/>
  <c r="AE203" i="11"/>
  <c r="AE206" i="11" s="1"/>
  <c r="AD208" i="11"/>
  <c r="AF496" i="12"/>
  <c r="AG489" i="12"/>
  <c r="AE298" i="11"/>
  <c r="AE299" i="11" s="1"/>
  <c r="AE300" i="11" s="1"/>
  <c r="AE301" i="11" s="1"/>
  <c r="AF293" i="11"/>
  <c r="AF296" i="11" s="1"/>
  <c r="AD361" i="12"/>
  <c r="AK1001" i="11"/>
  <c r="AD912" i="11"/>
  <c r="AD913" i="11" s="1"/>
  <c r="AD914" i="11" s="1"/>
  <c r="Z407" i="11"/>
  <c r="AA402" i="11"/>
  <c r="AA405" i="11" s="1"/>
  <c r="AE466" i="12"/>
  <c r="AF459" i="12"/>
  <c r="AF780" i="11"/>
  <c r="AF783" i="11" s="1"/>
  <c r="AE785" i="11"/>
  <c r="AE786" i="11" s="1"/>
  <c r="AE787" i="11" s="1"/>
  <c r="AE788" i="11" s="1"/>
  <c r="AF140" i="12"/>
  <c r="AF143" i="12" s="1"/>
  <c r="AE145" i="12"/>
  <c r="AE146" i="12" s="1"/>
  <c r="AE147" i="12" s="1"/>
  <c r="AE148" i="12" s="1"/>
  <c r="AA440" i="12"/>
  <c r="AA441" i="12" s="1"/>
  <c r="AA442" i="12" s="1"/>
  <c r="AD271" i="12"/>
  <c r="AE266" i="12"/>
  <c r="AE269" i="12" s="1"/>
  <c r="AG338" i="11"/>
  <c r="AG341" i="11" s="1"/>
  <c r="AF343" i="11"/>
  <c r="AD541" i="12"/>
  <c r="AD511" i="12" s="1"/>
  <c r="AE534" i="12"/>
  <c r="AA509" i="12"/>
  <c r="AA512" i="12" s="1"/>
  <c r="Z514" i="12"/>
  <c r="X410" i="12"/>
  <c r="X411" i="12" s="1"/>
  <c r="X412" i="12" s="1"/>
  <c r="AB559" i="12"/>
  <c r="AC554" i="12"/>
  <c r="AC557" i="12" s="1"/>
  <c r="AC268" i="11"/>
  <c r="AC269" i="11" s="1"/>
  <c r="AC270" i="11" s="1"/>
  <c r="AC271" i="11" s="1"/>
  <c r="AD263" i="11"/>
  <c r="AD266" i="11" s="1"/>
  <c r="AC314" i="11"/>
  <c r="AC315" i="11" s="1"/>
  <c r="AC316" i="11" s="1"/>
  <c r="AE92" i="12"/>
  <c r="AE95" i="12" s="1"/>
  <c r="AD97" i="12"/>
  <c r="Y867" i="11"/>
  <c r="Y868" i="11" s="1"/>
  <c r="Y869" i="11" s="1"/>
  <c r="AB636" i="11"/>
  <c r="AB637" i="11" s="1"/>
  <c r="AB638" i="11" s="1"/>
  <c r="AC710" i="11"/>
  <c r="AD705" i="11"/>
  <c r="AD708" i="11" s="1"/>
  <c r="AD492" i="11"/>
  <c r="AD495" i="11" s="1"/>
  <c r="AC497" i="11"/>
  <c r="AC498" i="11" s="1"/>
  <c r="AC499" i="11" s="1"/>
  <c r="AC500" i="11" s="1"/>
  <c r="AB539" i="12"/>
  <c r="AB542" i="12" s="1"/>
  <c r="AA544" i="12"/>
  <c r="Y409" i="12"/>
  <c r="Z404" i="12"/>
  <c r="Z407" i="12" s="1"/>
  <c r="AF79" i="12"/>
  <c r="AG94" i="12"/>
  <c r="AB269" i="11"/>
  <c r="AB270" i="11" s="1"/>
  <c r="AB271" i="11" s="1"/>
  <c r="AF331" i="12"/>
  <c r="AD483" i="11"/>
  <c r="AD484" i="11" s="1"/>
  <c r="AD485" i="11" s="1"/>
  <c r="AC134" i="11"/>
  <c r="AC135" i="11" s="1"/>
  <c r="AC136" i="11" s="1"/>
  <c r="AE720" i="11"/>
  <c r="AE723" i="11" s="1"/>
  <c r="AD725" i="11"/>
  <c r="AD726" i="11" s="1"/>
  <c r="AD727" i="11" s="1"/>
  <c r="AD728" i="11" s="1"/>
  <c r="AE848" i="11"/>
  <c r="AF843" i="11"/>
  <c r="AF846" i="11" s="1"/>
  <c r="AJ55" i="12"/>
  <c r="AE308" i="11"/>
  <c r="AE311" i="11" s="1"/>
  <c r="AD313" i="11"/>
  <c r="AD131" i="12"/>
  <c r="AF906" i="11"/>
  <c r="AF909" i="11" s="1"/>
  <c r="AE911" i="11"/>
  <c r="AE912" i="11" s="1"/>
  <c r="AE913" i="11" s="1"/>
  <c r="AE914" i="11" s="1"/>
  <c r="AB257" i="12"/>
  <c r="AB258" i="12" s="1"/>
  <c r="AB259" i="12" s="1"/>
  <c r="AH464" i="11"/>
  <c r="AA680" i="11"/>
  <c r="AB675" i="11"/>
  <c r="AB678" i="11" s="1"/>
  <c r="Y394" i="12"/>
  <c r="Z389" i="12"/>
  <c r="Z392" i="12" s="1"/>
  <c r="AB498" i="11"/>
  <c r="AB499" i="11" s="1"/>
  <c r="AB500" i="11" s="1"/>
  <c r="AA455" i="12"/>
  <c r="AA456" i="12" s="1"/>
  <c r="AA457" i="12" s="1"/>
  <c r="AE1029" i="11"/>
  <c r="AE1032" i="11" s="1"/>
  <c r="AD1034" i="11"/>
  <c r="AA364" i="12"/>
  <c r="AA365" i="12" s="1"/>
  <c r="AB359" i="12"/>
  <c r="AB362" i="12" s="1"/>
  <c r="AD921" i="11"/>
  <c r="AD924" i="11" s="1"/>
  <c r="AC926" i="11"/>
  <c r="AC927" i="11" s="1"/>
  <c r="AC928" i="11" s="1"/>
  <c r="AC929" i="11" s="1"/>
  <c r="Z957" i="11"/>
  <c r="Z958" i="11" s="1"/>
  <c r="Z959" i="11" s="1"/>
  <c r="AC726" i="11"/>
  <c r="AC727" i="11" s="1"/>
  <c r="AC728" i="11" s="1"/>
  <c r="AD896" i="11"/>
  <c r="AD897" i="11" s="1"/>
  <c r="AD898" i="11" s="1"/>
  <c r="AD899" i="11" s="1"/>
  <c r="AE891" i="11"/>
  <c r="AE894" i="11" s="1"/>
  <c r="AC239" i="12"/>
  <c r="AC240" i="12" s="1"/>
  <c r="AC241" i="12" s="1"/>
  <c r="AE253" i="11"/>
  <c r="AE254" i="11" s="1"/>
  <c r="AE255" i="11" s="1"/>
  <c r="AE256" i="11" s="1"/>
  <c r="AF248" i="11"/>
  <c r="AF251" i="11" s="1"/>
  <c r="AE600" i="11"/>
  <c r="AE603" i="11" s="1"/>
  <c r="AD605" i="11"/>
  <c r="AD606" i="11" s="1"/>
  <c r="AD607" i="11" s="1"/>
  <c r="AD608" i="11" s="1"/>
  <c r="AC179" i="11"/>
  <c r="AC180" i="11" s="1"/>
  <c r="AC181" i="11" s="1"/>
  <c r="AE422" i="11"/>
  <c r="AE423" i="11" s="1"/>
  <c r="AE424" i="11" s="1"/>
  <c r="AE425" i="11" s="1"/>
  <c r="AF417" i="11"/>
  <c r="AF420" i="11" s="1"/>
  <c r="AC453" i="11"/>
  <c r="AC454" i="11" s="1"/>
  <c r="AC455" i="11" s="1"/>
  <c r="AC224" i="12"/>
  <c r="AC225" i="12" s="1"/>
  <c r="AC226" i="12" s="1"/>
  <c r="AI556" i="12"/>
  <c r="AJ549" i="12"/>
  <c r="AC209" i="11"/>
  <c r="AC210" i="11" s="1"/>
  <c r="AC211" i="11" s="1"/>
  <c r="AB419" i="12"/>
  <c r="AB422" i="12" s="1"/>
  <c r="AA424" i="12"/>
  <c r="AB83" i="12"/>
  <c r="AJ474" i="12" l="1"/>
  <c r="AI481" i="12"/>
  <c r="AA366" i="12"/>
  <c r="AA367" i="12" s="1"/>
  <c r="AA177" i="12"/>
  <c r="AA178" i="12" s="1"/>
  <c r="AA116" i="12"/>
  <c r="AJ556" i="12"/>
  <c r="AK549" i="12"/>
  <c r="AD926" i="11"/>
  <c r="AD927" i="11" s="1"/>
  <c r="AD928" i="11" s="1"/>
  <c r="AD929" i="11" s="1"/>
  <c r="AE921" i="11"/>
  <c r="AE924" i="11" s="1"/>
  <c r="AI464" i="11"/>
  <c r="AE725" i="11"/>
  <c r="AE726" i="11" s="1"/>
  <c r="AE727" i="11" s="1"/>
  <c r="AE728" i="11" s="1"/>
  <c r="AF720" i="11"/>
  <c r="AF723" i="11" s="1"/>
  <c r="AD497" i="11"/>
  <c r="AD498" i="11" s="1"/>
  <c r="AD499" i="11" s="1"/>
  <c r="AD500" i="11" s="1"/>
  <c r="AE492" i="11"/>
  <c r="AE495" i="11" s="1"/>
  <c r="AF145" i="12"/>
  <c r="AF146" i="12" s="1"/>
  <c r="AF147" i="12" s="1"/>
  <c r="AF148" i="12" s="1"/>
  <c r="AG140" i="12"/>
  <c r="AG143" i="12" s="1"/>
  <c r="AG293" i="11"/>
  <c r="AG296" i="11" s="1"/>
  <c r="AF298" i="11"/>
  <c r="AF299" i="11" s="1"/>
  <c r="AF300" i="11" s="1"/>
  <c r="AF301" i="11" s="1"/>
  <c r="Y117" i="12"/>
  <c r="Y118" i="12" s="1"/>
  <c r="AE421" i="12"/>
  <c r="AE329" i="12"/>
  <c r="AE332" i="12" s="1"/>
  <c r="AD334" i="12"/>
  <c r="AD335" i="12" s="1"/>
  <c r="AD336" i="12" s="1"/>
  <c r="AD337" i="12" s="1"/>
  <c r="AG828" i="11"/>
  <c r="AG831" i="11" s="1"/>
  <c r="AF833" i="11"/>
  <c r="AF834" i="11" s="1"/>
  <c r="AF835" i="11" s="1"/>
  <c r="AF836" i="11" s="1"/>
  <c r="AE1019" i="11"/>
  <c r="AE1020" i="11" s="1"/>
  <c r="AE1021" i="11" s="1"/>
  <c r="AE1022" i="11" s="1"/>
  <c r="AF1014" i="11"/>
  <c r="AF1017" i="11" s="1"/>
  <c r="AG158" i="11"/>
  <c r="AG161" i="11" s="1"/>
  <c r="AF163" i="11"/>
  <c r="AF164" i="11" s="1"/>
  <c r="AF165" i="11" s="1"/>
  <c r="AF166" i="11" s="1"/>
  <c r="AB542" i="11"/>
  <c r="AB543" i="11" s="1"/>
  <c r="AB544" i="11" s="1"/>
  <c r="AB545" i="11" s="1"/>
  <c r="AC537" i="11"/>
  <c r="AC540" i="11" s="1"/>
  <c r="Y19" i="10"/>
  <c r="Y20" i="10" s="1"/>
  <c r="AC454" i="12"/>
  <c r="AD449" i="12"/>
  <c r="AD452" i="12" s="1"/>
  <c r="AK3" i="10"/>
  <c r="AD374" i="11"/>
  <c r="AD375" i="11" s="1"/>
  <c r="AD376" i="11" s="1"/>
  <c r="AE238" i="11"/>
  <c r="AE239" i="11" s="1"/>
  <c r="AE240" i="11" s="1"/>
  <c r="AE241" i="11" s="1"/>
  <c r="AF233" i="11"/>
  <c r="AF236" i="11" s="1"/>
  <c r="AC469" i="12"/>
  <c r="AC470" i="12" s="1"/>
  <c r="AC471" i="12" s="1"/>
  <c r="AC472" i="12" s="1"/>
  <c r="AD464" i="12"/>
  <c r="AD467" i="12" s="1"/>
  <c r="AI172" i="12"/>
  <c r="AJ165" i="12"/>
  <c r="AC876" i="11"/>
  <c r="AC879" i="11" s="1"/>
  <c r="AB881" i="11"/>
  <c r="AB882" i="11" s="1"/>
  <c r="AB883" i="11" s="1"/>
  <c r="AB884" i="11" s="1"/>
  <c r="AM253" i="12"/>
  <c r="AN268" i="12"/>
  <c r="AD1035" i="11"/>
  <c r="AD1036" i="11" s="1"/>
  <c r="AD1037" i="11" s="1"/>
  <c r="AB529" i="12"/>
  <c r="AB530" i="12" s="1"/>
  <c r="AB531" i="12" s="1"/>
  <c r="AB532" i="12" s="1"/>
  <c r="AC524" i="12"/>
  <c r="AC527" i="12" s="1"/>
  <c r="AC636" i="11"/>
  <c r="AC637" i="11" s="1"/>
  <c r="AC638" i="11" s="1"/>
  <c r="AB956" i="11"/>
  <c r="AB957" i="11" s="1"/>
  <c r="AB958" i="11" s="1"/>
  <c r="AB959" i="11" s="1"/>
  <c r="AC951" i="11"/>
  <c r="AC954" i="11" s="1"/>
  <c r="AC484" i="12"/>
  <c r="AC485" i="12" s="1"/>
  <c r="AC486" i="12" s="1"/>
  <c r="AC487" i="12" s="1"/>
  <c r="AD479" i="12"/>
  <c r="AD482" i="12" s="1"/>
  <c r="AI587" i="11"/>
  <c r="X16" i="10"/>
  <c r="Y11" i="10"/>
  <c r="Y14" i="10" s="1"/>
  <c r="AE620" i="11"/>
  <c r="AE621" i="11" s="1"/>
  <c r="AE622" i="11" s="1"/>
  <c r="AE623" i="11" s="1"/>
  <c r="AF615" i="11"/>
  <c r="AF618" i="11" s="1"/>
  <c r="AC650" i="11"/>
  <c r="AC651" i="11" s="1"/>
  <c r="AC652" i="11" s="1"/>
  <c r="AC653" i="11" s="1"/>
  <c r="AD645" i="11"/>
  <c r="AD648" i="11" s="1"/>
  <c r="AJ1016" i="11"/>
  <c r="AI986" i="11"/>
  <c r="AC359" i="12"/>
  <c r="AC362" i="12" s="1"/>
  <c r="AB364" i="12"/>
  <c r="AB365" i="12" s="1"/>
  <c r="AE1034" i="11"/>
  <c r="AF1029" i="11"/>
  <c r="AF1032" i="11" s="1"/>
  <c r="AA389" i="12"/>
  <c r="AA392" i="12" s="1"/>
  <c r="Z394" i="12"/>
  <c r="AE313" i="11"/>
  <c r="AF308" i="11"/>
  <c r="AF311" i="11" s="1"/>
  <c r="AG843" i="11"/>
  <c r="AG846" i="11" s="1"/>
  <c r="AF848" i="11"/>
  <c r="AF849" i="11" s="1"/>
  <c r="AF850" i="11" s="1"/>
  <c r="AF851" i="11" s="1"/>
  <c r="AG79" i="12"/>
  <c r="AH94" i="12"/>
  <c r="AD710" i="11"/>
  <c r="AD711" i="11" s="1"/>
  <c r="AD712" i="11" s="1"/>
  <c r="AD713" i="11" s="1"/>
  <c r="AE705" i="11"/>
  <c r="AE708" i="11" s="1"/>
  <c r="AD284" i="11"/>
  <c r="AD285" i="11" s="1"/>
  <c r="AD286" i="11" s="1"/>
  <c r="AD268" i="11"/>
  <c r="AD269" i="11" s="1"/>
  <c r="AD270" i="11" s="1"/>
  <c r="AD271" i="11" s="1"/>
  <c r="AE263" i="11"/>
  <c r="AE266" i="11" s="1"/>
  <c r="AE541" i="12"/>
  <c r="AE511" i="12" s="1"/>
  <c r="AF534" i="12"/>
  <c r="AG813" i="11"/>
  <c r="AG816" i="11" s="1"/>
  <c r="AF818" i="11"/>
  <c r="AF819" i="11" s="1"/>
  <c r="AF820" i="11" s="1"/>
  <c r="AF821" i="11" s="1"/>
  <c r="AC190" i="12"/>
  <c r="AD185" i="12"/>
  <c r="AD188" i="12" s="1"/>
  <c r="AA681" i="11"/>
  <c r="AA682" i="11" s="1"/>
  <c r="AA683" i="11" s="1"/>
  <c r="AG265" i="11"/>
  <c r="AH280" i="11"/>
  <c r="AD989" i="11"/>
  <c r="AE984" i="11"/>
  <c r="AE987" i="11" s="1"/>
  <c r="AE148" i="11"/>
  <c r="AE149" i="11" s="1"/>
  <c r="AE150" i="11" s="1"/>
  <c r="AE151" i="11" s="1"/>
  <c r="AF143" i="11"/>
  <c r="AF146" i="11" s="1"/>
  <c r="AE283" i="11"/>
  <c r="AF278" i="11"/>
  <c r="AF281" i="11" s="1"/>
  <c r="AB391" i="12"/>
  <c r="AA286" i="12"/>
  <c r="AA13" i="10" s="1"/>
  <c r="AF482" i="11"/>
  <c r="AF483" i="11" s="1"/>
  <c r="AF484" i="11" s="1"/>
  <c r="AF485" i="11" s="1"/>
  <c r="AG477" i="11"/>
  <c r="AG480" i="11" s="1"/>
  <c r="AD468" i="11"/>
  <c r="AD469" i="11" s="1"/>
  <c r="AD470" i="11" s="1"/>
  <c r="AB861" i="11"/>
  <c r="AB864" i="11" s="1"/>
  <c r="AA866" i="11"/>
  <c r="AA867" i="11" s="1"/>
  <c r="AA868" i="11" s="1"/>
  <c r="AA869" i="11" s="1"/>
  <c r="AG451" i="12"/>
  <c r="AH444" i="12"/>
  <c r="AF344" i="11"/>
  <c r="AF345" i="11" s="1"/>
  <c r="AF346" i="11" s="1"/>
  <c r="AA972" i="11"/>
  <c r="AA973" i="11" s="1"/>
  <c r="AA974" i="11" s="1"/>
  <c r="AA555" i="11"/>
  <c r="AA558" i="11" s="1"/>
  <c r="Z560" i="11"/>
  <c r="Z561" i="11" s="1"/>
  <c r="Z562" i="11" s="1"/>
  <c r="Z563" i="11" s="1"/>
  <c r="AD256" i="12"/>
  <c r="AE251" i="12"/>
  <c r="AE254" i="12" s="1"/>
  <c r="AE770" i="11"/>
  <c r="AE771" i="11" s="1"/>
  <c r="AE772" i="11" s="1"/>
  <c r="AE773" i="11" s="1"/>
  <c r="AF765" i="11"/>
  <c r="AF768" i="11" s="1"/>
  <c r="AC439" i="12"/>
  <c r="AD434" i="12"/>
  <c r="AD437" i="12" s="1"/>
  <c r="AE238" i="12"/>
  <c r="AF233" i="12"/>
  <c r="AF236" i="12" s="1"/>
  <c r="AC990" i="11"/>
  <c r="AC991" i="11" s="1"/>
  <c r="AC992" i="11" s="1"/>
  <c r="AJ205" i="11"/>
  <c r="AI175" i="11"/>
  <c r="AE164" i="11"/>
  <c r="AE165" i="11" s="1"/>
  <c r="AE166" i="11" s="1"/>
  <c r="AG188" i="11"/>
  <c r="AG191" i="11" s="1"/>
  <c r="AF193" i="11"/>
  <c r="AF194" i="11" s="1"/>
  <c r="AF195" i="11" s="1"/>
  <c r="AF196" i="11" s="1"/>
  <c r="AL190" i="11"/>
  <c r="AC499" i="12"/>
  <c r="AC500" i="12" s="1"/>
  <c r="AC501" i="12" s="1"/>
  <c r="AC502" i="12" s="1"/>
  <c r="AD494" i="12"/>
  <c r="AD497" i="12" s="1"/>
  <c r="AE467" i="11"/>
  <c r="AF462" i="11"/>
  <c r="AF465" i="11" s="1"/>
  <c r="AA528" i="11"/>
  <c r="AA529" i="11" s="1"/>
  <c r="AA530" i="11" s="1"/>
  <c r="AC170" i="12"/>
  <c r="AC173" i="12" s="1"/>
  <c r="AB175" i="12"/>
  <c r="AB176" i="12" s="1"/>
  <c r="AB971" i="11"/>
  <c r="AC966" i="11"/>
  <c r="AC969" i="11" s="1"/>
  <c r="AF494" i="11"/>
  <c r="AE404" i="11"/>
  <c r="AG130" i="11"/>
  <c r="AH145" i="11"/>
  <c r="AA666" i="11"/>
  <c r="AA667" i="11" s="1"/>
  <c r="AA668" i="11" s="1"/>
  <c r="AB942" i="11"/>
  <c r="AB943" i="11" s="1"/>
  <c r="AB944" i="11" s="1"/>
  <c r="AD314" i="11"/>
  <c r="AD315" i="11" s="1"/>
  <c r="AD316" i="11" s="1"/>
  <c r="AG218" i="11"/>
  <c r="AG221" i="11" s="1"/>
  <c r="AF223" i="11"/>
  <c r="AG157" i="12"/>
  <c r="AF112" i="12"/>
  <c r="P52" i="11"/>
  <c r="K62" i="14"/>
  <c r="AF173" i="11"/>
  <c r="AF176" i="11" s="1"/>
  <c r="AE178" i="11"/>
  <c r="AE179" i="11" s="1"/>
  <c r="AE180" i="11" s="1"/>
  <c r="AE181" i="11" s="1"/>
  <c r="X290" i="12"/>
  <c r="AB424" i="12"/>
  <c r="AC419" i="12"/>
  <c r="AC422" i="12" s="1"/>
  <c r="AG417" i="11"/>
  <c r="AG420" i="11" s="1"/>
  <c r="AF422" i="11"/>
  <c r="AF423" i="11" s="1"/>
  <c r="AF424" i="11" s="1"/>
  <c r="AF425" i="11" s="1"/>
  <c r="AE605" i="11"/>
  <c r="AF600" i="11"/>
  <c r="AF603" i="11" s="1"/>
  <c r="AF891" i="11"/>
  <c r="AF894" i="11" s="1"/>
  <c r="AE896" i="11"/>
  <c r="AE897" i="11" s="1"/>
  <c r="AE898" i="11" s="1"/>
  <c r="AE899" i="11" s="1"/>
  <c r="AD132" i="12"/>
  <c r="AD133" i="12" s="1"/>
  <c r="AK55" i="12"/>
  <c r="AB544" i="12"/>
  <c r="AC539" i="12"/>
  <c r="AC542" i="12" s="1"/>
  <c r="AE97" i="12"/>
  <c r="AE98" i="12" s="1"/>
  <c r="AE99" i="12" s="1"/>
  <c r="AE100" i="12" s="1"/>
  <c r="AF92" i="12"/>
  <c r="AF95" i="12" s="1"/>
  <c r="AG343" i="11"/>
  <c r="AG344" i="11" s="1"/>
  <c r="AG345" i="11" s="1"/>
  <c r="AG346" i="11" s="1"/>
  <c r="AH338" i="11"/>
  <c r="AH341" i="11" s="1"/>
  <c r="AF785" i="11"/>
  <c r="AG780" i="11"/>
  <c r="AG783" i="11" s="1"/>
  <c r="AA407" i="11"/>
  <c r="AA408" i="11" s="1"/>
  <c r="AA409" i="11" s="1"/>
  <c r="AA410" i="11" s="1"/>
  <c r="AB402" i="11"/>
  <c r="AB405" i="11" s="1"/>
  <c r="AL1001" i="11"/>
  <c r="AE361" i="12"/>
  <c r="AG496" i="12"/>
  <c r="AH489" i="12"/>
  <c r="AF707" i="11"/>
  <c r="AG722" i="11"/>
  <c r="Y395" i="12"/>
  <c r="AG323" i="11"/>
  <c r="AG326" i="11" s="1"/>
  <c r="AF328" i="11"/>
  <c r="AF329" i="11" s="1"/>
  <c r="AF330" i="11" s="1"/>
  <c r="AF331" i="11" s="1"/>
  <c r="AE849" i="11"/>
  <c r="AE850" i="11" s="1"/>
  <c r="AE851" i="11" s="1"/>
  <c r="AD133" i="11"/>
  <c r="AD134" i="11" s="1"/>
  <c r="AD135" i="11" s="1"/>
  <c r="AD136" i="11" s="1"/>
  <c r="AE128" i="11"/>
  <c r="AE131" i="11" s="1"/>
  <c r="AC711" i="11"/>
  <c r="AC712" i="11" s="1"/>
  <c r="AC713" i="11" s="1"/>
  <c r="AE1004" i="11"/>
  <c r="AF999" i="11"/>
  <c r="AF1002" i="11" s="1"/>
  <c r="AE203" i="12"/>
  <c r="AE206" i="12" s="1"/>
  <c r="AD208" i="12"/>
  <c r="AD209" i="12" s="1"/>
  <c r="AD210" i="12" s="1"/>
  <c r="AD211" i="12" s="1"/>
  <c r="AB110" i="12"/>
  <c r="AB113" i="12" s="1"/>
  <c r="AA115" i="12"/>
  <c r="AB560" i="12"/>
  <c r="AB561" i="12" s="1"/>
  <c r="AB562" i="12" s="1"/>
  <c r="AB527" i="11"/>
  <c r="AC522" i="11"/>
  <c r="AC525" i="11" s="1"/>
  <c r="AD272" i="12"/>
  <c r="AD273" i="12" s="1"/>
  <c r="AD274" i="12" s="1"/>
  <c r="AK301" i="12"/>
  <c r="AD306" i="12"/>
  <c r="AD307" i="12" s="1"/>
  <c r="AK91" i="11"/>
  <c r="AG432" i="11"/>
  <c r="AG435" i="11" s="1"/>
  <c r="AF437" i="11"/>
  <c r="AF438" i="11" s="1"/>
  <c r="AF439" i="11" s="1"/>
  <c r="AF440" i="11" s="1"/>
  <c r="AF526" i="12"/>
  <c r="AG519" i="12"/>
  <c r="AI205" i="12"/>
  <c r="AJ220" i="12"/>
  <c r="AJ800" i="11"/>
  <c r="AK815" i="11"/>
  <c r="AE452" i="11"/>
  <c r="AE453" i="11" s="1"/>
  <c r="AE454" i="11" s="1"/>
  <c r="AE455" i="11" s="1"/>
  <c r="AF447" i="11"/>
  <c r="AF450" i="11" s="1"/>
  <c r="AD507" i="11"/>
  <c r="AD510" i="11" s="1"/>
  <c r="AC512" i="11"/>
  <c r="AF125" i="12"/>
  <c r="AF128" i="12" s="1"/>
  <c r="AE130" i="12"/>
  <c r="AE131" i="12" s="1"/>
  <c r="AF224" i="11"/>
  <c r="AF225" i="11" s="1"/>
  <c r="AF226" i="11" s="1"/>
  <c r="Y410" i="12"/>
  <c r="Y411" i="12" s="1"/>
  <c r="Y412" i="12" s="1"/>
  <c r="AK370" i="11"/>
  <c r="AK419" i="11"/>
  <c r="AA379" i="12"/>
  <c r="AB374" i="12"/>
  <c r="AB377" i="12" s="1"/>
  <c r="AB570" i="11"/>
  <c r="AB573" i="11" s="1"/>
  <c r="AA575" i="11"/>
  <c r="AA576" i="11" s="1"/>
  <c r="AA577" i="11" s="1"/>
  <c r="AA578" i="11" s="1"/>
  <c r="AB84" i="12"/>
  <c r="AB85" i="12" s="1"/>
  <c r="AG248" i="11"/>
  <c r="AG251" i="11" s="1"/>
  <c r="AF253" i="11"/>
  <c r="AD209" i="11"/>
  <c r="AD210" i="11" s="1"/>
  <c r="AD211" i="11" s="1"/>
  <c r="AB191" i="12"/>
  <c r="AB192" i="12" s="1"/>
  <c r="AB193" i="12" s="1"/>
  <c r="AC675" i="11"/>
  <c r="AC678" i="11" s="1"/>
  <c r="AB680" i="11"/>
  <c r="AF911" i="11"/>
  <c r="AF912" i="11" s="1"/>
  <c r="AF913" i="11" s="1"/>
  <c r="AF914" i="11" s="1"/>
  <c r="AG906" i="11"/>
  <c r="AG909" i="11" s="1"/>
  <c r="AD591" i="11"/>
  <c r="AD592" i="11" s="1"/>
  <c r="AD593" i="11" s="1"/>
  <c r="AG331" i="12"/>
  <c r="AA404" i="12"/>
  <c r="AA407" i="12" s="1"/>
  <c r="Z409" i="12"/>
  <c r="AD756" i="11"/>
  <c r="AD757" i="11" s="1"/>
  <c r="AD758" i="11" s="1"/>
  <c r="AC559" i="12"/>
  <c r="AD554" i="12"/>
  <c r="AD557" i="12" s="1"/>
  <c r="AA514" i="12"/>
  <c r="AA515" i="12" s="1"/>
  <c r="AA516" i="12" s="1"/>
  <c r="AA517" i="12" s="1"/>
  <c r="AB509" i="12"/>
  <c r="AB512" i="12" s="1"/>
  <c r="Z867" i="11"/>
  <c r="Z868" i="11" s="1"/>
  <c r="Z869" i="11" s="1"/>
  <c r="AF266" i="12"/>
  <c r="AF269" i="12" s="1"/>
  <c r="AE271" i="12"/>
  <c r="AF466" i="12"/>
  <c r="AG459" i="12"/>
  <c r="AD771" i="11"/>
  <c r="AD772" i="11" s="1"/>
  <c r="AD773" i="11" s="1"/>
  <c r="AE208" i="11"/>
  <c r="AF203" i="11"/>
  <c r="AF206" i="11" s="1"/>
  <c r="AF436" i="12"/>
  <c r="AG429" i="12"/>
  <c r="AD239" i="12"/>
  <c r="AD240" i="12" s="1"/>
  <c r="AD241" i="12" s="1"/>
  <c r="AE695" i="11"/>
  <c r="AE696" i="11" s="1"/>
  <c r="AE697" i="11" s="1"/>
  <c r="AE698" i="11" s="1"/>
  <c r="AF690" i="11"/>
  <c r="AF693" i="11" s="1"/>
  <c r="AE590" i="11"/>
  <c r="AF585" i="11"/>
  <c r="AF588" i="11" s="1"/>
  <c r="AE755" i="11"/>
  <c r="AF750" i="11"/>
  <c r="AF753" i="11" s="1"/>
  <c r="AE319" i="12"/>
  <c r="AE320" i="12" s="1"/>
  <c r="AE321" i="12" s="1"/>
  <c r="AE322" i="12" s="1"/>
  <c r="AF314" i="12"/>
  <c r="AF317" i="12" s="1"/>
  <c r="AC83" i="12"/>
  <c r="AF368" i="11"/>
  <c r="AF371" i="11" s="1"/>
  <c r="AE373" i="11"/>
  <c r="AE740" i="11"/>
  <c r="AF735" i="11"/>
  <c r="AF738" i="11" s="1"/>
  <c r="Z284" i="12"/>
  <c r="Z287" i="12" s="1"/>
  <c r="Y289" i="12"/>
  <c r="W291" i="12"/>
  <c r="W292" i="12" s="1"/>
  <c r="W17" i="10"/>
  <c r="AH878" i="11"/>
  <c r="AI893" i="11"/>
  <c r="AC161" i="12"/>
  <c r="Z408" i="11"/>
  <c r="Z409" i="11" s="1"/>
  <c r="Z410" i="11" s="1"/>
  <c r="X20" i="10"/>
  <c r="AC660" i="11"/>
  <c r="AC663" i="11" s="1"/>
  <c r="AB665" i="11"/>
  <c r="AB666" i="11" s="1"/>
  <c r="AB667" i="11" s="1"/>
  <c r="AB668" i="11" s="1"/>
  <c r="AE630" i="11"/>
  <c r="AE633" i="11" s="1"/>
  <c r="AD635" i="11"/>
  <c r="AD936" i="11"/>
  <c r="AD939" i="11" s="1"/>
  <c r="AC941" i="11"/>
  <c r="AF798" i="11"/>
  <c r="AF801" i="11" s="1"/>
  <c r="AE803" i="11"/>
  <c r="AE77" i="12"/>
  <c r="AE80" i="12" s="1"/>
  <c r="AD82" i="12"/>
  <c r="AC209" i="12"/>
  <c r="AC210" i="12" s="1"/>
  <c r="AC211" i="12" s="1"/>
  <c r="X562" i="11"/>
  <c r="X563" i="11" s="1"/>
  <c r="AE953" i="11"/>
  <c r="AD863" i="11"/>
  <c r="AA425" i="12"/>
  <c r="AA426" i="12" s="1"/>
  <c r="AA427" i="12" s="1"/>
  <c r="Y561" i="11"/>
  <c r="AD160" i="12"/>
  <c r="AD161" i="12" s="1"/>
  <c r="AE155" i="12"/>
  <c r="AE158" i="12" s="1"/>
  <c r="AC257" i="12"/>
  <c r="AC258" i="12" s="1"/>
  <c r="AC259" i="12" s="1"/>
  <c r="AE304" i="12"/>
  <c r="AF299" i="12"/>
  <c r="AF302" i="12" s="1"/>
  <c r="Z117" i="12"/>
  <c r="Z118" i="12" s="1"/>
  <c r="AF662" i="11"/>
  <c r="AE572" i="11"/>
  <c r="AE557" i="11" s="1"/>
  <c r="AE223" i="12"/>
  <c r="AF218" i="12"/>
  <c r="AF221" i="12" s="1"/>
  <c r="AE438" i="11"/>
  <c r="AE439" i="11" s="1"/>
  <c r="AE440" i="11" s="1"/>
  <c r="AA545" i="12"/>
  <c r="AA546" i="12" s="1"/>
  <c r="AA547" i="12" s="1"/>
  <c r="AD98" i="12"/>
  <c r="AD99" i="12" s="1"/>
  <c r="AD100" i="12" s="1"/>
  <c r="AC349" i="12"/>
  <c r="AD344" i="12"/>
  <c r="AD347" i="12" s="1"/>
  <c r="Z515" i="12"/>
  <c r="Z516" i="12" s="1"/>
  <c r="Z517" i="12" s="1"/>
  <c r="AJ127" i="12"/>
  <c r="AK474" i="12" l="1"/>
  <c r="AJ481" i="12"/>
  <c r="AF421" i="12"/>
  <c r="AD162" i="12"/>
  <c r="AD163" i="12" s="1"/>
  <c r="AE132" i="12"/>
  <c r="AE133" i="12" s="1"/>
  <c r="Y562" i="11"/>
  <c r="Y563" i="11" s="1"/>
  <c r="AF953" i="11"/>
  <c r="AE863" i="11"/>
  <c r="AI878" i="11"/>
  <c r="AJ893" i="11"/>
  <c r="AC84" i="12"/>
  <c r="AC85" i="12" s="1"/>
  <c r="AC350" i="12"/>
  <c r="AE224" i="12"/>
  <c r="AE225" i="12" s="1"/>
  <c r="AE226" i="12" s="1"/>
  <c r="AE305" i="12"/>
  <c r="AJ205" i="12"/>
  <c r="AK220" i="12"/>
  <c r="AL91" i="11"/>
  <c r="AC110" i="12"/>
  <c r="AC113" i="12" s="1"/>
  <c r="AB115" i="12"/>
  <c r="AF128" i="11"/>
  <c r="AF131" i="11" s="1"/>
  <c r="AE133" i="11"/>
  <c r="AE134" i="11" s="1"/>
  <c r="AE135" i="11" s="1"/>
  <c r="AE136" i="11" s="1"/>
  <c r="AH496" i="12"/>
  <c r="AI489" i="12"/>
  <c r="AM1001" i="11"/>
  <c r="AH780" i="11"/>
  <c r="AH783" i="11" s="1"/>
  <c r="AG785" i="11"/>
  <c r="AG786" i="11" s="1"/>
  <c r="AG787" i="11" s="1"/>
  <c r="AG788" i="11" s="1"/>
  <c r="AB366" i="12"/>
  <c r="AB367" i="12" s="1"/>
  <c r="AH157" i="12"/>
  <c r="AG112" i="12"/>
  <c r="AH130" i="11"/>
  <c r="AI145" i="11"/>
  <c r="AC175" i="12"/>
  <c r="AD170" i="12"/>
  <c r="AD173" i="12" s="1"/>
  <c r="AB555" i="11"/>
  <c r="AB558" i="11" s="1"/>
  <c r="AA560" i="11"/>
  <c r="AA561" i="11" s="1"/>
  <c r="AA562" i="11" s="1"/>
  <c r="AA563" i="11" s="1"/>
  <c r="AB528" i="11"/>
  <c r="AB529" i="11" s="1"/>
  <c r="AB530" i="11" s="1"/>
  <c r="AE1005" i="11"/>
  <c r="AE1006" i="11" s="1"/>
  <c r="AE1007" i="11" s="1"/>
  <c r="AE185" i="12"/>
  <c r="AE188" i="12" s="1"/>
  <c r="AD190" i="12"/>
  <c r="AH79" i="12"/>
  <c r="AI94" i="12"/>
  <c r="AG308" i="11"/>
  <c r="AG311" i="11" s="1"/>
  <c r="AF313" i="11"/>
  <c r="AF314" i="11" s="1"/>
  <c r="AF315" i="11" s="1"/>
  <c r="AF316" i="11" s="1"/>
  <c r="AG1029" i="11"/>
  <c r="AG1032" i="11" s="1"/>
  <c r="AF1034" i="11"/>
  <c r="AE606" i="11"/>
  <c r="AE607" i="11" s="1"/>
  <c r="AE608" i="11" s="1"/>
  <c r="AE645" i="11"/>
  <c r="AE648" i="11" s="1"/>
  <c r="AD650" i="11"/>
  <c r="AD651" i="11" s="1"/>
  <c r="AD652" i="11" s="1"/>
  <c r="AD653" i="11" s="1"/>
  <c r="Y16" i="10"/>
  <c r="Z11" i="10"/>
  <c r="Z14" i="10" s="1"/>
  <c r="AE479" i="12"/>
  <c r="AE482" i="12" s="1"/>
  <c r="AD484" i="12"/>
  <c r="AD485" i="12" s="1"/>
  <c r="AD486" i="12" s="1"/>
  <c r="AD487" i="12" s="1"/>
  <c r="AD876" i="11"/>
  <c r="AD879" i="11" s="1"/>
  <c r="AC881" i="11"/>
  <c r="AC882" i="11" s="1"/>
  <c r="AC883" i="11" s="1"/>
  <c r="AC884" i="11" s="1"/>
  <c r="AE464" i="12"/>
  <c r="AE467" i="12" s="1"/>
  <c r="AD469" i="12"/>
  <c r="AD470" i="12" s="1"/>
  <c r="AD471" i="12" s="1"/>
  <c r="AD472" i="12" s="1"/>
  <c r="AE468" i="11"/>
  <c r="AE469" i="11" s="1"/>
  <c r="AE470" i="11" s="1"/>
  <c r="AH140" i="12"/>
  <c r="AH143" i="12" s="1"/>
  <c r="AG145" i="12"/>
  <c r="AG146" i="12" s="1"/>
  <c r="AG147" i="12" s="1"/>
  <c r="AG148" i="12" s="1"/>
  <c r="Z410" i="12"/>
  <c r="Z411" i="12" s="1"/>
  <c r="Z412" i="12" s="1"/>
  <c r="AF921" i="11"/>
  <c r="AF924" i="11" s="1"/>
  <c r="AE926" i="11"/>
  <c r="AE927" i="11" s="1"/>
  <c r="AE928" i="11" s="1"/>
  <c r="AE929" i="11" s="1"/>
  <c r="AA117" i="12"/>
  <c r="AA118" i="12" s="1"/>
  <c r="AC513" i="11"/>
  <c r="AC514" i="11" s="1"/>
  <c r="AC515" i="11" s="1"/>
  <c r="AD941" i="11"/>
  <c r="AD942" i="11" s="1"/>
  <c r="AD943" i="11" s="1"/>
  <c r="AD944" i="11" s="1"/>
  <c r="AE936" i="11"/>
  <c r="AE939" i="11" s="1"/>
  <c r="AE635" i="11"/>
  <c r="AE636" i="11" s="1"/>
  <c r="AE637" i="11" s="1"/>
  <c r="AE638" i="11" s="1"/>
  <c r="AF630" i="11"/>
  <c r="AF633" i="11" s="1"/>
  <c r="AG314" i="12"/>
  <c r="AG317" i="12" s="1"/>
  <c r="AF319" i="12"/>
  <c r="AF320" i="12" s="1"/>
  <c r="AF321" i="12" s="1"/>
  <c r="AF322" i="12" s="1"/>
  <c r="AG690" i="11"/>
  <c r="AG693" i="11" s="1"/>
  <c r="AF695" i="11"/>
  <c r="AF696" i="11" s="1"/>
  <c r="AF697" i="11" s="1"/>
  <c r="AF698" i="11" s="1"/>
  <c r="AG436" i="12"/>
  <c r="AH429" i="12"/>
  <c r="AB514" i="12"/>
  <c r="AB515" i="12" s="1"/>
  <c r="AB516" i="12" s="1"/>
  <c r="AB517" i="12" s="1"/>
  <c r="AC509" i="12"/>
  <c r="AC512" i="12" s="1"/>
  <c r="AA409" i="12"/>
  <c r="AA410" i="12" s="1"/>
  <c r="AA411" i="12" s="1"/>
  <c r="AA412" i="12" s="1"/>
  <c r="AB404" i="12"/>
  <c r="AB407" i="12" s="1"/>
  <c r="AC680" i="11"/>
  <c r="AC681" i="11" s="1"/>
  <c r="AC682" i="11" s="1"/>
  <c r="AC683" i="11" s="1"/>
  <c r="AD675" i="11"/>
  <c r="AD678" i="11" s="1"/>
  <c r="AG253" i="11"/>
  <c r="AG254" i="11" s="1"/>
  <c r="AG255" i="11" s="1"/>
  <c r="AG256" i="11" s="1"/>
  <c r="AH248" i="11"/>
  <c r="AH251" i="11" s="1"/>
  <c r="AC374" i="12"/>
  <c r="AC377" i="12" s="1"/>
  <c r="AB379" i="12"/>
  <c r="AL370" i="11"/>
  <c r="AD512" i="11"/>
  <c r="AD513" i="11" s="1"/>
  <c r="AD514" i="11" s="1"/>
  <c r="AD515" i="11" s="1"/>
  <c r="AE507" i="11"/>
  <c r="AE510" i="11" s="1"/>
  <c r="AK800" i="11"/>
  <c r="AL815" i="11"/>
  <c r="AE741" i="11"/>
  <c r="AE742" i="11" s="1"/>
  <c r="AE743" i="11" s="1"/>
  <c r="AG707" i="11"/>
  <c r="AH722" i="11"/>
  <c r="AC544" i="12"/>
  <c r="AD539" i="12"/>
  <c r="AD542" i="12" s="1"/>
  <c r="AL55" i="12"/>
  <c r="AD966" i="11"/>
  <c r="AD969" i="11" s="1"/>
  <c r="AC971" i="11"/>
  <c r="AC972" i="11" s="1"/>
  <c r="AC973" i="11" s="1"/>
  <c r="AC974" i="11" s="1"/>
  <c r="AD499" i="12"/>
  <c r="AD500" i="12" s="1"/>
  <c r="AD501" i="12" s="1"/>
  <c r="AD502" i="12" s="1"/>
  <c r="AE494" i="12"/>
  <c r="AE497" i="12" s="1"/>
  <c r="AG233" i="12"/>
  <c r="AG236" i="12" s="1"/>
  <c r="AF238" i="12"/>
  <c r="AF239" i="12" s="1"/>
  <c r="AF240" i="12" s="1"/>
  <c r="AF241" i="12" s="1"/>
  <c r="AG765" i="11"/>
  <c r="AG768" i="11" s="1"/>
  <c r="AF770" i="11"/>
  <c r="AC391" i="12"/>
  <c r="AB286" i="12"/>
  <c r="AB13" i="10" s="1"/>
  <c r="AG143" i="11"/>
  <c r="AG146" i="11" s="1"/>
  <c r="AF148" i="11"/>
  <c r="AH265" i="11"/>
  <c r="AI280" i="11"/>
  <c r="AF786" i="11"/>
  <c r="AF787" i="11" s="1"/>
  <c r="AF788" i="11" s="1"/>
  <c r="AF263" i="11"/>
  <c r="AF266" i="11" s="1"/>
  <c r="AE268" i="11"/>
  <c r="AF705" i="11"/>
  <c r="AF708" i="11" s="1"/>
  <c r="AE710" i="11"/>
  <c r="AE711" i="11" s="1"/>
  <c r="AE712" i="11" s="1"/>
  <c r="AE713" i="11" s="1"/>
  <c r="AB425" i="12"/>
  <c r="AB426" i="12" s="1"/>
  <c r="AB427" i="12" s="1"/>
  <c r="AC529" i="12"/>
  <c r="AC530" i="12" s="1"/>
  <c r="AC531" i="12" s="1"/>
  <c r="AC532" i="12" s="1"/>
  <c r="AD524" i="12"/>
  <c r="AD527" i="12" s="1"/>
  <c r="AN253" i="12"/>
  <c r="AO268" i="12"/>
  <c r="AJ172" i="12"/>
  <c r="AK165" i="12"/>
  <c r="AE449" i="12"/>
  <c r="AE452" i="12" s="1"/>
  <c r="AD454" i="12"/>
  <c r="AD455" i="12" s="1"/>
  <c r="AD456" i="12" s="1"/>
  <c r="AD457" i="12" s="1"/>
  <c r="AC942" i="11"/>
  <c r="AC943" i="11" s="1"/>
  <c r="AC944" i="11" s="1"/>
  <c r="AD257" i="12"/>
  <c r="AD258" i="12" s="1"/>
  <c r="AD259" i="12" s="1"/>
  <c r="AE374" i="11"/>
  <c r="AE375" i="11" s="1"/>
  <c r="AE376" i="11" s="1"/>
  <c r="AE334" i="12"/>
  <c r="AF329" i="12"/>
  <c r="AF332" i="12" s="1"/>
  <c r="AG720" i="11"/>
  <c r="AG723" i="11" s="1"/>
  <c r="AF725" i="11"/>
  <c r="AF726" i="11" s="1"/>
  <c r="AF727" i="11" s="1"/>
  <c r="AF728" i="11" s="1"/>
  <c r="AJ464" i="11"/>
  <c r="AG662" i="11"/>
  <c r="AF572" i="11"/>
  <c r="AF557" i="11" s="1"/>
  <c r="AF155" i="12"/>
  <c r="AF158" i="12" s="1"/>
  <c r="AE160" i="12"/>
  <c r="AE161" i="12" s="1"/>
  <c r="AE162" i="12" s="1"/>
  <c r="AE163" i="12" s="1"/>
  <c r="AE82" i="12"/>
  <c r="AF77" i="12"/>
  <c r="AF80" i="12" s="1"/>
  <c r="AA284" i="12"/>
  <c r="AA287" i="12" s="1"/>
  <c r="Z289" i="12"/>
  <c r="AF373" i="11"/>
  <c r="AG368" i="11"/>
  <c r="AG371" i="11" s="1"/>
  <c r="AH906" i="11"/>
  <c r="AH909" i="11" s="1"/>
  <c r="AG911" i="11"/>
  <c r="AG912" i="11" s="1"/>
  <c r="AG913" i="11" s="1"/>
  <c r="AG914" i="11" s="1"/>
  <c r="AG447" i="11"/>
  <c r="AG450" i="11" s="1"/>
  <c r="AF452" i="11"/>
  <c r="AF453" i="11" s="1"/>
  <c r="AF454" i="11" s="1"/>
  <c r="AF455" i="11" s="1"/>
  <c r="AB177" i="12"/>
  <c r="AB178" i="12" s="1"/>
  <c r="AB116" i="12"/>
  <c r="AE804" i="11"/>
  <c r="AE805" i="11" s="1"/>
  <c r="AE806" i="11" s="1"/>
  <c r="AG437" i="11"/>
  <c r="AH432" i="11"/>
  <c r="AH435" i="11" s="1"/>
  <c r="AE208" i="12"/>
  <c r="AE209" i="12" s="1"/>
  <c r="AE210" i="12" s="1"/>
  <c r="AE211" i="12" s="1"/>
  <c r="AF203" i="12"/>
  <c r="AF206" i="12" s="1"/>
  <c r="AE756" i="11"/>
  <c r="AE757" i="11" s="1"/>
  <c r="AE758" i="11" s="1"/>
  <c r="AG328" i="11"/>
  <c r="AG329" i="11" s="1"/>
  <c r="AG330" i="11" s="1"/>
  <c r="AG331" i="11" s="1"/>
  <c r="AH323" i="11"/>
  <c r="AH326" i="11" s="1"/>
  <c r="AB407" i="11"/>
  <c r="AB408" i="11" s="1"/>
  <c r="AB409" i="11" s="1"/>
  <c r="AB410" i="11" s="1"/>
  <c r="AC402" i="11"/>
  <c r="AC405" i="11" s="1"/>
  <c r="AI338" i="11"/>
  <c r="AI341" i="11" s="1"/>
  <c r="AH343" i="11"/>
  <c r="AH344" i="11" s="1"/>
  <c r="AH345" i="11" s="1"/>
  <c r="AH346" i="11" s="1"/>
  <c r="AG92" i="12"/>
  <c r="AG95" i="12" s="1"/>
  <c r="AF97" i="12"/>
  <c r="AF896" i="11"/>
  <c r="AF897" i="11" s="1"/>
  <c r="AF898" i="11" s="1"/>
  <c r="AF899" i="11" s="1"/>
  <c r="AG891" i="11"/>
  <c r="AG894" i="11" s="1"/>
  <c r="AG422" i="11"/>
  <c r="AH417" i="11"/>
  <c r="AH420" i="11" s="1"/>
  <c r="AF254" i="11"/>
  <c r="AF255" i="11" s="1"/>
  <c r="AF256" i="11" s="1"/>
  <c r="AF178" i="11"/>
  <c r="AG173" i="11"/>
  <c r="AG176" i="11" s="1"/>
  <c r="AA380" i="12"/>
  <c r="AG223" i="11"/>
  <c r="AH218" i="11"/>
  <c r="AH221" i="11" s="1"/>
  <c r="AG193" i="11"/>
  <c r="AH188" i="11"/>
  <c r="AH191" i="11" s="1"/>
  <c r="AG482" i="11"/>
  <c r="AG483" i="11" s="1"/>
  <c r="AG484" i="11" s="1"/>
  <c r="AG485" i="11" s="1"/>
  <c r="AH477" i="11"/>
  <c r="AH480" i="11" s="1"/>
  <c r="AG278" i="11"/>
  <c r="AG281" i="11" s="1"/>
  <c r="AF283" i="11"/>
  <c r="AF284" i="11" s="1"/>
  <c r="AF285" i="11" s="1"/>
  <c r="AF286" i="11" s="1"/>
  <c r="AE989" i="11"/>
  <c r="AE990" i="11" s="1"/>
  <c r="AE991" i="11" s="1"/>
  <c r="AE992" i="11" s="1"/>
  <c r="AF984" i="11"/>
  <c r="AF987" i="11" s="1"/>
  <c r="AG615" i="11"/>
  <c r="AG618" i="11" s="1"/>
  <c r="AF620" i="11"/>
  <c r="AF621" i="11" s="1"/>
  <c r="AF622" i="11" s="1"/>
  <c r="AF623" i="11" s="1"/>
  <c r="AJ587" i="11"/>
  <c r="AD951" i="11"/>
  <c r="AD954" i="11" s="1"/>
  <c r="AC956" i="11"/>
  <c r="AC957" i="11" s="1"/>
  <c r="AC958" i="11" s="1"/>
  <c r="AC959" i="11" s="1"/>
  <c r="AG233" i="11"/>
  <c r="AG236" i="11" s="1"/>
  <c r="AF238" i="11"/>
  <c r="AL3" i="10"/>
  <c r="AE239" i="12"/>
  <c r="AE240" i="12" s="1"/>
  <c r="AE241" i="12" s="1"/>
  <c r="Z19" i="10"/>
  <c r="AG163" i="11"/>
  <c r="AH158" i="11"/>
  <c r="AH161" i="11" s="1"/>
  <c r="AG833" i="11"/>
  <c r="AH828" i="11"/>
  <c r="AH831" i="11" s="1"/>
  <c r="AE272" i="12"/>
  <c r="AE273" i="12" s="1"/>
  <c r="AE274" i="12" s="1"/>
  <c r="AF492" i="11"/>
  <c r="AF495" i="11" s="1"/>
  <c r="AE497" i="11"/>
  <c r="AE498" i="11" s="1"/>
  <c r="AE499" i="11" s="1"/>
  <c r="AE500" i="11" s="1"/>
  <c r="AB681" i="11"/>
  <c r="AB682" i="11" s="1"/>
  <c r="AB683" i="11" s="1"/>
  <c r="AK556" i="12"/>
  <c r="AL549" i="12"/>
  <c r="AK127" i="12"/>
  <c r="AE344" i="12"/>
  <c r="AE347" i="12" s="1"/>
  <c r="AD349" i="12"/>
  <c r="AD350" i="12" s="1"/>
  <c r="AG218" i="12"/>
  <c r="AG221" i="12" s="1"/>
  <c r="AF223" i="12"/>
  <c r="AF224" i="12" s="1"/>
  <c r="AF225" i="12" s="1"/>
  <c r="AF226" i="12" s="1"/>
  <c r="AG299" i="12"/>
  <c r="AG302" i="12" s="1"/>
  <c r="AF304" i="12"/>
  <c r="AC455" i="12"/>
  <c r="AC456" i="12" s="1"/>
  <c r="AC457" i="12" s="1"/>
  <c r="AF803" i="11"/>
  <c r="AG798" i="11"/>
  <c r="AG801" i="11" s="1"/>
  <c r="AC665" i="11"/>
  <c r="AD660" i="11"/>
  <c r="AD663" i="11" s="1"/>
  <c r="AC162" i="12"/>
  <c r="AC163" i="12" s="1"/>
  <c r="AG735" i="11"/>
  <c r="AG738" i="11" s="1"/>
  <c r="AF740" i="11"/>
  <c r="AG750" i="11"/>
  <c r="AG753" i="11" s="1"/>
  <c r="AF755" i="11"/>
  <c r="AF756" i="11" s="1"/>
  <c r="AF757" i="11" s="1"/>
  <c r="AF758" i="11" s="1"/>
  <c r="AG585" i="11"/>
  <c r="AG588" i="11" s="1"/>
  <c r="AF590" i="11"/>
  <c r="AG203" i="11"/>
  <c r="AG206" i="11" s="1"/>
  <c r="AF208" i="11"/>
  <c r="AF209" i="11" s="1"/>
  <c r="AF210" i="11" s="1"/>
  <c r="AF211" i="11" s="1"/>
  <c r="AG466" i="12"/>
  <c r="AH459" i="12"/>
  <c r="AF271" i="12"/>
  <c r="AG266" i="12"/>
  <c r="AG269" i="12" s="1"/>
  <c r="AD559" i="12"/>
  <c r="AE554" i="12"/>
  <c r="AE557" i="12" s="1"/>
  <c r="AH331" i="12"/>
  <c r="AB575" i="11"/>
  <c r="AC570" i="11"/>
  <c r="AC573" i="11" s="1"/>
  <c r="AL419" i="11"/>
  <c r="AF130" i="12"/>
  <c r="AG125" i="12"/>
  <c r="AG128" i="12" s="1"/>
  <c r="AD83" i="12"/>
  <c r="AG526" i="12"/>
  <c r="AH519" i="12"/>
  <c r="AL301" i="12"/>
  <c r="AD522" i="11"/>
  <c r="AD525" i="11" s="1"/>
  <c r="AC527" i="11"/>
  <c r="AG999" i="11"/>
  <c r="AG1002" i="11" s="1"/>
  <c r="AF1004" i="11"/>
  <c r="AF1005" i="11" s="1"/>
  <c r="AF1006" i="11" s="1"/>
  <c r="AF1007" i="11" s="1"/>
  <c r="AE591" i="11"/>
  <c r="AE592" i="11" s="1"/>
  <c r="AE593" i="11" s="1"/>
  <c r="Y396" i="12"/>
  <c r="Y397" i="12" s="1"/>
  <c r="Y290" i="12"/>
  <c r="AE209" i="11"/>
  <c r="AE210" i="11" s="1"/>
  <c r="AE211" i="11" s="1"/>
  <c r="AF361" i="12"/>
  <c r="Z395" i="12"/>
  <c r="AG600" i="11"/>
  <c r="AG603" i="11" s="1"/>
  <c r="AF605" i="11"/>
  <c r="AC424" i="12"/>
  <c r="AD419" i="12"/>
  <c r="AD422" i="12" s="1"/>
  <c r="X291" i="12"/>
  <c r="X292" i="12" s="1"/>
  <c r="X17" i="10"/>
  <c r="P54" i="11"/>
  <c r="K64" i="14"/>
  <c r="AG494" i="11"/>
  <c r="AF404" i="11"/>
  <c r="AG462" i="11"/>
  <c r="AG465" i="11" s="1"/>
  <c r="AF467" i="11"/>
  <c r="AF468" i="11" s="1"/>
  <c r="AF469" i="11" s="1"/>
  <c r="AF470" i="11" s="1"/>
  <c r="AM190" i="11"/>
  <c r="AK205" i="11"/>
  <c r="AJ175" i="11"/>
  <c r="AE434" i="12"/>
  <c r="AE437" i="12" s="1"/>
  <c r="AD439" i="12"/>
  <c r="AE256" i="12"/>
  <c r="AF251" i="12"/>
  <c r="AF254" i="12" s="1"/>
  <c r="AH451" i="12"/>
  <c r="AI444" i="12"/>
  <c r="AC861" i="11"/>
  <c r="AC864" i="11" s="1"/>
  <c r="AB866" i="11"/>
  <c r="AG818" i="11"/>
  <c r="AH813" i="11"/>
  <c r="AH816" i="11" s="1"/>
  <c r="AF541" i="12"/>
  <c r="AF511" i="12" s="1"/>
  <c r="AG534" i="12"/>
  <c r="AB545" i="12"/>
  <c r="AB546" i="12" s="1"/>
  <c r="AB547" i="12" s="1"/>
  <c r="AG848" i="11"/>
  <c r="AG849" i="11" s="1"/>
  <c r="AG850" i="11" s="1"/>
  <c r="AG851" i="11" s="1"/>
  <c r="AH843" i="11"/>
  <c r="AH846" i="11" s="1"/>
  <c r="AA394" i="12"/>
  <c r="AA395" i="12" s="1"/>
  <c r="AA396" i="12" s="1"/>
  <c r="AA397" i="12" s="1"/>
  <c r="AB389" i="12"/>
  <c r="AB392" i="12" s="1"/>
  <c r="AC364" i="12"/>
  <c r="AD359" i="12"/>
  <c r="AD362" i="12" s="1"/>
  <c r="AK1016" i="11"/>
  <c r="AJ986" i="11"/>
  <c r="AB972" i="11"/>
  <c r="AB973" i="11" s="1"/>
  <c r="AB974" i="11" s="1"/>
  <c r="AD636" i="11"/>
  <c r="AD637" i="11" s="1"/>
  <c r="AD638" i="11" s="1"/>
  <c r="AC440" i="12"/>
  <c r="AC441" i="12" s="1"/>
  <c r="AC442" i="12" s="1"/>
  <c r="AD537" i="11"/>
  <c r="AD540" i="11" s="1"/>
  <c r="AC542" i="11"/>
  <c r="AE284" i="11"/>
  <c r="AE285" i="11" s="1"/>
  <c r="AE286" i="11" s="1"/>
  <c r="AG1014" i="11"/>
  <c r="AG1017" i="11" s="1"/>
  <c r="AF1019" i="11"/>
  <c r="AF1020" i="11" s="1"/>
  <c r="AF1021" i="11" s="1"/>
  <c r="AF1022" i="11" s="1"/>
  <c r="AD990" i="11"/>
  <c r="AD991" i="11" s="1"/>
  <c r="AD992" i="11" s="1"/>
  <c r="AC191" i="12"/>
  <c r="AC192" i="12" s="1"/>
  <c r="AC193" i="12" s="1"/>
  <c r="AG298" i="11"/>
  <c r="AH293" i="11"/>
  <c r="AH296" i="11" s="1"/>
  <c r="AC560" i="12"/>
  <c r="AC561" i="12" s="1"/>
  <c r="AC562" i="12" s="1"/>
  <c r="AE314" i="11"/>
  <c r="AE315" i="11" s="1"/>
  <c r="AE316" i="11" s="1"/>
  <c r="AE1035" i="11"/>
  <c r="AE1036" i="11" s="1"/>
  <c r="AE1037" i="11" s="1"/>
  <c r="AK481" i="12" l="1"/>
  <c r="AL474" i="12"/>
  <c r="AD351" i="12"/>
  <c r="AD352" i="12" s="1"/>
  <c r="AG1019" i="11"/>
  <c r="AH1014" i="11"/>
  <c r="AH1017" i="11" s="1"/>
  <c r="AC389" i="12"/>
  <c r="AC392" i="12" s="1"/>
  <c r="AB394" i="12"/>
  <c r="AE439" i="12"/>
  <c r="AF434" i="12"/>
  <c r="AF437" i="12" s="1"/>
  <c r="P56" i="11"/>
  <c r="K65" i="14"/>
  <c r="AE419" i="12"/>
  <c r="AE422" i="12" s="1"/>
  <c r="AD424" i="12"/>
  <c r="AD425" i="12" s="1"/>
  <c r="AD426" i="12" s="1"/>
  <c r="AD427" i="12" s="1"/>
  <c r="Z396" i="12"/>
  <c r="Z397" i="12" s="1"/>
  <c r="Z290" i="12"/>
  <c r="AH526" i="12"/>
  <c r="AI519" i="12"/>
  <c r="AI331" i="12"/>
  <c r="AG208" i="11"/>
  <c r="AG209" i="11" s="1"/>
  <c r="AG210" i="11" s="1"/>
  <c r="AG211" i="11" s="1"/>
  <c r="AH203" i="11"/>
  <c r="AH206" i="11" s="1"/>
  <c r="AG755" i="11"/>
  <c r="AG756" i="11" s="1"/>
  <c r="AG757" i="11" s="1"/>
  <c r="AG758" i="11" s="1"/>
  <c r="AH750" i="11"/>
  <c r="AH753" i="11" s="1"/>
  <c r="AG304" i="12"/>
  <c r="AH299" i="12"/>
  <c r="AH302" i="12" s="1"/>
  <c r="AE349" i="12"/>
  <c r="AF344" i="12"/>
  <c r="AF347" i="12" s="1"/>
  <c r="AF497" i="11"/>
  <c r="AF498" i="11" s="1"/>
  <c r="AF499" i="11" s="1"/>
  <c r="AF500" i="11" s="1"/>
  <c r="AG492" i="11"/>
  <c r="AG495" i="11" s="1"/>
  <c r="AA19" i="10"/>
  <c r="AA20" i="10" s="1"/>
  <c r="AM3" i="10"/>
  <c r="AG819" i="11"/>
  <c r="AG820" i="11" s="1"/>
  <c r="AG821" i="11" s="1"/>
  <c r="AB867" i="11"/>
  <c r="AB868" i="11" s="1"/>
  <c r="AB869" i="11" s="1"/>
  <c r="AG178" i="11"/>
  <c r="AG179" i="11" s="1"/>
  <c r="AG180" i="11" s="1"/>
  <c r="AG181" i="11" s="1"/>
  <c r="AH173" i="11"/>
  <c r="AH176" i="11" s="1"/>
  <c r="AD402" i="11"/>
  <c r="AD405" i="11" s="1"/>
  <c r="AC407" i="11"/>
  <c r="AB576" i="11"/>
  <c r="AB577" i="11" s="1"/>
  <c r="AB578" i="11" s="1"/>
  <c r="AF272" i="12"/>
  <c r="AF273" i="12" s="1"/>
  <c r="AF274" i="12" s="1"/>
  <c r="AF804" i="11"/>
  <c r="AF805" i="11" s="1"/>
  <c r="AF806" i="11" s="1"/>
  <c r="AF160" i="12"/>
  <c r="AF161" i="12" s="1"/>
  <c r="AF162" i="12" s="1"/>
  <c r="AF163" i="12" s="1"/>
  <c r="AG155" i="12"/>
  <c r="AG158" i="12" s="1"/>
  <c r="AG329" i="12"/>
  <c r="AG332" i="12" s="1"/>
  <c r="AF334" i="12"/>
  <c r="AE454" i="12"/>
  <c r="AF449" i="12"/>
  <c r="AF452" i="12" s="1"/>
  <c r="AO253" i="12"/>
  <c r="AP268" i="12"/>
  <c r="AI265" i="11"/>
  <c r="AJ280" i="11"/>
  <c r="AF494" i="12"/>
  <c r="AF497" i="12" s="1"/>
  <c r="AE499" i="12"/>
  <c r="AE500" i="12" s="1"/>
  <c r="AE501" i="12" s="1"/>
  <c r="AE502" i="12" s="1"/>
  <c r="AD971" i="11"/>
  <c r="AD972" i="11" s="1"/>
  <c r="AD973" i="11" s="1"/>
  <c r="AD974" i="11" s="1"/>
  <c r="AE966" i="11"/>
  <c r="AE969" i="11" s="1"/>
  <c r="AG423" i="11"/>
  <c r="AG424" i="11" s="1"/>
  <c r="AG425" i="11" s="1"/>
  <c r="AH707" i="11"/>
  <c r="AI722" i="11"/>
  <c r="AL800" i="11"/>
  <c r="AM815" i="11"/>
  <c r="AM370" i="11"/>
  <c r="AI248" i="11"/>
  <c r="AI251" i="11" s="1"/>
  <c r="AH253" i="11"/>
  <c r="AH254" i="11" s="1"/>
  <c r="AH255" i="11" s="1"/>
  <c r="AH256" i="11" s="1"/>
  <c r="AB409" i="12"/>
  <c r="AC404" i="12"/>
  <c r="AC407" i="12" s="1"/>
  <c r="AH436" i="12"/>
  <c r="AI429" i="12"/>
  <c r="AG630" i="11"/>
  <c r="AG633" i="11" s="1"/>
  <c r="AF635" i="11"/>
  <c r="AF636" i="11" s="1"/>
  <c r="AF637" i="11" s="1"/>
  <c r="AF638" i="11" s="1"/>
  <c r="AH145" i="12"/>
  <c r="AH146" i="12" s="1"/>
  <c r="AH147" i="12" s="1"/>
  <c r="AH148" i="12" s="1"/>
  <c r="AI140" i="12"/>
  <c r="AI143" i="12" s="1"/>
  <c r="AD881" i="11"/>
  <c r="AD882" i="11" s="1"/>
  <c r="AD883" i="11" s="1"/>
  <c r="AD884" i="11" s="1"/>
  <c r="AE876" i="11"/>
  <c r="AE879" i="11" s="1"/>
  <c r="AI79" i="12"/>
  <c r="AJ94" i="12"/>
  <c r="AI157" i="12"/>
  <c r="AH112" i="12"/>
  <c r="AF133" i="11"/>
  <c r="AG128" i="11"/>
  <c r="AG131" i="11" s="1"/>
  <c r="AC528" i="11"/>
  <c r="AC529" i="11" s="1"/>
  <c r="AC530" i="11" s="1"/>
  <c r="AG953" i="11"/>
  <c r="AF863" i="11"/>
  <c r="AL1016" i="11"/>
  <c r="AK986" i="11"/>
  <c r="AB395" i="12"/>
  <c r="AB396" i="12" s="1"/>
  <c r="AB397" i="12" s="1"/>
  <c r="AG541" i="12"/>
  <c r="AG511" i="12" s="1"/>
  <c r="AH534" i="12"/>
  <c r="AC866" i="11"/>
  <c r="AD861" i="11"/>
  <c r="AD864" i="11" s="1"/>
  <c r="AG251" i="12"/>
  <c r="AG254" i="12" s="1"/>
  <c r="AF256" i="12"/>
  <c r="AF257" i="12" s="1"/>
  <c r="AF258" i="12" s="1"/>
  <c r="AF259" i="12" s="1"/>
  <c r="AH494" i="11"/>
  <c r="AG404" i="11"/>
  <c r="AF98" i="12"/>
  <c r="AF99" i="12" s="1"/>
  <c r="AF100" i="12" s="1"/>
  <c r="AG361" i="12"/>
  <c r="AD527" i="11"/>
  <c r="AD528" i="11" s="1"/>
  <c r="AD529" i="11" s="1"/>
  <c r="AD530" i="11" s="1"/>
  <c r="AE522" i="11"/>
  <c r="AE525" i="11" s="1"/>
  <c r="AM419" i="11"/>
  <c r="AF554" i="12"/>
  <c r="AF557" i="12" s="1"/>
  <c r="AE559" i="12"/>
  <c r="AH466" i="12"/>
  <c r="AI459" i="12"/>
  <c r="AE660" i="11"/>
  <c r="AE663" i="11" s="1"/>
  <c r="AD665" i="11"/>
  <c r="AD666" i="11" s="1"/>
  <c r="AD667" i="11" s="1"/>
  <c r="AD668" i="11" s="1"/>
  <c r="AL127" i="12"/>
  <c r="AI158" i="11"/>
  <c r="AI161" i="11" s="1"/>
  <c r="AH163" i="11"/>
  <c r="AH164" i="11" s="1"/>
  <c r="AH165" i="11" s="1"/>
  <c r="AH166" i="11" s="1"/>
  <c r="AF989" i="11"/>
  <c r="AF990" i="11" s="1"/>
  <c r="AF991" i="11" s="1"/>
  <c r="AF992" i="11" s="1"/>
  <c r="AG984" i="11"/>
  <c r="AG987" i="11" s="1"/>
  <c r="AG283" i="11"/>
  <c r="AH278" i="11"/>
  <c r="AH281" i="11" s="1"/>
  <c r="AI188" i="11"/>
  <c r="AI191" i="11" s="1"/>
  <c r="AH193" i="11"/>
  <c r="AH194" i="11" s="1"/>
  <c r="AH195" i="11" s="1"/>
  <c r="AH196" i="11" s="1"/>
  <c r="AI218" i="11"/>
  <c r="AI221" i="11" s="1"/>
  <c r="AH223" i="11"/>
  <c r="AH224" i="11" s="1"/>
  <c r="AH225" i="11" s="1"/>
  <c r="AH226" i="11" s="1"/>
  <c r="AH891" i="11"/>
  <c r="AH894" i="11" s="1"/>
  <c r="AG896" i="11"/>
  <c r="AG97" i="12"/>
  <c r="AG98" i="12" s="1"/>
  <c r="AG99" i="12" s="1"/>
  <c r="AG100" i="12" s="1"/>
  <c r="AH92" i="12"/>
  <c r="AH95" i="12" s="1"/>
  <c r="AF208" i="12"/>
  <c r="AG203" i="12"/>
  <c r="AG206" i="12" s="1"/>
  <c r="AG452" i="11"/>
  <c r="AH447" i="11"/>
  <c r="AH450" i="11" s="1"/>
  <c r="AF82" i="12"/>
  <c r="AF83" i="12" s="1"/>
  <c r="AG77" i="12"/>
  <c r="AG80" i="12" s="1"/>
  <c r="AG725" i="11"/>
  <c r="AH720" i="11"/>
  <c r="AH723" i="11" s="1"/>
  <c r="AF335" i="12"/>
  <c r="AF336" i="12" s="1"/>
  <c r="AF337" i="12" s="1"/>
  <c r="AF268" i="11"/>
  <c r="AF269" i="11" s="1"/>
  <c r="AF270" i="11" s="1"/>
  <c r="AF271" i="11" s="1"/>
  <c r="AG263" i="11"/>
  <c r="AG266" i="11" s="1"/>
  <c r="AD391" i="12"/>
  <c r="AC286" i="12"/>
  <c r="AC13" i="10" s="1"/>
  <c r="AG238" i="12"/>
  <c r="AG239" i="12" s="1"/>
  <c r="AG240" i="12" s="1"/>
  <c r="AG241" i="12" s="1"/>
  <c r="AH233" i="12"/>
  <c r="AH236" i="12" s="1"/>
  <c r="AD544" i="12"/>
  <c r="AD545" i="12" s="1"/>
  <c r="AD546" i="12" s="1"/>
  <c r="AD547" i="12" s="1"/>
  <c r="AE539" i="12"/>
  <c r="AE542" i="12" s="1"/>
  <c r="AB410" i="12"/>
  <c r="AB411" i="12" s="1"/>
  <c r="AB412" i="12" s="1"/>
  <c r="AG421" i="12"/>
  <c r="AG319" i="12"/>
  <c r="AH314" i="12"/>
  <c r="AH317" i="12" s="1"/>
  <c r="AE335" i="12"/>
  <c r="AE336" i="12" s="1"/>
  <c r="AE337" i="12" s="1"/>
  <c r="AG1034" i="11"/>
  <c r="AH1029" i="11"/>
  <c r="AH1032" i="11" s="1"/>
  <c r="AB560" i="11"/>
  <c r="AC555" i="11"/>
  <c r="AC558" i="11" s="1"/>
  <c r="AI130" i="11"/>
  <c r="AJ145" i="11"/>
  <c r="AC425" i="12"/>
  <c r="AC426" i="12" s="1"/>
  <c r="AC427" i="12" s="1"/>
  <c r="AI496" i="12"/>
  <c r="AJ489" i="12"/>
  <c r="AM91" i="11"/>
  <c r="AC351" i="12"/>
  <c r="AC352" i="12" s="1"/>
  <c r="AF591" i="11"/>
  <c r="AF592" i="11" s="1"/>
  <c r="AF593" i="11" s="1"/>
  <c r="AF741" i="11"/>
  <c r="AF742" i="11" s="1"/>
  <c r="AF743" i="11" s="1"/>
  <c r="AD364" i="12"/>
  <c r="AE359" i="12"/>
  <c r="AE362" i="12" s="1"/>
  <c r="AI843" i="11"/>
  <c r="AI846" i="11" s="1"/>
  <c r="AH848" i="11"/>
  <c r="AH849" i="11" s="1"/>
  <c r="AH850" i="11" s="1"/>
  <c r="AH851" i="11" s="1"/>
  <c r="AI451" i="12"/>
  <c r="AJ444" i="12"/>
  <c r="AL205" i="11"/>
  <c r="AK175" i="11"/>
  <c r="AG467" i="11"/>
  <c r="AG468" i="11" s="1"/>
  <c r="AG469" i="11" s="1"/>
  <c r="AG470" i="11" s="1"/>
  <c r="AH462" i="11"/>
  <c r="AH465" i="11" s="1"/>
  <c r="AM301" i="12"/>
  <c r="AD84" i="12"/>
  <c r="AD85" i="12" s="1"/>
  <c r="AG590" i="11"/>
  <c r="AG591" i="11" s="1"/>
  <c r="AG592" i="11" s="1"/>
  <c r="AG593" i="11" s="1"/>
  <c r="AH585" i="11"/>
  <c r="AH588" i="11" s="1"/>
  <c r="AG740" i="11"/>
  <c r="AH735" i="11"/>
  <c r="AH738" i="11" s="1"/>
  <c r="AG223" i="12"/>
  <c r="AH218" i="12"/>
  <c r="AH221" i="12" s="1"/>
  <c r="AG299" i="11"/>
  <c r="AG300" i="11" s="1"/>
  <c r="AG301" i="11" s="1"/>
  <c r="AD956" i="11"/>
  <c r="AE951" i="11"/>
  <c r="AE954" i="11" s="1"/>
  <c r="AG620" i="11"/>
  <c r="AH615" i="11"/>
  <c r="AH618" i="11" s="1"/>
  <c r="AI477" i="11"/>
  <c r="AI480" i="11" s="1"/>
  <c r="AH482" i="11"/>
  <c r="AH483" i="11" s="1"/>
  <c r="AH484" i="11" s="1"/>
  <c r="AH485" i="11" s="1"/>
  <c r="AI323" i="11"/>
  <c r="AI326" i="11" s="1"/>
  <c r="AH328" i="11"/>
  <c r="AH329" i="11" s="1"/>
  <c r="AH330" i="11" s="1"/>
  <c r="AH331" i="11" s="1"/>
  <c r="AB117" i="12"/>
  <c r="AB118" i="12" s="1"/>
  <c r="AF131" i="12"/>
  <c r="AH911" i="11"/>
  <c r="AH912" i="11" s="1"/>
  <c r="AH913" i="11" s="1"/>
  <c r="AH914" i="11" s="1"/>
  <c r="AI906" i="11"/>
  <c r="AI909" i="11" s="1"/>
  <c r="AA289" i="12"/>
  <c r="AB284" i="12"/>
  <c r="AB287" i="12" s="1"/>
  <c r="AH662" i="11"/>
  <c r="AG572" i="11"/>
  <c r="AG557" i="11" s="1"/>
  <c r="AG834" i="11"/>
  <c r="AG835" i="11" s="1"/>
  <c r="AG836" i="11" s="1"/>
  <c r="AK172" i="12"/>
  <c r="AL165" i="12"/>
  <c r="AD529" i="12"/>
  <c r="AD530" i="12" s="1"/>
  <c r="AD531" i="12" s="1"/>
  <c r="AD532" i="12" s="1"/>
  <c r="AE524" i="12"/>
  <c r="AE527" i="12" s="1"/>
  <c r="AG224" i="11"/>
  <c r="AG225" i="11" s="1"/>
  <c r="AG226" i="11" s="1"/>
  <c r="AF507" i="11"/>
  <c r="AF510" i="11" s="1"/>
  <c r="AE512" i="11"/>
  <c r="AE513" i="11" s="1"/>
  <c r="AE514" i="11" s="1"/>
  <c r="AE515" i="11" s="1"/>
  <c r="AE675" i="11"/>
  <c r="AE678" i="11" s="1"/>
  <c r="AD680" i="11"/>
  <c r="AC514" i="12"/>
  <c r="AC515" i="12" s="1"/>
  <c r="AC516" i="12" s="1"/>
  <c r="AC517" i="12" s="1"/>
  <c r="AD509" i="12"/>
  <c r="AD512" i="12" s="1"/>
  <c r="AF374" i="11"/>
  <c r="AF375" i="11" s="1"/>
  <c r="AF376" i="11" s="1"/>
  <c r="AF936" i="11"/>
  <c r="AF939" i="11" s="1"/>
  <c r="AE941" i="11"/>
  <c r="AE83" i="12"/>
  <c r="AE469" i="12"/>
  <c r="AF464" i="12"/>
  <c r="AF467" i="12" s="1"/>
  <c r="AE484" i="12"/>
  <c r="AE485" i="12" s="1"/>
  <c r="AE486" i="12" s="1"/>
  <c r="AE487" i="12" s="1"/>
  <c r="AF479" i="12"/>
  <c r="AF482" i="12" s="1"/>
  <c r="AE650" i="11"/>
  <c r="AF645" i="11"/>
  <c r="AF648" i="11" s="1"/>
  <c r="AE257" i="12"/>
  <c r="AE258" i="12" s="1"/>
  <c r="AE259" i="12" s="1"/>
  <c r="AF606" i="11"/>
  <c r="AF607" i="11" s="1"/>
  <c r="AF608" i="11" s="1"/>
  <c r="AH785" i="11"/>
  <c r="AH786" i="11" s="1"/>
  <c r="AH787" i="11" s="1"/>
  <c r="AH788" i="11" s="1"/>
  <c r="AI780" i="11"/>
  <c r="AI783" i="11" s="1"/>
  <c r="AE306" i="12"/>
  <c r="AE307" i="12" s="1"/>
  <c r="AJ878" i="11"/>
  <c r="AK893" i="11"/>
  <c r="AI293" i="11"/>
  <c r="AI296" i="11" s="1"/>
  <c r="AH298" i="11"/>
  <c r="AD542" i="11"/>
  <c r="AE537" i="11"/>
  <c r="AE540" i="11" s="1"/>
  <c r="AF239" i="11"/>
  <c r="AF240" i="11" s="1"/>
  <c r="AF241" i="11" s="1"/>
  <c r="AI813" i="11"/>
  <c r="AI816" i="11" s="1"/>
  <c r="AH818" i="11"/>
  <c r="AN190" i="11"/>
  <c r="AC176" i="12"/>
  <c r="AG605" i="11"/>
  <c r="AG606" i="11" s="1"/>
  <c r="AG607" i="11" s="1"/>
  <c r="AG608" i="11" s="1"/>
  <c r="AH600" i="11"/>
  <c r="AH603" i="11" s="1"/>
  <c r="Y291" i="12"/>
  <c r="Y292" i="12" s="1"/>
  <c r="Y17" i="10"/>
  <c r="AG1004" i="11"/>
  <c r="AG1005" i="11" s="1"/>
  <c r="AG1006" i="11" s="1"/>
  <c r="AG1007" i="11" s="1"/>
  <c r="AH999" i="11"/>
  <c r="AH1002" i="11" s="1"/>
  <c r="AH125" i="12"/>
  <c r="AH128" i="12" s="1"/>
  <c r="AG130" i="12"/>
  <c r="AG131" i="12" s="1"/>
  <c r="AC575" i="11"/>
  <c r="AD570" i="11"/>
  <c r="AD573" i="11" s="1"/>
  <c r="AH266" i="12"/>
  <c r="AH269" i="12" s="1"/>
  <c r="AG271" i="12"/>
  <c r="AG272" i="12" s="1"/>
  <c r="AG273" i="12" s="1"/>
  <c r="AG274" i="12" s="1"/>
  <c r="AG803" i="11"/>
  <c r="AG804" i="11" s="1"/>
  <c r="AG805" i="11" s="1"/>
  <c r="AG806" i="11" s="1"/>
  <c r="AH798" i="11"/>
  <c r="AH801" i="11" s="1"/>
  <c r="AG305" i="12"/>
  <c r="AL556" i="12"/>
  <c r="AM549" i="12"/>
  <c r="AI828" i="11"/>
  <c r="AI831" i="11" s="1"/>
  <c r="AH833" i="11"/>
  <c r="Z20" i="10"/>
  <c r="AG238" i="11"/>
  <c r="AH233" i="11"/>
  <c r="AH236" i="11" s="1"/>
  <c r="AK587" i="11"/>
  <c r="AC365" i="12"/>
  <c r="AC366" i="12" s="1"/>
  <c r="AC367" i="12" s="1"/>
  <c r="AE269" i="11"/>
  <c r="AE270" i="11" s="1"/>
  <c r="AE271" i="11" s="1"/>
  <c r="AF149" i="11"/>
  <c r="AF150" i="11" s="1"/>
  <c r="AF151" i="11" s="1"/>
  <c r="AF771" i="11"/>
  <c r="AF772" i="11" s="1"/>
  <c r="AF773" i="11" s="1"/>
  <c r="AA381" i="12"/>
  <c r="AA382" i="12" s="1"/>
  <c r="AA290" i="12"/>
  <c r="AI417" i="11"/>
  <c r="AI420" i="11" s="1"/>
  <c r="AH422" i="11"/>
  <c r="AC545" i="12"/>
  <c r="AC546" i="12" s="1"/>
  <c r="AC547" i="12" s="1"/>
  <c r="AI343" i="11"/>
  <c r="AI344" i="11" s="1"/>
  <c r="AI345" i="11" s="1"/>
  <c r="AI346" i="11" s="1"/>
  <c r="AJ338" i="11"/>
  <c r="AJ341" i="11" s="1"/>
  <c r="AI432" i="11"/>
  <c r="AI435" i="11" s="1"/>
  <c r="AH437" i="11"/>
  <c r="AB380" i="12"/>
  <c r="AH368" i="11"/>
  <c r="AH371" i="11" s="1"/>
  <c r="AG373" i="11"/>
  <c r="AC666" i="11"/>
  <c r="AC667" i="11" s="1"/>
  <c r="AC668" i="11" s="1"/>
  <c r="AK464" i="11"/>
  <c r="AG164" i="11"/>
  <c r="AG165" i="11" s="1"/>
  <c r="AG166" i="11" s="1"/>
  <c r="AF1035" i="11"/>
  <c r="AF1036" i="11" s="1"/>
  <c r="AF1037" i="11" s="1"/>
  <c r="AF710" i="11"/>
  <c r="AF711" i="11" s="1"/>
  <c r="AF712" i="11" s="1"/>
  <c r="AF713" i="11" s="1"/>
  <c r="AG705" i="11"/>
  <c r="AG708" i="11" s="1"/>
  <c r="AD191" i="12"/>
  <c r="AD192" i="12" s="1"/>
  <c r="AD193" i="12" s="1"/>
  <c r="AG148" i="11"/>
  <c r="AG149" i="11" s="1"/>
  <c r="AG150" i="11" s="1"/>
  <c r="AG151" i="11" s="1"/>
  <c r="AH143" i="11"/>
  <c r="AH146" i="11" s="1"/>
  <c r="AG770" i="11"/>
  <c r="AH765" i="11"/>
  <c r="AH768" i="11" s="1"/>
  <c r="AG194" i="11"/>
  <c r="AG195" i="11" s="1"/>
  <c r="AG196" i="11" s="1"/>
  <c r="AF179" i="11"/>
  <c r="AF180" i="11" s="1"/>
  <c r="AF181" i="11" s="1"/>
  <c r="AM55" i="12"/>
  <c r="AG438" i="11"/>
  <c r="AG439" i="11" s="1"/>
  <c r="AG440" i="11" s="1"/>
  <c r="AC379" i="12"/>
  <c r="AC380" i="12" s="1"/>
  <c r="AC381" i="12" s="1"/>
  <c r="AC382" i="12" s="1"/>
  <c r="AD374" i="12"/>
  <c r="AD377" i="12" s="1"/>
  <c r="AG695" i="11"/>
  <c r="AH690" i="11"/>
  <c r="AH693" i="11" s="1"/>
  <c r="AF926" i="11"/>
  <c r="AF927" i="11" s="1"/>
  <c r="AF928" i="11" s="1"/>
  <c r="AF929" i="11" s="1"/>
  <c r="AG921" i="11"/>
  <c r="AG924" i="11" s="1"/>
  <c r="AC543" i="11"/>
  <c r="AC544" i="11" s="1"/>
  <c r="AC545" i="11" s="1"/>
  <c r="AA11" i="10"/>
  <c r="AA14" i="10" s="1"/>
  <c r="Z16" i="10"/>
  <c r="AG313" i="11"/>
  <c r="AH308" i="11"/>
  <c r="AH311" i="11" s="1"/>
  <c r="AE190" i="12"/>
  <c r="AE191" i="12" s="1"/>
  <c r="AE192" i="12" s="1"/>
  <c r="AE193" i="12" s="1"/>
  <c r="AF185" i="12"/>
  <c r="AF188" i="12" s="1"/>
  <c r="AD440" i="12"/>
  <c r="AD441" i="12" s="1"/>
  <c r="AD442" i="12" s="1"/>
  <c r="AE170" i="12"/>
  <c r="AE173" i="12" s="1"/>
  <c r="AD175" i="12"/>
  <c r="AN1001" i="11"/>
  <c r="AD110" i="12"/>
  <c r="AD113" i="12" s="1"/>
  <c r="AC115" i="12"/>
  <c r="AK205" i="12"/>
  <c r="AL220" i="12"/>
  <c r="AD560" i="12"/>
  <c r="AD561" i="12" s="1"/>
  <c r="AD562" i="12" s="1"/>
  <c r="AF305" i="12"/>
  <c r="AL481" i="12" l="1"/>
  <c r="AM474" i="12"/>
  <c r="AH373" i="11"/>
  <c r="AH374" i="11" s="1"/>
  <c r="AH375" i="11" s="1"/>
  <c r="AH376" i="11" s="1"/>
  <c r="AI368" i="11"/>
  <c r="AI371" i="11" s="1"/>
  <c r="AG306" i="12"/>
  <c r="AG307" i="12" s="1"/>
  <c r="AC177" i="12"/>
  <c r="AC178" i="12" s="1"/>
  <c r="AC116" i="12"/>
  <c r="AK878" i="11"/>
  <c r="AL893" i="11"/>
  <c r="AJ780" i="11"/>
  <c r="AJ783" i="11" s="1"/>
  <c r="AI785" i="11"/>
  <c r="AG645" i="11"/>
  <c r="AG648" i="11" s="1"/>
  <c r="AF650" i="11"/>
  <c r="AF651" i="11" s="1"/>
  <c r="AF652" i="11" s="1"/>
  <c r="AF653" i="11" s="1"/>
  <c r="AG464" i="12"/>
  <c r="AG467" i="12" s="1"/>
  <c r="AF469" i="12"/>
  <c r="AF470" i="12" s="1"/>
  <c r="AF471" i="12" s="1"/>
  <c r="AF472" i="12" s="1"/>
  <c r="AF512" i="11"/>
  <c r="AF513" i="11" s="1"/>
  <c r="AF514" i="11" s="1"/>
  <c r="AF515" i="11" s="1"/>
  <c r="AG507" i="11"/>
  <c r="AG510" i="11" s="1"/>
  <c r="AL172" i="12"/>
  <c r="AM165" i="12"/>
  <c r="AI662" i="11"/>
  <c r="AH572" i="11"/>
  <c r="AH557" i="11" s="1"/>
  <c r="AJ906" i="11"/>
  <c r="AJ909" i="11" s="1"/>
  <c r="AI911" i="11"/>
  <c r="AI912" i="11" s="1"/>
  <c r="AI913" i="11" s="1"/>
  <c r="AI914" i="11" s="1"/>
  <c r="AI218" i="12"/>
  <c r="AI221" i="12" s="1"/>
  <c r="AH223" i="12"/>
  <c r="AH224" i="12" s="1"/>
  <c r="AH225" i="12" s="1"/>
  <c r="AH226" i="12" s="1"/>
  <c r="AN91" i="11"/>
  <c r="AJ130" i="11"/>
  <c r="AK145" i="11"/>
  <c r="AC560" i="11"/>
  <c r="AC561" i="11" s="1"/>
  <c r="AC562" i="11" s="1"/>
  <c r="AC563" i="11" s="1"/>
  <c r="AD555" i="11"/>
  <c r="AD558" i="11" s="1"/>
  <c r="AI314" i="12"/>
  <c r="AI317" i="12" s="1"/>
  <c r="AH319" i="12"/>
  <c r="AH320" i="12" s="1"/>
  <c r="AH321" i="12" s="1"/>
  <c r="AH322" i="12" s="1"/>
  <c r="AE391" i="12"/>
  <c r="AD286" i="12"/>
  <c r="AD13" i="10" s="1"/>
  <c r="AI720" i="11"/>
  <c r="AI723" i="11" s="1"/>
  <c r="AH725" i="11"/>
  <c r="AI223" i="11"/>
  <c r="AI224" i="11" s="1"/>
  <c r="AI225" i="11" s="1"/>
  <c r="AI226" i="11" s="1"/>
  <c r="AJ218" i="11"/>
  <c r="AJ221" i="11" s="1"/>
  <c r="AD957" i="11"/>
  <c r="AD958" i="11" s="1"/>
  <c r="AD959" i="11" s="1"/>
  <c r="AG741" i="11"/>
  <c r="AG742" i="11" s="1"/>
  <c r="AG743" i="11" s="1"/>
  <c r="AG256" i="12"/>
  <c r="AG257" i="12" s="1"/>
  <c r="AG258" i="12" s="1"/>
  <c r="AG259" i="12" s="1"/>
  <c r="AH251" i="12"/>
  <c r="AH254" i="12" s="1"/>
  <c r="AH953" i="11"/>
  <c r="AG863" i="11"/>
  <c r="AJ79" i="12"/>
  <c r="AK94" i="12"/>
  <c r="AI436" i="12"/>
  <c r="AJ429" i="12"/>
  <c r="AM800" i="11"/>
  <c r="AN815" i="11"/>
  <c r="AF499" i="12"/>
  <c r="AF500" i="12" s="1"/>
  <c r="AF501" i="12" s="1"/>
  <c r="AF502" i="12" s="1"/>
  <c r="AG494" i="12"/>
  <c r="AG497" i="12" s="1"/>
  <c r="AH155" i="12"/>
  <c r="AH158" i="12" s="1"/>
  <c r="AG160" i="12"/>
  <c r="AG161" i="12" s="1"/>
  <c r="AG162" i="12" s="1"/>
  <c r="AG163" i="12" s="1"/>
  <c r="AH178" i="11"/>
  <c r="AH179" i="11" s="1"/>
  <c r="AH180" i="11" s="1"/>
  <c r="AH181" i="11" s="1"/>
  <c r="AI173" i="11"/>
  <c r="AI176" i="11" s="1"/>
  <c r="AI203" i="11"/>
  <c r="AI206" i="11" s="1"/>
  <c r="AH208" i="11"/>
  <c r="AH209" i="11" s="1"/>
  <c r="AH210" i="11" s="1"/>
  <c r="AH211" i="11" s="1"/>
  <c r="AJ331" i="12"/>
  <c r="AI526" i="12"/>
  <c r="AJ519" i="12"/>
  <c r="AH819" i="11"/>
  <c r="AH820" i="11" s="1"/>
  <c r="AH821" i="11" s="1"/>
  <c r="AL205" i="12"/>
  <c r="AM220" i="12"/>
  <c r="AF134" i="11"/>
  <c r="AF135" i="11" s="1"/>
  <c r="AF136" i="11" s="1"/>
  <c r="AA16" i="10"/>
  <c r="AB11" i="10"/>
  <c r="AB14" i="10" s="1"/>
  <c r="AH921" i="11"/>
  <c r="AH924" i="11" s="1"/>
  <c r="AG926" i="11"/>
  <c r="AG927" i="11" s="1"/>
  <c r="AG928" i="11" s="1"/>
  <c r="AG929" i="11" s="1"/>
  <c r="AN55" i="12"/>
  <c r="AB381" i="12"/>
  <c r="AB382" i="12" s="1"/>
  <c r="AB290" i="12"/>
  <c r="AK338" i="11"/>
  <c r="AK341" i="11" s="1"/>
  <c r="AJ343" i="11"/>
  <c r="AJ344" i="11" s="1"/>
  <c r="AJ345" i="11" s="1"/>
  <c r="AJ346" i="11" s="1"/>
  <c r="AI422" i="11"/>
  <c r="AJ417" i="11"/>
  <c r="AJ420" i="11" s="1"/>
  <c r="AL587" i="11"/>
  <c r="AM556" i="12"/>
  <c r="AN549" i="12"/>
  <c r="AH803" i="11"/>
  <c r="AI798" i="11"/>
  <c r="AI801" i="11" s="1"/>
  <c r="AI999" i="11"/>
  <c r="AI1002" i="11" s="1"/>
  <c r="AH1004" i="11"/>
  <c r="AH1005" i="11" s="1"/>
  <c r="AH1006" i="11" s="1"/>
  <c r="AH1007" i="11" s="1"/>
  <c r="AI600" i="11"/>
  <c r="AI603" i="11" s="1"/>
  <c r="AH605" i="11"/>
  <c r="AH606" i="11" s="1"/>
  <c r="AH607" i="11" s="1"/>
  <c r="AH608" i="11" s="1"/>
  <c r="AO190" i="11"/>
  <c r="AI818" i="11"/>
  <c r="AJ813" i="11"/>
  <c r="AJ816" i="11" s="1"/>
  <c r="AF537" i="11"/>
  <c r="AF540" i="11" s="1"/>
  <c r="AE542" i="11"/>
  <c r="AE543" i="11" s="1"/>
  <c r="AE544" i="11" s="1"/>
  <c r="AE545" i="11" s="1"/>
  <c r="AI298" i="11"/>
  <c r="AJ293" i="11"/>
  <c r="AJ296" i="11" s="1"/>
  <c r="AE84" i="12"/>
  <c r="AE85" i="12" s="1"/>
  <c r="AG696" i="11"/>
  <c r="AG697" i="11" s="1"/>
  <c r="AG698" i="11" s="1"/>
  <c r="AE680" i="11"/>
  <c r="AF675" i="11"/>
  <c r="AF678" i="11" s="1"/>
  <c r="AF84" i="12"/>
  <c r="AF85" i="12" s="1"/>
  <c r="AF209" i="12"/>
  <c r="AF210" i="12" s="1"/>
  <c r="AF211" i="12" s="1"/>
  <c r="AG897" i="11"/>
  <c r="AG898" i="11" s="1"/>
  <c r="AG899" i="11" s="1"/>
  <c r="AI615" i="11"/>
  <c r="AI618" i="11" s="1"/>
  <c r="AH620" i="11"/>
  <c r="AH621" i="11" s="1"/>
  <c r="AH622" i="11" s="1"/>
  <c r="AH623" i="11" s="1"/>
  <c r="AG239" i="11"/>
  <c r="AG240" i="11" s="1"/>
  <c r="AG241" i="11" s="1"/>
  <c r="AI585" i="11"/>
  <c r="AI588" i="11" s="1"/>
  <c r="AH590" i="11"/>
  <c r="AH591" i="11" s="1"/>
  <c r="AH592" i="11" s="1"/>
  <c r="AH593" i="11" s="1"/>
  <c r="AM205" i="11"/>
  <c r="AL175" i="11"/>
  <c r="AE651" i="11"/>
  <c r="AE652" i="11" s="1"/>
  <c r="AE653" i="11" s="1"/>
  <c r="AF539" i="12"/>
  <c r="AF542" i="12" s="1"/>
  <c r="AE544" i="12"/>
  <c r="AE545" i="12" s="1"/>
  <c r="AE546" i="12" s="1"/>
  <c r="AE547" i="12" s="1"/>
  <c r="AI233" i="12"/>
  <c r="AI236" i="12" s="1"/>
  <c r="AH238" i="12"/>
  <c r="AG268" i="11"/>
  <c r="AG269" i="11" s="1"/>
  <c r="AG270" i="11" s="1"/>
  <c r="AG271" i="11" s="1"/>
  <c r="AH263" i="11"/>
  <c r="AH266" i="11" s="1"/>
  <c r="AI447" i="11"/>
  <c r="AI450" i="11" s="1"/>
  <c r="AH452" i="11"/>
  <c r="AH453" i="11" s="1"/>
  <c r="AH454" i="11" s="1"/>
  <c r="AH455" i="11" s="1"/>
  <c r="AC408" i="11"/>
  <c r="AC409" i="11" s="1"/>
  <c r="AC410" i="11" s="1"/>
  <c r="AH896" i="11"/>
  <c r="AH897" i="11" s="1"/>
  <c r="AH898" i="11" s="1"/>
  <c r="AH899" i="11" s="1"/>
  <c r="AI891" i="11"/>
  <c r="AI894" i="11" s="1"/>
  <c r="AH984" i="11"/>
  <c r="AH987" i="11" s="1"/>
  <c r="AG989" i="11"/>
  <c r="AG990" i="11" s="1"/>
  <c r="AG991" i="11" s="1"/>
  <c r="AG992" i="11" s="1"/>
  <c r="AG224" i="12"/>
  <c r="AG225" i="12" s="1"/>
  <c r="AG226" i="12" s="1"/>
  <c r="AF559" i="12"/>
  <c r="AF560" i="12" s="1"/>
  <c r="AF561" i="12" s="1"/>
  <c r="AF562" i="12" s="1"/>
  <c r="AG554" i="12"/>
  <c r="AG557" i="12" s="1"/>
  <c r="AH361" i="12"/>
  <c r="AI494" i="11"/>
  <c r="AH404" i="11"/>
  <c r="AD866" i="11"/>
  <c r="AD867" i="11" s="1"/>
  <c r="AD868" i="11" s="1"/>
  <c r="AD869" i="11" s="1"/>
  <c r="AE861" i="11"/>
  <c r="AE864" i="11" s="1"/>
  <c r="AD176" i="12"/>
  <c r="AJ140" i="12"/>
  <c r="AJ143" i="12" s="1"/>
  <c r="AI145" i="12"/>
  <c r="AI146" i="12" s="1"/>
  <c r="AI147" i="12" s="1"/>
  <c r="AI148" i="12" s="1"/>
  <c r="AH421" i="12"/>
  <c r="AI253" i="11"/>
  <c r="AJ248" i="11"/>
  <c r="AJ251" i="11" s="1"/>
  <c r="AF966" i="11"/>
  <c r="AF969" i="11" s="1"/>
  <c r="AE971" i="11"/>
  <c r="AE972" i="11" s="1"/>
  <c r="AE973" i="11" s="1"/>
  <c r="AE974" i="11" s="1"/>
  <c r="AP253" i="12"/>
  <c r="AQ268" i="12"/>
  <c r="AD407" i="11"/>
  <c r="AE402" i="11"/>
  <c r="AE405" i="11" s="1"/>
  <c r="AN3" i="10"/>
  <c r="AB19" i="10"/>
  <c r="AG344" i="12"/>
  <c r="AG347" i="12" s="1"/>
  <c r="AF349" i="12"/>
  <c r="AF350" i="12" s="1"/>
  <c r="AF351" i="12" s="1"/>
  <c r="AF352" i="12" s="1"/>
  <c r="AC576" i="11"/>
  <c r="AC577" i="11" s="1"/>
  <c r="AC578" i="11" s="1"/>
  <c r="AG434" i="12"/>
  <c r="AG437" i="12" s="1"/>
  <c r="AF439" i="12"/>
  <c r="AF440" i="12" s="1"/>
  <c r="AF441" i="12" s="1"/>
  <c r="AF442" i="12" s="1"/>
  <c r="AH299" i="11"/>
  <c r="AH300" i="11" s="1"/>
  <c r="AH301" i="11" s="1"/>
  <c r="AF306" i="12"/>
  <c r="AF307" i="12" s="1"/>
  <c r="AD115" i="12"/>
  <c r="AE110" i="12"/>
  <c r="AE113" i="12" s="1"/>
  <c r="AG185" i="12"/>
  <c r="AG188" i="12" s="1"/>
  <c r="AF190" i="12"/>
  <c r="AF191" i="12" s="1"/>
  <c r="AF192" i="12" s="1"/>
  <c r="AF193" i="12" s="1"/>
  <c r="AI690" i="11"/>
  <c r="AI693" i="11" s="1"/>
  <c r="AH695" i="11"/>
  <c r="AH696" i="11" s="1"/>
  <c r="AH697" i="11" s="1"/>
  <c r="AH698" i="11" s="1"/>
  <c r="AE374" i="12"/>
  <c r="AE377" i="12" s="1"/>
  <c r="AD379" i="12"/>
  <c r="AI143" i="11"/>
  <c r="AI146" i="11" s="1"/>
  <c r="AH148" i="11"/>
  <c r="AO1001" i="11"/>
  <c r="AE175" i="12"/>
  <c r="AE176" i="12" s="1"/>
  <c r="AF170" i="12"/>
  <c r="AF173" i="12" s="1"/>
  <c r="AI308" i="11"/>
  <c r="AI311" i="11" s="1"/>
  <c r="AH313" i="11"/>
  <c r="AI765" i="11"/>
  <c r="AI768" i="11" s="1"/>
  <c r="AH770" i="11"/>
  <c r="AH771" i="11" s="1"/>
  <c r="AH772" i="11" s="1"/>
  <c r="AH773" i="11" s="1"/>
  <c r="AL464" i="11"/>
  <c r="AA291" i="12"/>
  <c r="AA292" i="12" s="1"/>
  <c r="AA17" i="10"/>
  <c r="AH271" i="12"/>
  <c r="AI266" i="12"/>
  <c r="AI269" i="12" s="1"/>
  <c r="AH130" i="12"/>
  <c r="AI125" i="12"/>
  <c r="AI128" i="12" s="1"/>
  <c r="AF484" i="12"/>
  <c r="AF485" i="12" s="1"/>
  <c r="AF486" i="12" s="1"/>
  <c r="AF487" i="12" s="1"/>
  <c r="AG479" i="12"/>
  <c r="AG482" i="12" s="1"/>
  <c r="AE509" i="12"/>
  <c r="AE512" i="12" s="1"/>
  <c r="AD514" i="12"/>
  <c r="AD515" i="12" s="1"/>
  <c r="AD516" i="12" s="1"/>
  <c r="AD517" i="12" s="1"/>
  <c r="AF524" i="12"/>
  <c r="AF527" i="12" s="1"/>
  <c r="AE529" i="12"/>
  <c r="AE530" i="12" s="1"/>
  <c r="AE531" i="12" s="1"/>
  <c r="AE532" i="12" s="1"/>
  <c r="AB289" i="12"/>
  <c r="AC284" i="12"/>
  <c r="AC287" i="12" s="1"/>
  <c r="AF132" i="12"/>
  <c r="AF133" i="12" s="1"/>
  <c r="AN301" i="12"/>
  <c r="AI462" i="11"/>
  <c r="AI465" i="11" s="1"/>
  <c r="AH467" i="11"/>
  <c r="AH468" i="11" s="1"/>
  <c r="AH469" i="11" s="1"/>
  <c r="AH470" i="11" s="1"/>
  <c r="AI848" i="11"/>
  <c r="AI849" i="11" s="1"/>
  <c r="AI850" i="11" s="1"/>
  <c r="AI851" i="11" s="1"/>
  <c r="AJ843" i="11"/>
  <c r="AJ846" i="11" s="1"/>
  <c r="AJ496" i="12"/>
  <c r="AK489" i="12"/>
  <c r="AH77" i="12"/>
  <c r="AH80" i="12" s="1"/>
  <c r="AG82" i="12"/>
  <c r="AG83" i="12" s="1"/>
  <c r="AI92" i="12"/>
  <c r="AI95" i="12" s="1"/>
  <c r="AH97" i="12"/>
  <c r="AH98" i="12" s="1"/>
  <c r="AH99" i="12" s="1"/>
  <c r="AH100" i="12" s="1"/>
  <c r="AI193" i="11"/>
  <c r="AJ188" i="11"/>
  <c r="AJ191" i="11" s="1"/>
  <c r="AI163" i="11"/>
  <c r="AI164" i="11" s="1"/>
  <c r="AI165" i="11" s="1"/>
  <c r="AI166" i="11" s="1"/>
  <c r="AJ158" i="11"/>
  <c r="AJ161" i="11" s="1"/>
  <c r="AI466" i="12"/>
  <c r="AJ459" i="12"/>
  <c r="AF522" i="11"/>
  <c r="AF525" i="11" s="1"/>
  <c r="AE527" i="11"/>
  <c r="AE528" i="11" s="1"/>
  <c r="AE529" i="11" s="1"/>
  <c r="AE530" i="11" s="1"/>
  <c r="AJ157" i="12"/>
  <c r="AI112" i="12"/>
  <c r="AG1035" i="11"/>
  <c r="AG1036" i="11" s="1"/>
  <c r="AG1037" i="11" s="1"/>
  <c r="AG635" i="11"/>
  <c r="AG636" i="11" s="1"/>
  <c r="AG637" i="11" s="1"/>
  <c r="AG638" i="11" s="1"/>
  <c r="AH630" i="11"/>
  <c r="AH633" i="11" s="1"/>
  <c r="AC409" i="12"/>
  <c r="AC410" i="12" s="1"/>
  <c r="AC411" i="12" s="1"/>
  <c r="AC412" i="12" s="1"/>
  <c r="AD404" i="12"/>
  <c r="AD407" i="12" s="1"/>
  <c r="AN370" i="11"/>
  <c r="AI707" i="11"/>
  <c r="AJ722" i="11"/>
  <c r="AJ265" i="11"/>
  <c r="AK280" i="11"/>
  <c r="AG334" i="12"/>
  <c r="AG335" i="12" s="1"/>
  <c r="AG336" i="12" s="1"/>
  <c r="AG337" i="12" s="1"/>
  <c r="AH329" i="12"/>
  <c r="AH332" i="12" s="1"/>
  <c r="AG453" i="11"/>
  <c r="AG454" i="11" s="1"/>
  <c r="AG455" i="11" s="1"/>
  <c r="AH834" i="11"/>
  <c r="AH835" i="11" s="1"/>
  <c r="AH836" i="11" s="1"/>
  <c r="AI750" i="11"/>
  <c r="AI753" i="11" s="1"/>
  <c r="AH755" i="11"/>
  <c r="AH756" i="11" s="1"/>
  <c r="AH757" i="11" s="1"/>
  <c r="AH758" i="11" s="1"/>
  <c r="AG132" i="12"/>
  <c r="AG133" i="12" s="1"/>
  <c r="AF419" i="12"/>
  <c r="AF422" i="12" s="1"/>
  <c r="AE424" i="12"/>
  <c r="AC394" i="12"/>
  <c r="AD389" i="12"/>
  <c r="AD392" i="12" s="1"/>
  <c r="AE942" i="11"/>
  <c r="AE943" i="11" s="1"/>
  <c r="AE944" i="11" s="1"/>
  <c r="AD681" i="11"/>
  <c r="AD682" i="11" s="1"/>
  <c r="AD683" i="11" s="1"/>
  <c r="AG710" i="11"/>
  <c r="AG711" i="11" s="1"/>
  <c r="AG712" i="11" s="1"/>
  <c r="AG713" i="11" s="1"/>
  <c r="AH705" i="11"/>
  <c r="AH708" i="11" s="1"/>
  <c r="AE455" i="12"/>
  <c r="AE456" i="12" s="1"/>
  <c r="AE457" i="12" s="1"/>
  <c r="AI437" i="11"/>
  <c r="AI438" i="11" s="1"/>
  <c r="AI439" i="11" s="1"/>
  <c r="AI440" i="11" s="1"/>
  <c r="AJ432" i="11"/>
  <c r="AJ435" i="11" s="1"/>
  <c r="AI233" i="11"/>
  <c r="AI236" i="11" s="1"/>
  <c r="AH238" i="11"/>
  <c r="AI833" i="11"/>
  <c r="AI834" i="11" s="1"/>
  <c r="AI835" i="11" s="1"/>
  <c r="AI836" i="11" s="1"/>
  <c r="AJ828" i="11"/>
  <c r="AJ831" i="11" s="1"/>
  <c r="AE350" i="12"/>
  <c r="AE570" i="11"/>
  <c r="AE573" i="11" s="1"/>
  <c r="AD575" i="11"/>
  <c r="AE440" i="12"/>
  <c r="AE441" i="12" s="1"/>
  <c r="AE442" i="12" s="1"/>
  <c r="AD365" i="12"/>
  <c r="AG1020" i="11"/>
  <c r="AG1021" i="11" s="1"/>
  <c r="AG1022" i="11" s="1"/>
  <c r="AG314" i="11"/>
  <c r="AG315" i="11" s="1"/>
  <c r="AG316" i="11" s="1"/>
  <c r="AF941" i="11"/>
  <c r="AG936" i="11"/>
  <c r="AG939" i="11" s="1"/>
  <c r="AG771" i="11"/>
  <c r="AG772" i="11" s="1"/>
  <c r="AG773" i="11" s="1"/>
  <c r="AI328" i="11"/>
  <c r="AI329" i="11" s="1"/>
  <c r="AI330" i="11" s="1"/>
  <c r="AI331" i="11" s="1"/>
  <c r="AJ323" i="11"/>
  <c r="AJ326" i="11" s="1"/>
  <c r="AJ477" i="11"/>
  <c r="AJ480" i="11" s="1"/>
  <c r="AI482" i="11"/>
  <c r="AI483" i="11" s="1"/>
  <c r="AI484" i="11" s="1"/>
  <c r="AI485" i="11" s="1"/>
  <c r="AF951" i="11"/>
  <c r="AF954" i="11" s="1"/>
  <c r="AE956" i="11"/>
  <c r="AI735" i="11"/>
  <c r="AI738" i="11" s="1"/>
  <c r="AH740" i="11"/>
  <c r="AH741" i="11" s="1"/>
  <c r="AH742" i="11" s="1"/>
  <c r="AH743" i="11" s="1"/>
  <c r="AE560" i="12"/>
  <c r="AE561" i="12" s="1"/>
  <c r="AE562" i="12" s="1"/>
  <c r="AJ451" i="12"/>
  <c r="AK444" i="12"/>
  <c r="AE364" i="12"/>
  <c r="AE365" i="12" s="1"/>
  <c r="AE366" i="12" s="1"/>
  <c r="AE367" i="12" s="1"/>
  <c r="AF359" i="12"/>
  <c r="AF362" i="12" s="1"/>
  <c r="AD543" i="11"/>
  <c r="AD544" i="11" s="1"/>
  <c r="AD545" i="11" s="1"/>
  <c r="AI1029" i="11"/>
  <c r="AI1032" i="11" s="1"/>
  <c r="AH1034" i="11"/>
  <c r="AE470" i="12"/>
  <c r="AE471" i="12" s="1"/>
  <c r="AE472" i="12" s="1"/>
  <c r="AH203" i="12"/>
  <c r="AH206" i="12" s="1"/>
  <c r="AG208" i="12"/>
  <c r="AI278" i="11"/>
  <c r="AI281" i="11" s="1"/>
  <c r="AH283" i="11"/>
  <c r="AG621" i="11"/>
  <c r="AG622" i="11" s="1"/>
  <c r="AG623" i="11" s="1"/>
  <c r="AM127" i="12"/>
  <c r="AE665" i="11"/>
  <c r="AF660" i="11"/>
  <c r="AF663" i="11" s="1"/>
  <c r="AN419" i="11"/>
  <c r="AH541" i="12"/>
  <c r="AH511" i="12" s="1"/>
  <c r="AI534" i="12"/>
  <c r="AM1016" i="11"/>
  <c r="AL986" i="11"/>
  <c r="AG133" i="11"/>
  <c r="AH128" i="11"/>
  <c r="AH131" i="11" s="1"/>
  <c r="AB561" i="11"/>
  <c r="AE881" i="11"/>
  <c r="AF876" i="11"/>
  <c r="AF879" i="11" s="1"/>
  <c r="AG320" i="12"/>
  <c r="AG321" i="12" s="1"/>
  <c r="AG322" i="12" s="1"/>
  <c r="AG449" i="12"/>
  <c r="AG452" i="12" s="1"/>
  <c r="AF454" i="12"/>
  <c r="AG726" i="11"/>
  <c r="AG727" i="11" s="1"/>
  <c r="AG728" i="11" s="1"/>
  <c r="AG374" i="11"/>
  <c r="AG375" i="11" s="1"/>
  <c r="AG376" i="11" s="1"/>
  <c r="AH438" i="11"/>
  <c r="AH439" i="11" s="1"/>
  <c r="AH440" i="11" s="1"/>
  <c r="AH423" i="11"/>
  <c r="AH424" i="11" s="1"/>
  <c r="AH425" i="11" s="1"/>
  <c r="AG284" i="11"/>
  <c r="AG285" i="11" s="1"/>
  <c r="AG286" i="11" s="1"/>
  <c r="AG497" i="11"/>
  <c r="AH492" i="11"/>
  <c r="AH495" i="11" s="1"/>
  <c r="AI299" i="12"/>
  <c r="AI302" i="12" s="1"/>
  <c r="AH304" i="12"/>
  <c r="AH305" i="12" s="1"/>
  <c r="Z291" i="12"/>
  <c r="Z292" i="12" s="1"/>
  <c r="Z17" i="10"/>
  <c r="P57" i="11"/>
  <c r="K66" i="14"/>
  <c r="AC867" i="11"/>
  <c r="AC868" i="11" s="1"/>
  <c r="AC869" i="11" s="1"/>
  <c r="AI1014" i="11"/>
  <c r="AI1017" i="11" s="1"/>
  <c r="AH1019" i="11"/>
  <c r="AN474" i="12" l="1"/>
  <c r="AM481" i="12"/>
  <c r="AI304" i="12"/>
  <c r="AJ299" i="12"/>
  <c r="AJ302" i="12" s="1"/>
  <c r="AG84" i="12"/>
  <c r="AG85" i="12" s="1"/>
  <c r="AG359" i="12"/>
  <c r="AG362" i="12" s="1"/>
  <c r="AF364" i="12"/>
  <c r="AF365" i="12" s="1"/>
  <c r="AF366" i="12" s="1"/>
  <c r="AF367" i="12" s="1"/>
  <c r="AK323" i="11"/>
  <c r="AK326" i="11" s="1"/>
  <c r="AJ328" i="11"/>
  <c r="AJ329" i="11" s="1"/>
  <c r="AJ330" i="11" s="1"/>
  <c r="AJ331" i="11" s="1"/>
  <c r="AK828" i="11"/>
  <c r="AK831" i="11" s="1"/>
  <c r="AJ833" i="11"/>
  <c r="AJ834" i="11" s="1"/>
  <c r="AJ835" i="11" s="1"/>
  <c r="AJ836" i="11" s="1"/>
  <c r="AK432" i="11"/>
  <c r="AK435" i="11" s="1"/>
  <c r="AJ437" i="11"/>
  <c r="AJ438" i="11" s="1"/>
  <c r="AJ439" i="11" s="1"/>
  <c r="AJ440" i="11" s="1"/>
  <c r="AO370" i="11"/>
  <c r="AI630" i="11"/>
  <c r="AI633" i="11" s="1"/>
  <c r="AH635" i="11"/>
  <c r="AH636" i="11" s="1"/>
  <c r="AH637" i="11" s="1"/>
  <c r="AH638" i="11" s="1"/>
  <c r="AF527" i="11"/>
  <c r="AF528" i="11" s="1"/>
  <c r="AF529" i="11" s="1"/>
  <c r="AF530" i="11" s="1"/>
  <c r="AG522" i="11"/>
  <c r="AG525" i="11" s="1"/>
  <c r="AK158" i="11"/>
  <c r="AK161" i="11" s="1"/>
  <c r="AJ163" i="11"/>
  <c r="AI467" i="11"/>
  <c r="AI468" i="11" s="1"/>
  <c r="AI469" i="11" s="1"/>
  <c r="AI470" i="11" s="1"/>
  <c r="AJ462" i="11"/>
  <c r="AJ465" i="11" s="1"/>
  <c r="AF529" i="12"/>
  <c r="AF530" i="12" s="1"/>
  <c r="AF531" i="12" s="1"/>
  <c r="AF532" i="12" s="1"/>
  <c r="AG524" i="12"/>
  <c r="AG527" i="12" s="1"/>
  <c r="AI770" i="11"/>
  <c r="AI771" i="11" s="1"/>
  <c r="AI772" i="11" s="1"/>
  <c r="AI773" i="11" s="1"/>
  <c r="AJ765" i="11"/>
  <c r="AJ768" i="11" s="1"/>
  <c r="AG170" i="12"/>
  <c r="AG173" i="12" s="1"/>
  <c r="AF175" i="12"/>
  <c r="AF176" i="12" s="1"/>
  <c r="AE379" i="12"/>
  <c r="AF374" i="12"/>
  <c r="AF377" i="12" s="1"/>
  <c r="AG190" i="12"/>
  <c r="AG191" i="12" s="1"/>
  <c r="AG192" i="12" s="1"/>
  <c r="AG193" i="12" s="1"/>
  <c r="AH185" i="12"/>
  <c r="AH188" i="12" s="1"/>
  <c r="AG439" i="12"/>
  <c r="AH434" i="12"/>
  <c r="AH437" i="12" s="1"/>
  <c r="AC19" i="10"/>
  <c r="AC20" i="10" s="1"/>
  <c r="AF971" i="11"/>
  <c r="AF972" i="11" s="1"/>
  <c r="AF973" i="11" s="1"/>
  <c r="AF974" i="11" s="1"/>
  <c r="AG966" i="11"/>
  <c r="AG969" i="11" s="1"/>
  <c r="AD177" i="12"/>
  <c r="AD178" i="12" s="1"/>
  <c r="AD116" i="12"/>
  <c r="AI361" i="12"/>
  <c r="AJ891" i="11"/>
  <c r="AJ894" i="11" s="1"/>
  <c r="AI896" i="11"/>
  <c r="AI897" i="11" s="1"/>
  <c r="AI898" i="11" s="1"/>
  <c r="AI899" i="11" s="1"/>
  <c r="AI452" i="11"/>
  <c r="AI453" i="11" s="1"/>
  <c r="AI454" i="11" s="1"/>
  <c r="AI455" i="11" s="1"/>
  <c r="AJ447" i="11"/>
  <c r="AJ450" i="11" s="1"/>
  <c r="AI590" i="11"/>
  <c r="AJ585" i="11"/>
  <c r="AJ588" i="11" s="1"/>
  <c r="AI620" i="11"/>
  <c r="AJ615" i="11"/>
  <c r="AJ618" i="11" s="1"/>
  <c r="AG675" i="11"/>
  <c r="AG678" i="11" s="1"/>
  <c r="AF680" i="11"/>
  <c r="AF681" i="11" s="1"/>
  <c r="AF682" i="11" s="1"/>
  <c r="AF683" i="11" s="1"/>
  <c r="AF542" i="11"/>
  <c r="AF543" i="11" s="1"/>
  <c r="AF544" i="11" s="1"/>
  <c r="AF545" i="11" s="1"/>
  <c r="AG537" i="11"/>
  <c r="AG540" i="11" s="1"/>
  <c r="AI1004" i="11"/>
  <c r="AI1005" i="11" s="1"/>
  <c r="AI1006" i="11" s="1"/>
  <c r="AI1007" i="11" s="1"/>
  <c r="AJ999" i="11"/>
  <c r="AJ1002" i="11" s="1"/>
  <c r="AK343" i="11"/>
  <c r="AK344" i="11" s="1"/>
  <c r="AK345" i="11" s="1"/>
  <c r="AK346" i="11" s="1"/>
  <c r="AL338" i="11"/>
  <c r="AL341" i="11" s="1"/>
  <c r="AM205" i="12"/>
  <c r="AN220" i="12"/>
  <c r="AJ526" i="12"/>
  <c r="AK519" i="12"/>
  <c r="AJ173" i="11"/>
  <c r="AJ176" i="11" s="1"/>
  <c r="AI178" i="11"/>
  <c r="AI179" i="11" s="1"/>
  <c r="AI180" i="11" s="1"/>
  <c r="AI181" i="11" s="1"/>
  <c r="AH160" i="12"/>
  <c r="AH161" i="12" s="1"/>
  <c r="AH162" i="12" s="1"/>
  <c r="AH163" i="12" s="1"/>
  <c r="AI155" i="12"/>
  <c r="AI158" i="12" s="1"/>
  <c r="AN800" i="11"/>
  <c r="AO815" i="11"/>
  <c r="AI421" i="12"/>
  <c r="AK218" i="11"/>
  <c r="AK221" i="11" s="1"/>
  <c r="AJ223" i="11"/>
  <c r="AJ224" i="11" s="1"/>
  <c r="AJ225" i="11" s="1"/>
  <c r="AJ226" i="11" s="1"/>
  <c r="AO91" i="11"/>
  <c r="AE957" i="11"/>
  <c r="AE958" i="11" s="1"/>
  <c r="AE959" i="11" s="1"/>
  <c r="AJ662" i="11"/>
  <c r="AI572" i="11"/>
  <c r="AI557" i="11" s="1"/>
  <c r="AL878" i="11"/>
  <c r="AM893" i="11"/>
  <c r="AC117" i="12"/>
  <c r="AC118" i="12" s="1"/>
  <c r="AJ368" i="11"/>
  <c r="AJ371" i="11" s="1"/>
  <c r="AI373" i="11"/>
  <c r="AI374" i="11" s="1"/>
  <c r="AI375" i="11" s="1"/>
  <c r="AI376" i="11" s="1"/>
  <c r="P58" i="11"/>
  <c r="K68" i="14"/>
  <c r="AI492" i="11"/>
  <c r="AI495" i="11" s="1"/>
  <c r="AH497" i="11"/>
  <c r="AG454" i="12"/>
  <c r="AG455" i="12" s="1"/>
  <c r="AG456" i="12" s="1"/>
  <c r="AG457" i="12" s="1"/>
  <c r="AH449" i="12"/>
  <c r="AH452" i="12" s="1"/>
  <c r="AB562" i="11"/>
  <c r="AB563" i="11" s="1"/>
  <c r="AG660" i="11"/>
  <c r="AG663" i="11" s="1"/>
  <c r="AF665" i="11"/>
  <c r="AF956" i="11"/>
  <c r="AG951" i="11"/>
  <c r="AG954" i="11" s="1"/>
  <c r="AD366" i="12"/>
  <c r="AD367" i="12" s="1"/>
  <c r="AE389" i="12"/>
  <c r="AE392" i="12" s="1"/>
  <c r="AD394" i="12"/>
  <c r="AF424" i="12"/>
  <c r="AF425" i="12" s="1"/>
  <c r="AF426" i="12" s="1"/>
  <c r="AF427" i="12" s="1"/>
  <c r="AG419" i="12"/>
  <c r="AG422" i="12" s="1"/>
  <c r="AI755" i="11"/>
  <c r="AJ750" i="11"/>
  <c r="AJ753" i="11" s="1"/>
  <c r="AI329" i="12"/>
  <c r="AI332" i="12" s="1"/>
  <c r="AH334" i="12"/>
  <c r="AH335" i="12" s="1"/>
  <c r="AH336" i="12" s="1"/>
  <c r="AH337" i="12" s="1"/>
  <c r="AK157" i="12"/>
  <c r="AJ112" i="12"/>
  <c r="AJ466" i="12"/>
  <c r="AK459" i="12"/>
  <c r="AH82" i="12"/>
  <c r="AH83" i="12" s="1"/>
  <c r="AI77" i="12"/>
  <c r="AI80" i="12" s="1"/>
  <c r="AK843" i="11"/>
  <c r="AK846" i="11" s="1"/>
  <c r="AJ848" i="11"/>
  <c r="AJ849" i="11" s="1"/>
  <c r="AJ850" i="11" s="1"/>
  <c r="AJ851" i="11" s="1"/>
  <c r="AO301" i="12"/>
  <c r="AD284" i="12"/>
  <c r="AD287" i="12" s="1"/>
  <c r="AC289" i="12"/>
  <c r="AJ266" i="12"/>
  <c r="AJ269" i="12" s="1"/>
  <c r="AI271" i="12"/>
  <c r="AI272" i="12" s="1"/>
  <c r="AI273" i="12" s="1"/>
  <c r="AI274" i="12" s="1"/>
  <c r="AE115" i="12"/>
  <c r="AF110" i="12"/>
  <c r="AF113" i="12" s="1"/>
  <c r="AE425" i="12"/>
  <c r="AE426" i="12" s="1"/>
  <c r="AE427" i="12" s="1"/>
  <c r="AE407" i="11"/>
  <c r="AE408" i="11" s="1"/>
  <c r="AE409" i="11" s="1"/>
  <c r="AE410" i="11" s="1"/>
  <c r="AF402" i="11"/>
  <c r="AF405" i="11" s="1"/>
  <c r="AQ253" i="12"/>
  <c r="AR268" i="12"/>
  <c r="AK248" i="11"/>
  <c r="AK251" i="11" s="1"/>
  <c r="AJ253" i="11"/>
  <c r="AG559" i="12"/>
  <c r="AG560" i="12" s="1"/>
  <c r="AG561" i="12" s="1"/>
  <c r="AG562" i="12" s="1"/>
  <c r="AH554" i="12"/>
  <c r="AH557" i="12" s="1"/>
  <c r="AH726" i="11"/>
  <c r="AH727" i="11" s="1"/>
  <c r="AH728" i="11" s="1"/>
  <c r="AI238" i="12"/>
  <c r="AI239" i="12" s="1"/>
  <c r="AI240" i="12" s="1"/>
  <c r="AI241" i="12" s="1"/>
  <c r="AJ233" i="12"/>
  <c r="AJ236" i="12" s="1"/>
  <c r="AK293" i="11"/>
  <c r="AK296" i="11" s="1"/>
  <c r="AJ298" i="11"/>
  <c r="AJ299" i="11" s="1"/>
  <c r="AJ300" i="11" s="1"/>
  <c r="AJ301" i="11" s="1"/>
  <c r="AK813" i="11"/>
  <c r="AK816" i="11" s="1"/>
  <c r="AJ818" i="11"/>
  <c r="AH131" i="12"/>
  <c r="AN556" i="12"/>
  <c r="AO549" i="12"/>
  <c r="AK417" i="11"/>
  <c r="AK420" i="11" s="1"/>
  <c r="AJ422" i="11"/>
  <c r="AB291" i="12"/>
  <c r="AB292" i="12" s="1"/>
  <c r="AB17" i="10"/>
  <c r="AI208" i="11"/>
  <c r="AJ203" i="11"/>
  <c r="AJ206" i="11" s="1"/>
  <c r="AF455" i="12"/>
  <c r="AF456" i="12" s="1"/>
  <c r="AF457" i="12" s="1"/>
  <c r="AI953" i="11"/>
  <c r="AH863" i="11"/>
  <c r="AI725" i="11"/>
  <c r="AI726" i="11" s="1"/>
  <c r="AI727" i="11" s="1"/>
  <c r="AI728" i="11" s="1"/>
  <c r="AJ720" i="11"/>
  <c r="AJ723" i="11" s="1"/>
  <c r="AI319" i="12"/>
  <c r="AJ314" i="12"/>
  <c r="AJ317" i="12" s="1"/>
  <c r="AK130" i="11"/>
  <c r="AL145" i="11"/>
  <c r="AM172" i="12"/>
  <c r="AN165" i="12"/>
  <c r="AE681" i="11"/>
  <c r="AE682" i="11" s="1"/>
  <c r="AE683" i="11" s="1"/>
  <c r="AG650" i="11"/>
  <c r="AH645" i="11"/>
  <c r="AH648" i="11" s="1"/>
  <c r="AN1016" i="11"/>
  <c r="AM986" i="11"/>
  <c r="AK451" i="12"/>
  <c r="AL444" i="12"/>
  <c r="AH936" i="11"/>
  <c r="AH939" i="11" s="1"/>
  <c r="AG941" i="11"/>
  <c r="AG942" i="11" s="1"/>
  <c r="AG943" i="11" s="1"/>
  <c r="AG944" i="11" s="1"/>
  <c r="AF570" i="11"/>
  <c r="AF573" i="11" s="1"/>
  <c r="AE575" i="11"/>
  <c r="AH710" i="11"/>
  <c r="AH711" i="11" s="1"/>
  <c r="AH712" i="11" s="1"/>
  <c r="AH713" i="11" s="1"/>
  <c r="AI705" i="11"/>
  <c r="AI708" i="11" s="1"/>
  <c r="AD395" i="12"/>
  <c r="AD396" i="12" s="1"/>
  <c r="AD397" i="12" s="1"/>
  <c r="AJ707" i="11"/>
  <c r="AK722" i="11"/>
  <c r="AE404" i="12"/>
  <c r="AE407" i="12" s="1"/>
  <c r="AD409" i="12"/>
  <c r="AD410" i="12" s="1"/>
  <c r="AD411" i="12" s="1"/>
  <c r="AD412" i="12" s="1"/>
  <c r="AI97" i="12"/>
  <c r="AI98" i="12" s="1"/>
  <c r="AI99" i="12" s="1"/>
  <c r="AI100" i="12" s="1"/>
  <c r="AJ92" i="12"/>
  <c r="AJ95" i="12" s="1"/>
  <c r="AK496" i="12"/>
  <c r="AL489" i="12"/>
  <c r="AF509" i="12"/>
  <c r="AF512" i="12" s="1"/>
  <c r="AE514" i="12"/>
  <c r="AG484" i="12"/>
  <c r="AG485" i="12" s="1"/>
  <c r="AG486" i="12" s="1"/>
  <c r="AG487" i="12" s="1"/>
  <c r="AH479" i="12"/>
  <c r="AH482" i="12" s="1"/>
  <c r="AM464" i="11"/>
  <c r="AP1001" i="11"/>
  <c r="AI148" i="11"/>
  <c r="AJ143" i="11"/>
  <c r="AJ146" i="11" s="1"/>
  <c r="AI695" i="11"/>
  <c r="AI696" i="11" s="1"/>
  <c r="AI697" i="11" s="1"/>
  <c r="AI698" i="11" s="1"/>
  <c r="AJ690" i="11"/>
  <c r="AJ693" i="11" s="1"/>
  <c r="AC395" i="12"/>
  <c r="AG349" i="12"/>
  <c r="AH344" i="12"/>
  <c r="AH347" i="12" s="1"/>
  <c r="AJ145" i="12"/>
  <c r="AK140" i="12"/>
  <c r="AK143" i="12" s="1"/>
  <c r="AJ494" i="11"/>
  <c r="AI404" i="11"/>
  <c r="AH989" i="11"/>
  <c r="AI984" i="11"/>
  <c r="AI987" i="11" s="1"/>
  <c r="AH268" i="11"/>
  <c r="AH269" i="11" s="1"/>
  <c r="AH270" i="11" s="1"/>
  <c r="AH271" i="11" s="1"/>
  <c r="AI263" i="11"/>
  <c r="AI266" i="11" s="1"/>
  <c r="AN205" i="11"/>
  <c r="AM175" i="11"/>
  <c r="AI605" i="11"/>
  <c r="AJ600" i="11"/>
  <c r="AJ603" i="11" s="1"/>
  <c r="AH272" i="12"/>
  <c r="AH273" i="12" s="1"/>
  <c r="AH274" i="12" s="1"/>
  <c r="AH926" i="11"/>
  <c r="AI921" i="11"/>
  <c r="AI924" i="11" s="1"/>
  <c r="AE177" i="12"/>
  <c r="AE178" i="12" s="1"/>
  <c r="AE116" i="12"/>
  <c r="AH1020" i="11"/>
  <c r="AH1021" i="11" s="1"/>
  <c r="AH1022" i="11" s="1"/>
  <c r="AH306" i="12"/>
  <c r="AH307" i="12" s="1"/>
  <c r="AD408" i="11"/>
  <c r="AD409" i="11" s="1"/>
  <c r="AD410" i="11" s="1"/>
  <c r="AG499" i="12"/>
  <c r="AG500" i="12" s="1"/>
  <c r="AG501" i="12" s="1"/>
  <c r="AG502" i="12" s="1"/>
  <c r="AH494" i="12"/>
  <c r="AH497" i="12" s="1"/>
  <c r="AI254" i="11"/>
  <c r="AI255" i="11" s="1"/>
  <c r="AI256" i="11" s="1"/>
  <c r="AE882" i="11"/>
  <c r="AE883" i="11" s="1"/>
  <c r="AE884" i="11" s="1"/>
  <c r="AH256" i="12"/>
  <c r="AI251" i="12"/>
  <c r="AI254" i="12" s="1"/>
  <c r="AH1035" i="11"/>
  <c r="AH1036" i="11" s="1"/>
  <c r="AH1037" i="11" s="1"/>
  <c r="AJ911" i="11"/>
  <c r="AJ912" i="11" s="1"/>
  <c r="AJ913" i="11" s="1"/>
  <c r="AJ914" i="11" s="1"/>
  <c r="AK906" i="11"/>
  <c r="AK909" i="11" s="1"/>
  <c r="AI299" i="11"/>
  <c r="AI300" i="11" s="1"/>
  <c r="AI301" i="11" s="1"/>
  <c r="AH239" i="11"/>
  <c r="AH240" i="11" s="1"/>
  <c r="AH241" i="11" s="1"/>
  <c r="AI1019" i="11"/>
  <c r="AI1020" i="11" s="1"/>
  <c r="AI1021" i="11" s="1"/>
  <c r="AI1022" i="11" s="1"/>
  <c r="AJ1014" i="11"/>
  <c r="AJ1017" i="11" s="1"/>
  <c r="AI305" i="12"/>
  <c r="AG876" i="11"/>
  <c r="AG879" i="11" s="1"/>
  <c r="AF881" i="11"/>
  <c r="AF882" i="11" s="1"/>
  <c r="AF883" i="11" s="1"/>
  <c r="AF884" i="11" s="1"/>
  <c r="AH133" i="11"/>
  <c r="AI128" i="11"/>
  <c r="AI131" i="11" s="1"/>
  <c r="AI541" i="12"/>
  <c r="AI511" i="12" s="1"/>
  <c r="AJ534" i="12"/>
  <c r="AO419" i="11"/>
  <c r="AN127" i="12"/>
  <c r="AI283" i="11"/>
  <c r="AI284" i="11" s="1"/>
  <c r="AI285" i="11" s="1"/>
  <c r="AI286" i="11" s="1"/>
  <c r="AJ278" i="11"/>
  <c r="AJ281" i="11" s="1"/>
  <c r="AI203" i="12"/>
  <c r="AI206" i="12" s="1"/>
  <c r="AH208" i="12"/>
  <c r="AI1034" i="11"/>
  <c r="AJ1029" i="11"/>
  <c r="AJ1032" i="11" s="1"/>
  <c r="AI740" i="11"/>
  <c r="AJ735" i="11"/>
  <c r="AJ738" i="11" s="1"/>
  <c r="AJ482" i="11"/>
  <c r="AJ483" i="11" s="1"/>
  <c r="AJ484" i="11" s="1"/>
  <c r="AJ485" i="11" s="1"/>
  <c r="AK477" i="11"/>
  <c r="AK480" i="11" s="1"/>
  <c r="AE351" i="12"/>
  <c r="AE352" i="12" s="1"/>
  <c r="AI238" i="11"/>
  <c r="AJ233" i="11"/>
  <c r="AJ236" i="11" s="1"/>
  <c r="AH314" i="11"/>
  <c r="AH315" i="11" s="1"/>
  <c r="AH316" i="11" s="1"/>
  <c r="AK265" i="11"/>
  <c r="AL280" i="11"/>
  <c r="AE666" i="11"/>
  <c r="AE667" i="11" s="1"/>
  <c r="AE668" i="11" s="1"/>
  <c r="AK188" i="11"/>
  <c r="AK191" i="11" s="1"/>
  <c r="AJ193" i="11"/>
  <c r="AH239" i="12"/>
  <c r="AH240" i="12" s="1"/>
  <c r="AH241" i="12" s="1"/>
  <c r="AF942" i="11"/>
  <c r="AF943" i="11" s="1"/>
  <c r="AF944" i="11" s="1"/>
  <c r="AJ125" i="12"/>
  <c r="AJ128" i="12" s="1"/>
  <c r="AI130" i="12"/>
  <c r="AH804" i="11"/>
  <c r="AH805" i="11" s="1"/>
  <c r="AH806" i="11" s="1"/>
  <c r="AI313" i="11"/>
  <c r="AI314" i="11" s="1"/>
  <c r="AI315" i="11" s="1"/>
  <c r="AI316" i="11" s="1"/>
  <c r="AJ308" i="11"/>
  <c r="AJ311" i="11" s="1"/>
  <c r="AE380" i="12"/>
  <c r="AE381" i="12" s="1"/>
  <c r="AE382" i="12" s="1"/>
  <c r="AB20" i="10"/>
  <c r="AO3" i="10"/>
  <c r="AE866" i="11"/>
  <c r="AE867" i="11" s="1"/>
  <c r="AE868" i="11" s="1"/>
  <c r="AE869" i="11" s="1"/>
  <c r="AF861" i="11"/>
  <c r="AF864" i="11" s="1"/>
  <c r="AI194" i="11"/>
  <c r="AI195" i="11" s="1"/>
  <c r="AI196" i="11" s="1"/>
  <c r="AF544" i="12"/>
  <c r="AF545" i="12" s="1"/>
  <c r="AF546" i="12" s="1"/>
  <c r="AF547" i="12" s="1"/>
  <c r="AG539" i="12"/>
  <c r="AG542" i="12" s="1"/>
  <c r="AI591" i="11"/>
  <c r="AI592" i="11" s="1"/>
  <c r="AI593" i="11" s="1"/>
  <c r="AI786" i="11"/>
  <c r="AI787" i="11" s="1"/>
  <c r="AI788" i="11" s="1"/>
  <c r="AP190" i="11"/>
  <c r="AJ798" i="11"/>
  <c r="AJ801" i="11" s="1"/>
  <c r="AI803" i="11"/>
  <c r="AM587" i="11"/>
  <c r="AH149" i="11"/>
  <c r="AH150" i="11" s="1"/>
  <c r="AH151" i="11" s="1"/>
  <c r="AO55" i="12"/>
  <c r="AD380" i="12"/>
  <c r="AD381" i="12" s="1"/>
  <c r="AD382" i="12" s="1"/>
  <c r="AB16" i="10"/>
  <c r="AC11" i="10"/>
  <c r="AC14" i="10" s="1"/>
  <c r="AK331" i="12"/>
  <c r="AG498" i="11"/>
  <c r="AG499" i="11" s="1"/>
  <c r="AG500" i="11" s="1"/>
  <c r="AJ436" i="12"/>
  <c r="AK429" i="12"/>
  <c r="AK79" i="12"/>
  <c r="AL94" i="12"/>
  <c r="AG134" i="11"/>
  <c r="AG135" i="11" s="1"/>
  <c r="AG136" i="11" s="1"/>
  <c r="AH284" i="11"/>
  <c r="AH285" i="11" s="1"/>
  <c r="AH286" i="11" s="1"/>
  <c r="AG209" i="12"/>
  <c r="AG210" i="12" s="1"/>
  <c r="AG211" i="12" s="1"/>
  <c r="AF391" i="12"/>
  <c r="AE286" i="12"/>
  <c r="AE13" i="10" s="1"/>
  <c r="AE555" i="11"/>
  <c r="AE558" i="11" s="1"/>
  <c r="AD560" i="11"/>
  <c r="AD561" i="11" s="1"/>
  <c r="AD562" i="11" s="1"/>
  <c r="AD563" i="11" s="1"/>
  <c r="AI223" i="12"/>
  <c r="AI224" i="12" s="1"/>
  <c r="AI225" i="12" s="1"/>
  <c r="AI226" i="12" s="1"/>
  <c r="AJ218" i="12"/>
  <c r="AJ221" i="12" s="1"/>
  <c r="AG512" i="11"/>
  <c r="AG513" i="11" s="1"/>
  <c r="AG514" i="11" s="1"/>
  <c r="AG515" i="11" s="1"/>
  <c r="AH507" i="11"/>
  <c r="AH510" i="11" s="1"/>
  <c r="AG469" i="12"/>
  <c r="AG470" i="12" s="1"/>
  <c r="AG471" i="12" s="1"/>
  <c r="AG472" i="12" s="1"/>
  <c r="AH464" i="12"/>
  <c r="AH467" i="12" s="1"/>
  <c r="AJ785" i="11"/>
  <c r="AJ786" i="11" s="1"/>
  <c r="AJ787" i="11" s="1"/>
  <c r="AJ788" i="11" s="1"/>
  <c r="AK780" i="11"/>
  <c r="AK783" i="11" s="1"/>
  <c r="AI819" i="11"/>
  <c r="AI820" i="11" s="1"/>
  <c r="AI821" i="11" s="1"/>
  <c r="AD576" i="11"/>
  <c r="AD577" i="11" s="1"/>
  <c r="AD578" i="11" s="1"/>
  <c r="AI423" i="11"/>
  <c r="AI424" i="11" s="1"/>
  <c r="AI425" i="11" s="1"/>
  <c r="AN481" i="12" l="1"/>
  <c r="AO474" i="12"/>
  <c r="AJ421" i="12"/>
  <c r="AK308" i="11"/>
  <c r="AK311" i="11" s="1"/>
  <c r="AJ313" i="11"/>
  <c r="AJ314" i="11" s="1"/>
  <c r="AJ315" i="11" s="1"/>
  <c r="AJ316" i="11" s="1"/>
  <c r="AI208" i="12"/>
  <c r="AJ203" i="12"/>
  <c r="AJ206" i="12" s="1"/>
  <c r="AG881" i="11"/>
  <c r="AG882" i="11" s="1"/>
  <c r="AG883" i="11" s="1"/>
  <c r="AG884" i="11" s="1"/>
  <c r="AH876" i="11"/>
  <c r="AH879" i="11" s="1"/>
  <c r="AO205" i="11"/>
  <c r="AN175" i="11"/>
  <c r="AI989" i="11"/>
  <c r="AI990" i="11" s="1"/>
  <c r="AI991" i="11" s="1"/>
  <c r="AI992" i="11" s="1"/>
  <c r="AJ984" i="11"/>
  <c r="AJ987" i="11" s="1"/>
  <c r="AK494" i="11"/>
  <c r="AJ404" i="11"/>
  <c r="AK690" i="11"/>
  <c r="AK693" i="11" s="1"/>
  <c r="AJ695" i="11"/>
  <c r="AJ696" i="11" s="1"/>
  <c r="AJ697" i="11" s="1"/>
  <c r="AJ698" i="11" s="1"/>
  <c r="AQ1001" i="11"/>
  <c r="AN464" i="11"/>
  <c r="AI239" i="11"/>
  <c r="AI240" i="11" s="1"/>
  <c r="AI241" i="11" s="1"/>
  <c r="AH941" i="11"/>
  <c r="AH942" i="11" s="1"/>
  <c r="AH943" i="11" s="1"/>
  <c r="AH944" i="11" s="1"/>
  <c r="AI936" i="11"/>
  <c r="AI939" i="11" s="1"/>
  <c r="AK203" i="11"/>
  <c r="AK206" i="11" s="1"/>
  <c r="AJ208" i="11"/>
  <c r="AJ209" i="11" s="1"/>
  <c r="AJ210" i="11" s="1"/>
  <c r="AJ211" i="11" s="1"/>
  <c r="AO556" i="12"/>
  <c r="AP549" i="12"/>
  <c r="AF407" i="11"/>
  <c r="AF408" i="11" s="1"/>
  <c r="AF409" i="11" s="1"/>
  <c r="AF410" i="11" s="1"/>
  <c r="AG402" i="11"/>
  <c r="AG405" i="11" s="1"/>
  <c r="AG110" i="12"/>
  <c r="AG113" i="12" s="1"/>
  <c r="AF115" i="12"/>
  <c r="AF177" i="12"/>
  <c r="AF178" i="12" s="1"/>
  <c r="AF116" i="12"/>
  <c r="AP301" i="12"/>
  <c r="AI82" i="12"/>
  <c r="AI83" i="12" s="1"/>
  <c r="AJ77" i="12"/>
  <c r="AJ80" i="12" s="1"/>
  <c r="AK466" i="12"/>
  <c r="AL459" i="12"/>
  <c r="AE394" i="12"/>
  <c r="AE395" i="12" s="1"/>
  <c r="AF389" i="12"/>
  <c r="AF392" i="12" s="1"/>
  <c r="AD290" i="12"/>
  <c r="AD291" i="12" s="1"/>
  <c r="AD292" i="12" s="1"/>
  <c r="AG651" i="11"/>
  <c r="AG652" i="11" s="1"/>
  <c r="AG653" i="11" s="1"/>
  <c r="AP91" i="11"/>
  <c r="AK526" i="12"/>
  <c r="AL519" i="12"/>
  <c r="AM338" i="11"/>
  <c r="AM341" i="11" s="1"/>
  <c r="AL343" i="11"/>
  <c r="AG680" i="11"/>
  <c r="AG681" i="11" s="1"/>
  <c r="AG682" i="11" s="1"/>
  <c r="AG683" i="11" s="1"/>
  <c r="AH675" i="11"/>
  <c r="AH678" i="11" s="1"/>
  <c r="AG374" i="12"/>
  <c r="AG377" i="12" s="1"/>
  <c r="AF379" i="12"/>
  <c r="AK765" i="11"/>
  <c r="AK768" i="11" s="1"/>
  <c r="AJ770" i="11"/>
  <c r="AJ771" i="11" s="1"/>
  <c r="AJ772" i="11" s="1"/>
  <c r="AJ773" i="11" s="1"/>
  <c r="AG529" i="12"/>
  <c r="AH524" i="12"/>
  <c r="AH527" i="12" s="1"/>
  <c r="AI756" i="11"/>
  <c r="AI757" i="11" s="1"/>
  <c r="AI758" i="11" s="1"/>
  <c r="AG364" i="12"/>
  <c r="AG365" i="12" s="1"/>
  <c r="AG366" i="12" s="1"/>
  <c r="AG367" i="12" s="1"/>
  <c r="AH359" i="12"/>
  <c r="AH362" i="12" s="1"/>
  <c r="AH498" i="11"/>
  <c r="AH499" i="11" s="1"/>
  <c r="AH500" i="11" s="1"/>
  <c r="AL780" i="11"/>
  <c r="AL783" i="11" s="1"/>
  <c r="AK785" i="11"/>
  <c r="AI507" i="11"/>
  <c r="AI510" i="11" s="1"/>
  <c r="AH512" i="11"/>
  <c r="AL79" i="12"/>
  <c r="AM94" i="12"/>
  <c r="AL331" i="12"/>
  <c r="AJ803" i="11"/>
  <c r="AK798" i="11"/>
  <c r="AK801" i="11" s="1"/>
  <c r="AG544" i="12"/>
  <c r="AH539" i="12"/>
  <c r="AH542" i="12" s="1"/>
  <c r="AG440" i="12"/>
  <c r="AG441" i="12" s="1"/>
  <c r="AG442" i="12" s="1"/>
  <c r="AJ130" i="12"/>
  <c r="AK125" i="12"/>
  <c r="AK128" i="12" s="1"/>
  <c r="AK193" i="11"/>
  <c r="AL188" i="11"/>
  <c r="AL191" i="11" s="1"/>
  <c r="AL265" i="11"/>
  <c r="AM280" i="11"/>
  <c r="AL477" i="11"/>
  <c r="AL480" i="11" s="1"/>
  <c r="AK482" i="11"/>
  <c r="AK483" i="11" s="1"/>
  <c r="AK484" i="11" s="1"/>
  <c r="AK485" i="11" s="1"/>
  <c r="AK1029" i="11"/>
  <c r="AK1032" i="11" s="1"/>
  <c r="AJ1034" i="11"/>
  <c r="AJ1035" i="11" s="1"/>
  <c r="AJ1036" i="11" s="1"/>
  <c r="AJ1037" i="11" s="1"/>
  <c r="AK278" i="11"/>
  <c r="AK281" i="11" s="1"/>
  <c r="AJ283" i="11"/>
  <c r="AJ284" i="11" s="1"/>
  <c r="AJ285" i="11" s="1"/>
  <c r="AJ286" i="11" s="1"/>
  <c r="AP419" i="11"/>
  <c r="AJ128" i="11"/>
  <c r="AJ131" i="11" s="1"/>
  <c r="AI133" i="11"/>
  <c r="AI134" i="11" s="1"/>
  <c r="AI135" i="11" s="1"/>
  <c r="AI136" i="11" s="1"/>
  <c r="AI306" i="12"/>
  <c r="AI307" i="12" s="1"/>
  <c r="AH499" i="12"/>
  <c r="AH500" i="12" s="1"/>
  <c r="AH501" i="12" s="1"/>
  <c r="AH502" i="12" s="1"/>
  <c r="AI494" i="12"/>
  <c r="AI497" i="12" s="1"/>
  <c r="AJ921" i="11"/>
  <c r="AJ924" i="11" s="1"/>
  <c r="AI926" i="11"/>
  <c r="AI927" i="11" s="1"/>
  <c r="AI928" i="11" s="1"/>
  <c r="AI929" i="11" s="1"/>
  <c r="AK600" i="11"/>
  <c r="AK603" i="11" s="1"/>
  <c r="AJ605" i="11"/>
  <c r="AJ606" i="11" s="1"/>
  <c r="AJ607" i="11" s="1"/>
  <c r="AJ608" i="11" s="1"/>
  <c r="AL140" i="12"/>
  <c r="AL143" i="12" s="1"/>
  <c r="AK145" i="12"/>
  <c r="AK146" i="12" s="1"/>
  <c r="AK147" i="12" s="1"/>
  <c r="AK148" i="12" s="1"/>
  <c r="AI344" i="12"/>
  <c r="AI347" i="12" s="1"/>
  <c r="AH349" i="12"/>
  <c r="AF514" i="12"/>
  <c r="AG509" i="12"/>
  <c r="AG512" i="12" s="1"/>
  <c r="AE409" i="12"/>
  <c r="AE410" i="12" s="1"/>
  <c r="AE411" i="12" s="1"/>
  <c r="AE412" i="12" s="1"/>
  <c r="AF404" i="12"/>
  <c r="AF407" i="12" s="1"/>
  <c r="AF666" i="11"/>
  <c r="AF667" i="11" s="1"/>
  <c r="AF668" i="11" s="1"/>
  <c r="AL130" i="11"/>
  <c r="AM145" i="11"/>
  <c r="AK720" i="11"/>
  <c r="AK723" i="11" s="1"/>
  <c r="AJ725" i="11"/>
  <c r="AJ726" i="11" s="1"/>
  <c r="AJ727" i="11" s="1"/>
  <c r="AJ728" i="11" s="1"/>
  <c r="AJ953" i="11"/>
  <c r="AI863" i="11"/>
  <c r="AK818" i="11"/>
  <c r="AK819" i="11" s="1"/>
  <c r="AK820" i="11" s="1"/>
  <c r="AK821" i="11" s="1"/>
  <c r="AL813" i="11"/>
  <c r="AL816" i="11" s="1"/>
  <c r="AK233" i="12"/>
  <c r="AK236" i="12" s="1"/>
  <c r="AJ238" i="12"/>
  <c r="AJ239" i="12" s="1"/>
  <c r="AJ240" i="12" s="1"/>
  <c r="AJ241" i="12" s="1"/>
  <c r="AH990" i="11"/>
  <c r="AH991" i="11" s="1"/>
  <c r="AH992" i="11" s="1"/>
  <c r="AK253" i="11"/>
  <c r="AK254" i="11" s="1"/>
  <c r="AK255" i="11" s="1"/>
  <c r="AK256" i="11" s="1"/>
  <c r="AL248" i="11"/>
  <c r="AL251" i="11" s="1"/>
  <c r="AE515" i="12"/>
  <c r="AE516" i="12" s="1"/>
  <c r="AE517" i="12" s="1"/>
  <c r="AG424" i="12"/>
  <c r="AG425" i="12" s="1"/>
  <c r="AG426" i="12" s="1"/>
  <c r="AG427" i="12" s="1"/>
  <c r="AH419" i="12"/>
  <c r="AH422" i="12" s="1"/>
  <c r="AG665" i="11"/>
  <c r="AH660" i="11"/>
  <c r="AH663" i="11" s="1"/>
  <c r="AJ492" i="11"/>
  <c r="AJ495" i="11" s="1"/>
  <c r="AI497" i="11"/>
  <c r="AO800" i="11"/>
  <c r="AP815" i="11"/>
  <c r="AG542" i="11"/>
  <c r="AH537" i="11"/>
  <c r="AH540" i="11" s="1"/>
  <c r="AK615" i="11"/>
  <c r="AK618" i="11" s="1"/>
  <c r="AJ620" i="11"/>
  <c r="AJ621" i="11" s="1"/>
  <c r="AJ622" i="11" s="1"/>
  <c r="AJ623" i="11" s="1"/>
  <c r="AJ896" i="11"/>
  <c r="AK891" i="11"/>
  <c r="AK894" i="11" s="1"/>
  <c r="AD117" i="12"/>
  <c r="AD118" i="12" s="1"/>
  <c r="AF380" i="12"/>
  <c r="AF381" i="12" s="1"/>
  <c r="AF382" i="12" s="1"/>
  <c r="AK163" i="11"/>
  <c r="AK164" i="11" s="1"/>
  <c r="AK165" i="11" s="1"/>
  <c r="AK166" i="11" s="1"/>
  <c r="AL158" i="11"/>
  <c r="AL161" i="11" s="1"/>
  <c r="AI635" i="11"/>
  <c r="AJ630" i="11"/>
  <c r="AJ633" i="11" s="1"/>
  <c r="AK833" i="11"/>
  <c r="AK834" i="11" s="1"/>
  <c r="AK835" i="11" s="1"/>
  <c r="AK836" i="11" s="1"/>
  <c r="AL828" i="11"/>
  <c r="AL831" i="11" s="1"/>
  <c r="AK328" i="11"/>
  <c r="AK329" i="11" s="1"/>
  <c r="AK330" i="11" s="1"/>
  <c r="AK331" i="11" s="1"/>
  <c r="AL323" i="11"/>
  <c r="AL326" i="11" s="1"/>
  <c r="AG391" i="12"/>
  <c r="AF286" i="12"/>
  <c r="AF13" i="10" s="1"/>
  <c r="AF555" i="11"/>
  <c r="AF558" i="11" s="1"/>
  <c r="AE560" i="11"/>
  <c r="AC16" i="10"/>
  <c r="AD11" i="10"/>
  <c r="AD14" i="10" s="1"/>
  <c r="AP55" i="12"/>
  <c r="AN587" i="11"/>
  <c r="AG861" i="11"/>
  <c r="AG864" i="11" s="1"/>
  <c r="AF866" i="11"/>
  <c r="AF867" i="11" s="1"/>
  <c r="AF868" i="11" s="1"/>
  <c r="AF869" i="11" s="1"/>
  <c r="AP3" i="10"/>
  <c r="AK1014" i="11"/>
  <c r="AK1017" i="11" s="1"/>
  <c r="AJ1019" i="11"/>
  <c r="AL906" i="11"/>
  <c r="AL909" i="11" s="1"/>
  <c r="AK911" i="11"/>
  <c r="AK912" i="11" s="1"/>
  <c r="AK913" i="11" s="1"/>
  <c r="AK914" i="11" s="1"/>
  <c r="AJ263" i="11"/>
  <c r="AJ266" i="11" s="1"/>
  <c r="AI268" i="11"/>
  <c r="AI269" i="11" s="1"/>
  <c r="AI270" i="11" s="1"/>
  <c r="AI271" i="11" s="1"/>
  <c r="AK143" i="11"/>
  <c r="AK146" i="11" s="1"/>
  <c r="AJ148" i="11"/>
  <c r="AJ149" i="11" s="1"/>
  <c r="AJ150" i="11" s="1"/>
  <c r="AJ151" i="11" s="1"/>
  <c r="AI479" i="12"/>
  <c r="AI482" i="12" s="1"/>
  <c r="AH484" i="12"/>
  <c r="AH485" i="12" s="1"/>
  <c r="AH486" i="12" s="1"/>
  <c r="AH487" i="12" s="1"/>
  <c r="AK92" i="12"/>
  <c r="AK95" i="12" s="1"/>
  <c r="AJ97" i="12"/>
  <c r="AJ98" i="12" s="1"/>
  <c r="AJ99" i="12" s="1"/>
  <c r="AJ100" i="12" s="1"/>
  <c r="AK707" i="11"/>
  <c r="AL722" i="11"/>
  <c r="AJ705" i="11"/>
  <c r="AJ708" i="11" s="1"/>
  <c r="AI710" i="11"/>
  <c r="AI711" i="11" s="1"/>
  <c r="AI712" i="11" s="1"/>
  <c r="AI713" i="11" s="1"/>
  <c r="AF575" i="11"/>
  <c r="AG570" i="11"/>
  <c r="AG573" i="11" s="1"/>
  <c r="AI741" i="11"/>
  <c r="AI742" i="11" s="1"/>
  <c r="AI743" i="11" s="1"/>
  <c r="AI1035" i="11"/>
  <c r="AI1036" i="11" s="1"/>
  <c r="AI1037" i="11" s="1"/>
  <c r="AN172" i="12"/>
  <c r="AO165" i="12"/>
  <c r="AH132" i="12"/>
  <c r="AH133" i="12" s="1"/>
  <c r="AH559" i="12"/>
  <c r="AH560" i="12" s="1"/>
  <c r="AH561" i="12" s="1"/>
  <c r="AH562" i="12" s="1"/>
  <c r="AI554" i="12"/>
  <c r="AI557" i="12" s="1"/>
  <c r="AR253" i="12"/>
  <c r="AS268" i="12"/>
  <c r="AG350" i="12"/>
  <c r="AJ271" i="12"/>
  <c r="AK266" i="12"/>
  <c r="AK269" i="12" s="1"/>
  <c r="AI334" i="12"/>
  <c r="AI335" i="12" s="1"/>
  <c r="AI336" i="12" s="1"/>
  <c r="AI337" i="12" s="1"/>
  <c r="AJ329" i="12"/>
  <c r="AJ332" i="12" s="1"/>
  <c r="AI449" i="12"/>
  <c r="AI452" i="12" s="1"/>
  <c r="AH454" i="12"/>
  <c r="P60" i="11"/>
  <c r="K69" i="14"/>
  <c r="AJ373" i="11"/>
  <c r="AK368" i="11"/>
  <c r="AK371" i="11" s="1"/>
  <c r="AM878" i="11"/>
  <c r="AN893" i="11"/>
  <c r="AK223" i="11"/>
  <c r="AK224" i="11" s="1"/>
  <c r="AK225" i="11" s="1"/>
  <c r="AK226" i="11" s="1"/>
  <c r="AL218" i="11"/>
  <c r="AL221" i="11" s="1"/>
  <c r="AJ178" i="11"/>
  <c r="AK173" i="11"/>
  <c r="AK176" i="11" s="1"/>
  <c r="AN205" i="12"/>
  <c r="AO220" i="12"/>
  <c r="AI804" i="11"/>
  <c r="AI805" i="11" s="1"/>
  <c r="AI806" i="11" s="1"/>
  <c r="AK447" i="11"/>
  <c r="AK450" i="11" s="1"/>
  <c r="AJ452" i="11"/>
  <c r="AJ453" i="11" s="1"/>
  <c r="AJ454" i="11" s="1"/>
  <c r="AJ455" i="11" s="1"/>
  <c r="AD19" i="10"/>
  <c r="AD20" i="10" s="1"/>
  <c r="AI185" i="12"/>
  <c r="AI188" i="12" s="1"/>
  <c r="AH190" i="12"/>
  <c r="AH191" i="12" s="1"/>
  <c r="AH192" i="12" s="1"/>
  <c r="AH193" i="12" s="1"/>
  <c r="AI131" i="12"/>
  <c r="AK462" i="11"/>
  <c r="AK465" i="11" s="1"/>
  <c r="AJ467" i="11"/>
  <c r="AJ468" i="11" s="1"/>
  <c r="AJ469" i="11" s="1"/>
  <c r="AJ470" i="11" s="1"/>
  <c r="AH84" i="12"/>
  <c r="AH85" i="12" s="1"/>
  <c r="AG527" i="11"/>
  <c r="AG528" i="11" s="1"/>
  <c r="AG529" i="11" s="1"/>
  <c r="AG530" i="11" s="1"/>
  <c r="AH522" i="11"/>
  <c r="AH525" i="11" s="1"/>
  <c r="AP370" i="11"/>
  <c r="AF957" i="11"/>
  <c r="AF958" i="11" s="1"/>
  <c r="AF959" i="11" s="1"/>
  <c r="AK299" i="12"/>
  <c r="AK302" i="12" s="1"/>
  <c r="AJ304" i="12"/>
  <c r="AJ305" i="12" s="1"/>
  <c r="AI464" i="12"/>
  <c r="AI467" i="12" s="1"/>
  <c r="AH469" i="12"/>
  <c r="AK218" i="12"/>
  <c r="AK221" i="12" s="1"/>
  <c r="AJ223" i="12"/>
  <c r="AJ224" i="12" s="1"/>
  <c r="AJ225" i="12" s="1"/>
  <c r="AJ226" i="12" s="1"/>
  <c r="AH257" i="12"/>
  <c r="AH258" i="12" s="1"/>
  <c r="AH259" i="12" s="1"/>
  <c r="AK436" i="12"/>
  <c r="AL429" i="12"/>
  <c r="AQ190" i="11"/>
  <c r="AI621" i="11"/>
  <c r="AI622" i="11" s="1"/>
  <c r="AI623" i="11" s="1"/>
  <c r="AK233" i="11"/>
  <c r="AK236" i="11" s="1"/>
  <c r="AJ238" i="11"/>
  <c r="AK735" i="11"/>
  <c r="AK738" i="11" s="1"/>
  <c r="AJ740" i="11"/>
  <c r="AJ741" i="11" s="1"/>
  <c r="AJ742" i="11" s="1"/>
  <c r="AJ743" i="11" s="1"/>
  <c r="AO127" i="12"/>
  <c r="AJ541" i="12"/>
  <c r="AJ511" i="12" s="1"/>
  <c r="AK534" i="12"/>
  <c r="AI256" i="12"/>
  <c r="AJ251" i="12"/>
  <c r="AJ254" i="12" s="1"/>
  <c r="AE117" i="12"/>
  <c r="AE118" i="12" s="1"/>
  <c r="AJ423" i="11"/>
  <c r="AJ424" i="11" s="1"/>
  <c r="AJ425" i="11" s="1"/>
  <c r="AJ819" i="11"/>
  <c r="AJ820" i="11" s="1"/>
  <c r="AJ821" i="11" s="1"/>
  <c r="AJ254" i="11"/>
  <c r="AJ255" i="11" s="1"/>
  <c r="AJ256" i="11" s="1"/>
  <c r="AC396" i="12"/>
  <c r="AC397" i="12" s="1"/>
  <c r="AC290" i="12"/>
  <c r="AL496" i="12"/>
  <c r="AM489" i="12"/>
  <c r="AL451" i="12"/>
  <c r="AM444" i="12"/>
  <c r="AH209" i="12"/>
  <c r="AH210" i="12" s="1"/>
  <c r="AH211" i="12" s="1"/>
  <c r="AO1016" i="11"/>
  <c r="AN986" i="11"/>
  <c r="AI645" i="11"/>
  <c r="AI648" i="11" s="1"/>
  <c r="AH650" i="11"/>
  <c r="AK314" i="12"/>
  <c r="AK317" i="12" s="1"/>
  <c r="AJ319" i="12"/>
  <c r="AH927" i="11"/>
  <c r="AH928" i="11" s="1"/>
  <c r="AH929" i="11" s="1"/>
  <c r="AK422" i="11"/>
  <c r="AK423" i="11" s="1"/>
  <c r="AK424" i="11" s="1"/>
  <c r="AK425" i="11" s="1"/>
  <c r="AL417" i="11"/>
  <c r="AL420" i="11" s="1"/>
  <c r="AI606" i="11"/>
  <c r="AI607" i="11" s="1"/>
  <c r="AI608" i="11" s="1"/>
  <c r="AK298" i="11"/>
  <c r="AL293" i="11"/>
  <c r="AL296" i="11" s="1"/>
  <c r="AJ146" i="12"/>
  <c r="AJ147" i="12" s="1"/>
  <c r="AJ148" i="12" s="1"/>
  <c r="AI149" i="11"/>
  <c r="AI150" i="11" s="1"/>
  <c r="AI151" i="11" s="1"/>
  <c r="AD289" i="12"/>
  <c r="AE284" i="12"/>
  <c r="AE287" i="12" s="1"/>
  <c r="AK848" i="11"/>
  <c r="AK849" i="11" s="1"/>
  <c r="AK850" i="11" s="1"/>
  <c r="AK851" i="11" s="1"/>
  <c r="AL843" i="11"/>
  <c r="AL846" i="11" s="1"/>
  <c r="AJ164" i="11"/>
  <c r="AJ165" i="11" s="1"/>
  <c r="AJ166" i="11" s="1"/>
  <c r="AL157" i="12"/>
  <c r="AK112" i="12"/>
  <c r="AK750" i="11"/>
  <c r="AK753" i="11" s="1"/>
  <c r="AJ755" i="11"/>
  <c r="AE576" i="11"/>
  <c r="AE577" i="11" s="1"/>
  <c r="AE578" i="11" s="1"/>
  <c r="AH951" i="11"/>
  <c r="AH954" i="11" s="1"/>
  <c r="AG956" i="11"/>
  <c r="AK662" i="11"/>
  <c r="AJ572" i="11"/>
  <c r="AJ557" i="11" s="1"/>
  <c r="AI320" i="12"/>
  <c r="AI321" i="12" s="1"/>
  <c r="AI322" i="12" s="1"/>
  <c r="AJ155" i="12"/>
  <c r="AJ158" i="12" s="1"/>
  <c r="AI160" i="12"/>
  <c r="AI209" i="11"/>
  <c r="AI210" i="11" s="1"/>
  <c r="AI211" i="11" s="1"/>
  <c r="AK999" i="11"/>
  <c r="AK1002" i="11" s="1"/>
  <c r="AJ1004" i="11"/>
  <c r="AK585" i="11"/>
  <c r="AK588" i="11" s="1"/>
  <c r="AJ590" i="11"/>
  <c r="AJ591" i="11" s="1"/>
  <c r="AJ592" i="11" s="1"/>
  <c r="AJ593" i="11" s="1"/>
  <c r="AJ361" i="12"/>
  <c r="AH966" i="11"/>
  <c r="AH969" i="11" s="1"/>
  <c r="AG971" i="11"/>
  <c r="AG972" i="11" s="1"/>
  <c r="AG973" i="11" s="1"/>
  <c r="AG974" i="11" s="1"/>
  <c r="AI434" i="12"/>
  <c r="AI437" i="12" s="1"/>
  <c r="AH439" i="12"/>
  <c r="AH440" i="12" s="1"/>
  <c r="AH441" i="12" s="1"/>
  <c r="AH442" i="12" s="1"/>
  <c r="AG175" i="12"/>
  <c r="AG176" i="12" s="1"/>
  <c r="AH170" i="12"/>
  <c r="AH173" i="12" s="1"/>
  <c r="AJ194" i="11"/>
  <c r="AJ195" i="11" s="1"/>
  <c r="AJ196" i="11" s="1"/>
  <c r="AK437" i="11"/>
  <c r="AK438" i="11" s="1"/>
  <c r="AK439" i="11" s="1"/>
  <c r="AK440" i="11" s="1"/>
  <c r="AL432" i="11"/>
  <c r="AL435" i="11" s="1"/>
  <c r="AH134" i="11"/>
  <c r="AH135" i="11" s="1"/>
  <c r="AH136" i="11" s="1"/>
  <c r="AP474" i="12" l="1"/>
  <c r="AO481" i="12"/>
  <c r="AD17" i="10"/>
  <c r="AI84" i="12"/>
  <c r="AI85" i="12" s="1"/>
  <c r="AI439" i="12"/>
  <c r="AI440" i="12" s="1"/>
  <c r="AI441" i="12" s="1"/>
  <c r="AI442" i="12" s="1"/>
  <c r="AJ434" i="12"/>
  <c r="AJ437" i="12" s="1"/>
  <c r="AM157" i="12"/>
  <c r="AL112" i="12"/>
  <c r="AE289" i="12"/>
  <c r="AF284" i="12"/>
  <c r="AF287" i="12" s="1"/>
  <c r="AI650" i="11"/>
  <c r="AI651" i="11" s="1"/>
  <c r="AI652" i="11" s="1"/>
  <c r="AI653" i="11" s="1"/>
  <c r="AJ645" i="11"/>
  <c r="AJ648" i="11" s="1"/>
  <c r="AM451" i="12"/>
  <c r="AN444" i="12"/>
  <c r="AK223" i="12"/>
  <c r="AL218" i="12"/>
  <c r="AL221" i="12" s="1"/>
  <c r="AK467" i="11"/>
  <c r="AK468" i="11" s="1"/>
  <c r="AK469" i="11" s="1"/>
  <c r="AK470" i="11" s="1"/>
  <c r="AL462" i="11"/>
  <c r="AL465" i="11" s="1"/>
  <c r="AI190" i="12"/>
  <c r="AJ185" i="12"/>
  <c r="AJ188" i="12" s="1"/>
  <c r="AK452" i="11"/>
  <c r="AK453" i="11" s="1"/>
  <c r="AK454" i="11" s="1"/>
  <c r="AK455" i="11" s="1"/>
  <c r="AL447" i="11"/>
  <c r="AL450" i="11" s="1"/>
  <c r="AM218" i="11"/>
  <c r="AM221" i="11" s="1"/>
  <c r="AL223" i="11"/>
  <c r="AK329" i="12"/>
  <c r="AK332" i="12" s="1"/>
  <c r="AJ334" i="12"/>
  <c r="AI484" i="12"/>
  <c r="AI485" i="12" s="1"/>
  <c r="AI486" i="12" s="1"/>
  <c r="AI487" i="12" s="1"/>
  <c r="AJ479" i="12"/>
  <c r="AJ482" i="12" s="1"/>
  <c r="AO587" i="11"/>
  <c r="AM323" i="11"/>
  <c r="AM326" i="11" s="1"/>
  <c r="AL328" i="11"/>
  <c r="AK630" i="11"/>
  <c r="AK633" i="11" s="1"/>
  <c r="AJ635" i="11"/>
  <c r="AJ636" i="11" s="1"/>
  <c r="AJ637" i="11" s="1"/>
  <c r="AJ638" i="11" s="1"/>
  <c r="AP800" i="11"/>
  <c r="AQ815" i="11"/>
  <c r="AI660" i="11"/>
  <c r="AI663" i="11" s="1"/>
  <c r="AH665" i="11"/>
  <c r="AH666" i="11" s="1"/>
  <c r="AH667" i="11" s="1"/>
  <c r="AH668" i="11" s="1"/>
  <c r="AK725" i="11"/>
  <c r="AK726" i="11" s="1"/>
  <c r="AK727" i="11" s="1"/>
  <c r="AK728" i="11" s="1"/>
  <c r="AL720" i="11"/>
  <c r="AL723" i="11" s="1"/>
  <c r="AF576" i="11"/>
  <c r="AF577" i="11" s="1"/>
  <c r="AF578" i="11" s="1"/>
  <c r="AK605" i="11"/>
  <c r="AK606" i="11" s="1"/>
  <c r="AK607" i="11" s="1"/>
  <c r="AK608" i="11" s="1"/>
  <c r="AL600" i="11"/>
  <c r="AL603" i="11" s="1"/>
  <c r="AJ494" i="12"/>
  <c r="AJ497" i="12" s="1"/>
  <c r="AI499" i="12"/>
  <c r="AI500" i="12" s="1"/>
  <c r="AI501" i="12" s="1"/>
  <c r="AI502" i="12" s="1"/>
  <c r="AJ133" i="11"/>
  <c r="AJ134" i="11" s="1"/>
  <c r="AJ135" i="11" s="1"/>
  <c r="AJ136" i="11" s="1"/>
  <c r="AK128" i="11"/>
  <c r="AK131" i="11" s="1"/>
  <c r="AK283" i="11"/>
  <c r="AK284" i="11" s="1"/>
  <c r="AK285" i="11" s="1"/>
  <c r="AK286" i="11" s="1"/>
  <c r="AL278" i="11"/>
  <c r="AL281" i="11" s="1"/>
  <c r="AL482" i="11"/>
  <c r="AL483" i="11" s="1"/>
  <c r="AL484" i="11" s="1"/>
  <c r="AL485" i="11" s="1"/>
  <c r="AM477" i="11"/>
  <c r="AM480" i="11" s="1"/>
  <c r="AM331" i="12"/>
  <c r="AG379" i="12"/>
  <c r="AH374" i="12"/>
  <c r="AH377" i="12" s="1"/>
  <c r="AI161" i="12"/>
  <c r="AI162" i="12" s="1"/>
  <c r="AI163" i="12" s="1"/>
  <c r="AG389" i="12"/>
  <c r="AG392" i="12" s="1"/>
  <c r="AF394" i="12"/>
  <c r="AF395" i="12" s="1"/>
  <c r="AO464" i="11"/>
  <c r="AK695" i="11"/>
  <c r="AL690" i="11"/>
  <c r="AL693" i="11" s="1"/>
  <c r="AJ131" i="12"/>
  <c r="AJ160" i="12"/>
  <c r="AK155" i="12"/>
  <c r="AK158" i="12" s="1"/>
  <c r="AM496" i="12"/>
  <c r="AN489" i="12"/>
  <c r="AC291" i="12"/>
  <c r="AC292" i="12" s="1"/>
  <c r="AC17" i="10"/>
  <c r="AJ1020" i="11"/>
  <c r="AJ1021" i="11" s="1"/>
  <c r="AJ1022" i="11" s="1"/>
  <c r="AP127" i="12"/>
  <c r="AK740" i="11"/>
  <c r="AK741" i="11" s="1"/>
  <c r="AK742" i="11" s="1"/>
  <c r="AK743" i="11" s="1"/>
  <c r="AL735" i="11"/>
  <c r="AL738" i="11" s="1"/>
  <c r="AK421" i="12"/>
  <c r="AQ370" i="11"/>
  <c r="AI132" i="12"/>
  <c r="AI133" i="12" s="1"/>
  <c r="AL224" i="11"/>
  <c r="AL225" i="11" s="1"/>
  <c r="AL226" i="11" s="1"/>
  <c r="AI454" i="12"/>
  <c r="AI455" i="12" s="1"/>
  <c r="AI456" i="12" s="1"/>
  <c r="AI457" i="12" s="1"/>
  <c r="AJ449" i="12"/>
  <c r="AJ452" i="12" s="1"/>
  <c r="AG351" i="12"/>
  <c r="AG352" i="12" s="1"/>
  <c r="AK299" i="11"/>
  <c r="AK300" i="11" s="1"/>
  <c r="AK301" i="11" s="1"/>
  <c r="AK1019" i="11"/>
  <c r="AL1014" i="11"/>
  <c r="AL1017" i="11" s="1"/>
  <c r="AQ55" i="12"/>
  <c r="AE11" i="10"/>
  <c r="AE14" i="10" s="1"/>
  <c r="AD16" i="10"/>
  <c r="AG555" i="11"/>
  <c r="AG558" i="11" s="1"/>
  <c r="AF560" i="11"/>
  <c r="AF561" i="11" s="1"/>
  <c r="AH391" i="12"/>
  <c r="AG286" i="12"/>
  <c r="AG13" i="10" s="1"/>
  <c r="AG530" i="12"/>
  <c r="AG531" i="12" s="1"/>
  <c r="AG532" i="12" s="1"/>
  <c r="AL344" i="11"/>
  <c r="AL345" i="11" s="1"/>
  <c r="AL346" i="11" s="1"/>
  <c r="AJ497" i="11"/>
  <c r="AK492" i="11"/>
  <c r="AK495" i="11" s="1"/>
  <c r="AM248" i="11"/>
  <c r="AM251" i="11" s="1"/>
  <c r="AL253" i="11"/>
  <c r="AL254" i="11" s="1"/>
  <c r="AL255" i="11" s="1"/>
  <c r="AL256" i="11" s="1"/>
  <c r="AK238" i="12"/>
  <c r="AK239" i="12" s="1"/>
  <c r="AK240" i="12" s="1"/>
  <c r="AK241" i="12" s="1"/>
  <c r="AL233" i="12"/>
  <c r="AL236" i="12" s="1"/>
  <c r="AM130" i="11"/>
  <c r="AN145" i="11"/>
  <c r="AF409" i="12"/>
  <c r="AF410" i="12" s="1"/>
  <c r="AF411" i="12" s="1"/>
  <c r="AF412" i="12" s="1"/>
  <c r="AG404" i="12"/>
  <c r="AG407" i="12" s="1"/>
  <c r="AL145" i="12"/>
  <c r="AM140" i="12"/>
  <c r="AM143" i="12" s="1"/>
  <c r="AQ419" i="11"/>
  <c r="AM188" i="11"/>
  <c r="AM191" i="11" s="1"/>
  <c r="AL193" i="11"/>
  <c r="AL194" i="11" s="1"/>
  <c r="AL195" i="11" s="1"/>
  <c r="AL196" i="11" s="1"/>
  <c r="AK803" i="11"/>
  <c r="AK804" i="11" s="1"/>
  <c r="AK805" i="11" s="1"/>
  <c r="AK806" i="11" s="1"/>
  <c r="AL798" i="11"/>
  <c r="AL801" i="11" s="1"/>
  <c r="AM79" i="12"/>
  <c r="AN94" i="12"/>
  <c r="AJ507" i="11"/>
  <c r="AJ510" i="11" s="1"/>
  <c r="AI512" i="11"/>
  <c r="AI675" i="11"/>
  <c r="AI678" i="11" s="1"/>
  <c r="AH680" i="11"/>
  <c r="AH681" i="11" s="1"/>
  <c r="AH682" i="11" s="1"/>
  <c r="AH683" i="11" s="1"/>
  <c r="AM343" i="11"/>
  <c r="AN338" i="11"/>
  <c r="AN341" i="11" s="1"/>
  <c r="AQ91" i="11"/>
  <c r="AG666" i="11"/>
  <c r="AG667" i="11" s="1"/>
  <c r="AG668" i="11" s="1"/>
  <c r="AJ82" i="12"/>
  <c r="AK77" i="12"/>
  <c r="AK80" i="12" s="1"/>
  <c r="AG115" i="12"/>
  <c r="AH110" i="12"/>
  <c r="AH113" i="12" s="1"/>
  <c r="AK208" i="11"/>
  <c r="AL203" i="11"/>
  <c r="AL206" i="11" s="1"/>
  <c r="AR1001" i="11"/>
  <c r="AH881" i="11"/>
  <c r="AH882" i="11" s="1"/>
  <c r="AH883" i="11" s="1"/>
  <c r="AH884" i="11" s="1"/>
  <c r="AI876" i="11"/>
  <c r="AI879" i="11" s="1"/>
  <c r="AI170" i="12"/>
  <c r="AI173" i="12" s="1"/>
  <c r="AH175" i="12"/>
  <c r="AK361" i="12"/>
  <c r="AL662" i="11"/>
  <c r="AK572" i="11"/>
  <c r="AK557" i="11" s="1"/>
  <c r="AE396" i="12"/>
  <c r="AE397" i="12" s="1"/>
  <c r="AE290" i="12"/>
  <c r="AL436" i="12"/>
  <c r="AM429" i="12"/>
  <c r="AK304" i="12"/>
  <c r="AK305" i="12" s="1"/>
  <c r="AL299" i="12"/>
  <c r="AL302" i="12" s="1"/>
  <c r="AO205" i="12"/>
  <c r="AP220" i="12"/>
  <c r="AL368" i="11"/>
  <c r="AL371" i="11" s="1"/>
  <c r="AK373" i="11"/>
  <c r="AJ306" i="12"/>
  <c r="AJ307" i="12" s="1"/>
  <c r="AM432" i="11"/>
  <c r="AM435" i="11" s="1"/>
  <c r="AL437" i="11"/>
  <c r="AL438" i="11" s="1"/>
  <c r="AL439" i="11" s="1"/>
  <c r="AL440" i="11" s="1"/>
  <c r="AH971" i="11"/>
  <c r="AI966" i="11"/>
  <c r="AI969" i="11" s="1"/>
  <c r="AK1004" i="11"/>
  <c r="AL999" i="11"/>
  <c r="AL1002" i="11" s="1"/>
  <c r="AH455" i="12"/>
  <c r="AH456" i="12" s="1"/>
  <c r="AH457" i="12" s="1"/>
  <c r="AH956" i="11"/>
  <c r="AI951" i="11"/>
  <c r="AI954" i="11" s="1"/>
  <c r="AK755" i="11"/>
  <c r="AK756" i="11" s="1"/>
  <c r="AK757" i="11" s="1"/>
  <c r="AK758" i="11" s="1"/>
  <c r="AL750" i="11"/>
  <c r="AL753" i="11" s="1"/>
  <c r="AM843" i="11"/>
  <c r="AM846" i="11" s="1"/>
  <c r="AL848" i="11"/>
  <c r="AL849" i="11" s="1"/>
  <c r="AL850" i="11" s="1"/>
  <c r="AL851" i="11" s="1"/>
  <c r="AM417" i="11"/>
  <c r="AM420" i="11" s="1"/>
  <c r="AL422" i="11"/>
  <c r="AL423" i="11" s="1"/>
  <c r="AL424" i="11" s="1"/>
  <c r="AL425" i="11" s="1"/>
  <c r="AK319" i="12"/>
  <c r="AL314" i="12"/>
  <c r="AL317" i="12" s="1"/>
  <c r="AP1016" i="11"/>
  <c r="AO986" i="11"/>
  <c r="AK251" i="12"/>
  <c r="AK254" i="12" s="1"/>
  <c r="AJ256" i="12"/>
  <c r="AJ257" i="12" s="1"/>
  <c r="AJ258" i="12" s="1"/>
  <c r="AJ259" i="12" s="1"/>
  <c r="AR190" i="11"/>
  <c r="AI469" i="12"/>
  <c r="AI470" i="12" s="1"/>
  <c r="AI471" i="12" s="1"/>
  <c r="AI472" i="12" s="1"/>
  <c r="AJ464" i="12"/>
  <c r="AJ467" i="12" s="1"/>
  <c r="AG177" i="12"/>
  <c r="AG178" i="12" s="1"/>
  <c r="AG116" i="12"/>
  <c r="AE19" i="10"/>
  <c r="AE20" i="10" s="1"/>
  <c r="AG543" i="11"/>
  <c r="AG544" i="11" s="1"/>
  <c r="AG545" i="11" s="1"/>
  <c r="AK178" i="11"/>
  <c r="AL173" i="11"/>
  <c r="AL176" i="11" s="1"/>
  <c r="AN878" i="11"/>
  <c r="AO893" i="11"/>
  <c r="P61" i="11"/>
  <c r="K73" i="14"/>
  <c r="AS253" i="12"/>
  <c r="AT268" i="12"/>
  <c r="AI559" i="12"/>
  <c r="AI560" i="12" s="1"/>
  <c r="AI561" i="12" s="1"/>
  <c r="AI562" i="12" s="1"/>
  <c r="AJ554" i="12"/>
  <c r="AJ557" i="12" s="1"/>
  <c r="AJ710" i="11"/>
  <c r="AJ711" i="11" s="1"/>
  <c r="AJ712" i="11" s="1"/>
  <c r="AJ713" i="11" s="1"/>
  <c r="AK705" i="11"/>
  <c r="AK708" i="11" s="1"/>
  <c r="AK97" i="12"/>
  <c r="AL92" i="12"/>
  <c r="AL95" i="12" s="1"/>
  <c r="AK148" i="11"/>
  <c r="AL143" i="11"/>
  <c r="AL146" i="11" s="1"/>
  <c r="AJ268" i="11"/>
  <c r="AK263" i="11"/>
  <c r="AK266" i="11" s="1"/>
  <c r="AG866" i="11"/>
  <c r="AH861" i="11"/>
  <c r="AH864" i="11" s="1"/>
  <c r="AH513" i="11"/>
  <c r="AH514" i="11" s="1"/>
  <c r="AH515" i="11" s="1"/>
  <c r="AM828" i="11"/>
  <c r="AM831" i="11" s="1"/>
  <c r="AL833" i="11"/>
  <c r="AL834" i="11" s="1"/>
  <c r="AL835" i="11" s="1"/>
  <c r="AL836" i="11" s="1"/>
  <c r="AM158" i="11"/>
  <c r="AM161" i="11" s="1"/>
  <c r="AL163" i="11"/>
  <c r="AL164" i="11" s="1"/>
  <c r="AL165" i="11" s="1"/>
  <c r="AL166" i="11" s="1"/>
  <c r="AK620" i="11"/>
  <c r="AK621" i="11" s="1"/>
  <c r="AK622" i="11" s="1"/>
  <c r="AK623" i="11" s="1"/>
  <c r="AL615" i="11"/>
  <c r="AL618" i="11" s="1"/>
  <c r="AH424" i="12"/>
  <c r="AH425" i="12" s="1"/>
  <c r="AH426" i="12" s="1"/>
  <c r="AH427" i="12" s="1"/>
  <c r="AI419" i="12"/>
  <c r="AI422" i="12" s="1"/>
  <c r="AM813" i="11"/>
  <c r="AM816" i="11" s="1"/>
  <c r="AL818" i="11"/>
  <c r="AK953" i="11"/>
  <c r="AJ863" i="11"/>
  <c r="AJ926" i="11"/>
  <c r="AK921" i="11"/>
  <c r="AK924" i="11" s="1"/>
  <c r="AK1034" i="11"/>
  <c r="AK1035" i="11" s="1"/>
  <c r="AK1036" i="11" s="1"/>
  <c r="AK1037" i="11" s="1"/>
  <c r="AL1029" i="11"/>
  <c r="AL1032" i="11" s="1"/>
  <c r="AI359" i="12"/>
  <c r="AI362" i="12" s="1"/>
  <c r="AH364" i="12"/>
  <c r="AH365" i="12" s="1"/>
  <c r="AH366" i="12" s="1"/>
  <c r="AH367" i="12" s="1"/>
  <c r="AK770" i="11"/>
  <c r="AL765" i="11"/>
  <c r="AL768" i="11" s="1"/>
  <c r="AL526" i="12"/>
  <c r="AM519" i="12"/>
  <c r="AG957" i="11"/>
  <c r="AG958" i="11" s="1"/>
  <c r="AG959" i="11" s="1"/>
  <c r="AJ756" i="11"/>
  <c r="AJ757" i="11" s="1"/>
  <c r="AJ758" i="11" s="1"/>
  <c r="AF117" i="12"/>
  <c r="AF118" i="12" s="1"/>
  <c r="AH402" i="11"/>
  <c r="AH405" i="11" s="1"/>
  <c r="AG407" i="11"/>
  <c r="AG408" i="11" s="1"/>
  <c r="AG409" i="11" s="1"/>
  <c r="AG410" i="11" s="1"/>
  <c r="AP556" i="12"/>
  <c r="AQ549" i="12"/>
  <c r="AJ320" i="12"/>
  <c r="AJ321" i="12" s="1"/>
  <c r="AJ322" i="12" s="1"/>
  <c r="AJ936" i="11"/>
  <c r="AJ939" i="11" s="1"/>
  <c r="AI941" i="11"/>
  <c r="AF515" i="12"/>
  <c r="AF516" i="12" s="1"/>
  <c r="AF517" i="12" s="1"/>
  <c r="AL494" i="11"/>
  <c r="AK404" i="11"/>
  <c r="AP205" i="11"/>
  <c r="AO175" i="11"/>
  <c r="AJ239" i="11"/>
  <c r="AJ240" i="11" s="1"/>
  <c r="AJ241" i="11" s="1"/>
  <c r="AK313" i="11"/>
  <c r="AL308" i="11"/>
  <c r="AL311" i="11" s="1"/>
  <c r="AK590" i="11"/>
  <c r="AL585" i="11"/>
  <c r="AL588" i="11" s="1"/>
  <c r="AM293" i="11"/>
  <c r="AM296" i="11" s="1"/>
  <c r="AL298" i="11"/>
  <c r="AK541" i="12"/>
  <c r="AK511" i="12" s="1"/>
  <c r="AL534" i="12"/>
  <c r="AI209" i="12"/>
  <c r="AI210" i="12" s="1"/>
  <c r="AI211" i="12" s="1"/>
  <c r="AK238" i="11"/>
  <c r="AK239" i="11" s="1"/>
  <c r="AK240" i="11" s="1"/>
  <c r="AK241" i="11" s="1"/>
  <c r="AL233" i="11"/>
  <c r="AL236" i="11" s="1"/>
  <c r="AI522" i="11"/>
  <c r="AI525" i="11" s="1"/>
  <c r="AH527" i="11"/>
  <c r="AH528" i="11" s="1"/>
  <c r="AH529" i="11" s="1"/>
  <c r="AH530" i="11" s="1"/>
  <c r="AL266" i="12"/>
  <c r="AL269" i="12" s="1"/>
  <c r="AK271" i="12"/>
  <c r="AO172" i="12"/>
  <c r="AP165" i="12"/>
  <c r="AG575" i="11"/>
  <c r="AH570" i="11"/>
  <c r="AH573" i="11" s="1"/>
  <c r="AL707" i="11"/>
  <c r="AM722" i="11"/>
  <c r="AH350" i="12"/>
  <c r="AL911" i="11"/>
  <c r="AM906" i="11"/>
  <c r="AM909" i="11" s="1"/>
  <c r="AQ3" i="10"/>
  <c r="AG545" i="12"/>
  <c r="AG546" i="12" s="1"/>
  <c r="AG547" i="12" s="1"/>
  <c r="AK786" i="11"/>
  <c r="AK787" i="11" s="1"/>
  <c r="AK788" i="11" s="1"/>
  <c r="AH470" i="12"/>
  <c r="AH471" i="12" s="1"/>
  <c r="AH472" i="12" s="1"/>
  <c r="AL891" i="11"/>
  <c r="AL894" i="11" s="1"/>
  <c r="AK896" i="11"/>
  <c r="AI537" i="11"/>
  <c r="AI540" i="11" s="1"/>
  <c r="AH542" i="11"/>
  <c r="AH543" i="11" s="1"/>
  <c r="AH544" i="11" s="1"/>
  <c r="AH545" i="11" s="1"/>
  <c r="AJ179" i="11"/>
  <c r="AJ180" i="11" s="1"/>
  <c r="AJ181" i="11" s="1"/>
  <c r="AJ374" i="11"/>
  <c r="AJ375" i="11" s="1"/>
  <c r="AJ376" i="11" s="1"/>
  <c r="AJ272" i="12"/>
  <c r="AJ273" i="12" s="1"/>
  <c r="AJ274" i="12" s="1"/>
  <c r="AG514" i="12"/>
  <c r="AG515" i="12" s="1"/>
  <c r="AG516" i="12" s="1"/>
  <c r="AG517" i="12" s="1"/>
  <c r="AH509" i="12"/>
  <c r="AH512" i="12" s="1"/>
  <c r="AI349" i="12"/>
  <c r="AI350" i="12" s="1"/>
  <c r="AJ344" i="12"/>
  <c r="AJ347" i="12" s="1"/>
  <c r="AM265" i="11"/>
  <c r="AN280" i="11"/>
  <c r="AL125" i="12"/>
  <c r="AL128" i="12" s="1"/>
  <c r="AK130" i="12"/>
  <c r="AH544" i="12"/>
  <c r="AH545" i="12" s="1"/>
  <c r="AH546" i="12" s="1"/>
  <c r="AH547" i="12" s="1"/>
  <c r="AI539" i="12"/>
  <c r="AI542" i="12" s="1"/>
  <c r="AE561" i="11"/>
  <c r="AL785" i="11"/>
  <c r="AL786" i="11" s="1"/>
  <c r="AL787" i="11" s="1"/>
  <c r="AL788" i="11" s="1"/>
  <c r="AM780" i="11"/>
  <c r="AM783" i="11" s="1"/>
  <c r="AI636" i="11"/>
  <c r="AI637" i="11" s="1"/>
  <c r="AI638" i="11" s="1"/>
  <c r="AI524" i="12"/>
  <c r="AI527" i="12" s="1"/>
  <c r="AH529" i="12"/>
  <c r="AH530" i="12" s="1"/>
  <c r="AH531" i="12" s="1"/>
  <c r="AH532" i="12" s="1"/>
  <c r="AG380" i="12"/>
  <c r="AG381" i="12" s="1"/>
  <c r="AG382" i="12" s="1"/>
  <c r="AJ897" i="11"/>
  <c r="AJ898" i="11" s="1"/>
  <c r="AJ899" i="11" s="1"/>
  <c r="AJ1005" i="11"/>
  <c r="AJ1006" i="11" s="1"/>
  <c r="AJ1007" i="11" s="1"/>
  <c r="AI498" i="11"/>
  <c r="AI499" i="11" s="1"/>
  <c r="AI500" i="11" s="1"/>
  <c r="AL466" i="12"/>
  <c r="AM459" i="12"/>
  <c r="AQ301" i="12"/>
  <c r="AH651" i="11"/>
  <c r="AH652" i="11" s="1"/>
  <c r="AH653" i="11" s="1"/>
  <c r="AK696" i="11"/>
  <c r="AK697" i="11" s="1"/>
  <c r="AK698" i="11" s="1"/>
  <c r="AK984" i="11"/>
  <c r="AK987" i="11" s="1"/>
  <c r="AJ989" i="11"/>
  <c r="AJ990" i="11" s="1"/>
  <c r="AJ991" i="11" s="1"/>
  <c r="AJ992" i="11" s="1"/>
  <c r="AI257" i="12"/>
  <c r="AI258" i="12" s="1"/>
  <c r="AI259" i="12" s="1"/>
  <c r="AK203" i="12"/>
  <c r="AK206" i="12" s="1"/>
  <c r="AJ208" i="12"/>
  <c r="AJ209" i="12" s="1"/>
  <c r="AJ210" i="12" s="1"/>
  <c r="AJ211" i="12" s="1"/>
  <c r="AK194" i="11"/>
  <c r="AK195" i="11" s="1"/>
  <c r="AK196" i="11" s="1"/>
  <c r="AJ804" i="11"/>
  <c r="AJ805" i="11" s="1"/>
  <c r="AJ806" i="11" s="1"/>
  <c r="AP481" i="12" l="1"/>
  <c r="AQ474" i="12"/>
  <c r="AL421" i="12"/>
  <c r="AI351" i="12"/>
  <c r="AI352" i="12" s="1"/>
  <c r="AF562" i="11"/>
  <c r="AF563" i="11" s="1"/>
  <c r="AF396" i="12"/>
  <c r="AF397" i="12" s="1"/>
  <c r="AF290" i="12"/>
  <c r="AI529" i="12"/>
  <c r="AI530" i="12" s="1"/>
  <c r="AI531" i="12" s="1"/>
  <c r="AI532" i="12" s="1"/>
  <c r="AJ524" i="12"/>
  <c r="AJ527" i="12" s="1"/>
  <c r="AI509" i="12"/>
  <c r="AI512" i="12" s="1"/>
  <c r="AH514" i="12"/>
  <c r="AH515" i="12" s="1"/>
  <c r="AH516" i="12" s="1"/>
  <c r="AH517" i="12" s="1"/>
  <c r="AL896" i="11"/>
  <c r="AL897" i="11" s="1"/>
  <c r="AL898" i="11" s="1"/>
  <c r="AL899" i="11" s="1"/>
  <c r="AM891" i="11"/>
  <c r="AM894" i="11" s="1"/>
  <c r="AJ522" i="11"/>
  <c r="AJ525" i="11" s="1"/>
  <c r="AI527" i="11"/>
  <c r="AI528" i="11" s="1"/>
  <c r="AI529" i="11" s="1"/>
  <c r="AI530" i="11" s="1"/>
  <c r="AM233" i="11"/>
  <c r="AM236" i="11" s="1"/>
  <c r="AL238" i="11"/>
  <c r="AL239" i="11" s="1"/>
  <c r="AL240" i="11" s="1"/>
  <c r="AL241" i="11" s="1"/>
  <c r="AQ205" i="11"/>
  <c r="AP175" i="11"/>
  <c r="AM526" i="12"/>
  <c r="AN519" i="12"/>
  <c r="AI364" i="12"/>
  <c r="AI365" i="12" s="1"/>
  <c r="AI366" i="12" s="1"/>
  <c r="AI367" i="12" s="1"/>
  <c r="AJ359" i="12"/>
  <c r="AJ362" i="12" s="1"/>
  <c r="AM163" i="11"/>
  <c r="AM164" i="11" s="1"/>
  <c r="AM165" i="11" s="1"/>
  <c r="AM166" i="11" s="1"/>
  <c r="AN158" i="11"/>
  <c r="AN161" i="11" s="1"/>
  <c r="AH866" i="11"/>
  <c r="AH867" i="11" s="1"/>
  <c r="AH868" i="11" s="1"/>
  <c r="AH869" i="11" s="1"/>
  <c r="AI861" i="11"/>
  <c r="AI864" i="11" s="1"/>
  <c r="AK554" i="12"/>
  <c r="AK557" i="12" s="1"/>
  <c r="AJ559" i="12"/>
  <c r="AS190" i="11"/>
  <c r="AL251" i="12"/>
  <c r="AL254" i="12" s="1"/>
  <c r="AK256" i="12"/>
  <c r="AK257" i="12" s="1"/>
  <c r="AK258" i="12" s="1"/>
  <c r="AK259" i="12" s="1"/>
  <c r="AJ951" i="11"/>
  <c r="AJ954" i="11" s="1"/>
  <c r="AI956" i="11"/>
  <c r="AI957" i="11" s="1"/>
  <c r="AI958" i="11" s="1"/>
  <c r="AI959" i="11" s="1"/>
  <c r="AO338" i="11"/>
  <c r="AO341" i="11" s="1"/>
  <c r="AN343" i="11"/>
  <c r="AN344" i="11" s="1"/>
  <c r="AN345" i="11" s="1"/>
  <c r="AN346" i="11" s="1"/>
  <c r="AK771" i="11"/>
  <c r="AK772" i="11" s="1"/>
  <c r="AK773" i="11" s="1"/>
  <c r="AN79" i="12"/>
  <c r="AO94" i="12"/>
  <c r="AG409" i="12"/>
  <c r="AG410" i="12" s="1"/>
  <c r="AG411" i="12" s="1"/>
  <c r="AG412" i="12" s="1"/>
  <c r="AH404" i="12"/>
  <c r="AH407" i="12" s="1"/>
  <c r="AM233" i="12"/>
  <c r="AM236" i="12" s="1"/>
  <c r="AL238" i="12"/>
  <c r="AL239" i="12" s="1"/>
  <c r="AL240" i="12" s="1"/>
  <c r="AL241" i="12" s="1"/>
  <c r="AK98" i="12"/>
  <c r="AK99" i="12" s="1"/>
  <c r="AK100" i="12" s="1"/>
  <c r="AK374" i="11"/>
  <c r="AK375" i="11" s="1"/>
  <c r="AK376" i="11" s="1"/>
  <c r="AR370" i="11"/>
  <c r="AM735" i="11"/>
  <c r="AM738" i="11" s="1"/>
  <c r="AL740" i="11"/>
  <c r="AL155" i="12"/>
  <c r="AL158" i="12" s="1"/>
  <c r="AK160" i="12"/>
  <c r="AH176" i="12"/>
  <c r="AP464" i="11"/>
  <c r="AI374" i="12"/>
  <c r="AI377" i="12" s="1"/>
  <c r="AH379" i="12"/>
  <c r="AH380" i="12" s="1"/>
  <c r="AH381" i="12" s="1"/>
  <c r="AH382" i="12" s="1"/>
  <c r="AN477" i="11"/>
  <c r="AN480" i="11" s="1"/>
  <c r="AM482" i="11"/>
  <c r="AM483" i="11" s="1"/>
  <c r="AM484" i="11" s="1"/>
  <c r="AM485" i="11" s="1"/>
  <c r="AK133" i="11"/>
  <c r="AK134" i="11" s="1"/>
  <c r="AK135" i="11" s="1"/>
  <c r="AK136" i="11" s="1"/>
  <c r="AL128" i="11"/>
  <c r="AL131" i="11" s="1"/>
  <c r="AJ499" i="12"/>
  <c r="AJ500" i="12" s="1"/>
  <c r="AJ501" i="12" s="1"/>
  <c r="AJ502" i="12" s="1"/>
  <c r="AK494" i="12"/>
  <c r="AK497" i="12" s="1"/>
  <c r="AQ800" i="11"/>
  <c r="AR815" i="11"/>
  <c r="AG576" i="11"/>
  <c r="AG577" i="11" s="1"/>
  <c r="AG578" i="11" s="1"/>
  <c r="AM223" i="11"/>
  <c r="AM224" i="11" s="1"/>
  <c r="AM225" i="11" s="1"/>
  <c r="AM226" i="11" s="1"/>
  <c r="AN218" i="11"/>
  <c r="AN221" i="11" s="1"/>
  <c r="AK434" i="12"/>
  <c r="AK437" i="12" s="1"/>
  <c r="AJ439" i="12"/>
  <c r="AJ440" i="12" s="1"/>
  <c r="AJ441" i="12" s="1"/>
  <c r="AJ442" i="12" s="1"/>
  <c r="AL984" i="11"/>
  <c r="AL987" i="11" s="1"/>
  <c r="AK989" i="11"/>
  <c r="AE562" i="11"/>
  <c r="AE563" i="11" s="1"/>
  <c r="AL130" i="12"/>
  <c r="AM125" i="12"/>
  <c r="AM128" i="12" s="1"/>
  <c r="AN906" i="11"/>
  <c r="AN909" i="11" s="1"/>
  <c r="AM911" i="11"/>
  <c r="AM912" i="11" s="1"/>
  <c r="AM913" i="11" s="1"/>
  <c r="AM914" i="11" s="1"/>
  <c r="AM707" i="11"/>
  <c r="AN722" i="11"/>
  <c r="AP172" i="12"/>
  <c r="AQ165" i="12"/>
  <c r="AL271" i="12"/>
  <c r="AM266" i="12"/>
  <c r="AM269" i="12" s="1"/>
  <c r="AI191" i="12"/>
  <c r="AI192" i="12" s="1"/>
  <c r="AI193" i="12" s="1"/>
  <c r="AM298" i="11"/>
  <c r="AM299" i="11" s="1"/>
  <c r="AM300" i="11" s="1"/>
  <c r="AM301" i="11" s="1"/>
  <c r="AN293" i="11"/>
  <c r="AN296" i="11" s="1"/>
  <c r="AJ941" i="11"/>
  <c r="AK936" i="11"/>
  <c r="AK939" i="11" s="1"/>
  <c r="AJ83" i="12"/>
  <c r="AM1029" i="11"/>
  <c r="AM1032" i="11" s="1"/>
  <c r="AL1034" i="11"/>
  <c r="AL1035" i="11" s="1"/>
  <c r="AL1036" i="11" s="1"/>
  <c r="AL1037" i="11" s="1"/>
  <c r="AL953" i="11"/>
  <c r="AK863" i="11"/>
  <c r="AJ419" i="12"/>
  <c r="AJ422" i="12" s="1"/>
  <c r="AI424" i="12"/>
  <c r="AM615" i="11"/>
  <c r="AM618" i="11" s="1"/>
  <c r="AL620" i="11"/>
  <c r="AL621" i="11" s="1"/>
  <c r="AL622" i="11" s="1"/>
  <c r="AL623" i="11" s="1"/>
  <c r="AM143" i="11"/>
  <c r="AM146" i="11" s="1"/>
  <c r="AL148" i="11"/>
  <c r="AL149" i="11" s="1"/>
  <c r="AL150" i="11" s="1"/>
  <c r="AL151" i="11" s="1"/>
  <c r="AK710" i="11"/>
  <c r="AK711" i="11" s="1"/>
  <c r="AK712" i="11" s="1"/>
  <c r="AK713" i="11" s="1"/>
  <c r="AL705" i="11"/>
  <c r="AL708" i="11" s="1"/>
  <c r="P65" i="11"/>
  <c r="K74" i="14"/>
  <c r="AL178" i="11"/>
  <c r="AM173" i="11"/>
  <c r="AM176" i="11" s="1"/>
  <c r="AF19" i="10"/>
  <c r="AF20" i="10" s="1"/>
  <c r="AM848" i="11"/>
  <c r="AM849" i="11" s="1"/>
  <c r="AM850" i="11" s="1"/>
  <c r="AM851" i="11" s="1"/>
  <c r="AN843" i="11"/>
  <c r="AN846" i="11" s="1"/>
  <c r="AK591" i="11"/>
  <c r="AK592" i="11" s="1"/>
  <c r="AK593" i="11" s="1"/>
  <c r="AM437" i="11"/>
  <c r="AM438" i="11" s="1"/>
  <c r="AM439" i="11" s="1"/>
  <c r="AM440" i="11" s="1"/>
  <c r="AN432" i="11"/>
  <c r="AN435" i="11" s="1"/>
  <c r="AL373" i="11"/>
  <c r="AM368" i="11"/>
  <c r="AM371" i="11" s="1"/>
  <c r="AM299" i="12"/>
  <c r="AM302" i="12" s="1"/>
  <c r="AL304" i="12"/>
  <c r="AL305" i="12" s="1"/>
  <c r="AM662" i="11"/>
  <c r="AL572" i="11"/>
  <c r="AL557" i="11" s="1"/>
  <c r="AI175" i="12"/>
  <c r="AJ170" i="12"/>
  <c r="AJ173" i="12" s="1"/>
  <c r="AS1001" i="11"/>
  <c r="AH115" i="12"/>
  <c r="AI110" i="12"/>
  <c r="AI113" i="12" s="1"/>
  <c r="AM193" i="11"/>
  <c r="AN188" i="11"/>
  <c r="AN191" i="11" s="1"/>
  <c r="AR419" i="11"/>
  <c r="AJ927" i="11"/>
  <c r="AJ928" i="11" s="1"/>
  <c r="AJ929" i="11" s="1"/>
  <c r="AL492" i="11"/>
  <c r="AL495" i="11" s="1"/>
  <c r="AK497" i="11"/>
  <c r="AI391" i="12"/>
  <c r="AH286" i="12"/>
  <c r="AH13" i="10" s="1"/>
  <c r="AE16" i="10"/>
  <c r="AF11" i="10"/>
  <c r="AF14" i="10" s="1"/>
  <c r="AG867" i="11"/>
  <c r="AG868" i="11" s="1"/>
  <c r="AG869" i="11" s="1"/>
  <c r="AJ335" i="12"/>
  <c r="AJ336" i="12" s="1"/>
  <c r="AJ337" i="12" s="1"/>
  <c r="AK320" i="12"/>
  <c r="AK321" i="12" s="1"/>
  <c r="AK322" i="12" s="1"/>
  <c r="AJ132" i="12"/>
  <c r="AJ133" i="12" s="1"/>
  <c r="AM690" i="11"/>
  <c r="AM693" i="11" s="1"/>
  <c r="AL695" i="11"/>
  <c r="AL696" i="11" s="1"/>
  <c r="AL697" i="11" s="1"/>
  <c r="AL698" i="11" s="1"/>
  <c r="AK209" i="11"/>
  <c r="AK210" i="11" s="1"/>
  <c r="AK211" i="11" s="1"/>
  <c r="AN331" i="12"/>
  <c r="AM600" i="11"/>
  <c r="AM603" i="11" s="1"/>
  <c r="AL605" i="11"/>
  <c r="AL606" i="11" s="1"/>
  <c r="AL607" i="11" s="1"/>
  <c r="AL608" i="11" s="1"/>
  <c r="AK635" i="11"/>
  <c r="AK636" i="11" s="1"/>
  <c r="AK637" i="11" s="1"/>
  <c r="AK638" i="11" s="1"/>
  <c r="AL630" i="11"/>
  <c r="AL633" i="11" s="1"/>
  <c r="AP587" i="11"/>
  <c r="AK334" i="12"/>
  <c r="AK335" i="12" s="1"/>
  <c r="AK336" i="12" s="1"/>
  <c r="AK337" i="12" s="1"/>
  <c r="AL329" i="12"/>
  <c r="AL332" i="12" s="1"/>
  <c r="AM447" i="11"/>
  <c r="AM450" i="11" s="1"/>
  <c r="AL452" i="11"/>
  <c r="AL453" i="11" s="1"/>
  <c r="AL454" i="11" s="1"/>
  <c r="AL455" i="11" s="1"/>
  <c r="AM462" i="11"/>
  <c r="AM465" i="11" s="1"/>
  <c r="AL467" i="11"/>
  <c r="AL468" i="11" s="1"/>
  <c r="AL469" i="11" s="1"/>
  <c r="AL470" i="11" s="1"/>
  <c r="AN451" i="12"/>
  <c r="AO444" i="12"/>
  <c r="AL299" i="11"/>
  <c r="AL300" i="11" s="1"/>
  <c r="AL301" i="11" s="1"/>
  <c r="AN157" i="12"/>
  <c r="AM112" i="12"/>
  <c r="AM466" i="12"/>
  <c r="AN459" i="12"/>
  <c r="AK208" i="12"/>
  <c r="AK209" i="12" s="1"/>
  <c r="AK210" i="12" s="1"/>
  <c r="AK211" i="12" s="1"/>
  <c r="AL203" i="12"/>
  <c r="AL206" i="12" s="1"/>
  <c r="AR301" i="12"/>
  <c r="AJ539" i="12"/>
  <c r="AJ542" i="12" s="1"/>
  <c r="AI544" i="12"/>
  <c r="AN265" i="11"/>
  <c r="AO280" i="11"/>
  <c r="AK344" i="12"/>
  <c r="AK347" i="12" s="1"/>
  <c r="AJ349" i="12"/>
  <c r="AJ537" i="11"/>
  <c r="AJ540" i="11" s="1"/>
  <c r="AI542" i="11"/>
  <c r="AR3" i="10"/>
  <c r="AK306" i="12"/>
  <c r="AK307" i="12" s="1"/>
  <c r="AM494" i="11"/>
  <c r="AL404" i="11"/>
  <c r="AH407" i="11"/>
  <c r="AH408" i="11" s="1"/>
  <c r="AH409" i="11" s="1"/>
  <c r="AH410" i="11" s="1"/>
  <c r="AI402" i="11"/>
  <c r="AI405" i="11" s="1"/>
  <c r="AM833" i="11"/>
  <c r="AN828" i="11"/>
  <c r="AN831" i="11" s="1"/>
  <c r="AL912" i="11"/>
  <c r="AL913" i="11" s="1"/>
  <c r="AL914" i="11" s="1"/>
  <c r="AT253" i="12"/>
  <c r="AU268" i="12"/>
  <c r="AG117" i="12"/>
  <c r="AG118" i="12" s="1"/>
  <c r="AK464" i="12"/>
  <c r="AK467" i="12" s="1"/>
  <c r="AJ469" i="12"/>
  <c r="AJ470" i="12" s="1"/>
  <c r="AJ471" i="12" s="1"/>
  <c r="AJ472" i="12" s="1"/>
  <c r="AQ1016" i="11"/>
  <c r="AP986" i="11"/>
  <c r="AM422" i="11"/>
  <c r="AN417" i="11"/>
  <c r="AN420" i="11" s="1"/>
  <c r="AM750" i="11"/>
  <c r="AM753" i="11" s="1"/>
  <c r="AL755" i="11"/>
  <c r="AL756" i="11" s="1"/>
  <c r="AL757" i="11" s="1"/>
  <c r="AL758" i="11" s="1"/>
  <c r="AJ966" i="11"/>
  <c r="AJ969" i="11" s="1"/>
  <c r="AI971" i="11"/>
  <c r="AI972" i="11" s="1"/>
  <c r="AI973" i="11" s="1"/>
  <c r="AI974" i="11" s="1"/>
  <c r="AP205" i="12"/>
  <c r="AQ220" i="12"/>
  <c r="AE291" i="12"/>
  <c r="AE292" i="12" s="1"/>
  <c r="AE17" i="10"/>
  <c r="AK314" i="11"/>
  <c r="AK315" i="11" s="1"/>
  <c r="AK316" i="11" s="1"/>
  <c r="AM798" i="11"/>
  <c r="AM801" i="11" s="1"/>
  <c r="AL803" i="11"/>
  <c r="AL804" i="11" s="1"/>
  <c r="AL805" i="11" s="1"/>
  <c r="AL806" i="11" s="1"/>
  <c r="AN140" i="12"/>
  <c r="AN143" i="12" s="1"/>
  <c r="AM145" i="12"/>
  <c r="AM146" i="12" s="1"/>
  <c r="AM147" i="12" s="1"/>
  <c r="AM148" i="12" s="1"/>
  <c r="AN130" i="11"/>
  <c r="AO145" i="11"/>
  <c r="AM1014" i="11"/>
  <c r="AM1017" i="11" s="1"/>
  <c r="AL1019" i="11"/>
  <c r="AJ269" i="11"/>
  <c r="AJ270" i="11" s="1"/>
  <c r="AJ271" i="11" s="1"/>
  <c r="AK449" i="12"/>
  <c r="AK452" i="12" s="1"/>
  <c r="AJ454" i="12"/>
  <c r="AJ455" i="12" s="1"/>
  <c r="AJ456" i="12" s="1"/>
  <c r="AJ457" i="12" s="1"/>
  <c r="AQ127" i="12"/>
  <c r="AK1005" i="11"/>
  <c r="AK1006" i="11" s="1"/>
  <c r="AK1007" i="11" s="1"/>
  <c r="AM278" i="11"/>
  <c r="AM281" i="11" s="1"/>
  <c r="AL283" i="11"/>
  <c r="AL284" i="11" s="1"/>
  <c r="AL285" i="11" s="1"/>
  <c r="AL286" i="11" s="1"/>
  <c r="AM720" i="11"/>
  <c r="AM723" i="11" s="1"/>
  <c r="AL725" i="11"/>
  <c r="AL726" i="11" s="1"/>
  <c r="AL727" i="11" s="1"/>
  <c r="AL728" i="11" s="1"/>
  <c r="AI665" i="11"/>
  <c r="AJ660" i="11"/>
  <c r="AJ663" i="11" s="1"/>
  <c r="AK479" i="12"/>
  <c r="AK482" i="12" s="1"/>
  <c r="AJ484" i="12"/>
  <c r="AJ485" i="12" s="1"/>
  <c r="AJ486" i="12" s="1"/>
  <c r="AJ487" i="12" s="1"/>
  <c r="AF289" i="12"/>
  <c r="AG284" i="12"/>
  <c r="AG287" i="12" s="1"/>
  <c r="AI942" i="11"/>
  <c r="AI943" i="11" s="1"/>
  <c r="AI944" i="11" s="1"/>
  <c r="AN780" i="11"/>
  <c r="AN783" i="11" s="1"/>
  <c r="AM785" i="11"/>
  <c r="AL819" i="11"/>
  <c r="AL820" i="11" s="1"/>
  <c r="AL821" i="11" s="1"/>
  <c r="AH351" i="12"/>
  <c r="AH352" i="12" s="1"/>
  <c r="AI570" i="11"/>
  <c r="AI573" i="11" s="1"/>
  <c r="AH575" i="11"/>
  <c r="AH576" i="11" s="1"/>
  <c r="AH577" i="11" s="1"/>
  <c r="AH578" i="11" s="1"/>
  <c r="AK179" i="11"/>
  <c r="AK180" i="11" s="1"/>
  <c r="AK181" i="11" s="1"/>
  <c r="AK224" i="12"/>
  <c r="AK225" i="12" s="1"/>
  <c r="AK226" i="12" s="1"/>
  <c r="AL541" i="12"/>
  <c r="AL511" i="12" s="1"/>
  <c r="AM534" i="12"/>
  <c r="AM585" i="11"/>
  <c r="AM588" i="11" s="1"/>
  <c r="AL590" i="11"/>
  <c r="AM308" i="11"/>
  <c r="AM311" i="11" s="1"/>
  <c r="AL313" i="11"/>
  <c r="AL314" i="11" s="1"/>
  <c r="AL315" i="11" s="1"/>
  <c r="AL316" i="11" s="1"/>
  <c r="AQ556" i="12"/>
  <c r="AR549" i="12"/>
  <c r="AM765" i="11"/>
  <c r="AM768" i="11" s="1"/>
  <c r="AL770" i="11"/>
  <c r="AL771" i="11" s="1"/>
  <c r="AL772" i="11" s="1"/>
  <c r="AL773" i="11" s="1"/>
  <c r="AL921" i="11"/>
  <c r="AL924" i="11" s="1"/>
  <c r="AK926" i="11"/>
  <c r="AM818" i="11"/>
  <c r="AN813" i="11"/>
  <c r="AN816" i="11" s="1"/>
  <c r="AK268" i="11"/>
  <c r="AL263" i="11"/>
  <c r="AL266" i="11" s="1"/>
  <c r="AM92" i="12"/>
  <c r="AM95" i="12" s="1"/>
  <c r="AL97" i="12"/>
  <c r="AL98" i="12" s="1"/>
  <c r="AL99" i="12" s="1"/>
  <c r="AL100" i="12" s="1"/>
  <c r="AO878" i="11"/>
  <c r="AP893" i="11"/>
  <c r="AM314" i="12"/>
  <c r="AM317" i="12" s="1"/>
  <c r="AL319" i="12"/>
  <c r="AM999" i="11"/>
  <c r="AM1002" i="11" s="1"/>
  <c r="AL1004" i="11"/>
  <c r="AM436" i="12"/>
  <c r="AN429" i="12"/>
  <c r="AL361" i="12"/>
  <c r="AI881" i="11"/>
  <c r="AI882" i="11" s="1"/>
  <c r="AI883" i="11" s="1"/>
  <c r="AI884" i="11" s="1"/>
  <c r="AJ876" i="11"/>
  <c r="AJ879" i="11" s="1"/>
  <c r="AM203" i="11"/>
  <c r="AM206" i="11" s="1"/>
  <c r="AL208" i="11"/>
  <c r="AL209" i="11" s="1"/>
  <c r="AL210" i="11" s="1"/>
  <c r="AL211" i="11" s="1"/>
  <c r="AL77" i="12"/>
  <c r="AL80" i="12" s="1"/>
  <c r="AK82" i="12"/>
  <c r="AR91" i="11"/>
  <c r="AI680" i="11"/>
  <c r="AJ675" i="11"/>
  <c r="AJ678" i="11" s="1"/>
  <c r="AJ512" i="11"/>
  <c r="AK507" i="11"/>
  <c r="AK510" i="11" s="1"/>
  <c r="AM253" i="11"/>
  <c r="AM254" i="11" s="1"/>
  <c r="AM255" i="11" s="1"/>
  <c r="AM256" i="11" s="1"/>
  <c r="AN248" i="11"/>
  <c r="AN251" i="11" s="1"/>
  <c r="AL329" i="11"/>
  <c r="AL330" i="11" s="1"/>
  <c r="AL331" i="11" s="1"/>
  <c r="AG560" i="11"/>
  <c r="AH555" i="11"/>
  <c r="AH558" i="11" s="1"/>
  <c r="AR55" i="12"/>
  <c r="AK149" i="11"/>
  <c r="AK150" i="11" s="1"/>
  <c r="AK151" i="11" s="1"/>
  <c r="AN496" i="12"/>
  <c r="AO489" i="12"/>
  <c r="AH957" i="11"/>
  <c r="AH958" i="11" s="1"/>
  <c r="AH959" i="11" s="1"/>
  <c r="AH972" i="11"/>
  <c r="AH973" i="11" s="1"/>
  <c r="AH974" i="11" s="1"/>
  <c r="AG394" i="12"/>
  <c r="AG395" i="12" s="1"/>
  <c r="AH389" i="12"/>
  <c r="AH392" i="12" s="1"/>
  <c r="AM344" i="11"/>
  <c r="AM345" i="11" s="1"/>
  <c r="AM346" i="11" s="1"/>
  <c r="AI513" i="11"/>
  <c r="AI514" i="11" s="1"/>
  <c r="AI515" i="11" s="1"/>
  <c r="AK131" i="12"/>
  <c r="AL146" i="12"/>
  <c r="AL147" i="12" s="1"/>
  <c r="AL148" i="12" s="1"/>
  <c r="AJ498" i="11"/>
  <c r="AJ499" i="11" s="1"/>
  <c r="AJ500" i="11" s="1"/>
  <c r="AK897" i="11"/>
  <c r="AK898" i="11" s="1"/>
  <c r="AK899" i="11" s="1"/>
  <c r="AM328" i="11"/>
  <c r="AM329" i="11" s="1"/>
  <c r="AM330" i="11" s="1"/>
  <c r="AM331" i="11" s="1"/>
  <c r="AN323" i="11"/>
  <c r="AN326" i="11" s="1"/>
  <c r="AK1020" i="11"/>
  <c r="AK1021" i="11" s="1"/>
  <c r="AK1022" i="11" s="1"/>
  <c r="AK272" i="12"/>
  <c r="AK273" i="12" s="1"/>
  <c r="AK274" i="12" s="1"/>
  <c r="AK185" i="12"/>
  <c r="AK188" i="12" s="1"/>
  <c r="AJ190" i="12"/>
  <c r="AM218" i="12"/>
  <c r="AM221" i="12" s="1"/>
  <c r="AL223" i="12"/>
  <c r="AK645" i="11"/>
  <c r="AK648" i="11" s="1"/>
  <c r="AJ650" i="11"/>
  <c r="AJ161" i="12"/>
  <c r="AJ162" i="12" s="1"/>
  <c r="AJ163" i="12" s="1"/>
  <c r="AQ481" i="12" l="1"/>
  <c r="AR474" i="12"/>
  <c r="AG396" i="12"/>
  <c r="AG397" i="12" s="1"/>
  <c r="AG290" i="12"/>
  <c r="AK876" i="11"/>
  <c r="AK879" i="11" s="1"/>
  <c r="AJ881" i="11"/>
  <c r="AJ882" i="11" s="1"/>
  <c r="AJ883" i="11" s="1"/>
  <c r="AJ884" i="11" s="1"/>
  <c r="AN436" i="12"/>
  <c r="AO429" i="12"/>
  <c r="AP878" i="11"/>
  <c r="AQ893" i="11"/>
  <c r="AL268" i="11"/>
  <c r="AL269" i="11" s="1"/>
  <c r="AL270" i="11" s="1"/>
  <c r="AL271" i="11" s="1"/>
  <c r="AM263" i="11"/>
  <c r="AM266" i="11" s="1"/>
  <c r="AM770" i="11"/>
  <c r="AM771" i="11" s="1"/>
  <c r="AM772" i="11" s="1"/>
  <c r="AM773" i="11" s="1"/>
  <c r="AN765" i="11"/>
  <c r="AN768" i="11" s="1"/>
  <c r="AM313" i="11"/>
  <c r="AM314" i="11" s="1"/>
  <c r="AM315" i="11" s="1"/>
  <c r="AM316" i="11" s="1"/>
  <c r="AN308" i="11"/>
  <c r="AN311" i="11" s="1"/>
  <c r="AM541" i="12"/>
  <c r="AM511" i="12" s="1"/>
  <c r="AN534" i="12"/>
  <c r="AM725" i="11"/>
  <c r="AM726" i="11" s="1"/>
  <c r="AM727" i="11" s="1"/>
  <c r="AM728" i="11" s="1"/>
  <c r="AN720" i="11"/>
  <c r="AN723" i="11" s="1"/>
  <c r="AN145" i="12"/>
  <c r="AN146" i="12" s="1"/>
  <c r="AN147" i="12" s="1"/>
  <c r="AN148" i="12" s="1"/>
  <c r="AO140" i="12"/>
  <c r="AO143" i="12" s="1"/>
  <c r="AN798" i="11"/>
  <c r="AN801" i="11" s="1"/>
  <c r="AM803" i="11"/>
  <c r="AM804" i="11" s="1"/>
  <c r="AM805" i="11" s="1"/>
  <c r="AM806" i="11" s="1"/>
  <c r="AM755" i="11"/>
  <c r="AM756" i="11" s="1"/>
  <c r="AM757" i="11" s="1"/>
  <c r="AM758" i="11" s="1"/>
  <c r="AN750" i="11"/>
  <c r="AN753" i="11" s="1"/>
  <c r="AR1016" i="11"/>
  <c r="AQ986" i="11"/>
  <c r="AM203" i="12"/>
  <c r="AM206" i="12" s="1"/>
  <c r="AL208" i="12"/>
  <c r="AO157" i="12"/>
  <c r="AN112" i="12"/>
  <c r="AM329" i="12"/>
  <c r="AM332" i="12" s="1"/>
  <c r="AL334" i="12"/>
  <c r="AL335" i="12" s="1"/>
  <c r="AL336" i="12" s="1"/>
  <c r="AL337" i="12" s="1"/>
  <c r="AM630" i="11"/>
  <c r="AM633" i="11" s="1"/>
  <c r="AL635" i="11"/>
  <c r="AL636" i="11" s="1"/>
  <c r="AL637" i="11" s="1"/>
  <c r="AL638" i="11" s="1"/>
  <c r="AM605" i="11"/>
  <c r="AN600" i="11"/>
  <c r="AN603" i="11" s="1"/>
  <c r="AO331" i="12"/>
  <c r="AM695" i="11"/>
  <c r="AM696" i="11" s="1"/>
  <c r="AM697" i="11" s="1"/>
  <c r="AM698" i="11" s="1"/>
  <c r="AN690" i="11"/>
  <c r="AN693" i="11" s="1"/>
  <c r="AN662" i="11"/>
  <c r="AM572" i="11"/>
  <c r="AM557" i="11" s="1"/>
  <c r="AL710" i="11"/>
  <c r="AL711" i="11" s="1"/>
  <c r="AL712" i="11" s="1"/>
  <c r="AL713" i="11" s="1"/>
  <c r="AM705" i="11"/>
  <c r="AM708" i="11" s="1"/>
  <c r="AQ172" i="12"/>
  <c r="AR165" i="12"/>
  <c r="AN125" i="12"/>
  <c r="AN128" i="12" s="1"/>
  <c r="AM130" i="12"/>
  <c r="AM131" i="12" s="1"/>
  <c r="AK439" i="12"/>
  <c r="AK440" i="12" s="1"/>
  <c r="AK441" i="12" s="1"/>
  <c r="AK442" i="12" s="1"/>
  <c r="AL434" i="12"/>
  <c r="AL437" i="12" s="1"/>
  <c r="AO218" i="11"/>
  <c r="AO221" i="11" s="1"/>
  <c r="AN223" i="11"/>
  <c r="AN224" i="11" s="1"/>
  <c r="AN225" i="11" s="1"/>
  <c r="AN226" i="11" s="1"/>
  <c r="AN482" i="11"/>
  <c r="AO477" i="11"/>
  <c r="AO480" i="11" s="1"/>
  <c r="AQ464" i="11"/>
  <c r="AI404" i="12"/>
  <c r="AI407" i="12" s="1"/>
  <c r="AH409" i="12"/>
  <c r="AH410" i="12" s="1"/>
  <c r="AH411" i="12" s="1"/>
  <c r="AH412" i="12" s="1"/>
  <c r="AK83" i="12"/>
  <c r="AL374" i="11"/>
  <c r="AL375" i="11" s="1"/>
  <c r="AL376" i="11" s="1"/>
  <c r="AJ956" i="11"/>
  <c r="AK951" i="11"/>
  <c r="AK954" i="11" s="1"/>
  <c r="AL256" i="12"/>
  <c r="AL257" i="12" s="1"/>
  <c r="AL258" i="12" s="1"/>
  <c r="AL259" i="12" s="1"/>
  <c r="AM251" i="12"/>
  <c r="AM254" i="12" s="1"/>
  <c r="AO158" i="11"/>
  <c r="AO161" i="11" s="1"/>
  <c r="AN163" i="11"/>
  <c r="AN164" i="11" s="1"/>
  <c r="AN165" i="11" s="1"/>
  <c r="AN166" i="11" s="1"/>
  <c r="AK359" i="12"/>
  <c r="AK362" i="12" s="1"/>
  <c r="AJ364" i="12"/>
  <c r="AJ365" i="12" s="1"/>
  <c r="AJ366" i="12" s="1"/>
  <c r="AJ367" i="12" s="1"/>
  <c r="AM238" i="11"/>
  <c r="AM239" i="11" s="1"/>
  <c r="AM240" i="11" s="1"/>
  <c r="AM241" i="11" s="1"/>
  <c r="AN233" i="11"/>
  <c r="AN236" i="11" s="1"/>
  <c r="AI514" i="12"/>
  <c r="AI515" i="12" s="1"/>
  <c r="AI516" i="12" s="1"/>
  <c r="AI517" i="12" s="1"/>
  <c r="AJ509" i="12"/>
  <c r="AJ512" i="12" s="1"/>
  <c r="AJ529" i="12"/>
  <c r="AJ530" i="12" s="1"/>
  <c r="AJ531" i="12" s="1"/>
  <c r="AJ532" i="12" s="1"/>
  <c r="AK524" i="12"/>
  <c r="AK527" i="12" s="1"/>
  <c r="AK650" i="11"/>
  <c r="AK651" i="11" s="1"/>
  <c r="AK652" i="11" s="1"/>
  <c r="AK653" i="11" s="1"/>
  <c r="AL645" i="11"/>
  <c r="AL648" i="11" s="1"/>
  <c r="AK190" i="12"/>
  <c r="AK191" i="12" s="1"/>
  <c r="AK192" i="12" s="1"/>
  <c r="AK193" i="12" s="1"/>
  <c r="AL185" i="12"/>
  <c r="AL188" i="12" s="1"/>
  <c r="AI389" i="12"/>
  <c r="AI392" i="12" s="1"/>
  <c r="AH394" i="12"/>
  <c r="AH395" i="12" s="1"/>
  <c r="AO496" i="12"/>
  <c r="AP489" i="12"/>
  <c r="AK675" i="11"/>
  <c r="AK678" i="11" s="1"/>
  <c r="AJ680" i="11"/>
  <c r="AJ681" i="11" s="1"/>
  <c r="AJ682" i="11" s="1"/>
  <c r="AJ683" i="11" s="1"/>
  <c r="AM77" i="12"/>
  <c r="AM80" i="12" s="1"/>
  <c r="AL82" i="12"/>
  <c r="AL83" i="12" s="1"/>
  <c r="AM421" i="12"/>
  <c r="AM1004" i="11"/>
  <c r="AN999" i="11"/>
  <c r="AN1002" i="11" s="1"/>
  <c r="AM319" i="12"/>
  <c r="AM320" i="12" s="1"/>
  <c r="AM321" i="12" s="1"/>
  <c r="AM322" i="12" s="1"/>
  <c r="AN314" i="12"/>
  <c r="AN317" i="12" s="1"/>
  <c r="AO813" i="11"/>
  <c r="AO816" i="11" s="1"/>
  <c r="AN818" i="11"/>
  <c r="AN819" i="11" s="1"/>
  <c r="AN820" i="11" s="1"/>
  <c r="AN821" i="11" s="1"/>
  <c r="AL926" i="11"/>
  <c r="AL927" i="11" s="1"/>
  <c r="AL928" i="11" s="1"/>
  <c r="AL929" i="11" s="1"/>
  <c r="AM921" i="11"/>
  <c r="AM924" i="11" s="1"/>
  <c r="AR556" i="12"/>
  <c r="AS549" i="12"/>
  <c r="AI545" i="12"/>
  <c r="AI546" i="12" s="1"/>
  <c r="AI547" i="12" s="1"/>
  <c r="AK660" i="11"/>
  <c r="AK663" i="11" s="1"/>
  <c r="AJ665" i="11"/>
  <c r="AJ666" i="11" s="1"/>
  <c r="AJ667" i="11" s="1"/>
  <c r="AJ668" i="11" s="1"/>
  <c r="AM1019" i="11"/>
  <c r="AN1014" i="11"/>
  <c r="AN1017" i="11" s="1"/>
  <c r="AO130" i="11"/>
  <c r="AP145" i="11"/>
  <c r="AJ513" i="11"/>
  <c r="AJ514" i="11" s="1"/>
  <c r="AJ515" i="11" s="1"/>
  <c r="AO417" i="11"/>
  <c r="AO420" i="11" s="1"/>
  <c r="AN422" i="11"/>
  <c r="AN423" i="11" s="1"/>
  <c r="AN424" i="11" s="1"/>
  <c r="AN425" i="11" s="1"/>
  <c r="AL179" i="11"/>
  <c r="AL180" i="11" s="1"/>
  <c r="AL181" i="11" s="1"/>
  <c r="AN494" i="11"/>
  <c r="AM404" i="11"/>
  <c r="AJ542" i="11"/>
  <c r="AJ543" i="11" s="1"/>
  <c r="AJ544" i="11" s="1"/>
  <c r="AJ545" i="11" s="1"/>
  <c r="AK537" i="11"/>
  <c r="AK540" i="11" s="1"/>
  <c r="AK349" i="12"/>
  <c r="AL344" i="12"/>
  <c r="AL347" i="12" s="1"/>
  <c r="AJ544" i="12"/>
  <c r="AJ545" i="12" s="1"/>
  <c r="AJ546" i="12" s="1"/>
  <c r="AJ547" i="12" s="1"/>
  <c r="AK539" i="12"/>
  <c r="AK542" i="12" s="1"/>
  <c r="AK990" i="11"/>
  <c r="AK991" i="11" s="1"/>
  <c r="AK992" i="11" s="1"/>
  <c r="AM467" i="11"/>
  <c r="AN462" i="11"/>
  <c r="AN465" i="11" s="1"/>
  <c r="AL741" i="11"/>
  <c r="AL742" i="11" s="1"/>
  <c r="AL743" i="11" s="1"/>
  <c r="AJ391" i="12"/>
  <c r="AI286" i="12"/>
  <c r="AI13" i="10" s="1"/>
  <c r="AO188" i="11"/>
  <c r="AO191" i="11" s="1"/>
  <c r="AN193" i="11"/>
  <c r="AN194" i="11" s="1"/>
  <c r="AN195" i="11" s="1"/>
  <c r="AN196" i="11" s="1"/>
  <c r="AJ110" i="12"/>
  <c r="AJ113" i="12" s="1"/>
  <c r="AI115" i="12"/>
  <c r="AK170" i="12"/>
  <c r="AK173" i="12" s="1"/>
  <c r="AJ175" i="12"/>
  <c r="AJ176" i="12" s="1"/>
  <c r="AJ177" i="12" s="1"/>
  <c r="AJ178" i="12" s="1"/>
  <c r="AO432" i="11"/>
  <c r="AO435" i="11" s="1"/>
  <c r="AN437" i="11"/>
  <c r="AN438" i="11" s="1"/>
  <c r="AN439" i="11" s="1"/>
  <c r="AN440" i="11" s="1"/>
  <c r="AO843" i="11"/>
  <c r="AO846" i="11" s="1"/>
  <c r="AN848" i="11"/>
  <c r="AN849" i="11" s="1"/>
  <c r="AN850" i="11" s="1"/>
  <c r="AN851" i="11" s="1"/>
  <c r="P66" i="11"/>
  <c r="K75" i="14"/>
  <c r="AM834" i="11"/>
  <c r="AM835" i="11" s="1"/>
  <c r="AM836" i="11" s="1"/>
  <c r="AJ424" i="12"/>
  <c r="AK419" i="12"/>
  <c r="AK422" i="12" s="1"/>
  <c r="AM1034" i="11"/>
  <c r="AM1035" i="11" s="1"/>
  <c r="AM1036" i="11" s="1"/>
  <c r="AM1037" i="11" s="1"/>
  <c r="AN1029" i="11"/>
  <c r="AN1032" i="11" s="1"/>
  <c r="AJ84" i="12"/>
  <c r="AJ85" i="12" s="1"/>
  <c r="AN911" i="11"/>
  <c r="AN912" i="11" s="1"/>
  <c r="AN913" i="11" s="1"/>
  <c r="AN914" i="11" s="1"/>
  <c r="AO906" i="11"/>
  <c r="AO909" i="11" s="1"/>
  <c r="AL989" i="11"/>
  <c r="AL990" i="11" s="1"/>
  <c r="AL991" i="11" s="1"/>
  <c r="AL992" i="11" s="1"/>
  <c r="AM984" i="11"/>
  <c r="AM987" i="11" s="1"/>
  <c r="AJ651" i="11"/>
  <c r="AJ652" i="11" s="1"/>
  <c r="AJ653" i="11" s="1"/>
  <c r="AR800" i="11"/>
  <c r="AS815" i="11"/>
  <c r="AL133" i="11"/>
  <c r="AL134" i="11" s="1"/>
  <c r="AL135" i="11" s="1"/>
  <c r="AL136" i="11" s="1"/>
  <c r="AM128" i="11"/>
  <c r="AM131" i="11" s="1"/>
  <c r="AH177" i="12"/>
  <c r="AH178" i="12" s="1"/>
  <c r="AH116" i="12"/>
  <c r="AM740" i="11"/>
  <c r="AN735" i="11"/>
  <c r="AN738" i="11" s="1"/>
  <c r="AT190" i="11"/>
  <c r="AK269" i="11"/>
  <c r="AK270" i="11" s="1"/>
  <c r="AK271" i="11" s="1"/>
  <c r="AJ942" i="11"/>
  <c r="AJ943" i="11" s="1"/>
  <c r="AJ944" i="11" s="1"/>
  <c r="AL591" i="11"/>
  <c r="AL592" i="11" s="1"/>
  <c r="AL593" i="11" s="1"/>
  <c r="AN891" i="11"/>
  <c r="AN894" i="11" s="1"/>
  <c r="AM896" i="11"/>
  <c r="AO323" i="11"/>
  <c r="AO326" i="11" s="1"/>
  <c r="AN328" i="11"/>
  <c r="AN329" i="11" s="1"/>
  <c r="AN330" i="11" s="1"/>
  <c r="AN331" i="11" s="1"/>
  <c r="AK132" i="12"/>
  <c r="AK133" i="12" s="1"/>
  <c r="AS55" i="12"/>
  <c r="AO248" i="11"/>
  <c r="AO251" i="11" s="1"/>
  <c r="AN253" i="11"/>
  <c r="AN254" i="11" s="1"/>
  <c r="AN255" i="11" s="1"/>
  <c r="AN256" i="11" s="1"/>
  <c r="AS91" i="11"/>
  <c r="AM590" i="11"/>
  <c r="AN585" i="11"/>
  <c r="AN588" i="11" s="1"/>
  <c r="AJ570" i="11"/>
  <c r="AJ573" i="11" s="1"/>
  <c r="AI575" i="11"/>
  <c r="AH284" i="12"/>
  <c r="AH287" i="12" s="1"/>
  <c r="AG289" i="12"/>
  <c r="AK454" i="12"/>
  <c r="AK455" i="12" s="1"/>
  <c r="AK456" i="12" s="1"/>
  <c r="AK457" i="12" s="1"/>
  <c r="AL449" i="12"/>
  <c r="AL452" i="12" s="1"/>
  <c r="AG561" i="11"/>
  <c r="AI681" i="11"/>
  <c r="AI682" i="11" s="1"/>
  <c r="AI683" i="11" s="1"/>
  <c r="AL306" i="12"/>
  <c r="AL307" i="12" s="1"/>
  <c r="AJ971" i="11"/>
  <c r="AK966" i="11"/>
  <c r="AK969" i="11" s="1"/>
  <c r="AK469" i="12"/>
  <c r="AL464" i="12"/>
  <c r="AL467" i="12" s="1"/>
  <c r="AU253" i="12"/>
  <c r="AV268" i="12"/>
  <c r="AI425" i="12"/>
  <c r="AI426" i="12" s="1"/>
  <c r="AI427" i="12" s="1"/>
  <c r="AI407" i="11"/>
  <c r="AI408" i="11" s="1"/>
  <c r="AI409" i="11" s="1"/>
  <c r="AI410" i="11" s="1"/>
  <c r="AJ402" i="11"/>
  <c r="AJ405" i="11" s="1"/>
  <c r="AO265" i="11"/>
  <c r="AP280" i="11"/>
  <c r="AS301" i="12"/>
  <c r="AM786" i="11"/>
  <c r="AM787" i="11" s="1"/>
  <c r="AM788" i="11" s="1"/>
  <c r="AO451" i="12"/>
  <c r="AP444" i="12"/>
  <c r="AQ587" i="11"/>
  <c r="AI666" i="11"/>
  <c r="AI667" i="11" s="1"/>
  <c r="AI668" i="11" s="1"/>
  <c r="AF16" i="10"/>
  <c r="AG11" i="10"/>
  <c r="AG14" i="10" s="1"/>
  <c r="AM304" i="12"/>
  <c r="AM305" i="12" s="1"/>
  <c r="AN299" i="12"/>
  <c r="AN302" i="12" s="1"/>
  <c r="AG19" i="10"/>
  <c r="AG20" i="10" s="1"/>
  <c r="AO293" i="11"/>
  <c r="AO296" i="11" s="1"/>
  <c r="AN298" i="11"/>
  <c r="AN299" i="11" s="1"/>
  <c r="AN300" i="11" s="1"/>
  <c r="AN301" i="11" s="1"/>
  <c r="AN266" i="12"/>
  <c r="AN269" i="12" s="1"/>
  <c r="AM271" i="12"/>
  <c r="AM272" i="12" s="1"/>
  <c r="AM273" i="12" s="1"/>
  <c r="AM274" i="12" s="1"/>
  <c r="AN707" i="11"/>
  <c r="AO722" i="11"/>
  <c r="AI543" i="11"/>
  <c r="AI544" i="11" s="1"/>
  <c r="AI545" i="11" s="1"/>
  <c r="AL224" i="12"/>
  <c r="AL225" i="12" s="1"/>
  <c r="AL226" i="12" s="1"/>
  <c r="AI379" i="12"/>
  <c r="AJ374" i="12"/>
  <c r="AJ377" i="12" s="1"/>
  <c r="AS370" i="11"/>
  <c r="AM194" i="11"/>
  <c r="AM195" i="11" s="1"/>
  <c r="AM196" i="11" s="1"/>
  <c r="AL1005" i="11"/>
  <c r="AL1006" i="11" s="1"/>
  <c r="AL1007" i="11" s="1"/>
  <c r="AL320" i="12"/>
  <c r="AL321" i="12" s="1"/>
  <c r="AL322" i="12" s="1"/>
  <c r="AJ861" i="11"/>
  <c r="AJ864" i="11" s="1"/>
  <c r="AI866" i="11"/>
  <c r="AI867" i="11" s="1"/>
  <c r="AI868" i="11" s="1"/>
  <c r="AI869" i="11" s="1"/>
  <c r="AJ527" i="11"/>
  <c r="AJ528" i="11" s="1"/>
  <c r="AJ529" i="11" s="1"/>
  <c r="AJ530" i="11" s="1"/>
  <c r="AK522" i="11"/>
  <c r="AK525" i="11" s="1"/>
  <c r="AF291" i="12"/>
  <c r="AF292" i="12" s="1"/>
  <c r="AF17" i="10"/>
  <c r="AM223" i="12"/>
  <c r="AN218" i="12"/>
  <c r="AN221" i="12" s="1"/>
  <c r="AL1020" i="11"/>
  <c r="AL1021" i="11" s="1"/>
  <c r="AL1022" i="11" s="1"/>
  <c r="AH560" i="11"/>
  <c r="AI555" i="11"/>
  <c r="AI558" i="11" s="1"/>
  <c r="AL507" i="11"/>
  <c r="AL510" i="11" s="1"/>
  <c r="AK512" i="11"/>
  <c r="AM208" i="11"/>
  <c r="AN203" i="11"/>
  <c r="AN206" i="11" s="1"/>
  <c r="AM361" i="12"/>
  <c r="AM97" i="12"/>
  <c r="AN92" i="12"/>
  <c r="AN95" i="12" s="1"/>
  <c r="AJ350" i="12"/>
  <c r="AN785" i="11"/>
  <c r="AO780" i="11"/>
  <c r="AO783" i="11" s="1"/>
  <c r="AK484" i="12"/>
  <c r="AK485" i="12" s="1"/>
  <c r="AK486" i="12" s="1"/>
  <c r="AK487" i="12" s="1"/>
  <c r="AL479" i="12"/>
  <c r="AL482" i="12" s="1"/>
  <c r="AM283" i="11"/>
  <c r="AM284" i="11" s="1"/>
  <c r="AM285" i="11" s="1"/>
  <c r="AM286" i="11" s="1"/>
  <c r="AN278" i="11"/>
  <c r="AN281" i="11" s="1"/>
  <c r="AR127" i="12"/>
  <c r="AK498" i="11"/>
  <c r="AK499" i="11" s="1"/>
  <c r="AK500" i="11" s="1"/>
  <c r="AQ205" i="12"/>
  <c r="AR220" i="12"/>
  <c r="AO828" i="11"/>
  <c r="AO831" i="11" s="1"/>
  <c r="AN833" i="11"/>
  <c r="AM819" i="11"/>
  <c r="AM820" i="11" s="1"/>
  <c r="AM821" i="11" s="1"/>
  <c r="AS3" i="10"/>
  <c r="AN466" i="12"/>
  <c r="AO459" i="12"/>
  <c r="AM452" i="11"/>
  <c r="AM453" i="11" s="1"/>
  <c r="AM454" i="11" s="1"/>
  <c r="AM455" i="11" s="1"/>
  <c r="AN447" i="11"/>
  <c r="AN450" i="11" s="1"/>
  <c r="AK161" i="12"/>
  <c r="AK162" i="12" s="1"/>
  <c r="AK163" i="12" s="1"/>
  <c r="AL497" i="11"/>
  <c r="AL498" i="11" s="1"/>
  <c r="AL499" i="11" s="1"/>
  <c r="AL500" i="11" s="1"/>
  <c r="AM492" i="11"/>
  <c r="AM495" i="11" s="1"/>
  <c r="AS419" i="11"/>
  <c r="AT1001" i="11"/>
  <c r="AN368" i="11"/>
  <c r="AN371" i="11" s="1"/>
  <c r="AM373" i="11"/>
  <c r="AM423" i="11"/>
  <c r="AM424" i="11" s="1"/>
  <c r="AM425" i="11" s="1"/>
  <c r="AN173" i="11"/>
  <c r="AN176" i="11" s="1"/>
  <c r="AM178" i="11"/>
  <c r="AM179" i="11" s="1"/>
  <c r="AM180" i="11" s="1"/>
  <c r="AM181" i="11" s="1"/>
  <c r="AJ560" i="12"/>
  <c r="AJ561" i="12" s="1"/>
  <c r="AJ562" i="12" s="1"/>
  <c r="AM148" i="11"/>
  <c r="AN143" i="11"/>
  <c r="AN146" i="11" s="1"/>
  <c r="AM620" i="11"/>
  <c r="AM621" i="11" s="1"/>
  <c r="AM622" i="11" s="1"/>
  <c r="AM623" i="11" s="1"/>
  <c r="AN615" i="11"/>
  <c r="AN618" i="11" s="1"/>
  <c r="AM953" i="11"/>
  <c r="AL863" i="11"/>
  <c r="AL936" i="11"/>
  <c r="AL939" i="11" s="1"/>
  <c r="AK941" i="11"/>
  <c r="AJ191" i="12"/>
  <c r="AJ192" i="12" s="1"/>
  <c r="AJ193" i="12" s="1"/>
  <c r="AK499" i="12"/>
  <c r="AK500" i="12" s="1"/>
  <c r="AK501" i="12" s="1"/>
  <c r="AK502" i="12" s="1"/>
  <c r="AL494" i="12"/>
  <c r="AL497" i="12" s="1"/>
  <c r="AL160" i="12"/>
  <c r="AM155" i="12"/>
  <c r="AM158" i="12" s="1"/>
  <c r="AM238" i="12"/>
  <c r="AM239" i="12" s="1"/>
  <c r="AM240" i="12" s="1"/>
  <c r="AM241" i="12" s="1"/>
  <c r="AN233" i="12"/>
  <c r="AN236" i="12" s="1"/>
  <c r="AO79" i="12"/>
  <c r="AP94" i="12"/>
  <c r="AO343" i="11"/>
  <c r="AP338" i="11"/>
  <c r="AP341" i="11" s="1"/>
  <c r="AI176" i="12"/>
  <c r="AK559" i="12"/>
  <c r="AL554" i="12"/>
  <c r="AL557" i="12" s="1"/>
  <c r="AK927" i="11"/>
  <c r="AK928" i="11" s="1"/>
  <c r="AK929" i="11" s="1"/>
  <c r="AN526" i="12"/>
  <c r="AO519" i="12"/>
  <c r="AR205" i="11"/>
  <c r="AQ175" i="11"/>
  <c r="AL272" i="12"/>
  <c r="AL273" i="12" s="1"/>
  <c r="AL274" i="12" s="1"/>
  <c r="AL131" i="12"/>
  <c r="AR481" i="12" l="1"/>
  <c r="AS474" i="12"/>
  <c r="AM306" i="12"/>
  <c r="AM307" i="12" s="1"/>
  <c r="AL84" i="12"/>
  <c r="AL85" i="12" s="1"/>
  <c r="AI177" i="12"/>
  <c r="AI178" i="12" s="1"/>
  <c r="AI116" i="12"/>
  <c r="AO143" i="11"/>
  <c r="AO146" i="11" s="1"/>
  <c r="AN148" i="11"/>
  <c r="AN149" i="11" s="1"/>
  <c r="AN150" i="11" s="1"/>
  <c r="AN151" i="11" s="1"/>
  <c r="AN178" i="11"/>
  <c r="AN179" i="11" s="1"/>
  <c r="AN180" i="11" s="1"/>
  <c r="AN181" i="11" s="1"/>
  <c r="AO173" i="11"/>
  <c r="AO176" i="11" s="1"/>
  <c r="AU1001" i="11"/>
  <c r="AN492" i="11"/>
  <c r="AN495" i="11" s="1"/>
  <c r="AM497" i="11"/>
  <c r="AM498" i="11" s="1"/>
  <c r="AM499" i="11" s="1"/>
  <c r="AM500" i="11" s="1"/>
  <c r="AO466" i="12"/>
  <c r="AP459" i="12"/>
  <c r="AS127" i="12"/>
  <c r="AJ555" i="11"/>
  <c r="AJ558" i="11" s="1"/>
  <c r="AI560" i="11"/>
  <c r="AN223" i="12"/>
  <c r="AO218" i="12"/>
  <c r="AO221" i="12" s="1"/>
  <c r="AK374" i="12"/>
  <c r="AK377" i="12" s="1"/>
  <c r="AJ379" i="12"/>
  <c r="AJ380" i="12" s="1"/>
  <c r="AN271" i="12"/>
  <c r="AN272" i="12" s="1"/>
  <c r="AN273" i="12" s="1"/>
  <c r="AN274" i="12" s="1"/>
  <c r="AO266" i="12"/>
  <c r="AO269" i="12" s="1"/>
  <c r="AP265" i="11"/>
  <c r="AQ280" i="11"/>
  <c r="AV253" i="12"/>
  <c r="AW268" i="12"/>
  <c r="AM449" i="12"/>
  <c r="AM452" i="12" s="1"/>
  <c r="AL454" i="12"/>
  <c r="AL455" i="12" s="1"/>
  <c r="AL456" i="12" s="1"/>
  <c r="AL457" i="12" s="1"/>
  <c r="AT91" i="11"/>
  <c r="AU190" i="11"/>
  <c r="AN128" i="11"/>
  <c r="AN131" i="11" s="1"/>
  <c r="AM133" i="11"/>
  <c r="AM134" i="11" s="1"/>
  <c r="AM135" i="11" s="1"/>
  <c r="AM136" i="11" s="1"/>
  <c r="AM132" i="12"/>
  <c r="AM133" i="12" s="1"/>
  <c r="AO437" i="11"/>
  <c r="AO438" i="11" s="1"/>
  <c r="AO439" i="11" s="1"/>
  <c r="AO440" i="11" s="1"/>
  <c r="AP432" i="11"/>
  <c r="AP435" i="11" s="1"/>
  <c r="AO462" i="11"/>
  <c r="AO465" i="11" s="1"/>
  <c r="AN467" i="11"/>
  <c r="AN468" i="11" s="1"/>
  <c r="AN469" i="11" s="1"/>
  <c r="AN470" i="11" s="1"/>
  <c r="AK544" i="12"/>
  <c r="AK545" i="12" s="1"/>
  <c r="AK546" i="12" s="1"/>
  <c r="AK547" i="12" s="1"/>
  <c r="AL539" i="12"/>
  <c r="AL542" i="12" s="1"/>
  <c r="AL537" i="11"/>
  <c r="AL540" i="11" s="1"/>
  <c r="AK542" i="11"/>
  <c r="AK543" i="11" s="1"/>
  <c r="AK544" i="11" s="1"/>
  <c r="AK545" i="11" s="1"/>
  <c r="AO1014" i="11"/>
  <c r="AO1017" i="11" s="1"/>
  <c r="AN1019" i="11"/>
  <c r="AN1020" i="11" s="1"/>
  <c r="AN1021" i="11" s="1"/>
  <c r="AN1022" i="11" s="1"/>
  <c r="AK665" i="11"/>
  <c r="AK666" i="11" s="1"/>
  <c r="AK667" i="11" s="1"/>
  <c r="AK668" i="11" s="1"/>
  <c r="AL660" i="11"/>
  <c r="AL663" i="11" s="1"/>
  <c r="AS556" i="12"/>
  <c r="AT549" i="12"/>
  <c r="AO314" i="12"/>
  <c r="AO317" i="12" s="1"/>
  <c r="AN319" i="12"/>
  <c r="AN320" i="12" s="1"/>
  <c r="AN321" i="12" s="1"/>
  <c r="AN322" i="12" s="1"/>
  <c r="AM645" i="11"/>
  <c r="AM648" i="11" s="1"/>
  <c r="AL650" i="11"/>
  <c r="AJ514" i="12"/>
  <c r="AJ515" i="12" s="1"/>
  <c r="AJ516" i="12" s="1"/>
  <c r="AJ517" i="12" s="1"/>
  <c r="AK509" i="12"/>
  <c r="AK512" i="12" s="1"/>
  <c r="AO163" i="11"/>
  <c r="AO164" i="11" s="1"/>
  <c r="AO165" i="11" s="1"/>
  <c r="AO166" i="11" s="1"/>
  <c r="AP158" i="11"/>
  <c r="AP161" i="11" s="1"/>
  <c r="AK84" i="12"/>
  <c r="AK85" i="12" s="1"/>
  <c r="AM741" i="11"/>
  <c r="AM742" i="11" s="1"/>
  <c r="AM743" i="11" s="1"/>
  <c r="AM434" i="12"/>
  <c r="AM437" i="12" s="1"/>
  <c r="AL439" i="12"/>
  <c r="AL440" i="12" s="1"/>
  <c r="AL441" i="12" s="1"/>
  <c r="AL442" i="12" s="1"/>
  <c r="AN130" i="12"/>
  <c r="AN131" i="12" s="1"/>
  <c r="AO125" i="12"/>
  <c r="AO128" i="12" s="1"/>
  <c r="AK942" i="11"/>
  <c r="AK943" i="11" s="1"/>
  <c r="AK944" i="11" s="1"/>
  <c r="AO662" i="11"/>
  <c r="AN572" i="11"/>
  <c r="AN557" i="11" s="1"/>
  <c r="AM334" i="12"/>
  <c r="AN329" i="12"/>
  <c r="AN332" i="12" s="1"/>
  <c r="AS1016" i="11"/>
  <c r="AR986" i="11"/>
  <c r="AN803" i="11"/>
  <c r="AN804" i="11" s="1"/>
  <c r="AN805" i="11" s="1"/>
  <c r="AN806" i="11" s="1"/>
  <c r="AO798" i="11"/>
  <c r="AO801" i="11" s="1"/>
  <c r="AO720" i="11"/>
  <c r="AO723" i="11" s="1"/>
  <c r="AN725" i="11"/>
  <c r="AO308" i="11"/>
  <c r="AO311" i="11" s="1"/>
  <c r="AN313" i="11"/>
  <c r="AN314" i="11" s="1"/>
  <c r="AN315" i="11" s="1"/>
  <c r="AN316" i="11" s="1"/>
  <c r="AQ878" i="11"/>
  <c r="AR893" i="11"/>
  <c r="AO436" i="12"/>
  <c r="AP429" i="12"/>
  <c r="AL132" i="12"/>
  <c r="AL133" i="12" s="1"/>
  <c r="AQ338" i="11"/>
  <c r="AQ341" i="11" s="1"/>
  <c r="AP343" i="11"/>
  <c r="AO233" i="12"/>
  <c r="AO236" i="12" s="1"/>
  <c r="AN238" i="12"/>
  <c r="AN239" i="12" s="1"/>
  <c r="AN240" i="12" s="1"/>
  <c r="AN241" i="12" s="1"/>
  <c r="AN483" i="11"/>
  <c r="AN484" i="11" s="1"/>
  <c r="AN485" i="11" s="1"/>
  <c r="AL941" i="11"/>
  <c r="AM936" i="11"/>
  <c r="AM939" i="11" s="1"/>
  <c r="AN953" i="11"/>
  <c r="AM863" i="11"/>
  <c r="AM606" i="11"/>
  <c r="AM607" i="11" s="1"/>
  <c r="AM608" i="11" s="1"/>
  <c r="AO833" i="11"/>
  <c r="AP828" i="11"/>
  <c r="AP831" i="11" s="1"/>
  <c r="AM479" i="12"/>
  <c r="AM482" i="12" s="1"/>
  <c r="AL484" i="12"/>
  <c r="AJ351" i="12"/>
  <c r="AJ352" i="12" s="1"/>
  <c r="AN224" i="12"/>
  <c r="AN225" i="12" s="1"/>
  <c r="AN226" i="12" s="1"/>
  <c r="AM897" i="11"/>
  <c r="AM898" i="11" s="1"/>
  <c r="AM899" i="11" s="1"/>
  <c r="AT370" i="11"/>
  <c r="AO707" i="11"/>
  <c r="AP722" i="11"/>
  <c r="AM149" i="11"/>
  <c r="AM150" i="11" s="1"/>
  <c r="AM151" i="11" s="1"/>
  <c r="AJ407" i="11"/>
  <c r="AJ408" i="11" s="1"/>
  <c r="AJ409" i="11" s="1"/>
  <c r="AJ410" i="11" s="1"/>
  <c r="AK402" i="11"/>
  <c r="AK405" i="11" s="1"/>
  <c r="AL966" i="11"/>
  <c r="AL969" i="11" s="1"/>
  <c r="AK971" i="11"/>
  <c r="AK972" i="11" s="1"/>
  <c r="AK973" i="11" s="1"/>
  <c r="AK974" i="11" s="1"/>
  <c r="AJ575" i="11"/>
  <c r="AJ576" i="11" s="1"/>
  <c r="AJ577" i="11" s="1"/>
  <c r="AJ578" i="11" s="1"/>
  <c r="AK570" i="11"/>
  <c r="AK573" i="11" s="1"/>
  <c r="AM98" i="12"/>
  <c r="AM99" i="12" s="1"/>
  <c r="AM100" i="12" s="1"/>
  <c r="AN896" i="11"/>
  <c r="AO891" i="11"/>
  <c r="AO894" i="11" s="1"/>
  <c r="AH117" i="12"/>
  <c r="AH118" i="12" s="1"/>
  <c r="AP906" i="11"/>
  <c r="AP909" i="11" s="1"/>
  <c r="AO911" i="11"/>
  <c r="AO912" i="11" s="1"/>
  <c r="AO913" i="11" s="1"/>
  <c r="AO914" i="11" s="1"/>
  <c r="AO1029" i="11"/>
  <c r="AO1032" i="11" s="1"/>
  <c r="AN1034" i="11"/>
  <c r="AN1035" i="11" s="1"/>
  <c r="AN1036" i="11" s="1"/>
  <c r="AN1037" i="11" s="1"/>
  <c r="AK110" i="12"/>
  <c r="AK113" i="12" s="1"/>
  <c r="AJ115" i="12"/>
  <c r="AK391" i="12"/>
  <c r="AJ286" i="12"/>
  <c r="AJ13" i="10" s="1"/>
  <c r="AO494" i="11"/>
  <c r="AN404" i="11"/>
  <c r="AO422" i="11"/>
  <c r="AP417" i="11"/>
  <c r="AP420" i="11" s="1"/>
  <c r="AO818" i="11"/>
  <c r="AP813" i="11"/>
  <c r="AP816" i="11" s="1"/>
  <c r="AK680" i="11"/>
  <c r="AL675" i="11"/>
  <c r="AL678" i="11" s="1"/>
  <c r="AI394" i="12"/>
  <c r="AI395" i="12" s="1"/>
  <c r="AI396" i="12" s="1"/>
  <c r="AI397" i="12" s="1"/>
  <c r="AJ389" i="12"/>
  <c r="AJ392" i="12" s="1"/>
  <c r="AL951" i="11"/>
  <c r="AL954" i="11" s="1"/>
  <c r="AK956" i="11"/>
  <c r="AK957" i="11" s="1"/>
  <c r="AK958" i="11" s="1"/>
  <c r="AK959" i="11" s="1"/>
  <c r="AM468" i="11"/>
  <c r="AM469" i="11" s="1"/>
  <c r="AM470" i="11" s="1"/>
  <c r="AM208" i="12"/>
  <c r="AM209" i="12" s="1"/>
  <c r="AM210" i="12" s="1"/>
  <c r="AM211" i="12" s="1"/>
  <c r="AN203" i="12"/>
  <c r="AN206" i="12" s="1"/>
  <c r="AO750" i="11"/>
  <c r="AO753" i="11" s="1"/>
  <c r="AN755" i="11"/>
  <c r="AN756" i="11" s="1"/>
  <c r="AN757" i="11" s="1"/>
  <c r="AN758" i="11" s="1"/>
  <c r="AP140" i="12"/>
  <c r="AP143" i="12" s="1"/>
  <c r="AO145" i="12"/>
  <c r="AO146" i="12" s="1"/>
  <c r="AO147" i="12" s="1"/>
  <c r="AO148" i="12" s="1"/>
  <c r="AN421" i="12"/>
  <c r="AK513" i="11"/>
  <c r="AK514" i="11" s="1"/>
  <c r="AK515" i="11" s="1"/>
  <c r="AG291" i="12"/>
  <c r="AG292" i="12" s="1"/>
  <c r="AG17" i="10"/>
  <c r="AS205" i="11"/>
  <c r="AR175" i="11"/>
  <c r="AL499" i="12"/>
  <c r="AL500" i="12" s="1"/>
  <c r="AL501" i="12" s="1"/>
  <c r="AL502" i="12" s="1"/>
  <c r="AM494" i="12"/>
  <c r="AM497" i="12" s="1"/>
  <c r="AO615" i="11"/>
  <c r="AO618" i="11" s="1"/>
  <c r="AN620" i="11"/>
  <c r="AT419" i="11"/>
  <c r="AO447" i="11"/>
  <c r="AO450" i="11" s="1"/>
  <c r="AN452" i="11"/>
  <c r="AN453" i="11" s="1"/>
  <c r="AN454" i="11" s="1"/>
  <c r="AN455" i="11" s="1"/>
  <c r="AT3" i="10"/>
  <c r="AO278" i="11"/>
  <c r="AO281" i="11" s="1"/>
  <c r="AN283" i="11"/>
  <c r="AN284" i="11" s="1"/>
  <c r="AN285" i="11" s="1"/>
  <c r="AN286" i="11" s="1"/>
  <c r="AN361" i="12"/>
  <c r="AL512" i="11"/>
  <c r="AM507" i="11"/>
  <c r="AM510" i="11" s="1"/>
  <c r="AL522" i="11"/>
  <c r="AL525" i="11" s="1"/>
  <c r="AK527" i="11"/>
  <c r="AK528" i="11" s="1"/>
  <c r="AK529" i="11" s="1"/>
  <c r="AK530" i="11" s="1"/>
  <c r="AK861" i="11"/>
  <c r="AK864" i="11" s="1"/>
  <c r="AJ866" i="11"/>
  <c r="AJ867" i="11" s="1"/>
  <c r="AJ868" i="11" s="1"/>
  <c r="AJ869" i="11" s="1"/>
  <c r="AO344" i="11"/>
  <c r="AO345" i="11" s="1"/>
  <c r="AO346" i="11" s="1"/>
  <c r="AO298" i="11"/>
  <c r="AO299" i="11" s="1"/>
  <c r="AO300" i="11" s="1"/>
  <c r="AO301" i="11" s="1"/>
  <c r="AP293" i="11"/>
  <c r="AP296" i="11" s="1"/>
  <c r="AO299" i="12"/>
  <c r="AO302" i="12" s="1"/>
  <c r="AN304" i="12"/>
  <c r="AN305" i="12" s="1"/>
  <c r="AR587" i="11"/>
  <c r="AT301" i="12"/>
  <c r="AM464" i="12"/>
  <c r="AM467" i="12" s="1"/>
  <c r="AL469" i="12"/>
  <c r="AL470" i="12" s="1"/>
  <c r="AL471" i="12" s="1"/>
  <c r="AL472" i="12" s="1"/>
  <c r="AI284" i="12"/>
  <c r="AI287" i="12" s="1"/>
  <c r="AH289" i="12"/>
  <c r="AO585" i="11"/>
  <c r="AO588" i="11" s="1"/>
  <c r="AN590" i="11"/>
  <c r="AN591" i="11" s="1"/>
  <c r="AN592" i="11" s="1"/>
  <c r="AN593" i="11" s="1"/>
  <c r="AM209" i="11"/>
  <c r="AM210" i="11" s="1"/>
  <c r="AM211" i="11" s="1"/>
  <c r="AO253" i="11"/>
  <c r="AP248" i="11"/>
  <c r="AP251" i="11" s="1"/>
  <c r="AH396" i="12"/>
  <c r="AH397" i="12" s="1"/>
  <c r="AH290" i="12"/>
  <c r="AH291" i="12" s="1"/>
  <c r="AH292" i="12" s="1"/>
  <c r="AO328" i="11"/>
  <c r="AP323" i="11"/>
  <c r="AP326" i="11" s="1"/>
  <c r="AS800" i="11"/>
  <c r="AT815" i="11"/>
  <c r="AM989" i="11"/>
  <c r="AM990" i="11" s="1"/>
  <c r="AM991" i="11" s="1"/>
  <c r="AM992" i="11" s="1"/>
  <c r="AN984" i="11"/>
  <c r="AN987" i="11" s="1"/>
  <c r="AO848" i="11"/>
  <c r="AP843" i="11"/>
  <c r="AP846" i="11" s="1"/>
  <c r="AM344" i="12"/>
  <c r="AM347" i="12" s="1"/>
  <c r="AL349" i="12"/>
  <c r="AL350" i="12" s="1"/>
  <c r="AL351" i="12" s="1"/>
  <c r="AL352" i="12" s="1"/>
  <c r="AJ972" i="11"/>
  <c r="AJ973" i="11" s="1"/>
  <c r="AJ974" i="11" s="1"/>
  <c r="AP130" i="11"/>
  <c r="AQ145" i="11"/>
  <c r="AI576" i="11"/>
  <c r="AI577" i="11" s="1"/>
  <c r="AI578" i="11" s="1"/>
  <c r="AN921" i="11"/>
  <c r="AN924" i="11" s="1"/>
  <c r="AM926" i="11"/>
  <c r="AM927" i="11" s="1"/>
  <c r="AM928" i="11" s="1"/>
  <c r="AM929" i="11" s="1"/>
  <c r="AO999" i="11"/>
  <c r="AO1002" i="11" s="1"/>
  <c r="AN1004" i="11"/>
  <c r="AN1005" i="11" s="1"/>
  <c r="AN1006" i="11" s="1"/>
  <c r="AN1007" i="11" s="1"/>
  <c r="AP496" i="12"/>
  <c r="AQ489" i="12"/>
  <c r="AM185" i="12"/>
  <c r="AM188" i="12" s="1"/>
  <c r="AL190" i="12"/>
  <c r="AL191" i="12" s="1"/>
  <c r="AL192" i="12" s="1"/>
  <c r="AL193" i="12" s="1"/>
  <c r="AK529" i="12"/>
  <c r="AL524" i="12"/>
  <c r="AL527" i="12" s="1"/>
  <c r="AO233" i="11"/>
  <c r="AO236" i="11" s="1"/>
  <c r="AN238" i="11"/>
  <c r="AN239" i="11" s="1"/>
  <c r="AN240" i="11" s="1"/>
  <c r="AN241" i="11" s="1"/>
  <c r="AK364" i="12"/>
  <c r="AL359" i="12"/>
  <c r="AL362" i="12" s="1"/>
  <c r="AR464" i="11"/>
  <c r="AR172" i="12"/>
  <c r="AS165" i="12"/>
  <c r="AJ425" i="12"/>
  <c r="AJ426" i="12" s="1"/>
  <c r="AJ427" i="12" s="1"/>
  <c r="AM374" i="11"/>
  <c r="AM375" i="11" s="1"/>
  <c r="AM376" i="11" s="1"/>
  <c r="AP331" i="12"/>
  <c r="AM635" i="11"/>
  <c r="AN630" i="11"/>
  <c r="AN633" i="11" s="1"/>
  <c r="AN834" i="11"/>
  <c r="AN835" i="11" s="1"/>
  <c r="AN836" i="11" s="1"/>
  <c r="AN541" i="12"/>
  <c r="AN511" i="12" s="1"/>
  <c r="AO534" i="12"/>
  <c r="AO765" i="11"/>
  <c r="AO768" i="11" s="1"/>
  <c r="AN770" i="11"/>
  <c r="AN263" i="11"/>
  <c r="AN266" i="11" s="1"/>
  <c r="AM268" i="11"/>
  <c r="AM269" i="11" s="1"/>
  <c r="AM270" i="11" s="1"/>
  <c r="AM271" i="11" s="1"/>
  <c r="AO526" i="12"/>
  <c r="AP519" i="12"/>
  <c r="AL559" i="12"/>
  <c r="AM554" i="12"/>
  <c r="AM557" i="12" s="1"/>
  <c r="AJ957" i="11"/>
  <c r="AJ958" i="11" s="1"/>
  <c r="AJ959" i="11" s="1"/>
  <c r="AP79" i="12"/>
  <c r="AQ94" i="12"/>
  <c r="AN155" i="12"/>
  <c r="AN158" i="12" s="1"/>
  <c r="AM160" i="12"/>
  <c r="AN373" i="11"/>
  <c r="AO368" i="11"/>
  <c r="AO371" i="11" s="1"/>
  <c r="AR205" i="12"/>
  <c r="AS220" i="12"/>
  <c r="AP780" i="11"/>
  <c r="AP783" i="11" s="1"/>
  <c r="AO785" i="11"/>
  <c r="AO92" i="12"/>
  <c r="AO95" i="12" s="1"/>
  <c r="AN97" i="12"/>
  <c r="AO203" i="11"/>
  <c r="AO206" i="11" s="1"/>
  <c r="AN208" i="11"/>
  <c r="AK560" i="12"/>
  <c r="AK561" i="12" s="1"/>
  <c r="AK562" i="12" s="1"/>
  <c r="AL161" i="12"/>
  <c r="AL162" i="12" s="1"/>
  <c r="AL163" i="12" s="1"/>
  <c r="AH19" i="10"/>
  <c r="AH20" i="10" s="1"/>
  <c r="AG16" i="10"/>
  <c r="AH11" i="10"/>
  <c r="AH14" i="10" s="1"/>
  <c r="AP451" i="12"/>
  <c r="AQ444" i="12"/>
  <c r="AG562" i="11"/>
  <c r="AG563" i="11" s="1"/>
  <c r="AN786" i="11"/>
  <c r="AN787" i="11" s="1"/>
  <c r="AN788" i="11" s="1"/>
  <c r="AT55" i="12"/>
  <c r="AM224" i="12"/>
  <c r="AM225" i="12" s="1"/>
  <c r="AM226" i="12" s="1"/>
  <c r="AO735" i="11"/>
  <c r="AO738" i="11" s="1"/>
  <c r="AN740" i="11"/>
  <c r="AN741" i="11" s="1"/>
  <c r="AN742" i="11" s="1"/>
  <c r="AN743" i="11" s="1"/>
  <c r="AI380" i="12"/>
  <c r="AK424" i="12"/>
  <c r="AK425" i="12" s="1"/>
  <c r="AK426" i="12" s="1"/>
  <c r="AK427" i="12" s="1"/>
  <c r="AL419" i="12"/>
  <c r="AL422" i="12" s="1"/>
  <c r="P67" i="11"/>
  <c r="K80" i="14"/>
  <c r="AK175" i="12"/>
  <c r="AK176" i="12" s="1"/>
  <c r="AL170" i="12"/>
  <c r="AL173" i="12" s="1"/>
  <c r="AO193" i="11"/>
  <c r="AO194" i="11" s="1"/>
  <c r="AO195" i="11" s="1"/>
  <c r="AO196" i="11" s="1"/>
  <c r="AP188" i="11"/>
  <c r="AP191" i="11" s="1"/>
  <c r="AJ116" i="12"/>
  <c r="AL209" i="12"/>
  <c r="AL210" i="12" s="1"/>
  <c r="AL211" i="12" s="1"/>
  <c r="AK470" i="12"/>
  <c r="AK471" i="12" s="1"/>
  <c r="AK472" i="12" s="1"/>
  <c r="AM591" i="11"/>
  <c r="AM592" i="11" s="1"/>
  <c r="AM593" i="11" s="1"/>
  <c r="AM82" i="12"/>
  <c r="AM83" i="12" s="1"/>
  <c r="AN77" i="12"/>
  <c r="AN80" i="12" s="1"/>
  <c r="AM256" i="12"/>
  <c r="AN251" i="12"/>
  <c r="AN254" i="12" s="1"/>
  <c r="AI409" i="12"/>
  <c r="AJ404" i="12"/>
  <c r="AJ407" i="12" s="1"/>
  <c r="AO482" i="11"/>
  <c r="AP477" i="11"/>
  <c r="AP480" i="11" s="1"/>
  <c r="AO223" i="11"/>
  <c r="AO224" i="11" s="1"/>
  <c r="AO225" i="11" s="1"/>
  <c r="AO226" i="11" s="1"/>
  <c r="AP218" i="11"/>
  <c r="AP221" i="11" s="1"/>
  <c r="AN705" i="11"/>
  <c r="AN708" i="11" s="1"/>
  <c r="AM710" i="11"/>
  <c r="AO690" i="11"/>
  <c r="AO693" i="11" s="1"/>
  <c r="AN695" i="11"/>
  <c r="AO600" i="11"/>
  <c r="AO603" i="11" s="1"/>
  <c r="AN605" i="11"/>
  <c r="AN606" i="11" s="1"/>
  <c r="AN607" i="11" s="1"/>
  <c r="AN608" i="11" s="1"/>
  <c r="AP157" i="12"/>
  <c r="AO112" i="12"/>
  <c r="AK350" i="12"/>
  <c r="AM1020" i="11"/>
  <c r="AM1021" i="11" s="1"/>
  <c r="AM1022" i="11" s="1"/>
  <c r="AM1005" i="11"/>
  <c r="AM1006" i="11" s="1"/>
  <c r="AM1007" i="11" s="1"/>
  <c r="AL876" i="11"/>
  <c r="AL879" i="11" s="1"/>
  <c r="AK881" i="11"/>
  <c r="AH561" i="11"/>
  <c r="AH562" i="11" s="1"/>
  <c r="AH563" i="11" s="1"/>
  <c r="F20" i="1"/>
  <c r="F21" i="1"/>
  <c r="AT474" i="12" l="1"/>
  <c r="AS481" i="12"/>
  <c r="AO421" i="12"/>
  <c r="AM84" i="12"/>
  <c r="AM85" i="12" s="1"/>
  <c r="AK177" i="12"/>
  <c r="AK178" i="12" s="1"/>
  <c r="AK116" i="12"/>
  <c r="AJ381" i="12"/>
  <c r="AJ382" i="12" s="1"/>
  <c r="AK351" i="12"/>
  <c r="AK352" i="12" s="1"/>
  <c r="P72" i="11"/>
  <c r="K81" i="14"/>
  <c r="AU55" i="12"/>
  <c r="AQ451" i="12"/>
  <c r="AR444" i="12"/>
  <c r="AN306" i="12"/>
  <c r="AN307" i="12" s="1"/>
  <c r="AI410" i="12"/>
  <c r="AI411" i="12" s="1"/>
  <c r="AI412" i="12" s="1"/>
  <c r="AT800" i="11"/>
  <c r="AU815" i="11"/>
  <c r="AM469" i="12"/>
  <c r="AM470" i="12" s="1"/>
  <c r="AM471" i="12" s="1"/>
  <c r="AM472" i="12" s="1"/>
  <c r="AN464" i="12"/>
  <c r="AN467" i="12" s="1"/>
  <c r="AS587" i="11"/>
  <c r="AQ293" i="11"/>
  <c r="AQ296" i="11" s="1"/>
  <c r="AP298" i="11"/>
  <c r="AP299" i="11" s="1"/>
  <c r="AP300" i="11" s="1"/>
  <c r="AP301" i="11" s="1"/>
  <c r="AK866" i="11"/>
  <c r="AL861" i="11"/>
  <c r="AL864" i="11" s="1"/>
  <c r="AO452" i="11"/>
  <c r="AP447" i="11"/>
  <c r="AP450" i="11" s="1"/>
  <c r="AM499" i="12"/>
  <c r="AM500" i="12" s="1"/>
  <c r="AM501" i="12" s="1"/>
  <c r="AM502" i="12" s="1"/>
  <c r="AN494" i="12"/>
  <c r="AN497" i="12" s="1"/>
  <c r="AN208" i="12"/>
  <c r="AN209" i="12" s="1"/>
  <c r="AN210" i="12" s="1"/>
  <c r="AN211" i="12" s="1"/>
  <c r="AO203" i="12"/>
  <c r="AO206" i="12" s="1"/>
  <c r="AK389" i="12"/>
  <c r="AK392" i="12" s="1"/>
  <c r="AJ394" i="12"/>
  <c r="AJ395" i="12" s="1"/>
  <c r="AJ396" i="12" s="1"/>
  <c r="AJ397" i="12" s="1"/>
  <c r="AQ417" i="11"/>
  <c r="AQ420" i="11" s="1"/>
  <c r="AP422" i="11"/>
  <c r="AL391" i="12"/>
  <c r="AK286" i="12"/>
  <c r="AK13" i="10" s="1"/>
  <c r="AK575" i="11"/>
  <c r="AK576" i="11" s="1"/>
  <c r="AK577" i="11" s="1"/>
  <c r="AK578" i="11" s="1"/>
  <c r="AL570" i="11"/>
  <c r="AL573" i="11" s="1"/>
  <c r="AL971" i="11"/>
  <c r="AL972" i="11" s="1"/>
  <c r="AL973" i="11" s="1"/>
  <c r="AL974" i="11" s="1"/>
  <c r="AM966" i="11"/>
  <c r="AM969" i="11" s="1"/>
  <c r="AL513" i="11"/>
  <c r="AL514" i="11" s="1"/>
  <c r="AL515" i="11" s="1"/>
  <c r="AO953" i="11"/>
  <c r="AN863" i="11"/>
  <c r="AR878" i="11"/>
  <c r="AS893" i="11"/>
  <c r="AP662" i="11"/>
  <c r="AO572" i="11"/>
  <c r="AO557" i="11" s="1"/>
  <c r="AQ158" i="11"/>
  <c r="AQ161" i="11" s="1"/>
  <c r="AP163" i="11"/>
  <c r="AP164" i="11" s="1"/>
  <c r="AP165" i="11" s="1"/>
  <c r="AP166" i="11" s="1"/>
  <c r="AO1019" i="11"/>
  <c r="AO1020" i="11" s="1"/>
  <c r="AO1021" i="11" s="1"/>
  <c r="AO1022" i="11" s="1"/>
  <c r="AP1014" i="11"/>
  <c r="AP1017" i="11" s="1"/>
  <c r="AN133" i="11"/>
  <c r="AN134" i="11" s="1"/>
  <c r="AN135" i="11" s="1"/>
  <c r="AN136" i="11" s="1"/>
  <c r="AO128" i="11"/>
  <c r="AO131" i="11" s="1"/>
  <c r="AN897" i="11"/>
  <c r="AN898" i="11" s="1"/>
  <c r="AN899" i="11" s="1"/>
  <c r="AU91" i="11"/>
  <c r="AM454" i="12"/>
  <c r="AM455" i="12" s="1"/>
  <c r="AM456" i="12" s="1"/>
  <c r="AM457" i="12" s="1"/>
  <c r="AN449" i="12"/>
  <c r="AN452" i="12" s="1"/>
  <c r="AP266" i="12"/>
  <c r="AP269" i="12" s="1"/>
  <c r="AO271" i="12"/>
  <c r="AO272" i="12" s="1"/>
  <c r="AO273" i="12" s="1"/>
  <c r="AO274" i="12" s="1"/>
  <c r="AO786" i="11"/>
  <c r="AO787" i="11" s="1"/>
  <c r="AO788" i="11" s="1"/>
  <c r="AP466" i="12"/>
  <c r="AQ459" i="12"/>
  <c r="AV1001" i="11"/>
  <c r="AI117" i="12"/>
  <c r="AI118" i="12" s="1"/>
  <c r="AN771" i="11"/>
  <c r="AN772" i="11" s="1"/>
  <c r="AN773" i="11" s="1"/>
  <c r="AO605" i="11"/>
  <c r="AO606" i="11" s="1"/>
  <c r="AO607" i="11" s="1"/>
  <c r="AO608" i="11" s="1"/>
  <c r="AP600" i="11"/>
  <c r="AP603" i="11" s="1"/>
  <c r="AN710" i="11"/>
  <c r="AO705" i="11"/>
  <c r="AO708" i="11" s="1"/>
  <c r="AQ477" i="11"/>
  <c r="AQ480" i="11" s="1"/>
  <c r="AP482" i="11"/>
  <c r="AP483" i="11" s="1"/>
  <c r="AP484" i="11" s="1"/>
  <c r="AP485" i="11" s="1"/>
  <c r="AO251" i="12"/>
  <c r="AO254" i="12" s="1"/>
  <c r="AN256" i="12"/>
  <c r="AN257" i="12" s="1"/>
  <c r="AN258" i="12" s="1"/>
  <c r="AN259" i="12" s="1"/>
  <c r="AK530" i="12"/>
  <c r="AK531" i="12" s="1"/>
  <c r="AK532" i="12" s="1"/>
  <c r="AM170" i="12"/>
  <c r="AM173" i="12" s="1"/>
  <c r="AL175" i="12"/>
  <c r="AL176" i="12" s="1"/>
  <c r="AI381" i="12"/>
  <c r="AI382" i="12" s="1"/>
  <c r="AO208" i="11"/>
  <c r="AO209" i="11" s="1"/>
  <c r="AO210" i="11" s="1"/>
  <c r="AO211" i="11" s="1"/>
  <c r="AP203" i="11"/>
  <c r="AP206" i="11" s="1"/>
  <c r="AP785" i="11"/>
  <c r="AQ780" i="11"/>
  <c r="AQ783" i="11" s="1"/>
  <c r="AN621" i="11"/>
  <c r="AN622" i="11" s="1"/>
  <c r="AN623" i="11" s="1"/>
  <c r="AN160" i="12"/>
  <c r="AN161" i="12" s="1"/>
  <c r="AN162" i="12" s="1"/>
  <c r="AN163" i="12" s="1"/>
  <c r="AO155" i="12"/>
  <c r="AO158" i="12" s="1"/>
  <c r="AN554" i="12"/>
  <c r="AN557" i="12" s="1"/>
  <c r="AM559" i="12"/>
  <c r="AM560" i="12" s="1"/>
  <c r="AM561" i="12" s="1"/>
  <c r="AM562" i="12" s="1"/>
  <c r="AK882" i="11"/>
  <c r="AK883" i="11" s="1"/>
  <c r="AK884" i="11" s="1"/>
  <c r="AO770" i="11"/>
  <c r="AP765" i="11"/>
  <c r="AP768" i="11" s="1"/>
  <c r="AN926" i="11"/>
  <c r="AO921" i="11"/>
  <c r="AO924" i="11" s="1"/>
  <c r="AM349" i="12"/>
  <c r="AN344" i="12"/>
  <c r="AN347" i="12" s="1"/>
  <c r="AI289" i="12"/>
  <c r="AJ284" i="12"/>
  <c r="AJ287" i="12" s="1"/>
  <c r="AL485" i="12"/>
  <c r="AL486" i="12" s="1"/>
  <c r="AL487" i="12" s="1"/>
  <c r="AU3" i="10"/>
  <c r="AU419" i="11"/>
  <c r="AO620" i="11"/>
  <c r="AP615" i="11"/>
  <c r="AP618" i="11" s="1"/>
  <c r="AT205" i="11"/>
  <c r="AS175" i="11"/>
  <c r="AP145" i="12"/>
  <c r="AQ140" i="12"/>
  <c r="AQ143" i="12" s="1"/>
  <c r="AK365" i="12"/>
  <c r="AK366" i="12" s="1"/>
  <c r="AK367" i="12" s="1"/>
  <c r="AQ813" i="11"/>
  <c r="AQ816" i="11" s="1"/>
  <c r="AP818" i="11"/>
  <c r="AO1034" i="11"/>
  <c r="AO1035" i="11" s="1"/>
  <c r="AO1036" i="11" s="1"/>
  <c r="AO1037" i="11" s="1"/>
  <c r="AP1029" i="11"/>
  <c r="AP1032" i="11" s="1"/>
  <c r="AH17" i="10"/>
  <c r="AO329" i="11"/>
  <c r="AO330" i="11" s="1"/>
  <c r="AO331" i="11" s="1"/>
  <c r="AL402" i="11"/>
  <c r="AL405" i="11" s="1"/>
  <c r="AK407" i="11"/>
  <c r="AM484" i="12"/>
  <c r="AN479" i="12"/>
  <c r="AN482" i="12" s="1"/>
  <c r="AN936" i="11"/>
  <c r="AN939" i="11" s="1"/>
  <c r="AM941" i="11"/>
  <c r="AM942" i="11" s="1"/>
  <c r="AM943" i="11" s="1"/>
  <c r="AM944" i="11" s="1"/>
  <c r="AO238" i="12"/>
  <c r="AP233" i="12"/>
  <c r="AP236" i="12" s="1"/>
  <c r="AO725" i="11"/>
  <c r="AO726" i="11" s="1"/>
  <c r="AO727" i="11" s="1"/>
  <c r="AO728" i="11" s="1"/>
  <c r="AP720" i="11"/>
  <c r="AP723" i="11" s="1"/>
  <c r="AT1016" i="11"/>
  <c r="AS986" i="11"/>
  <c r="AM711" i="11"/>
  <c r="AM712" i="11" s="1"/>
  <c r="AM713" i="11" s="1"/>
  <c r="AM650" i="11"/>
  <c r="AN645" i="11"/>
  <c r="AN648" i="11" s="1"/>
  <c r="AO319" i="12"/>
  <c r="AO320" i="12" s="1"/>
  <c r="AO321" i="12" s="1"/>
  <c r="AO322" i="12" s="1"/>
  <c r="AP314" i="12"/>
  <c r="AP317" i="12" s="1"/>
  <c r="AM660" i="11"/>
  <c r="AM663" i="11" s="1"/>
  <c r="AL665" i="11"/>
  <c r="AL666" i="11" s="1"/>
  <c r="AL667" i="11" s="1"/>
  <c r="AL668" i="11" s="1"/>
  <c r="AL542" i="11"/>
  <c r="AM537" i="11"/>
  <c r="AM540" i="11" s="1"/>
  <c r="AO467" i="11"/>
  <c r="AO468" i="11" s="1"/>
  <c r="AO469" i="11" s="1"/>
  <c r="AO470" i="11" s="1"/>
  <c r="AP462" i="11"/>
  <c r="AP465" i="11" s="1"/>
  <c r="AJ560" i="11"/>
  <c r="AJ561" i="11" s="1"/>
  <c r="AJ562" i="11" s="1"/>
  <c r="AJ563" i="11" s="1"/>
  <c r="AK555" i="11"/>
  <c r="AK558" i="11" s="1"/>
  <c r="AT127" i="12"/>
  <c r="AO148" i="11"/>
  <c r="AO149" i="11" s="1"/>
  <c r="AO150" i="11" s="1"/>
  <c r="AO151" i="11" s="1"/>
  <c r="AP143" i="11"/>
  <c r="AP146" i="11" s="1"/>
  <c r="AL881" i="11"/>
  <c r="AM876" i="11"/>
  <c r="AM879" i="11" s="1"/>
  <c r="AQ157" i="12"/>
  <c r="AP112" i="12"/>
  <c r="AN132" i="12"/>
  <c r="AN133" i="12" s="1"/>
  <c r="AJ117" i="12"/>
  <c r="AJ118" i="12" s="1"/>
  <c r="AM419" i="12"/>
  <c r="AM422" i="12" s="1"/>
  <c r="AL424" i="12"/>
  <c r="AL425" i="12" s="1"/>
  <c r="AL426" i="12" s="1"/>
  <c r="AL427" i="12" s="1"/>
  <c r="AI11" i="10"/>
  <c r="AI14" i="10" s="1"/>
  <c r="AH16" i="10"/>
  <c r="AI19" i="10"/>
  <c r="AP368" i="11"/>
  <c r="AP371" i="11" s="1"/>
  <c r="AO373" i="11"/>
  <c r="AQ79" i="12"/>
  <c r="AR94" i="12"/>
  <c r="AO541" i="12"/>
  <c r="AO511" i="12" s="1"/>
  <c r="AP534" i="12"/>
  <c r="AQ331" i="12"/>
  <c r="AO238" i="11"/>
  <c r="AO239" i="11" s="1"/>
  <c r="AO240" i="11" s="1"/>
  <c r="AO241" i="11" s="1"/>
  <c r="AP233" i="11"/>
  <c r="AP236" i="11" s="1"/>
  <c r="AM190" i="12"/>
  <c r="AN185" i="12"/>
  <c r="AN188" i="12" s="1"/>
  <c r="AQ843" i="11"/>
  <c r="AQ846" i="11" s="1"/>
  <c r="AP848" i="11"/>
  <c r="AP849" i="11" s="1"/>
  <c r="AP850" i="11" s="1"/>
  <c r="AP851" i="11" s="1"/>
  <c r="AN989" i="11"/>
  <c r="AN990" i="11" s="1"/>
  <c r="AN991" i="11" s="1"/>
  <c r="AN992" i="11" s="1"/>
  <c r="AO984" i="11"/>
  <c r="AO987" i="11" s="1"/>
  <c r="AU301" i="12"/>
  <c r="AL527" i="11"/>
  <c r="AM522" i="11"/>
  <c r="AM525" i="11" s="1"/>
  <c r="AO361" i="12"/>
  <c r="AM161" i="12"/>
  <c r="AL956" i="11"/>
  <c r="AL957" i="11" s="1"/>
  <c r="AL958" i="11" s="1"/>
  <c r="AL959" i="11" s="1"/>
  <c r="AM951" i="11"/>
  <c r="AM954" i="11" s="1"/>
  <c r="AM675" i="11"/>
  <c r="AM678" i="11" s="1"/>
  <c r="AL680" i="11"/>
  <c r="AL681" i="11" s="1"/>
  <c r="AL682" i="11" s="1"/>
  <c r="AL683" i="11" s="1"/>
  <c r="AL110" i="12"/>
  <c r="AL113" i="12" s="1"/>
  <c r="AK115" i="12"/>
  <c r="AO254" i="11"/>
  <c r="AO255" i="11" s="1"/>
  <c r="AO256" i="11" s="1"/>
  <c r="AU370" i="11"/>
  <c r="AQ828" i="11"/>
  <c r="AQ831" i="11" s="1"/>
  <c r="AP833" i="11"/>
  <c r="AP834" i="11" s="1"/>
  <c r="AP835" i="11" s="1"/>
  <c r="AP836" i="11" s="1"/>
  <c r="AP436" i="12"/>
  <c r="AQ429" i="12"/>
  <c r="AO803" i="11"/>
  <c r="AO804" i="11" s="1"/>
  <c r="AO805" i="11" s="1"/>
  <c r="AO806" i="11" s="1"/>
  <c r="AP798" i="11"/>
  <c r="AP801" i="11" s="1"/>
  <c r="AN696" i="11"/>
  <c r="AN697" i="11" s="1"/>
  <c r="AN698" i="11" s="1"/>
  <c r="AM439" i="12"/>
  <c r="AN434" i="12"/>
  <c r="AN437" i="12" s="1"/>
  <c r="AK514" i="12"/>
  <c r="AL509" i="12"/>
  <c r="AL512" i="12" s="1"/>
  <c r="AO819" i="11"/>
  <c r="AO820" i="11" s="1"/>
  <c r="AO821" i="11" s="1"/>
  <c r="AL544" i="12"/>
  <c r="AM539" i="12"/>
  <c r="AM542" i="12" s="1"/>
  <c r="AQ432" i="11"/>
  <c r="AQ435" i="11" s="1"/>
  <c r="AP437" i="11"/>
  <c r="AP438" i="11" s="1"/>
  <c r="AP439" i="11" s="1"/>
  <c r="AP440" i="11" s="1"/>
  <c r="AV190" i="11"/>
  <c r="AW253" i="12"/>
  <c r="AX268" i="12"/>
  <c r="AQ265" i="11"/>
  <c r="AR280" i="11"/>
  <c r="AO223" i="12"/>
  <c r="AO224" i="12" s="1"/>
  <c r="AO225" i="12" s="1"/>
  <c r="AO226" i="12" s="1"/>
  <c r="AP218" i="12"/>
  <c r="AP221" i="12" s="1"/>
  <c r="AN209" i="11"/>
  <c r="AN210" i="11" s="1"/>
  <c r="AN211" i="11" s="1"/>
  <c r="AO178" i="11"/>
  <c r="AO179" i="11" s="1"/>
  <c r="AO180" i="11" s="1"/>
  <c r="AO181" i="11" s="1"/>
  <c r="AP173" i="11"/>
  <c r="AP176" i="11" s="1"/>
  <c r="AL942" i="11"/>
  <c r="AL943" i="11" s="1"/>
  <c r="AL944" i="11" s="1"/>
  <c r="AM335" i="12"/>
  <c r="AO695" i="11"/>
  <c r="AP690" i="11"/>
  <c r="AP693" i="11" s="1"/>
  <c r="AQ218" i="11"/>
  <c r="AQ221" i="11" s="1"/>
  <c r="AP223" i="11"/>
  <c r="AJ409" i="12"/>
  <c r="AJ410" i="12" s="1"/>
  <c r="AJ411" i="12" s="1"/>
  <c r="AJ412" i="12" s="1"/>
  <c r="AK404" i="12"/>
  <c r="AK407" i="12" s="1"/>
  <c r="AN82" i="12"/>
  <c r="AN83" i="12" s="1"/>
  <c r="AO77" i="12"/>
  <c r="AO80" i="12" s="1"/>
  <c r="AQ188" i="11"/>
  <c r="AQ191" i="11" s="1"/>
  <c r="AP193" i="11"/>
  <c r="AP194" i="11" s="1"/>
  <c r="AP195" i="11" s="1"/>
  <c r="AP196" i="11" s="1"/>
  <c r="AO740" i="11"/>
  <c r="AP735" i="11"/>
  <c r="AP738" i="11" s="1"/>
  <c r="AO97" i="12"/>
  <c r="AO98" i="12" s="1"/>
  <c r="AO99" i="12" s="1"/>
  <c r="AO100" i="12" s="1"/>
  <c r="AP92" i="12"/>
  <c r="AP95" i="12" s="1"/>
  <c r="AS205" i="12"/>
  <c r="AT220" i="12"/>
  <c r="AP526" i="12"/>
  <c r="AQ519" i="12"/>
  <c r="AN268" i="11"/>
  <c r="AN269" i="11" s="1"/>
  <c r="AN270" i="11" s="1"/>
  <c r="AN271" i="11" s="1"/>
  <c r="AO263" i="11"/>
  <c r="AO266" i="11" s="1"/>
  <c r="AO630" i="11"/>
  <c r="AO633" i="11" s="1"/>
  <c r="AN635" i="11"/>
  <c r="AS172" i="12"/>
  <c r="AT165" i="12"/>
  <c r="AS464" i="11"/>
  <c r="AL364" i="12"/>
  <c r="AM359" i="12"/>
  <c r="AM362" i="12" s="1"/>
  <c r="AL529" i="12"/>
  <c r="AM524" i="12"/>
  <c r="AM527" i="12" s="1"/>
  <c r="AQ496" i="12"/>
  <c r="AR489" i="12"/>
  <c r="AO1004" i="11"/>
  <c r="AP999" i="11"/>
  <c r="AP1002" i="11" s="1"/>
  <c r="AQ130" i="11"/>
  <c r="AR145" i="11"/>
  <c r="AQ323" i="11"/>
  <c r="AQ326" i="11" s="1"/>
  <c r="AP328" i="11"/>
  <c r="AP329" i="11" s="1"/>
  <c r="AP330" i="11" s="1"/>
  <c r="AP331" i="11" s="1"/>
  <c r="AQ248" i="11"/>
  <c r="AQ251" i="11" s="1"/>
  <c r="AP253" i="11"/>
  <c r="AO590" i="11"/>
  <c r="AO591" i="11" s="1"/>
  <c r="AO592" i="11" s="1"/>
  <c r="AO593" i="11" s="1"/>
  <c r="AP585" i="11"/>
  <c r="AP588" i="11" s="1"/>
  <c r="AO304" i="12"/>
  <c r="AO305" i="12" s="1"/>
  <c r="AP299" i="12"/>
  <c r="AP302" i="12" s="1"/>
  <c r="AN507" i="11"/>
  <c r="AN510" i="11" s="1"/>
  <c r="AM512" i="11"/>
  <c r="AM513" i="11" s="1"/>
  <c r="AM514" i="11" s="1"/>
  <c r="AM515" i="11" s="1"/>
  <c r="AO283" i="11"/>
  <c r="AP278" i="11"/>
  <c r="AP281" i="11" s="1"/>
  <c r="AO453" i="11"/>
  <c r="AO454" i="11" s="1"/>
  <c r="AO455" i="11" s="1"/>
  <c r="AN374" i="11"/>
  <c r="AN375" i="11" s="1"/>
  <c r="AN376" i="11" s="1"/>
  <c r="AP344" i="11"/>
  <c r="AP345" i="11" s="1"/>
  <c r="AP346" i="11" s="1"/>
  <c r="AL560" i="12"/>
  <c r="AL561" i="12" s="1"/>
  <c r="AL562" i="12" s="1"/>
  <c r="AN726" i="11"/>
  <c r="AN727" i="11" s="1"/>
  <c r="AN728" i="11" s="1"/>
  <c r="AO755" i="11"/>
  <c r="AO756" i="11" s="1"/>
  <c r="AO757" i="11" s="1"/>
  <c r="AO758" i="11" s="1"/>
  <c r="AP750" i="11"/>
  <c r="AP753" i="11" s="1"/>
  <c r="AM636" i="11"/>
  <c r="AM637" i="11" s="1"/>
  <c r="AM638" i="11" s="1"/>
  <c r="AL651" i="11"/>
  <c r="AL652" i="11" s="1"/>
  <c r="AL653" i="11" s="1"/>
  <c r="AP494" i="11"/>
  <c r="AO404" i="11"/>
  <c r="AO849" i="11"/>
  <c r="AO850" i="11" s="1"/>
  <c r="AO851" i="11" s="1"/>
  <c r="AP911" i="11"/>
  <c r="AQ906" i="11"/>
  <c r="AQ909" i="11" s="1"/>
  <c r="AP891" i="11"/>
  <c r="AP894" i="11" s="1"/>
  <c r="AO896" i="11"/>
  <c r="AO897" i="11" s="1"/>
  <c r="AO898" i="11" s="1"/>
  <c r="AO899" i="11" s="1"/>
  <c r="AP707" i="11"/>
  <c r="AQ722" i="11"/>
  <c r="AI561" i="11"/>
  <c r="AI562" i="11" s="1"/>
  <c r="AI563" i="11" s="1"/>
  <c r="AQ343" i="11"/>
  <c r="AR338" i="11"/>
  <c r="AR341" i="11" s="1"/>
  <c r="AO313" i="11"/>
  <c r="AP308" i="11"/>
  <c r="AP311" i="11" s="1"/>
  <c r="AO329" i="12"/>
  <c r="AO332" i="12" s="1"/>
  <c r="AN334" i="12"/>
  <c r="AP125" i="12"/>
  <c r="AP128" i="12" s="1"/>
  <c r="AO130" i="12"/>
  <c r="AO483" i="11"/>
  <c r="AO484" i="11" s="1"/>
  <c r="AO485" i="11" s="1"/>
  <c r="AM257" i="12"/>
  <c r="AM258" i="12" s="1"/>
  <c r="AM259" i="12" s="1"/>
  <c r="AK681" i="11"/>
  <c r="AK682" i="11" s="1"/>
  <c r="AK683" i="11" s="1"/>
  <c r="AT556" i="12"/>
  <c r="AU549" i="12"/>
  <c r="AO423" i="11"/>
  <c r="AO424" i="11" s="1"/>
  <c r="AO425" i="11" s="1"/>
  <c r="AK379" i="12"/>
  <c r="AK380" i="12" s="1"/>
  <c r="AK381" i="12" s="1"/>
  <c r="AK382" i="12" s="1"/>
  <c r="AL374" i="12"/>
  <c r="AL377" i="12" s="1"/>
  <c r="AN98" i="12"/>
  <c r="AN99" i="12" s="1"/>
  <c r="AN100" i="12" s="1"/>
  <c r="AO834" i="11"/>
  <c r="AO835" i="11" s="1"/>
  <c r="AO836" i="11" s="1"/>
  <c r="AN497" i="11"/>
  <c r="AO492" i="11"/>
  <c r="AO495" i="11" s="1"/>
  <c r="AT481" i="12" l="1"/>
  <c r="AU474" i="12"/>
  <c r="AI290" i="12"/>
  <c r="AI291" i="12" s="1"/>
  <c r="AI292" i="12" s="1"/>
  <c r="AP421" i="12"/>
  <c r="AN84" i="12"/>
  <c r="AN85" i="12" s="1"/>
  <c r="AM374" i="12"/>
  <c r="AM377" i="12" s="1"/>
  <c r="AL379" i="12"/>
  <c r="AL380" i="12" s="1"/>
  <c r="AL381" i="12" s="1"/>
  <c r="AL382" i="12" s="1"/>
  <c r="AU556" i="12"/>
  <c r="AV549" i="12"/>
  <c r="AR906" i="11"/>
  <c r="AR909" i="11" s="1"/>
  <c r="AQ911" i="11"/>
  <c r="AQ912" i="11" s="1"/>
  <c r="AQ913" i="11" s="1"/>
  <c r="AQ914" i="11" s="1"/>
  <c r="AQ494" i="11"/>
  <c r="AP404" i="11"/>
  <c r="AN512" i="11"/>
  <c r="AN513" i="11" s="1"/>
  <c r="AN514" i="11" s="1"/>
  <c r="AN515" i="11" s="1"/>
  <c r="AO507" i="11"/>
  <c r="AO510" i="11" s="1"/>
  <c r="AQ253" i="11"/>
  <c r="AQ254" i="11" s="1"/>
  <c r="AQ255" i="11" s="1"/>
  <c r="AQ256" i="11" s="1"/>
  <c r="AR248" i="11"/>
  <c r="AR251" i="11" s="1"/>
  <c r="AT464" i="11"/>
  <c r="AQ526" i="12"/>
  <c r="AR519" i="12"/>
  <c r="AT205" i="12"/>
  <c r="AU220" i="12"/>
  <c r="AQ735" i="11"/>
  <c r="AQ738" i="11" s="1"/>
  <c r="AP740" i="11"/>
  <c r="AQ193" i="11"/>
  <c r="AQ194" i="11" s="1"/>
  <c r="AQ195" i="11" s="1"/>
  <c r="AQ196" i="11" s="1"/>
  <c r="AR188" i="11"/>
  <c r="AR191" i="11" s="1"/>
  <c r="AK409" i="12"/>
  <c r="AK410" i="12" s="1"/>
  <c r="AK411" i="12" s="1"/>
  <c r="AK412" i="12" s="1"/>
  <c r="AL404" i="12"/>
  <c r="AL407" i="12" s="1"/>
  <c r="AQ690" i="11"/>
  <c r="AQ693" i="11" s="1"/>
  <c r="AP695" i="11"/>
  <c r="AP696" i="11" s="1"/>
  <c r="AP697" i="11" s="1"/>
  <c r="AP698" i="11" s="1"/>
  <c r="AP178" i="11"/>
  <c r="AQ173" i="11"/>
  <c r="AQ176" i="11" s="1"/>
  <c r="AQ218" i="12"/>
  <c r="AQ221" i="12" s="1"/>
  <c r="AP223" i="12"/>
  <c r="AP224" i="12" s="1"/>
  <c r="AP225" i="12" s="1"/>
  <c r="AP226" i="12" s="1"/>
  <c r="AP803" i="11"/>
  <c r="AP804" i="11" s="1"/>
  <c r="AP805" i="11" s="1"/>
  <c r="AP806" i="11" s="1"/>
  <c r="AQ798" i="11"/>
  <c r="AQ801" i="11" s="1"/>
  <c r="AQ833" i="11"/>
  <c r="AQ834" i="11" s="1"/>
  <c r="AQ835" i="11" s="1"/>
  <c r="AQ836" i="11" s="1"/>
  <c r="AR828" i="11"/>
  <c r="AR831" i="11" s="1"/>
  <c r="AN951" i="11"/>
  <c r="AN954" i="11" s="1"/>
  <c r="AM956" i="11"/>
  <c r="AM957" i="11" s="1"/>
  <c r="AM958" i="11" s="1"/>
  <c r="AM959" i="11" s="1"/>
  <c r="AN522" i="11"/>
  <c r="AN525" i="11" s="1"/>
  <c r="AM527" i="11"/>
  <c r="AM528" i="11" s="1"/>
  <c r="AM529" i="11" s="1"/>
  <c r="AM530" i="11" s="1"/>
  <c r="AO185" i="12"/>
  <c r="AO188" i="12" s="1"/>
  <c r="AN190" i="12"/>
  <c r="AN191" i="12" s="1"/>
  <c r="AN192" i="12" s="1"/>
  <c r="AN193" i="12" s="1"/>
  <c r="AJ19" i="10"/>
  <c r="AJ20" i="10" s="1"/>
  <c r="AM881" i="11"/>
  <c r="AN876" i="11"/>
  <c r="AN879" i="11" s="1"/>
  <c r="AQ143" i="11"/>
  <c r="AQ146" i="11" s="1"/>
  <c r="AP148" i="11"/>
  <c r="AP149" i="11" s="1"/>
  <c r="AP150" i="11" s="1"/>
  <c r="AP151" i="11" s="1"/>
  <c r="AK560" i="11"/>
  <c r="AL555" i="11"/>
  <c r="AL558" i="11" s="1"/>
  <c r="AM665" i="11"/>
  <c r="AM666" i="11" s="1"/>
  <c r="AM667" i="11" s="1"/>
  <c r="AM668" i="11" s="1"/>
  <c r="AN660" i="11"/>
  <c r="AN663" i="11" s="1"/>
  <c r="AN941" i="11"/>
  <c r="AN942" i="11" s="1"/>
  <c r="AN943" i="11" s="1"/>
  <c r="AN944" i="11" s="1"/>
  <c r="AO936" i="11"/>
  <c r="AO939" i="11" s="1"/>
  <c r="AP155" i="12"/>
  <c r="AP158" i="12" s="1"/>
  <c r="AO160" i="12"/>
  <c r="AQ600" i="11"/>
  <c r="AQ603" i="11" s="1"/>
  <c r="AP605" i="11"/>
  <c r="AP606" i="11" s="1"/>
  <c r="AP607" i="11" s="1"/>
  <c r="AP608" i="11" s="1"/>
  <c r="AO131" i="12"/>
  <c r="AN966" i="11"/>
  <c r="AN969" i="11" s="1"/>
  <c r="AM971" i="11"/>
  <c r="AM972" i="11" s="1"/>
  <c r="AM973" i="11" s="1"/>
  <c r="AM974" i="11" s="1"/>
  <c r="AN499" i="12"/>
  <c r="AN500" i="12" s="1"/>
  <c r="AN501" i="12" s="1"/>
  <c r="AN502" i="12" s="1"/>
  <c r="AO494" i="12"/>
  <c r="AO497" i="12" s="1"/>
  <c r="AO771" i="11"/>
  <c r="AO772" i="11" s="1"/>
  <c r="AO773" i="11" s="1"/>
  <c r="P73" i="11"/>
  <c r="K82" i="14"/>
  <c r="AK117" i="12"/>
  <c r="AK118" i="12" s="1"/>
  <c r="AL545" i="12"/>
  <c r="AL546" i="12" s="1"/>
  <c r="AL547" i="12" s="1"/>
  <c r="AO334" i="12"/>
  <c r="AO335" i="12" s="1"/>
  <c r="AP329" i="12"/>
  <c r="AP332" i="12" s="1"/>
  <c r="AS338" i="11"/>
  <c r="AS341" i="11" s="1"/>
  <c r="AR343" i="11"/>
  <c r="AQ707" i="11"/>
  <c r="AR722" i="11"/>
  <c r="AK867" i="11"/>
  <c r="AK868" i="11" s="1"/>
  <c r="AK869" i="11" s="1"/>
  <c r="AQ585" i="11"/>
  <c r="AQ588" i="11" s="1"/>
  <c r="AP590" i="11"/>
  <c r="AP591" i="11" s="1"/>
  <c r="AP592" i="11" s="1"/>
  <c r="AP593" i="11" s="1"/>
  <c r="AR130" i="11"/>
  <c r="AS145" i="11"/>
  <c r="AR496" i="12"/>
  <c r="AS489" i="12"/>
  <c r="AM364" i="12"/>
  <c r="AM365" i="12" s="1"/>
  <c r="AM366" i="12" s="1"/>
  <c r="AM367" i="12" s="1"/>
  <c r="AN359" i="12"/>
  <c r="AN362" i="12" s="1"/>
  <c r="AT172" i="12"/>
  <c r="AU165" i="12"/>
  <c r="AO635" i="11"/>
  <c r="AP630" i="11"/>
  <c r="AP633" i="11" s="1"/>
  <c r="AP741" i="11"/>
  <c r="AP742" i="11" s="1"/>
  <c r="AP743" i="11" s="1"/>
  <c r="AX253" i="12"/>
  <c r="AY268" i="12"/>
  <c r="AO434" i="12"/>
  <c r="AO437" i="12" s="1"/>
  <c r="AN439" i="12"/>
  <c r="AN440" i="12" s="1"/>
  <c r="AN441" i="12" s="1"/>
  <c r="AN442" i="12" s="1"/>
  <c r="AQ344" i="11"/>
  <c r="AQ345" i="11" s="1"/>
  <c r="AQ346" i="11" s="1"/>
  <c r="AV370" i="11"/>
  <c r="AP912" i="11"/>
  <c r="AP913" i="11" s="1"/>
  <c r="AP914" i="11" s="1"/>
  <c r="AP819" i="11"/>
  <c r="AP820" i="11" s="1"/>
  <c r="AP821" i="11" s="1"/>
  <c r="AO284" i="11"/>
  <c r="AO285" i="11" s="1"/>
  <c r="AO286" i="11" s="1"/>
  <c r="AQ848" i="11"/>
  <c r="AR843" i="11"/>
  <c r="AR846" i="11" s="1"/>
  <c r="AR331" i="12"/>
  <c r="AP373" i="11"/>
  <c r="AP374" i="11" s="1"/>
  <c r="AP375" i="11" s="1"/>
  <c r="AP376" i="11" s="1"/>
  <c r="AQ368" i="11"/>
  <c r="AQ371" i="11" s="1"/>
  <c r="AN419" i="12"/>
  <c r="AN422" i="12" s="1"/>
  <c r="AM424" i="12"/>
  <c r="AM425" i="12" s="1"/>
  <c r="AM426" i="12" s="1"/>
  <c r="AM427" i="12" s="1"/>
  <c r="AO696" i="11"/>
  <c r="AO697" i="11" s="1"/>
  <c r="AO698" i="11" s="1"/>
  <c r="AQ462" i="11"/>
  <c r="AQ465" i="11" s="1"/>
  <c r="AP467" i="11"/>
  <c r="AP468" i="11" s="1"/>
  <c r="AP469" i="11" s="1"/>
  <c r="AP470" i="11" s="1"/>
  <c r="AQ314" i="12"/>
  <c r="AQ317" i="12" s="1"/>
  <c r="AP319" i="12"/>
  <c r="AP320" i="12" s="1"/>
  <c r="AP321" i="12" s="1"/>
  <c r="AP322" i="12" s="1"/>
  <c r="AU1016" i="11"/>
  <c r="AT986" i="11"/>
  <c r="AQ233" i="12"/>
  <c r="AQ236" i="12" s="1"/>
  <c r="AP238" i="12"/>
  <c r="AP239" i="12" s="1"/>
  <c r="AP240" i="12" s="1"/>
  <c r="AP241" i="12" s="1"/>
  <c r="AN484" i="12"/>
  <c r="AN485" i="12" s="1"/>
  <c r="AN486" i="12" s="1"/>
  <c r="AN487" i="12" s="1"/>
  <c r="AO479" i="12"/>
  <c r="AO482" i="12" s="1"/>
  <c r="AL407" i="11"/>
  <c r="AL408" i="11" s="1"/>
  <c r="AL409" i="11" s="1"/>
  <c r="AL410" i="11" s="1"/>
  <c r="AM402" i="11"/>
  <c r="AM405" i="11" s="1"/>
  <c r="AQ1029" i="11"/>
  <c r="AQ1032" i="11" s="1"/>
  <c r="AP1034" i="11"/>
  <c r="AP1035" i="11" s="1"/>
  <c r="AP1036" i="11" s="1"/>
  <c r="AP1037" i="11" s="1"/>
  <c r="AQ818" i="11"/>
  <c r="AR813" i="11"/>
  <c r="AR816" i="11" s="1"/>
  <c r="AQ615" i="11"/>
  <c r="AQ618" i="11" s="1"/>
  <c r="AP620" i="11"/>
  <c r="AP621" i="11" s="1"/>
  <c r="AP622" i="11" s="1"/>
  <c r="AP623" i="11" s="1"/>
  <c r="AV3" i="10"/>
  <c r="AL528" i="11"/>
  <c r="AL529" i="11" s="1"/>
  <c r="AL530" i="11" s="1"/>
  <c r="AO344" i="12"/>
  <c r="AO347" i="12" s="1"/>
  <c r="AN349" i="12"/>
  <c r="AN350" i="12" s="1"/>
  <c r="AN351" i="12" s="1"/>
  <c r="AN352" i="12" s="1"/>
  <c r="AM191" i="12"/>
  <c r="AM192" i="12" s="1"/>
  <c r="AM193" i="12" s="1"/>
  <c r="AQ203" i="11"/>
  <c r="AQ206" i="11" s="1"/>
  <c r="AP208" i="11"/>
  <c r="AP209" i="11" s="1"/>
  <c r="AP210" i="11" s="1"/>
  <c r="AP211" i="11" s="1"/>
  <c r="AR477" i="11"/>
  <c r="AR480" i="11" s="1"/>
  <c r="AQ482" i="11"/>
  <c r="AQ483" i="11" s="1"/>
  <c r="AQ484" i="11" s="1"/>
  <c r="AQ485" i="11" s="1"/>
  <c r="AQ466" i="12"/>
  <c r="AR459" i="12"/>
  <c r="AV91" i="11"/>
  <c r="AL543" i="11"/>
  <c r="AL544" i="11" s="1"/>
  <c r="AL545" i="11" s="1"/>
  <c r="AM651" i="11"/>
  <c r="AM652" i="11" s="1"/>
  <c r="AM653" i="11" s="1"/>
  <c r="AS878" i="11"/>
  <c r="AT893" i="11"/>
  <c r="AP953" i="11"/>
  <c r="AO863" i="11"/>
  <c r="AQ422" i="11"/>
  <c r="AQ423" i="11" s="1"/>
  <c r="AQ424" i="11" s="1"/>
  <c r="AQ425" i="11" s="1"/>
  <c r="AR417" i="11"/>
  <c r="AR420" i="11" s="1"/>
  <c r="AP203" i="12"/>
  <c r="AP206" i="12" s="1"/>
  <c r="AO208" i="12"/>
  <c r="AO464" i="12"/>
  <c r="AO467" i="12" s="1"/>
  <c r="AN469" i="12"/>
  <c r="AU800" i="11"/>
  <c r="AV815" i="11"/>
  <c r="AN927" i="11"/>
  <c r="AN928" i="11" s="1"/>
  <c r="AN929" i="11" s="1"/>
  <c r="AV55" i="12"/>
  <c r="AQ750" i="11"/>
  <c r="AQ753" i="11" s="1"/>
  <c r="AP755" i="11"/>
  <c r="AP756" i="11" s="1"/>
  <c r="AP757" i="11" s="1"/>
  <c r="AP758" i="11" s="1"/>
  <c r="AQ299" i="12"/>
  <c r="AQ302" i="12" s="1"/>
  <c r="AP304" i="12"/>
  <c r="AQ328" i="11"/>
  <c r="AR323" i="11"/>
  <c r="AR326" i="11" s="1"/>
  <c r="AO268" i="11"/>
  <c r="AP263" i="11"/>
  <c r="AP266" i="11" s="1"/>
  <c r="AQ92" i="12"/>
  <c r="AQ95" i="12" s="1"/>
  <c r="AP97" i="12"/>
  <c r="AP98" i="12" s="1"/>
  <c r="AP99" i="12" s="1"/>
  <c r="AP100" i="12" s="1"/>
  <c r="AP77" i="12"/>
  <c r="AP80" i="12" s="1"/>
  <c r="AO82" i="12"/>
  <c r="AO83" i="12" s="1"/>
  <c r="AM336" i="12"/>
  <c r="AM337" i="12" s="1"/>
  <c r="AN498" i="11"/>
  <c r="AN499" i="11" s="1"/>
  <c r="AN500" i="11" s="1"/>
  <c r="AQ437" i="11"/>
  <c r="AR432" i="11"/>
  <c r="AR435" i="11" s="1"/>
  <c r="AO314" i="11"/>
  <c r="AO315" i="11" s="1"/>
  <c r="AO316" i="11" s="1"/>
  <c r="AO306" i="12"/>
  <c r="AO307" i="12" s="1"/>
  <c r="AP984" i="11"/>
  <c r="AP987" i="11" s="1"/>
  <c r="AO989" i="11"/>
  <c r="AO990" i="11" s="1"/>
  <c r="AO991" i="11" s="1"/>
  <c r="AO992" i="11" s="1"/>
  <c r="AQ233" i="11"/>
  <c r="AQ236" i="11" s="1"/>
  <c r="AP238" i="11"/>
  <c r="AP239" i="11" s="1"/>
  <c r="AP240" i="11" s="1"/>
  <c r="AP241" i="11" s="1"/>
  <c r="AP541" i="12"/>
  <c r="AP511" i="12" s="1"/>
  <c r="AQ534" i="12"/>
  <c r="AR79" i="12"/>
  <c r="AS94" i="12"/>
  <c r="AI16" i="10"/>
  <c r="AJ11" i="10"/>
  <c r="AJ14" i="10" s="1"/>
  <c r="AL177" i="12"/>
  <c r="AL178" i="12" s="1"/>
  <c r="AL116" i="12"/>
  <c r="AP224" i="11"/>
  <c r="AP225" i="11" s="1"/>
  <c r="AP226" i="11" s="1"/>
  <c r="AU127" i="12"/>
  <c r="AM440" i="12"/>
  <c r="AM441" i="12" s="1"/>
  <c r="AM442" i="12" s="1"/>
  <c r="AQ720" i="11"/>
  <c r="AQ723" i="11" s="1"/>
  <c r="AP725" i="11"/>
  <c r="AR140" i="12"/>
  <c r="AR143" i="12" s="1"/>
  <c r="AQ145" i="12"/>
  <c r="AQ146" i="12" s="1"/>
  <c r="AQ147" i="12" s="1"/>
  <c r="AQ148" i="12" s="1"/>
  <c r="AO710" i="11"/>
  <c r="AO711" i="11" s="1"/>
  <c r="AO712" i="11" s="1"/>
  <c r="AO713" i="11" s="1"/>
  <c r="AP705" i="11"/>
  <c r="AP708" i="11" s="1"/>
  <c r="AO449" i="12"/>
  <c r="AO452" i="12" s="1"/>
  <c r="AN454" i="12"/>
  <c r="AN455" i="12" s="1"/>
  <c r="AN456" i="12" s="1"/>
  <c r="AN457" i="12" s="1"/>
  <c r="AO133" i="11"/>
  <c r="AO134" i="11" s="1"/>
  <c r="AO135" i="11" s="1"/>
  <c r="AO136" i="11" s="1"/>
  <c r="AP128" i="11"/>
  <c r="AP131" i="11" s="1"/>
  <c r="AQ1014" i="11"/>
  <c r="AQ1017" i="11" s="1"/>
  <c r="AP1019" i="11"/>
  <c r="AP1020" i="11" s="1"/>
  <c r="AP1021" i="11" s="1"/>
  <c r="AP1022" i="11" s="1"/>
  <c r="AQ662" i="11"/>
  <c r="AP572" i="11"/>
  <c r="AP557" i="11" s="1"/>
  <c r="AM485" i="12"/>
  <c r="AM486" i="12" s="1"/>
  <c r="AM487" i="12" s="1"/>
  <c r="AL575" i="11"/>
  <c r="AM570" i="11"/>
  <c r="AM573" i="11" s="1"/>
  <c r="AO621" i="11"/>
  <c r="AO622" i="11" s="1"/>
  <c r="AO623" i="11" s="1"/>
  <c r="AQ298" i="11"/>
  <c r="AQ299" i="11" s="1"/>
  <c r="AQ300" i="11" s="1"/>
  <c r="AQ301" i="11" s="1"/>
  <c r="AR293" i="11"/>
  <c r="AR296" i="11" s="1"/>
  <c r="AL530" i="12"/>
  <c r="AL531" i="12" s="1"/>
  <c r="AL532" i="12" s="1"/>
  <c r="AJ290" i="12"/>
  <c r="AO497" i="11"/>
  <c r="AP492" i="11"/>
  <c r="AP495" i="11" s="1"/>
  <c r="AK515" i="12"/>
  <c r="AK516" i="12" s="1"/>
  <c r="AK517" i="12" s="1"/>
  <c r="AP130" i="12"/>
  <c r="AP131" i="12" s="1"/>
  <c r="AQ125" i="12"/>
  <c r="AQ128" i="12" s="1"/>
  <c r="AQ308" i="11"/>
  <c r="AQ311" i="11" s="1"/>
  <c r="AP313" i="11"/>
  <c r="AP896" i="11"/>
  <c r="AP897" i="11" s="1"/>
  <c r="AP898" i="11" s="1"/>
  <c r="AP899" i="11" s="1"/>
  <c r="AQ891" i="11"/>
  <c r="AQ894" i="11" s="1"/>
  <c r="AQ278" i="11"/>
  <c r="AQ281" i="11" s="1"/>
  <c r="AP283" i="11"/>
  <c r="AQ999" i="11"/>
  <c r="AQ1002" i="11" s="1"/>
  <c r="AP1004" i="11"/>
  <c r="AN524" i="12"/>
  <c r="AN527" i="12" s="1"/>
  <c r="AM529" i="12"/>
  <c r="AO374" i="11"/>
  <c r="AO375" i="11" s="1"/>
  <c r="AO376" i="11" s="1"/>
  <c r="AQ223" i="11"/>
  <c r="AQ224" i="11" s="1"/>
  <c r="AQ225" i="11" s="1"/>
  <c r="AQ226" i="11" s="1"/>
  <c r="AR218" i="11"/>
  <c r="AR221" i="11" s="1"/>
  <c r="AR265" i="11"/>
  <c r="AS280" i="11"/>
  <c r="AW190" i="11"/>
  <c r="AN539" i="12"/>
  <c r="AN542" i="12" s="1"/>
  <c r="AM544" i="12"/>
  <c r="AM545" i="12" s="1"/>
  <c r="AM546" i="12" s="1"/>
  <c r="AM547" i="12" s="1"/>
  <c r="AM509" i="12"/>
  <c r="AM512" i="12" s="1"/>
  <c r="AL514" i="12"/>
  <c r="AQ436" i="12"/>
  <c r="AR429" i="12"/>
  <c r="AK408" i="11"/>
  <c r="AK409" i="11" s="1"/>
  <c r="AK410" i="11" s="1"/>
  <c r="AL115" i="12"/>
  <c r="AM110" i="12"/>
  <c r="AM113" i="12" s="1"/>
  <c r="AM680" i="11"/>
  <c r="AM681" i="11" s="1"/>
  <c r="AM682" i="11" s="1"/>
  <c r="AM683" i="11" s="1"/>
  <c r="AN675" i="11"/>
  <c r="AN678" i="11" s="1"/>
  <c r="AM162" i="12"/>
  <c r="AM163" i="12" s="1"/>
  <c r="AP361" i="12"/>
  <c r="AV301" i="12"/>
  <c r="AO1005" i="11"/>
  <c r="AO1006" i="11" s="1"/>
  <c r="AO1007" i="11" s="1"/>
  <c r="AI20" i="10"/>
  <c r="AO741" i="11"/>
  <c r="AO742" i="11" s="1"/>
  <c r="AO743" i="11" s="1"/>
  <c r="AR157" i="12"/>
  <c r="AQ112" i="12"/>
  <c r="AN537" i="11"/>
  <c r="AN540" i="11" s="1"/>
  <c r="AM542" i="11"/>
  <c r="AM543" i="11" s="1"/>
  <c r="AM544" i="11" s="1"/>
  <c r="AM545" i="11" s="1"/>
  <c r="AO645" i="11"/>
  <c r="AO648" i="11" s="1"/>
  <c r="AN650" i="11"/>
  <c r="AP423" i="11"/>
  <c r="AP424" i="11" s="1"/>
  <c r="AP425" i="11" s="1"/>
  <c r="AU205" i="11"/>
  <c r="AT175" i="11"/>
  <c r="AV419" i="11"/>
  <c r="AJ289" i="12"/>
  <c r="AK284" i="12"/>
  <c r="AK287" i="12" s="1"/>
  <c r="AP921" i="11"/>
  <c r="AP924" i="11" s="1"/>
  <c r="AO926" i="11"/>
  <c r="AQ765" i="11"/>
  <c r="AQ768" i="11" s="1"/>
  <c r="AP770" i="11"/>
  <c r="AP771" i="11" s="1"/>
  <c r="AP772" i="11" s="1"/>
  <c r="AP773" i="11" s="1"/>
  <c r="AN559" i="12"/>
  <c r="AN560" i="12" s="1"/>
  <c r="AN561" i="12" s="1"/>
  <c r="AN562" i="12" s="1"/>
  <c r="AO554" i="12"/>
  <c r="AO557" i="12" s="1"/>
  <c r="AR780" i="11"/>
  <c r="AR783" i="11" s="1"/>
  <c r="AQ785" i="11"/>
  <c r="AQ786" i="11" s="1"/>
  <c r="AQ787" i="11" s="1"/>
  <c r="AQ788" i="11" s="1"/>
  <c r="AM175" i="12"/>
  <c r="AN170" i="12"/>
  <c r="AN173" i="12" s="1"/>
  <c r="AO256" i="12"/>
  <c r="AO257" i="12" s="1"/>
  <c r="AO258" i="12" s="1"/>
  <c r="AO259" i="12" s="1"/>
  <c r="AP251" i="12"/>
  <c r="AP254" i="12" s="1"/>
  <c r="AL882" i="11"/>
  <c r="AL883" i="11" s="1"/>
  <c r="AL884" i="11" s="1"/>
  <c r="AW1001" i="11"/>
  <c r="AP271" i="12"/>
  <c r="AQ266" i="12"/>
  <c r="AQ269" i="12" s="1"/>
  <c r="AQ163" i="11"/>
  <c r="AR158" i="11"/>
  <c r="AR161" i="11" s="1"/>
  <c r="AN335" i="12"/>
  <c r="AO239" i="12"/>
  <c r="AO240" i="12" s="1"/>
  <c r="AO241" i="12" s="1"/>
  <c r="AM391" i="12"/>
  <c r="AL286" i="12"/>
  <c r="AL13" i="10" s="1"/>
  <c r="AK394" i="12"/>
  <c r="AL389" i="12"/>
  <c r="AL392" i="12" s="1"/>
  <c r="AP146" i="12"/>
  <c r="AP147" i="12" s="1"/>
  <c r="AP148" i="12" s="1"/>
  <c r="AQ447" i="11"/>
  <c r="AQ450" i="11" s="1"/>
  <c r="AP452" i="11"/>
  <c r="AL866" i="11"/>
  <c r="AM861" i="11"/>
  <c r="AM864" i="11" s="1"/>
  <c r="AT587" i="11"/>
  <c r="AP254" i="11"/>
  <c r="AP255" i="11" s="1"/>
  <c r="AP256" i="11" s="1"/>
  <c r="AM350" i="12"/>
  <c r="AM351" i="12" s="1"/>
  <c r="AM352" i="12" s="1"/>
  <c r="AL365" i="12"/>
  <c r="AN636" i="11"/>
  <c r="AN637" i="11" s="1"/>
  <c r="AN638" i="11" s="1"/>
  <c r="AP786" i="11"/>
  <c r="AP787" i="11" s="1"/>
  <c r="AP788" i="11" s="1"/>
  <c r="AR451" i="12"/>
  <c r="AS444" i="12"/>
  <c r="AN711" i="11"/>
  <c r="AN712" i="11" s="1"/>
  <c r="AN713" i="11" s="1"/>
  <c r="AV474" i="12" l="1"/>
  <c r="AU481" i="12"/>
  <c r="AI17" i="10"/>
  <c r="AQ421" i="12"/>
  <c r="AO336" i="12"/>
  <c r="AO337" i="12" s="1"/>
  <c r="AU587" i="11"/>
  <c r="AO559" i="12"/>
  <c r="AO560" i="12" s="1"/>
  <c r="AO561" i="12" s="1"/>
  <c r="AO562" i="12" s="1"/>
  <c r="AP554" i="12"/>
  <c r="AP557" i="12" s="1"/>
  <c r="AW419" i="11"/>
  <c r="AN544" i="12"/>
  <c r="AN545" i="12" s="1"/>
  <c r="AN546" i="12" s="1"/>
  <c r="AN547" i="12" s="1"/>
  <c r="AO539" i="12"/>
  <c r="AO542" i="12" s="1"/>
  <c r="AR891" i="11"/>
  <c r="AR894" i="11" s="1"/>
  <c r="AQ896" i="11"/>
  <c r="AQ897" i="11" s="1"/>
  <c r="AQ898" i="11" s="1"/>
  <c r="AQ899" i="11" s="1"/>
  <c r="AS293" i="11"/>
  <c r="AS296" i="11" s="1"/>
  <c r="AR298" i="11"/>
  <c r="AR299" i="11" s="1"/>
  <c r="AR300" i="11" s="1"/>
  <c r="AR301" i="11" s="1"/>
  <c r="AK395" i="12"/>
  <c r="AR145" i="12"/>
  <c r="AR146" i="12" s="1"/>
  <c r="AR147" i="12" s="1"/>
  <c r="AR148" i="12" s="1"/>
  <c r="AS140" i="12"/>
  <c r="AS143" i="12" s="1"/>
  <c r="AQ97" i="12"/>
  <c r="AQ98" i="12" s="1"/>
  <c r="AQ99" i="12" s="1"/>
  <c r="AQ100" i="12" s="1"/>
  <c r="AR92" i="12"/>
  <c r="AR95" i="12" s="1"/>
  <c r="AV800" i="11"/>
  <c r="AW815" i="11"/>
  <c r="AS417" i="11"/>
  <c r="AS420" i="11" s="1"/>
  <c r="AR422" i="11"/>
  <c r="AR423" i="11" s="1"/>
  <c r="AR424" i="11" s="1"/>
  <c r="AR425" i="11" s="1"/>
  <c r="AQ953" i="11"/>
  <c r="AP863" i="11"/>
  <c r="AR466" i="12"/>
  <c r="AS459" i="12"/>
  <c r="AR482" i="11"/>
  <c r="AR483" i="11" s="1"/>
  <c r="AR484" i="11" s="1"/>
  <c r="AR485" i="11" s="1"/>
  <c r="AS477" i="11"/>
  <c r="AS480" i="11" s="1"/>
  <c r="AQ620" i="11"/>
  <c r="AQ621" i="11" s="1"/>
  <c r="AQ622" i="11" s="1"/>
  <c r="AQ623" i="11" s="1"/>
  <c r="AR615" i="11"/>
  <c r="AR618" i="11" s="1"/>
  <c r="AQ1034" i="11"/>
  <c r="AQ1035" i="11" s="1"/>
  <c r="AQ1036" i="11" s="1"/>
  <c r="AQ1037" i="11" s="1"/>
  <c r="AR1029" i="11"/>
  <c r="AR1032" i="11" s="1"/>
  <c r="AV1016" i="11"/>
  <c r="AU986" i="11"/>
  <c r="AN424" i="12"/>
  <c r="AN425" i="12" s="1"/>
  <c r="AN426" i="12" s="1"/>
  <c r="AN427" i="12" s="1"/>
  <c r="AO419" i="12"/>
  <c r="AO422" i="12" s="1"/>
  <c r="AS331" i="12"/>
  <c r="AY253" i="12"/>
  <c r="AZ268" i="12"/>
  <c r="AQ630" i="11"/>
  <c r="AQ633" i="11" s="1"/>
  <c r="AP635" i="11"/>
  <c r="AP636" i="11" s="1"/>
  <c r="AP637" i="11" s="1"/>
  <c r="AP638" i="11" s="1"/>
  <c r="AO359" i="12"/>
  <c r="AO362" i="12" s="1"/>
  <c r="AN364" i="12"/>
  <c r="AN365" i="12" s="1"/>
  <c r="AN366" i="12" s="1"/>
  <c r="AN367" i="12" s="1"/>
  <c r="AS130" i="11"/>
  <c r="AT145" i="11"/>
  <c r="AQ590" i="11"/>
  <c r="AQ591" i="11" s="1"/>
  <c r="AQ592" i="11" s="1"/>
  <c r="AQ593" i="11" s="1"/>
  <c r="AR585" i="11"/>
  <c r="AR588" i="11" s="1"/>
  <c r="AS343" i="11"/>
  <c r="AS344" i="11" s="1"/>
  <c r="AS345" i="11" s="1"/>
  <c r="AS346" i="11" s="1"/>
  <c r="AT338" i="11"/>
  <c r="AT341" i="11" s="1"/>
  <c r="P74" i="11"/>
  <c r="K83" i="14"/>
  <c r="AP453" i="11"/>
  <c r="AP454" i="11" s="1"/>
  <c r="AP455" i="11" s="1"/>
  <c r="AO660" i="11"/>
  <c r="AO663" i="11" s="1"/>
  <c r="AN665" i="11"/>
  <c r="AN666" i="11" s="1"/>
  <c r="AN667" i="11" s="1"/>
  <c r="AN668" i="11" s="1"/>
  <c r="AN956" i="11"/>
  <c r="AO951" i="11"/>
  <c r="AO954" i="11" s="1"/>
  <c r="AQ223" i="12"/>
  <c r="AR218" i="12"/>
  <c r="AR221" i="12" s="1"/>
  <c r="AQ695" i="11"/>
  <c r="AQ696" i="11" s="1"/>
  <c r="AQ697" i="11" s="1"/>
  <c r="AQ698" i="11" s="1"/>
  <c r="AR690" i="11"/>
  <c r="AR693" i="11" s="1"/>
  <c r="AP314" i="11"/>
  <c r="AP315" i="11" s="1"/>
  <c r="AP316" i="11" s="1"/>
  <c r="AP132" i="12"/>
  <c r="AP133" i="12" s="1"/>
  <c r="AS451" i="12"/>
  <c r="AT444" i="12"/>
  <c r="AL366" i="12"/>
  <c r="AL367" i="12" s="1"/>
  <c r="AQ452" i="11"/>
  <c r="AR447" i="11"/>
  <c r="AR450" i="11" s="1"/>
  <c r="AN336" i="12"/>
  <c r="AN337" i="12" s="1"/>
  <c r="AX1001" i="11"/>
  <c r="AP256" i="12"/>
  <c r="AQ251" i="12"/>
  <c r="AQ254" i="12" s="1"/>
  <c r="AP926" i="11"/>
  <c r="AP927" i="11" s="1"/>
  <c r="AP928" i="11" s="1"/>
  <c r="AP929" i="11" s="1"/>
  <c r="AQ921" i="11"/>
  <c r="AQ924" i="11" s="1"/>
  <c r="AP726" i="11"/>
  <c r="AP727" i="11" s="1"/>
  <c r="AP728" i="11" s="1"/>
  <c r="AO675" i="11"/>
  <c r="AO678" i="11" s="1"/>
  <c r="AN680" i="11"/>
  <c r="AX190" i="11"/>
  <c r="AS218" i="11"/>
  <c r="AS221" i="11" s="1"/>
  <c r="AR223" i="11"/>
  <c r="AR224" i="11" s="1"/>
  <c r="AR225" i="11" s="1"/>
  <c r="AR226" i="11" s="1"/>
  <c r="AN529" i="12"/>
  <c r="AO524" i="12"/>
  <c r="AO527" i="12" s="1"/>
  <c r="AQ313" i="11"/>
  <c r="AR308" i="11"/>
  <c r="AR311" i="11" s="1"/>
  <c r="AQ492" i="11"/>
  <c r="AQ495" i="11" s="1"/>
  <c r="AP497" i="11"/>
  <c r="AP498" i="11" s="1"/>
  <c r="AP499" i="11" s="1"/>
  <c r="AP500" i="11" s="1"/>
  <c r="AN570" i="11"/>
  <c r="AN573" i="11" s="1"/>
  <c r="AM575" i="11"/>
  <c r="AM576" i="11" s="1"/>
  <c r="AM577" i="11" s="1"/>
  <c r="AM578" i="11" s="1"/>
  <c r="AQ1019" i="11"/>
  <c r="AQ1020" i="11" s="1"/>
  <c r="AQ1021" i="11" s="1"/>
  <c r="AQ1022" i="11" s="1"/>
  <c r="AR1014" i="11"/>
  <c r="AR1017" i="11" s="1"/>
  <c r="AO454" i="12"/>
  <c r="AP449" i="12"/>
  <c r="AP452" i="12" s="1"/>
  <c r="AQ725" i="11"/>
  <c r="AR720" i="11"/>
  <c r="AR723" i="11" s="1"/>
  <c r="AV127" i="12"/>
  <c r="AL117" i="12"/>
  <c r="AL118" i="12" s="1"/>
  <c r="AS79" i="12"/>
  <c r="AT94" i="12"/>
  <c r="AP989" i="11"/>
  <c r="AQ984" i="11"/>
  <c r="AQ987" i="11" s="1"/>
  <c r="AP268" i="11"/>
  <c r="AP269" i="11" s="1"/>
  <c r="AP270" i="11" s="1"/>
  <c r="AP271" i="11" s="1"/>
  <c r="AQ263" i="11"/>
  <c r="AQ266" i="11" s="1"/>
  <c r="AT878" i="11"/>
  <c r="AU893" i="11"/>
  <c r="AS813" i="11"/>
  <c r="AS816" i="11" s="1"/>
  <c r="AR818" i="11"/>
  <c r="AR819" i="11" s="1"/>
  <c r="AR820" i="11" s="1"/>
  <c r="AR821" i="11" s="1"/>
  <c r="AM407" i="11"/>
  <c r="AM408" i="11" s="1"/>
  <c r="AM409" i="11" s="1"/>
  <c r="AM410" i="11" s="1"/>
  <c r="AN402" i="11"/>
  <c r="AN405" i="11" s="1"/>
  <c r="AM882" i="11"/>
  <c r="AM883" i="11" s="1"/>
  <c r="AM884" i="11" s="1"/>
  <c r="AR368" i="11"/>
  <c r="AR371" i="11" s="1"/>
  <c r="AQ373" i="11"/>
  <c r="AQ374" i="11" s="1"/>
  <c r="AQ375" i="11" s="1"/>
  <c r="AQ376" i="11" s="1"/>
  <c r="AW370" i="11"/>
  <c r="AR707" i="11"/>
  <c r="AS722" i="11"/>
  <c r="AQ329" i="12"/>
  <c r="AQ332" i="12" s="1"/>
  <c r="AP334" i="12"/>
  <c r="AP335" i="12" s="1"/>
  <c r="AP336" i="12" s="1"/>
  <c r="AP337" i="12" s="1"/>
  <c r="AO499" i="12"/>
  <c r="AO500" i="12" s="1"/>
  <c r="AO501" i="12" s="1"/>
  <c r="AO502" i="12" s="1"/>
  <c r="AP494" i="12"/>
  <c r="AP497" i="12" s="1"/>
  <c r="AO927" i="11"/>
  <c r="AO928" i="11" s="1"/>
  <c r="AO929" i="11" s="1"/>
  <c r="AP936" i="11"/>
  <c r="AP939" i="11" s="1"/>
  <c r="AO941" i="11"/>
  <c r="AO942" i="11" s="1"/>
  <c r="AO943" i="11" s="1"/>
  <c r="AO944" i="11" s="1"/>
  <c r="AN527" i="11"/>
  <c r="AO522" i="11"/>
  <c r="AO525" i="11" s="1"/>
  <c r="AS828" i="11"/>
  <c r="AS831" i="11" s="1"/>
  <c r="AR833" i="11"/>
  <c r="AR834" i="11" s="1"/>
  <c r="AR835" i="11" s="1"/>
  <c r="AR836" i="11" s="1"/>
  <c r="AL515" i="12"/>
  <c r="AL516" i="12" s="1"/>
  <c r="AL517" i="12" s="1"/>
  <c r="AR173" i="11"/>
  <c r="AR176" i="11" s="1"/>
  <c r="AQ178" i="11"/>
  <c r="AQ179" i="11" s="1"/>
  <c r="AQ180" i="11" s="1"/>
  <c r="AQ181" i="11" s="1"/>
  <c r="AM404" i="12"/>
  <c r="AM407" i="12" s="1"/>
  <c r="AL409" i="12"/>
  <c r="AR526" i="12"/>
  <c r="AS519" i="12"/>
  <c r="AU464" i="11"/>
  <c r="AS248" i="11"/>
  <c r="AS251" i="11" s="1"/>
  <c r="AR253" i="11"/>
  <c r="AR254" i="11" s="1"/>
  <c r="AR255" i="11" s="1"/>
  <c r="AR256" i="11" s="1"/>
  <c r="AP284" i="11"/>
  <c r="AP285" i="11" s="1"/>
  <c r="AP286" i="11" s="1"/>
  <c r="AR494" i="11"/>
  <c r="AQ404" i="11"/>
  <c r="AM379" i="12"/>
  <c r="AM380" i="12" s="1"/>
  <c r="AM381" i="12" s="1"/>
  <c r="AM382" i="12" s="1"/>
  <c r="AN374" i="12"/>
  <c r="AN377" i="12" s="1"/>
  <c r="AM866" i="11"/>
  <c r="AM867" i="11" s="1"/>
  <c r="AM868" i="11" s="1"/>
  <c r="AM869" i="11" s="1"/>
  <c r="AN861" i="11"/>
  <c r="AN864" i="11" s="1"/>
  <c r="AN391" i="12"/>
  <c r="AM286" i="12"/>
  <c r="AM13" i="10" s="1"/>
  <c r="AS158" i="11"/>
  <c r="AS161" i="11" s="1"/>
  <c r="AR163" i="11"/>
  <c r="AP257" i="12"/>
  <c r="AP258" i="12" s="1"/>
  <c r="AP259" i="12" s="1"/>
  <c r="AL284" i="12"/>
  <c r="AL287" i="12" s="1"/>
  <c r="AK289" i="12"/>
  <c r="AN542" i="11"/>
  <c r="AO537" i="11"/>
  <c r="AO540" i="11" s="1"/>
  <c r="AQ361" i="12"/>
  <c r="AN509" i="12"/>
  <c r="AN512" i="12" s="1"/>
  <c r="AM514" i="12"/>
  <c r="AQ283" i="11"/>
  <c r="AR278" i="11"/>
  <c r="AR281" i="11" s="1"/>
  <c r="AR125" i="12"/>
  <c r="AR128" i="12" s="1"/>
  <c r="AQ130" i="12"/>
  <c r="AQ131" i="12" s="1"/>
  <c r="AR662" i="11"/>
  <c r="AQ572" i="11"/>
  <c r="AQ557" i="11" s="1"/>
  <c r="AP133" i="11"/>
  <c r="AP134" i="11" s="1"/>
  <c r="AP135" i="11" s="1"/>
  <c r="AP136" i="11" s="1"/>
  <c r="AQ128" i="11"/>
  <c r="AQ131" i="11" s="1"/>
  <c r="AP272" i="12"/>
  <c r="AP273" i="12" s="1"/>
  <c r="AP274" i="12" s="1"/>
  <c r="AM176" i="12"/>
  <c r="AQ238" i="11"/>
  <c r="AR233" i="11"/>
  <c r="AR236" i="11" s="1"/>
  <c r="AP82" i="12"/>
  <c r="AP83" i="12" s="1"/>
  <c r="AQ77" i="12"/>
  <c r="AQ80" i="12" s="1"/>
  <c r="AQ755" i="11"/>
  <c r="AQ756" i="11" s="1"/>
  <c r="AQ757" i="11" s="1"/>
  <c r="AQ758" i="11" s="1"/>
  <c r="AR750" i="11"/>
  <c r="AR753" i="11" s="1"/>
  <c r="AW91" i="11"/>
  <c r="AQ208" i="11"/>
  <c r="AQ209" i="11" s="1"/>
  <c r="AQ210" i="11" s="1"/>
  <c r="AQ211" i="11" s="1"/>
  <c r="AR203" i="11"/>
  <c r="AR206" i="11" s="1"/>
  <c r="AO349" i="12"/>
  <c r="AO350" i="12" s="1"/>
  <c r="AO351" i="12" s="1"/>
  <c r="AO352" i="12" s="1"/>
  <c r="AP344" i="12"/>
  <c r="AP347" i="12" s="1"/>
  <c r="AW3" i="10"/>
  <c r="AQ238" i="12"/>
  <c r="AR233" i="12"/>
  <c r="AR236" i="12" s="1"/>
  <c r="AQ319" i="12"/>
  <c r="AR314" i="12"/>
  <c r="AR317" i="12" s="1"/>
  <c r="AQ467" i="11"/>
  <c r="AQ468" i="11" s="1"/>
  <c r="AQ469" i="11" s="1"/>
  <c r="AQ470" i="11" s="1"/>
  <c r="AR462" i="11"/>
  <c r="AR465" i="11" s="1"/>
  <c r="AS843" i="11"/>
  <c r="AS846" i="11" s="1"/>
  <c r="AR848" i="11"/>
  <c r="AR849" i="11" s="1"/>
  <c r="AR850" i="11" s="1"/>
  <c r="AR851" i="11" s="1"/>
  <c r="AO439" i="12"/>
  <c r="AP434" i="12"/>
  <c r="AP437" i="12" s="1"/>
  <c r="AU172" i="12"/>
  <c r="AV165" i="12"/>
  <c r="AS496" i="12"/>
  <c r="AT489" i="12"/>
  <c r="AQ329" i="11"/>
  <c r="AQ330" i="11" s="1"/>
  <c r="AQ331" i="11" s="1"/>
  <c r="AN971" i="11"/>
  <c r="AN972" i="11" s="1"/>
  <c r="AN973" i="11" s="1"/>
  <c r="AN974" i="11" s="1"/>
  <c r="AO966" i="11"/>
  <c r="AO969" i="11" s="1"/>
  <c r="AQ148" i="11"/>
  <c r="AQ149" i="11" s="1"/>
  <c r="AQ150" i="11" s="1"/>
  <c r="AQ151" i="11" s="1"/>
  <c r="AR143" i="11"/>
  <c r="AR146" i="11" s="1"/>
  <c r="AO190" i="12"/>
  <c r="AP185" i="12"/>
  <c r="AP188" i="12" s="1"/>
  <c r="AQ740" i="11"/>
  <c r="AQ741" i="11" s="1"/>
  <c r="AQ742" i="11" s="1"/>
  <c r="AQ743" i="11" s="1"/>
  <c r="AR735" i="11"/>
  <c r="AR738" i="11" s="1"/>
  <c r="AM530" i="12"/>
  <c r="AM531" i="12" s="1"/>
  <c r="AM532" i="12" s="1"/>
  <c r="AV556" i="12"/>
  <c r="AW549" i="12"/>
  <c r="AO498" i="11"/>
  <c r="AO499" i="11" s="1"/>
  <c r="AO500" i="11" s="1"/>
  <c r="AM389" i="12"/>
  <c r="AM392" i="12" s="1"/>
  <c r="AL394" i="12"/>
  <c r="AL395" i="12" s="1"/>
  <c r="AL396" i="12" s="1"/>
  <c r="AL397" i="12" s="1"/>
  <c r="AL576" i="11"/>
  <c r="AL577" i="11" s="1"/>
  <c r="AL578" i="11" s="1"/>
  <c r="AR266" i="12"/>
  <c r="AR269" i="12" s="1"/>
  <c r="AQ271" i="12"/>
  <c r="AQ272" i="12" s="1"/>
  <c r="AQ273" i="12" s="1"/>
  <c r="AQ274" i="12" s="1"/>
  <c r="AO170" i="12"/>
  <c r="AO173" i="12" s="1"/>
  <c r="AN175" i="12"/>
  <c r="AN176" i="12" s="1"/>
  <c r="AR785" i="11"/>
  <c r="AS780" i="11"/>
  <c r="AS783" i="11" s="1"/>
  <c r="AQ770" i="11"/>
  <c r="AQ771" i="11" s="1"/>
  <c r="AQ772" i="11" s="1"/>
  <c r="AQ773" i="11" s="1"/>
  <c r="AR765" i="11"/>
  <c r="AR768" i="11" s="1"/>
  <c r="AV205" i="11"/>
  <c r="AU175" i="11"/>
  <c r="AO650" i="11"/>
  <c r="AP645" i="11"/>
  <c r="AP648" i="11" s="1"/>
  <c r="AS157" i="12"/>
  <c r="AR112" i="12"/>
  <c r="AW301" i="12"/>
  <c r="AN110" i="12"/>
  <c r="AN113" i="12" s="1"/>
  <c r="AM115" i="12"/>
  <c r="AR436" i="12"/>
  <c r="AS429" i="12"/>
  <c r="AS265" i="11"/>
  <c r="AT280" i="11"/>
  <c r="AO84" i="12"/>
  <c r="AO85" i="12" s="1"/>
  <c r="AO269" i="11"/>
  <c r="AO270" i="11" s="1"/>
  <c r="AO271" i="11" s="1"/>
  <c r="AQ1004" i="11"/>
  <c r="AQ1005" i="11" s="1"/>
  <c r="AQ1006" i="11" s="1"/>
  <c r="AQ1007" i="11" s="1"/>
  <c r="AR999" i="11"/>
  <c r="AR1002" i="11" s="1"/>
  <c r="AP305" i="12"/>
  <c r="AJ291" i="12"/>
  <c r="AJ292" i="12" s="1"/>
  <c r="AJ17" i="10"/>
  <c r="AN470" i="12"/>
  <c r="AN471" i="12" s="1"/>
  <c r="AN472" i="12" s="1"/>
  <c r="AO209" i="12"/>
  <c r="AO210" i="12" s="1"/>
  <c r="AO211" i="12" s="1"/>
  <c r="AQ164" i="11"/>
  <c r="AQ165" i="11" s="1"/>
  <c r="AQ166" i="11" s="1"/>
  <c r="AP710" i="11"/>
  <c r="AP711" i="11" s="1"/>
  <c r="AP712" i="11" s="1"/>
  <c r="AP713" i="11" s="1"/>
  <c r="AQ705" i="11"/>
  <c r="AQ708" i="11" s="1"/>
  <c r="AJ16" i="10"/>
  <c r="AK11" i="10"/>
  <c r="AK14" i="10" s="1"/>
  <c r="AQ541" i="12"/>
  <c r="AQ511" i="12" s="1"/>
  <c r="AR534" i="12"/>
  <c r="AS432" i="11"/>
  <c r="AS435" i="11" s="1"/>
  <c r="AR437" i="11"/>
  <c r="AS323" i="11"/>
  <c r="AS326" i="11" s="1"/>
  <c r="AR328" i="11"/>
  <c r="AQ304" i="12"/>
  <c r="AQ305" i="12" s="1"/>
  <c r="AR299" i="12"/>
  <c r="AR302" i="12" s="1"/>
  <c r="AW55" i="12"/>
  <c r="AO469" i="12"/>
  <c r="AP464" i="12"/>
  <c r="AP467" i="12" s="1"/>
  <c r="AP208" i="12"/>
  <c r="AP209" i="12" s="1"/>
  <c r="AP210" i="12" s="1"/>
  <c r="AP211" i="12" s="1"/>
  <c r="AQ203" i="12"/>
  <c r="AQ206" i="12" s="1"/>
  <c r="AO161" i="12"/>
  <c r="AO162" i="12" s="1"/>
  <c r="AO163" i="12" s="1"/>
  <c r="AO484" i="12"/>
  <c r="AO485" i="12" s="1"/>
  <c r="AO486" i="12" s="1"/>
  <c r="AO487" i="12" s="1"/>
  <c r="AP479" i="12"/>
  <c r="AP482" i="12" s="1"/>
  <c r="AK561" i="11"/>
  <c r="AQ438" i="11"/>
  <c r="AQ439" i="11" s="1"/>
  <c r="AQ440" i="11" s="1"/>
  <c r="AP179" i="11"/>
  <c r="AP180" i="11" s="1"/>
  <c r="AP181" i="11" s="1"/>
  <c r="AL867" i="11"/>
  <c r="AL868" i="11" s="1"/>
  <c r="AL869" i="11" s="1"/>
  <c r="AO132" i="12"/>
  <c r="AO133" i="12" s="1"/>
  <c r="AQ605" i="11"/>
  <c r="AR600" i="11"/>
  <c r="AR603" i="11" s="1"/>
  <c r="AP160" i="12"/>
  <c r="AQ155" i="12"/>
  <c r="AQ158" i="12" s="1"/>
  <c r="AQ819" i="11"/>
  <c r="AQ820" i="11" s="1"/>
  <c r="AQ821" i="11" s="1"/>
  <c r="AN651" i="11"/>
  <c r="AN652" i="11" s="1"/>
  <c r="AN653" i="11" s="1"/>
  <c r="AL560" i="11"/>
  <c r="AL561" i="11" s="1"/>
  <c r="AM555" i="11"/>
  <c r="AM558" i="11" s="1"/>
  <c r="AO876" i="11"/>
  <c r="AO879" i="11" s="1"/>
  <c r="AN881" i="11"/>
  <c r="AN882" i="11" s="1"/>
  <c r="AN883" i="11" s="1"/>
  <c r="AN884" i="11" s="1"/>
  <c r="AK19" i="10"/>
  <c r="AK20" i="10" s="1"/>
  <c r="AQ849" i="11"/>
  <c r="AQ850" i="11" s="1"/>
  <c r="AQ851" i="11" s="1"/>
  <c r="AR798" i="11"/>
  <c r="AR801" i="11" s="1"/>
  <c r="AQ803" i="11"/>
  <c r="AQ804" i="11" s="1"/>
  <c r="AQ805" i="11" s="1"/>
  <c r="AQ806" i="11" s="1"/>
  <c r="AQ224" i="12"/>
  <c r="AQ225" i="12" s="1"/>
  <c r="AQ226" i="12" s="1"/>
  <c r="AS188" i="11"/>
  <c r="AS191" i="11" s="1"/>
  <c r="AR193" i="11"/>
  <c r="AU205" i="12"/>
  <c r="AV220" i="12"/>
  <c r="AO636" i="11"/>
  <c r="AO637" i="11" s="1"/>
  <c r="AO638" i="11" s="1"/>
  <c r="AP1005" i="11"/>
  <c r="AP1006" i="11" s="1"/>
  <c r="AP1007" i="11" s="1"/>
  <c r="AO512" i="11"/>
  <c r="AP507" i="11"/>
  <c r="AP510" i="11" s="1"/>
  <c r="AR911" i="11"/>
  <c r="AS906" i="11"/>
  <c r="AS909" i="11" s="1"/>
  <c r="AR344" i="11"/>
  <c r="AR345" i="11" s="1"/>
  <c r="AR346" i="11" s="1"/>
  <c r="F18" i="1"/>
  <c r="AV481" i="12" l="1"/>
  <c r="AW474" i="12"/>
  <c r="AR421" i="12"/>
  <c r="AL562" i="11"/>
  <c r="AL563" i="11" s="1"/>
  <c r="AT906" i="11"/>
  <c r="AT909" i="11" s="1"/>
  <c r="AS911" i="11"/>
  <c r="AO881" i="11"/>
  <c r="AO882" i="11" s="1"/>
  <c r="AO883" i="11" s="1"/>
  <c r="AO884" i="11" s="1"/>
  <c r="AP876" i="11"/>
  <c r="AP879" i="11" s="1"/>
  <c r="AS299" i="12"/>
  <c r="AS302" i="12" s="1"/>
  <c r="AR304" i="12"/>
  <c r="AR705" i="11"/>
  <c r="AR708" i="11" s="1"/>
  <c r="AQ710" i="11"/>
  <c r="AQ711" i="11" s="1"/>
  <c r="AQ712" i="11" s="1"/>
  <c r="AQ713" i="11" s="1"/>
  <c r="AQ132" i="12"/>
  <c r="AQ133" i="12" s="1"/>
  <c r="AP306" i="12"/>
  <c r="AP307" i="12" s="1"/>
  <c r="AO110" i="12"/>
  <c r="AO113" i="12" s="1"/>
  <c r="AN115" i="12"/>
  <c r="AT157" i="12"/>
  <c r="AS112" i="12"/>
  <c r="AW205" i="11"/>
  <c r="AV175" i="11"/>
  <c r="AR271" i="12"/>
  <c r="AR272" i="12" s="1"/>
  <c r="AR273" i="12" s="1"/>
  <c r="AR274" i="12" s="1"/>
  <c r="AS266" i="12"/>
  <c r="AS269" i="12" s="1"/>
  <c r="AM394" i="12"/>
  <c r="AM395" i="12" s="1"/>
  <c r="AN389" i="12"/>
  <c r="AN392" i="12" s="1"/>
  <c r="AS143" i="11"/>
  <c r="AS146" i="11" s="1"/>
  <c r="AR148" i="11"/>
  <c r="AR149" i="11" s="1"/>
  <c r="AR150" i="11" s="1"/>
  <c r="AR151" i="11" s="1"/>
  <c r="AQ606" i="11"/>
  <c r="AQ607" i="11" s="1"/>
  <c r="AQ608" i="11" s="1"/>
  <c r="AT496" i="12"/>
  <c r="AU489" i="12"/>
  <c r="AQ434" i="12"/>
  <c r="AQ437" i="12" s="1"/>
  <c r="AP439" i="12"/>
  <c r="AP440" i="12" s="1"/>
  <c r="AP441" i="12" s="1"/>
  <c r="AP442" i="12" s="1"/>
  <c r="AQ344" i="12"/>
  <c r="AQ347" i="12" s="1"/>
  <c r="AP349" i="12"/>
  <c r="AQ306" i="12"/>
  <c r="AQ307" i="12" s="1"/>
  <c r="AQ82" i="12"/>
  <c r="AR77" i="12"/>
  <c r="AR80" i="12" s="1"/>
  <c r="AR128" i="11"/>
  <c r="AR131" i="11" s="1"/>
  <c r="AQ133" i="11"/>
  <c r="AN514" i="12"/>
  <c r="AN515" i="12" s="1"/>
  <c r="AN516" i="12" s="1"/>
  <c r="AN517" i="12" s="1"/>
  <c r="AO509" i="12"/>
  <c r="AO512" i="12" s="1"/>
  <c r="AO542" i="11"/>
  <c r="AO543" i="11" s="1"/>
  <c r="AO544" i="11" s="1"/>
  <c r="AO545" i="11" s="1"/>
  <c r="AP537" i="11"/>
  <c r="AP540" i="11" s="1"/>
  <c r="AL289" i="12"/>
  <c r="AM284" i="12"/>
  <c r="AM287" i="12" s="1"/>
  <c r="AO861" i="11"/>
  <c r="AO864" i="11" s="1"/>
  <c r="AN866" i="11"/>
  <c r="AS253" i="11"/>
  <c r="AT248" i="11"/>
  <c r="AT251" i="11" s="1"/>
  <c r="AS833" i="11"/>
  <c r="AS834" i="11" s="1"/>
  <c r="AS835" i="11" s="1"/>
  <c r="AS836" i="11" s="1"/>
  <c r="AT828" i="11"/>
  <c r="AT831" i="11" s="1"/>
  <c r="AX370" i="11"/>
  <c r="AN407" i="11"/>
  <c r="AN408" i="11" s="1"/>
  <c r="AN409" i="11" s="1"/>
  <c r="AN410" i="11" s="1"/>
  <c r="AO402" i="11"/>
  <c r="AO405" i="11" s="1"/>
  <c r="AP84" i="12"/>
  <c r="AP85" i="12" s="1"/>
  <c r="AT79" i="12"/>
  <c r="AU94" i="12"/>
  <c r="AW127" i="12"/>
  <c r="AQ449" i="12"/>
  <c r="AQ452" i="12" s="1"/>
  <c r="AP454" i="12"/>
  <c r="AP455" i="12" s="1"/>
  <c r="AP456" i="12" s="1"/>
  <c r="AP457" i="12" s="1"/>
  <c r="AS223" i="11"/>
  <c r="AS224" i="11" s="1"/>
  <c r="AS225" i="11" s="1"/>
  <c r="AS226" i="11" s="1"/>
  <c r="AT218" i="11"/>
  <c r="AT221" i="11" s="1"/>
  <c r="AQ256" i="12"/>
  <c r="AQ257" i="12" s="1"/>
  <c r="AQ258" i="12" s="1"/>
  <c r="AQ259" i="12" s="1"/>
  <c r="AR251" i="12"/>
  <c r="AR254" i="12" s="1"/>
  <c r="AS690" i="11"/>
  <c r="AS693" i="11" s="1"/>
  <c r="AR695" i="11"/>
  <c r="AR696" i="11" s="1"/>
  <c r="AR697" i="11" s="1"/>
  <c r="AR698" i="11" s="1"/>
  <c r="AQ635" i="11"/>
  <c r="AQ636" i="11" s="1"/>
  <c r="AQ637" i="11" s="1"/>
  <c r="AQ638" i="11" s="1"/>
  <c r="AR630" i="11"/>
  <c r="AR633" i="11" s="1"/>
  <c r="AT331" i="12"/>
  <c r="AW1016" i="11"/>
  <c r="AV986" i="11"/>
  <c r="AS615" i="11"/>
  <c r="AS618" i="11" s="1"/>
  <c r="AR620" i="11"/>
  <c r="AR621" i="11" s="1"/>
  <c r="AR622" i="11" s="1"/>
  <c r="AR623" i="11" s="1"/>
  <c r="AS466" i="12"/>
  <c r="AT459" i="12"/>
  <c r="AT140" i="12"/>
  <c r="AT143" i="12" s="1"/>
  <c r="AS145" i="12"/>
  <c r="AS146" i="12" s="1"/>
  <c r="AS147" i="12" s="1"/>
  <c r="AS148" i="12" s="1"/>
  <c r="AQ314" i="11"/>
  <c r="AQ315" i="11" s="1"/>
  <c r="AQ316" i="11" s="1"/>
  <c r="AN177" i="12"/>
  <c r="AN178" i="12" s="1"/>
  <c r="AN116" i="12"/>
  <c r="AV587" i="11"/>
  <c r="AS912" i="11"/>
  <c r="AS913" i="11" s="1"/>
  <c r="AS914" i="11" s="1"/>
  <c r="AN555" i="11"/>
  <c r="AN558" i="11" s="1"/>
  <c r="AM560" i="11"/>
  <c r="AM561" i="11" s="1"/>
  <c r="AM562" i="11" s="1"/>
  <c r="AM563" i="11" s="1"/>
  <c r="AR155" i="12"/>
  <c r="AR158" i="12" s="1"/>
  <c r="AQ160" i="12"/>
  <c r="AQ208" i="12"/>
  <c r="AQ209" i="12" s="1"/>
  <c r="AQ210" i="12" s="1"/>
  <c r="AQ211" i="12" s="1"/>
  <c r="AR203" i="12"/>
  <c r="AR206" i="12" s="1"/>
  <c r="AX55" i="12"/>
  <c r="AR305" i="12"/>
  <c r="AK16" i="10"/>
  <c r="AL11" i="10"/>
  <c r="AL14" i="10" s="1"/>
  <c r="AS999" i="11"/>
  <c r="AS1002" i="11" s="1"/>
  <c r="AR1004" i="11"/>
  <c r="AS436" i="12"/>
  <c r="AT429" i="12"/>
  <c r="AX301" i="12"/>
  <c r="AQ645" i="11"/>
  <c r="AQ648" i="11" s="1"/>
  <c r="AP650" i="11"/>
  <c r="AP651" i="11" s="1"/>
  <c r="AP652" i="11" s="1"/>
  <c r="AP653" i="11" s="1"/>
  <c r="AS765" i="11"/>
  <c r="AS768" i="11" s="1"/>
  <c r="AR770" i="11"/>
  <c r="AR164" i="11"/>
  <c r="AR165" i="11" s="1"/>
  <c r="AR166" i="11" s="1"/>
  <c r="AR912" i="11"/>
  <c r="AR913" i="11" s="1"/>
  <c r="AR914" i="11" s="1"/>
  <c r="AS735" i="11"/>
  <c r="AS738" i="11" s="1"/>
  <c r="AR740" i="11"/>
  <c r="AR741" i="11" s="1"/>
  <c r="AR742" i="11" s="1"/>
  <c r="AR743" i="11" s="1"/>
  <c r="AP966" i="11"/>
  <c r="AP969" i="11" s="1"/>
  <c r="AO971" i="11"/>
  <c r="AO972" i="11" s="1"/>
  <c r="AO973" i="11" s="1"/>
  <c r="AO974" i="11" s="1"/>
  <c r="AS462" i="11"/>
  <c r="AS465" i="11" s="1"/>
  <c r="AR467" i="11"/>
  <c r="AS233" i="12"/>
  <c r="AS236" i="12" s="1"/>
  <c r="AR238" i="12"/>
  <c r="AR239" i="12" s="1"/>
  <c r="AR240" i="12" s="1"/>
  <c r="AR241" i="12" s="1"/>
  <c r="AO470" i="12"/>
  <c r="AO471" i="12" s="1"/>
  <c r="AO472" i="12" s="1"/>
  <c r="AQ134" i="11"/>
  <c r="AQ135" i="11" s="1"/>
  <c r="AQ136" i="11" s="1"/>
  <c r="AN681" i="11"/>
  <c r="AN682" i="11" s="1"/>
  <c r="AN683" i="11" s="1"/>
  <c r="AS163" i="11"/>
  <c r="AS164" i="11" s="1"/>
  <c r="AS165" i="11" s="1"/>
  <c r="AS166" i="11" s="1"/>
  <c r="AT158" i="11"/>
  <c r="AT161" i="11" s="1"/>
  <c r="AS494" i="11"/>
  <c r="AR404" i="11"/>
  <c r="AR178" i="11"/>
  <c r="AS173" i="11"/>
  <c r="AS176" i="11" s="1"/>
  <c r="AO527" i="11"/>
  <c r="AO528" i="11" s="1"/>
  <c r="AO529" i="11" s="1"/>
  <c r="AO530" i="11" s="1"/>
  <c r="AP522" i="11"/>
  <c r="AP525" i="11" s="1"/>
  <c r="AQ334" i="12"/>
  <c r="AR329" i="12"/>
  <c r="AR332" i="12" s="1"/>
  <c r="AQ989" i="11"/>
  <c r="AQ990" i="11" s="1"/>
  <c r="AQ991" i="11" s="1"/>
  <c r="AQ992" i="11" s="1"/>
  <c r="AR984" i="11"/>
  <c r="AR987" i="11" s="1"/>
  <c r="AO570" i="11"/>
  <c r="AO573" i="11" s="1"/>
  <c r="AN575" i="11"/>
  <c r="AO529" i="12"/>
  <c r="AP524" i="12"/>
  <c r="AP527" i="12" s="1"/>
  <c r="AY190" i="11"/>
  <c r="AO680" i="11"/>
  <c r="AO681" i="11" s="1"/>
  <c r="AO682" i="11" s="1"/>
  <c r="AO683" i="11" s="1"/>
  <c r="AP675" i="11"/>
  <c r="AP678" i="11" s="1"/>
  <c r="AR921" i="11"/>
  <c r="AR924" i="11" s="1"/>
  <c r="AQ926" i="11"/>
  <c r="AQ927" i="11" s="1"/>
  <c r="AQ928" i="11" s="1"/>
  <c r="AQ929" i="11" s="1"/>
  <c r="AO513" i="11"/>
  <c r="AO514" i="11" s="1"/>
  <c r="AO515" i="11" s="1"/>
  <c r="AP951" i="11"/>
  <c r="AP954" i="11" s="1"/>
  <c r="AO956" i="11"/>
  <c r="AO957" i="11" s="1"/>
  <c r="AO958" i="11" s="1"/>
  <c r="AO959" i="11" s="1"/>
  <c r="P75" i="11"/>
  <c r="K85" i="14"/>
  <c r="AS585" i="11"/>
  <c r="AS588" i="11" s="1"/>
  <c r="AR590" i="11"/>
  <c r="AZ253" i="12"/>
  <c r="BA268" i="12"/>
  <c r="AO424" i="12"/>
  <c r="AO425" i="12" s="1"/>
  <c r="AO426" i="12" s="1"/>
  <c r="AO427" i="12" s="1"/>
  <c r="AP419" i="12"/>
  <c r="AP422" i="12" s="1"/>
  <c r="AS422" i="11"/>
  <c r="AT417" i="11"/>
  <c r="AT420" i="11" s="1"/>
  <c r="AR438" i="11"/>
  <c r="AR439" i="11" s="1"/>
  <c r="AR440" i="11" s="1"/>
  <c r="AK396" i="12"/>
  <c r="AK397" i="12" s="1"/>
  <c r="AK290" i="12"/>
  <c r="AS193" i="11"/>
  <c r="AT188" i="11"/>
  <c r="AT191" i="11" s="1"/>
  <c r="AR803" i="11"/>
  <c r="AS798" i="11"/>
  <c r="AS801" i="11" s="1"/>
  <c r="AL19" i="10"/>
  <c r="AL20" i="10" s="1"/>
  <c r="AQ479" i="12"/>
  <c r="AQ482" i="12" s="1"/>
  <c r="AP484" i="12"/>
  <c r="AP485" i="12" s="1"/>
  <c r="AP486" i="12" s="1"/>
  <c r="AP487" i="12" s="1"/>
  <c r="AS437" i="11"/>
  <c r="AS438" i="11" s="1"/>
  <c r="AS439" i="11" s="1"/>
  <c r="AS440" i="11" s="1"/>
  <c r="AT432" i="11"/>
  <c r="AT435" i="11" s="1"/>
  <c r="AT265" i="11"/>
  <c r="AU280" i="11"/>
  <c r="AO175" i="12"/>
  <c r="AO176" i="12" s="1"/>
  <c r="AP170" i="12"/>
  <c r="AP173" i="12" s="1"/>
  <c r="AQ185" i="12"/>
  <c r="AQ188" i="12" s="1"/>
  <c r="AP190" i="12"/>
  <c r="AP191" i="12" s="1"/>
  <c r="AP192" i="12" s="1"/>
  <c r="AP193" i="12" s="1"/>
  <c r="AV172" i="12"/>
  <c r="AW165" i="12"/>
  <c r="AX3" i="10"/>
  <c r="AS203" i="11"/>
  <c r="AS206" i="11" s="1"/>
  <c r="AR208" i="11"/>
  <c r="AR209" i="11" s="1"/>
  <c r="AR210" i="11" s="1"/>
  <c r="AR211" i="11" s="1"/>
  <c r="AX91" i="11"/>
  <c r="AS750" i="11"/>
  <c r="AS753" i="11" s="1"/>
  <c r="AR755" i="11"/>
  <c r="AR756" i="11" s="1"/>
  <c r="AR757" i="11" s="1"/>
  <c r="AR758" i="11" s="1"/>
  <c r="AM177" i="12"/>
  <c r="AM178" i="12" s="1"/>
  <c r="AM116" i="12"/>
  <c r="AO651" i="11"/>
  <c r="AO652" i="11" s="1"/>
  <c r="AO653" i="11" s="1"/>
  <c r="AR786" i="11"/>
  <c r="AR787" i="11" s="1"/>
  <c r="AR788" i="11" s="1"/>
  <c r="AO374" i="12"/>
  <c r="AO377" i="12" s="1"/>
  <c r="AN379" i="12"/>
  <c r="AV464" i="11"/>
  <c r="AP499" i="12"/>
  <c r="AP500" i="12" s="1"/>
  <c r="AP501" i="12" s="1"/>
  <c r="AP502" i="12" s="1"/>
  <c r="AQ494" i="12"/>
  <c r="AQ497" i="12" s="1"/>
  <c r="AS707" i="11"/>
  <c r="AT722" i="11"/>
  <c r="AQ320" i="12"/>
  <c r="AQ321" i="12" s="1"/>
  <c r="AQ322" i="12" s="1"/>
  <c r="AU878" i="11"/>
  <c r="AV893" i="11"/>
  <c r="AR263" i="11"/>
  <c r="AR266" i="11" s="1"/>
  <c r="AQ268" i="11"/>
  <c r="AQ269" i="11" s="1"/>
  <c r="AQ270" i="11" s="1"/>
  <c r="AQ271" i="11" s="1"/>
  <c r="AS720" i="11"/>
  <c r="AS723" i="11" s="1"/>
  <c r="AR725" i="11"/>
  <c r="AR726" i="11" s="1"/>
  <c r="AR727" i="11" s="1"/>
  <c r="AR728" i="11" s="1"/>
  <c r="AS1014" i="11"/>
  <c r="AS1017" i="11" s="1"/>
  <c r="AR1019" i="11"/>
  <c r="AR1020" i="11" s="1"/>
  <c r="AR1021" i="11" s="1"/>
  <c r="AR1022" i="11" s="1"/>
  <c r="AR492" i="11"/>
  <c r="AR495" i="11" s="1"/>
  <c r="AQ497" i="11"/>
  <c r="AQ284" i="11"/>
  <c r="AQ285" i="11" s="1"/>
  <c r="AQ286" i="11" s="1"/>
  <c r="AY1001" i="11"/>
  <c r="AS447" i="11"/>
  <c r="AS450" i="11" s="1"/>
  <c r="AR452" i="11"/>
  <c r="AR453" i="11" s="1"/>
  <c r="AR454" i="11" s="1"/>
  <c r="AR455" i="11" s="1"/>
  <c r="AT451" i="12"/>
  <c r="AU444" i="12"/>
  <c r="AS218" i="12"/>
  <c r="AS221" i="12" s="1"/>
  <c r="AR223" i="12"/>
  <c r="AR224" i="12" s="1"/>
  <c r="AR225" i="12" s="1"/>
  <c r="AR226" i="12" s="1"/>
  <c r="AO364" i="12"/>
  <c r="AO365" i="12" s="1"/>
  <c r="AP359" i="12"/>
  <c r="AP362" i="12" s="1"/>
  <c r="AS1029" i="11"/>
  <c r="AS1032" i="11" s="1"/>
  <c r="AR1034" i="11"/>
  <c r="AT477" i="11"/>
  <c r="AT480" i="11" s="1"/>
  <c r="AS482" i="11"/>
  <c r="AW800" i="11"/>
  <c r="AX815" i="11"/>
  <c r="AR329" i="11"/>
  <c r="AR330" i="11" s="1"/>
  <c r="AR331" i="11" s="1"/>
  <c r="AP990" i="11"/>
  <c r="AP991" i="11" s="1"/>
  <c r="AP992" i="11" s="1"/>
  <c r="AR896" i="11"/>
  <c r="AR897" i="11" s="1"/>
  <c r="AR898" i="11" s="1"/>
  <c r="AR899" i="11" s="1"/>
  <c r="AS891" i="11"/>
  <c r="AS894" i="11" s="1"/>
  <c r="AN530" i="12"/>
  <c r="AN531" i="12" s="1"/>
  <c r="AN532" i="12" s="1"/>
  <c r="AP559" i="12"/>
  <c r="AQ554" i="12"/>
  <c r="AQ557" i="12" s="1"/>
  <c r="AQ507" i="11"/>
  <c r="AQ510" i="11" s="1"/>
  <c r="AP512" i="11"/>
  <c r="AV205" i="12"/>
  <c r="AW220" i="12"/>
  <c r="AN957" i="11"/>
  <c r="AN958" i="11" s="1"/>
  <c r="AN959" i="11" s="1"/>
  <c r="AS600" i="11"/>
  <c r="AS603" i="11" s="1"/>
  <c r="AR605" i="11"/>
  <c r="AR606" i="11" s="1"/>
  <c r="AR607" i="11" s="1"/>
  <c r="AR608" i="11" s="1"/>
  <c r="AK562" i="11"/>
  <c r="AK563" i="11" s="1"/>
  <c r="AQ464" i="12"/>
  <c r="AQ467" i="12" s="1"/>
  <c r="AP469" i="12"/>
  <c r="AP470" i="12" s="1"/>
  <c r="AP471" i="12" s="1"/>
  <c r="AP472" i="12" s="1"/>
  <c r="AS328" i="11"/>
  <c r="AT323" i="11"/>
  <c r="AT326" i="11" s="1"/>
  <c r="AR541" i="12"/>
  <c r="AR511" i="12" s="1"/>
  <c r="AS534" i="12"/>
  <c r="AT780" i="11"/>
  <c r="AT783" i="11" s="1"/>
  <c r="AS785" i="11"/>
  <c r="AS786" i="11" s="1"/>
  <c r="AS787" i="11" s="1"/>
  <c r="AS788" i="11" s="1"/>
  <c r="AW556" i="12"/>
  <c r="AX549" i="12"/>
  <c r="AL410" i="12"/>
  <c r="AL411" i="12" s="1"/>
  <c r="AL412" i="12" s="1"/>
  <c r="AP161" i="12"/>
  <c r="AS848" i="11"/>
  <c r="AS849" i="11" s="1"/>
  <c r="AS850" i="11" s="1"/>
  <c r="AS851" i="11" s="1"/>
  <c r="AT843" i="11"/>
  <c r="AT846" i="11" s="1"/>
  <c r="AS314" i="12"/>
  <c r="AS317" i="12" s="1"/>
  <c r="AR319" i="12"/>
  <c r="AS233" i="11"/>
  <c r="AS236" i="11" s="1"/>
  <c r="AR238" i="11"/>
  <c r="AS662" i="11"/>
  <c r="AR572" i="11"/>
  <c r="AR557" i="11" s="1"/>
  <c r="AR130" i="12"/>
  <c r="AS125" i="12"/>
  <c r="AS128" i="12" s="1"/>
  <c r="AS278" i="11"/>
  <c r="AS281" i="11" s="1"/>
  <c r="AR283" i="11"/>
  <c r="AR361" i="12"/>
  <c r="AO391" i="12"/>
  <c r="AN286" i="12"/>
  <c r="AN13" i="10" s="1"/>
  <c r="AN380" i="12"/>
  <c r="AS526" i="12"/>
  <c r="AT519" i="12"/>
  <c r="AM409" i="12"/>
  <c r="AN404" i="12"/>
  <c r="AN407" i="12" s="1"/>
  <c r="AO191" i="12"/>
  <c r="AO192" i="12" s="1"/>
  <c r="AO193" i="12" s="1"/>
  <c r="AP941" i="11"/>
  <c r="AQ936" i="11"/>
  <c r="AQ939" i="11" s="1"/>
  <c r="AO440" i="12"/>
  <c r="AO441" i="12" s="1"/>
  <c r="AO442" i="12" s="1"/>
  <c r="AR373" i="11"/>
  <c r="AS368" i="11"/>
  <c r="AS371" i="11" s="1"/>
  <c r="AQ239" i="12"/>
  <c r="AQ240" i="12" s="1"/>
  <c r="AQ241" i="12" s="1"/>
  <c r="AS818" i="11"/>
  <c r="AS819" i="11" s="1"/>
  <c r="AS820" i="11" s="1"/>
  <c r="AS821" i="11" s="1"/>
  <c r="AT813" i="11"/>
  <c r="AT816" i="11" s="1"/>
  <c r="AQ239" i="11"/>
  <c r="AQ240" i="11" s="1"/>
  <c r="AQ241" i="11" s="1"/>
  <c r="AS308" i="11"/>
  <c r="AS311" i="11" s="1"/>
  <c r="AR313" i="11"/>
  <c r="AM515" i="12"/>
  <c r="AM516" i="12" s="1"/>
  <c r="AM517" i="12" s="1"/>
  <c r="AN543" i="11"/>
  <c r="AN544" i="11" s="1"/>
  <c r="AN545" i="11" s="1"/>
  <c r="AR194" i="11"/>
  <c r="AR195" i="11" s="1"/>
  <c r="AR196" i="11" s="1"/>
  <c r="AN528" i="11"/>
  <c r="AN529" i="11" s="1"/>
  <c r="AN530" i="11" s="1"/>
  <c r="AO665" i="11"/>
  <c r="AO666" i="11" s="1"/>
  <c r="AO667" i="11" s="1"/>
  <c r="AO668" i="11" s="1"/>
  <c r="AP660" i="11"/>
  <c r="AP663" i="11" s="1"/>
  <c r="AU338" i="11"/>
  <c r="AU341" i="11" s="1"/>
  <c r="AT343" i="11"/>
  <c r="AT130" i="11"/>
  <c r="AU145" i="11"/>
  <c r="AS483" i="11"/>
  <c r="AS484" i="11" s="1"/>
  <c r="AS485" i="11" s="1"/>
  <c r="AR953" i="11"/>
  <c r="AQ863" i="11"/>
  <c r="AS92" i="12"/>
  <c r="AS95" i="12" s="1"/>
  <c r="AR97" i="12"/>
  <c r="AQ726" i="11"/>
  <c r="AQ727" i="11" s="1"/>
  <c r="AQ728" i="11" s="1"/>
  <c r="AO455" i="12"/>
  <c r="AO456" i="12" s="1"/>
  <c r="AO457" i="12" s="1"/>
  <c r="AS298" i="11"/>
  <c r="AT293" i="11"/>
  <c r="AT296" i="11" s="1"/>
  <c r="AO544" i="12"/>
  <c r="AO545" i="12" s="1"/>
  <c r="AO546" i="12" s="1"/>
  <c r="AO547" i="12" s="1"/>
  <c r="AP539" i="12"/>
  <c r="AP542" i="12" s="1"/>
  <c r="AX419" i="11"/>
  <c r="AQ453" i="11"/>
  <c r="AQ454" i="11" s="1"/>
  <c r="AQ455" i="11" s="1"/>
  <c r="AW481" i="12" l="1"/>
  <c r="AX474" i="12"/>
  <c r="AS421" i="12"/>
  <c r="AO366" i="12"/>
  <c r="AO367" i="12" s="1"/>
  <c r="AO177" i="12"/>
  <c r="AO178" i="12" s="1"/>
  <c r="AO116" i="12"/>
  <c r="AU813" i="11"/>
  <c r="AU816" i="11" s="1"/>
  <c r="AT818" i="11"/>
  <c r="AT819" i="11" s="1"/>
  <c r="AT820" i="11" s="1"/>
  <c r="AT821" i="11" s="1"/>
  <c r="AN381" i="12"/>
  <c r="AN382" i="12" s="1"/>
  <c r="AS361" i="12"/>
  <c r="AT125" i="12"/>
  <c r="AT128" i="12" s="1"/>
  <c r="AS130" i="12"/>
  <c r="AS131" i="12" s="1"/>
  <c r="AP162" i="12"/>
  <c r="AP163" i="12" s="1"/>
  <c r="AT785" i="11"/>
  <c r="AU780" i="11"/>
  <c r="AU783" i="11" s="1"/>
  <c r="AU323" i="11"/>
  <c r="AU326" i="11" s="1"/>
  <c r="AT328" i="11"/>
  <c r="AT329" i="11" s="1"/>
  <c r="AT330" i="11" s="1"/>
  <c r="AT331" i="11" s="1"/>
  <c r="AS605" i="11"/>
  <c r="AS606" i="11" s="1"/>
  <c r="AS607" i="11" s="1"/>
  <c r="AS608" i="11" s="1"/>
  <c r="AT600" i="11"/>
  <c r="AT603" i="11" s="1"/>
  <c r="AR554" i="12"/>
  <c r="AR557" i="12" s="1"/>
  <c r="AQ559" i="12"/>
  <c r="AQ560" i="12" s="1"/>
  <c r="AQ561" i="12" s="1"/>
  <c r="AQ562" i="12" s="1"/>
  <c r="AU451" i="12"/>
  <c r="AV444" i="12"/>
  <c r="AZ1001" i="11"/>
  <c r="AS1019" i="11"/>
  <c r="AS1020" i="11" s="1"/>
  <c r="AS1021" i="11" s="1"/>
  <c r="AS1022" i="11" s="1"/>
  <c r="AT1014" i="11"/>
  <c r="AT1017" i="11" s="1"/>
  <c r="AY3" i="10"/>
  <c r="P77" i="11"/>
  <c r="K86" i="14"/>
  <c r="AR926" i="11"/>
  <c r="AS921" i="11"/>
  <c r="AS924" i="11" s="1"/>
  <c r="AS984" i="11"/>
  <c r="AS987" i="11" s="1"/>
  <c r="AR989" i="11"/>
  <c r="AR990" i="11" s="1"/>
  <c r="AR991" i="11" s="1"/>
  <c r="AR992" i="11" s="1"/>
  <c r="AU158" i="11"/>
  <c r="AU161" i="11" s="1"/>
  <c r="AT163" i="11"/>
  <c r="AT164" i="11" s="1"/>
  <c r="AT165" i="11" s="1"/>
  <c r="AT166" i="11" s="1"/>
  <c r="AT436" i="12"/>
  <c r="AU429" i="12"/>
  <c r="AY55" i="12"/>
  <c r="AT466" i="12"/>
  <c r="AU459" i="12"/>
  <c r="AS630" i="11"/>
  <c r="AS633" i="11" s="1"/>
  <c r="AR635" i="11"/>
  <c r="AR636" i="11" s="1"/>
  <c r="AR637" i="11" s="1"/>
  <c r="AR638" i="11" s="1"/>
  <c r="AN576" i="11"/>
  <c r="AN577" i="11" s="1"/>
  <c r="AN578" i="11" s="1"/>
  <c r="AQ439" i="12"/>
  <c r="AQ440" i="12" s="1"/>
  <c r="AQ441" i="12" s="1"/>
  <c r="AQ442" i="12" s="1"/>
  <c r="AR434" i="12"/>
  <c r="AR437" i="12" s="1"/>
  <c r="AT266" i="12"/>
  <c r="AT269" i="12" s="1"/>
  <c r="AS271" i="12"/>
  <c r="AS272" i="12" s="1"/>
  <c r="AS273" i="12" s="1"/>
  <c r="AS274" i="12" s="1"/>
  <c r="AX205" i="11"/>
  <c r="AW175" i="11"/>
  <c r="AO115" i="12"/>
  <c r="AP110" i="12"/>
  <c r="AP113" i="12" s="1"/>
  <c r="AS304" i="12"/>
  <c r="AS305" i="12" s="1"/>
  <c r="AT299" i="12"/>
  <c r="AT302" i="12" s="1"/>
  <c r="AS953" i="11"/>
  <c r="AR863" i="11"/>
  <c r="AU130" i="11"/>
  <c r="AV145" i="11"/>
  <c r="AQ660" i="11"/>
  <c r="AQ663" i="11" s="1"/>
  <c r="AP665" i="11"/>
  <c r="AP666" i="11" s="1"/>
  <c r="AP667" i="11" s="1"/>
  <c r="AP668" i="11" s="1"/>
  <c r="AS313" i="11"/>
  <c r="AT308" i="11"/>
  <c r="AT311" i="11" s="1"/>
  <c r="AT526" i="12"/>
  <c r="AU519" i="12"/>
  <c r="AS238" i="11"/>
  <c r="AT233" i="11"/>
  <c r="AT236" i="11" s="1"/>
  <c r="AS319" i="12"/>
  <c r="AS320" i="12" s="1"/>
  <c r="AS321" i="12" s="1"/>
  <c r="AS322" i="12" s="1"/>
  <c r="AT314" i="12"/>
  <c r="AT317" i="12" s="1"/>
  <c r="AM396" i="12"/>
  <c r="AM397" i="12" s="1"/>
  <c r="AT891" i="11"/>
  <c r="AT894" i="11" s="1"/>
  <c r="AS896" i="11"/>
  <c r="AS897" i="11" s="1"/>
  <c r="AS898" i="11" s="1"/>
  <c r="AS899" i="11" s="1"/>
  <c r="AT482" i="11"/>
  <c r="AT483" i="11" s="1"/>
  <c r="AT484" i="11" s="1"/>
  <c r="AT485" i="11" s="1"/>
  <c r="AU477" i="11"/>
  <c r="AU480" i="11" s="1"/>
  <c r="AQ359" i="12"/>
  <c r="AQ362" i="12" s="1"/>
  <c r="AP364" i="12"/>
  <c r="AP365" i="12" s="1"/>
  <c r="AP366" i="12" s="1"/>
  <c r="AP367" i="12" s="1"/>
  <c r="AR268" i="11"/>
  <c r="AS263" i="11"/>
  <c r="AS266" i="11" s="1"/>
  <c r="AR494" i="12"/>
  <c r="AR497" i="12" s="1"/>
  <c r="AQ499" i="12"/>
  <c r="AQ500" i="12" s="1"/>
  <c r="AQ501" i="12" s="1"/>
  <c r="AQ502" i="12" s="1"/>
  <c r="AM410" i="12"/>
  <c r="AM411" i="12" s="1"/>
  <c r="AM412" i="12" s="1"/>
  <c r="AO379" i="12"/>
  <c r="AP374" i="12"/>
  <c r="AP377" i="12" s="1"/>
  <c r="AR131" i="12"/>
  <c r="AW172" i="12"/>
  <c r="AX165" i="12"/>
  <c r="AQ170" i="12"/>
  <c r="AQ173" i="12" s="1"/>
  <c r="AP175" i="12"/>
  <c r="AP176" i="12" s="1"/>
  <c r="AP177" i="12" s="1"/>
  <c r="AP178" i="12" s="1"/>
  <c r="AU265" i="11"/>
  <c r="AV280" i="11"/>
  <c r="AU432" i="11"/>
  <c r="AU435" i="11" s="1"/>
  <c r="AT437" i="11"/>
  <c r="AT438" i="11" s="1"/>
  <c r="AT439" i="11" s="1"/>
  <c r="AT440" i="11" s="1"/>
  <c r="AU188" i="11"/>
  <c r="AU191" i="11" s="1"/>
  <c r="AT193" i="11"/>
  <c r="AT194" i="11" s="1"/>
  <c r="AT195" i="11" s="1"/>
  <c r="AT196" i="11" s="1"/>
  <c r="AP424" i="12"/>
  <c r="AP425" i="12" s="1"/>
  <c r="AP426" i="12" s="1"/>
  <c r="AP427" i="12" s="1"/>
  <c r="AQ419" i="12"/>
  <c r="AQ422" i="12" s="1"/>
  <c r="AQ675" i="11"/>
  <c r="AQ678" i="11" s="1"/>
  <c r="AP680" i="11"/>
  <c r="AP681" i="11" s="1"/>
  <c r="AP682" i="11" s="1"/>
  <c r="AP683" i="11" s="1"/>
  <c r="AP529" i="12"/>
  <c r="AP530" i="12" s="1"/>
  <c r="AP531" i="12" s="1"/>
  <c r="AP532" i="12" s="1"/>
  <c r="AQ524" i="12"/>
  <c r="AQ527" i="12" s="1"/>
  <c r="AO575" i="11"/>
  <c r="AO576" i="11" s="1"/>
  <c r="AO577" i="11" s="1"/>
  <c r="AO578" i="11" s="1"/>
  <c r="AP570" i="11"/>
  <c r="AP573" i="11" s="1"/>
  <c r="AQ522" i="11"/>
  <c r="AQ525" i="11" s="1"/>
  <c r="AP527" i="11"/>
  <c r="AP528" i="11" s="1"/>
  <c r="AP529" i="11" s="1"/>
  <c r="AP530" i="11" s="1"/>
  <c r="AS238" i="12"/>
  <c r="AT233" i="12"/>
  <c r="AT236" i="12" s="1"/>
  <c r="AQ650" i="11"/>
  <c r="AQ651" i="11" s="1"/>
  <c r="AQ652" i="11" s="1"/>
  <c r="AQ653" i="11" s="1"/>
  <c r="AR645" i="11"/>
  <c r="AR648" i="11" s="1"/>
  <c r="AO555" i="11"/>
  <c r="AO558" i="11" s="1"/>
  <c r="AN560" i="11"/>
  <c r="AN561" i="11" s="1"/>
  <c r="AN562" i="11" s="1"/>
  <c r="AN563" i="11" s="1"/>
  <c r="AW587" i="11"/>
  <c r="AT145" i="12"/>
  <c r="AT146" i="12" s="1"/>
  <c r="AT147" i="12" s="1"/>
  <c r="AT148" i="12" s="1"/>
  <c r="AU140" i="12"/>
  <c r="AU143" i="12" s="1"/>
  <c r="AX1016" i="11"/>
  <c r="AW986" i="11"/>
  <c r="AS695" i="11"/>
  <c r="AT690" i="11"/>
  <c r="AT693" i="11" s="1"/>
  <c r="AR314" i="11"/>
  <c r="AR315" i="11" s="1"/>
  <c r="AR316" i="11" s="1"/>
  <c r="AU79" i="12"/>
  <c r="AV94" i="12"/>
  <c r="AP402" i="11"/>
  <c r="AP405" i="11" s="1"/>
  <c r="AO407" i="11"/>
  <c r="AR179" i="11"/>
  <c r="AR180" i="11" s="1"/>
  <c r="AR181" i="11" s="1"/>
  <c r="AM289" i="12"/>
  <c r="AN284" i="12"/>
  <c r="AN287" i="12" s="1"/>
  <c r="AO514" i="12"/>
  <c r="AP509" i="12"/>
  <c r="AP512" i="12" s="1"/>
  <c r="AR133" i="11"/>
  <c r="AR134" i="11" s="1"/>
  <c r="AR135" i="11" s="1"/>
  <c r="AR136" i="11" s="1"/>
  <c r="AS128" i="11"/>
  <c r="AS131" i="11" s="1"/>
  <c r="AQ349" i="12"/>
  <c r="AR344" i="12"/>
  <c r="AR347" i="12" s="1"/>
  <c r="AU496" i="12"/>
  <c r="AV489" i="12"/>
  <c r="AS148" i="11"/>
  <c r="AS149" i="11" s="1"/>
  <c r="AS150" i="11" s="1"/>
  <c r="AS151" i="11" s="1"/>
  <c r="AT143" i="11"/>
  <c r="AT146" i="11" s="1"/>
  <c r="AP881" i="11"/>
  <c r="AP882" i="11" s="1"/>
  <c r="AP883" i="11" s="1"/>
  <c r="AP884" i="11" s="1"/>
  <c r="AQ876" i="11"/>
  <c r="AQ879" i="11" s="1"/>
  <c r="AT911" i="11"/>
  <c r="AU906" i="11"/>
  <c r="AU909" i="11" s="1"/>
  <c r="AY419" i="11"/>
  <c r="AU343" i="11"/>
  <c r="AU344" i="11" s="1"/>
  <c r="AU345" i="11" s="1"/>
  <c r="AU346" i="11" s="1"/>
  <c r="AV338" i="11"/>
  <c r="AV341" i="11" s="1"/>
  <c r="AP544" i="12"/>
  <c r="AP545" i="12" s="1"/>
  <c r="AP546" i="12" s="1"/>
  <c r="AP547" i="12" s="1"/>
  <c r="AQ539" i="12"/>
  <c r="AQ542" i="12" s="1"/>
  <c r="AU293" i="11"/>
  <c r="AU296" i="11" s="1"/>
  <c r="AT298" i="11"/>
  <c r="AT299" i="11" s="1"/>
  <c r="AT300" i="11" s="1"/>
  <c r="AT301" i="11" s="1"/>
  <c r="AP391" i="12"/>
  <c r="AO286" i="12"/>
  <c r="AO13" i="10" s="1"/>
  <c r="AU843" i="11"/>
  <c r="AU846" i="11" s="1"/>
  <c r="AT848" i="11"/>
  <c r="AT849" i="11" s="1"/>
  <c r="AT850" i="11" s="1"/>
  <c r="AT851" i="11" s="1"/>
  <c r="AS541" i="12"/>
  <c r="AS511" i="12" s="1"/>
  <c r="AT534" i="12"/>
  <c r="AR507" i="11"/>
  <c r="AR510" i="11" s="1"/>
  <c r="AQ512" i="11"/>
  <c r="AX800" i="11"/>
  <c r="AY815" i="11"/>
  <c r="AR497" i="11"/>
  <c r="AR498" i="11" s="1"/>
  <c r="AR499" i="11" s="1"/>
  <c r="AR500" i="11" s="1"/>
  <c r="AS492" i="11"/>
  <c r="AS495" i="11" s="1"/>
  <c r="AS725" i="11"/>
  <c r="AS726" i="11" s="1"/>
  <c r="AS727" i="11" s="1"/>
  <c r="AS728" i="11" s="1"/>
  <c r="AT720" i="11"/>
  <c r="AT723" i="11" s="1"/>
  <c r="AV878" i="11"/>
  <c r="AW893" i="11"/>
  <c r="AR374" i="11"/>
  <c r="AR375" i="11" s="1"/>
  <c r="AR376" i="11" s="1"/>
  <c r="AM117" i="12"/>
  <c r="AM118" i="12" s="1"/>
  <c r="AY91" i="11"/>
  <c r="AS208" i="11"/>
  <c r="AS209" i="11" s="1"/>
  <c r="AS210" i="11" s="1"/>
  <c r="AS211" i="11" s="1"/>
  <c r="AT203" i="11"/>
  <c r="AT206" i="11" s="1"/>
  <c r="AQ484" i="12"/>
  <c r="AQ485" i="12" s="1"/>
  <c r="AQ486" i="12" s="1"/>
  <c r="AQ487" i="12" s="1"/>
  <c r="AR479" i="12"/>
  <c r="AR482" i="12" s="1"/>
  <c r="AM19" i="10"/>
  <c r="AK291" i="12"/>
  <c r="AK292" i="12" s="1"/>
  <c r="AK17" i="10"/>
  <c r="AU417" i="11"/>
  <c r="AU420" i="11" s="1"/>
  <c r="AT422" i="11"/>
  <c r="AT423" i="11" s="1"/>
  <c r="AT424" i="11" s="1"/>
  <c r="AT425" i="11" s="1"/>
  <c r="AT494" i="11"/>
  <c r="AS404" i="11"/>
  <c r="AS740" i="11"/>
  <c r="AS741" i="11" s="1"/>
  <c r="AS742" i="11" s="1"/>
  <c r="AS743" i="11" s="1"/>
  <c r="AT735" i="11"/>
  <c r="AT738" i="11" s="1"/>
  <c r="AY301" i="12"/>
  <c r="AR306" i="12"/>
  <c r="AR307" i="12" s="1"/>
  <c r="AS203" i="12"/>
  <c r="AS206" i="12" s="1"/>
  <c r="AR208" i="12"/>
  <c r="AR209" i="12" s="1"/>
  <c r="AR210" i="12" s="1"/>
  <c r="AR211" i="12" s="1"/>
  <c r="AR804" i="11"/>
  <c r="AR805" i="11" s="1"/>
  <c r="AR806" i="11" s="1"/>
  <c r="AR98" i="12"/>
  <c r="AR99" i="12" s="1"/>
  <c r="AR100" i="12" s="1"/>
  <c r="AL290" i="12"/>
  <c r="AU218" i="11"/>
  <c r="AU221" i="11" s="1"/>
  <c r="AT223" i="11"/>
  <c r="AT224" i="11" s="1"/>
  <c r="AT225" i="11" s="1"/>
  <c r="AT226" i="11" s="1"/>
  <c r="AQ454" i="12"/>
  <c r="AQ455" i="12" s="1"/>
  <c r="AQ456" i="12" s="1"/>
  <c r="AQ457" i="12" s="1"/>
  <c r="AR449" i="12"/>
  <c r="AR452" i="12" s="1"/>
  <c r="AQ335" i="12"/>
  <c r="AQ336" i="12" s="1"/>
  <c r="AQ337" i="12" s="1"/>
  <c r="AR239" i="11"/>
  <c r="AR240" i="11" s="1"/>
  <c r="AR241" i="11" s="1"/>
  <c r="AR320" i="12"/>
  <c r="AR321" i="12" s="1"/>
  <c r="AR322" i="12" s="1"/>
  <c r="AO389" i="12"/>
  <c r="AO392" i="12" s="1"/>
  <c r="AN394" i="12"/>
  <c r="AN395" i="12" s="1"/>
  <c r="AN396" i="12" s="1"/>
  <c r="AN397" i="12" s="1"/>
  <c r="AU157" i="12"/>
  <c r="AT112" i="12"/>
  <c r="AS705" i="11"/>
  <c r="AS708" i="11" s="1"/>
  <c r="AR710" i="11"/>
  <c r="AR711" i="11" s="1"/>
  <c r="AR712" i="11" s="1"/>
  <c r="AR713" i="11" s="1"/>
  <c r="AP560" i="12"/>
  <c r="AP561" i="12" s="1"/>
  <c r="AP562" i="12" s="1"/>
  <c r="AS97" i="12"/>
  <c r="AT92" i="12"/>
  <c r="AT95" i="12" s="1"/>
  <c r="AR1035" i="11"/>
  <c r="AR1036" i="11" s="1"/>
  <c r="AR1037" i="11" s="1"/>
  <c r="AT368" i="11"/>
  <c r="AT371" i="11" s="1"/>
  <c r="AS373" i="11"/>
  <c r="AR936" i="11"/>
  <c r="AR939" i="11" s="1"/>
  <c r="AQ941" i="11"/>
  <c r="AN409" i="12"/>
  <c r="AO404" i="12"/>
  <c r="AO407" i="12" s="1"/>
  <c r="AS254" i="11"/>
  <c r="AS255" i="11" s="1"/>
  <c r="AS256" i="11" s="1"/>
  <c r="AS283" i="11"/>
  <c r="AS284" i="11" s="1"/>
  <c r="AS285" i="11" s="1"/>
  <c r="AS286" i="11" s="1"/>
  <c r="AT278" i="11"/>
  <c r="AT281" i="11" s="1"/>
  <c r="AT662" i="11"/>
  <c r="AS572" i="11"/>
  <c r="AS557" i="11" s="1"/>
  <c r="AX556" i="12"/>
  <c r="AY549" i="12"/>
  <c r="AQ469" i="12"/>
  <c r="AR464" i="12"/>
  <c r="AR467" i="12" s="1"/>
  <c r="AW205" i="12"/>
  <c r="AX220" i="12"/>
  <c r="AS299" i="11"/>
  <c r="AS300" i="11" s="1"/>
  <c r="AS301" i="11" s="1"/>
  <c r="AS1034" i="11"/>
  <c r="AT1029" i="11"/>
  <c r="AT1032" i="11" s="1"/>
  <c r="AR591" i="11"/>
  <c r="AR592" i="11" s="1"/>
  <c r="AR593" i="11" s="1"/>
  <c r="AS223" i="12"/>
  <c r="AS224" i="12" s="1"/>
  <c r="AS225" i="12" s="1"/>
  <c r="AS226" i="12" s="1"/>
  <c r="AT218" i="12"/>
  <c r="AT221" i="12" s="1"/>
  <c r="AS452" i="11"/>
  <c r="AS453" i="11" s="1"/>
  <c r="AS454" i="11" s="1"/>
  <c r="AS455" i="11" s="1"/>
  <c r="AT447" i="11"/>
  <c r="AT450" i="11" s="1"/>
  <c r="AO530" i="12"/>
  <c r="AO531" i="12" s="1"/>
  <c r="AO532" i="12" s="1"/>
  <c r="AT707" i="11"/>
  <c r="AU722" i="11"/>
  <c r="AP942" i="11"/>
  <c r="AP943" i="11" s="1"/>
  <c r="AP944" i="11" s="1"/>
  <c r="AW464" i="11"/>
  <c r="AS755" i="11"/>
  <c r="AT750" i="11"/>
  <c r="AT753" i="11" s="1"/>
  <c r="AR468" i="11"/>
  <c r="AR469" i="11" s="1"/>
  <c r="AR470" i="11" s="1"/>
  <c r="AQ190" i="12"/>
  <c r="AQ191" i="12" s="1"/>
  <c r="AQ192" i="12" s="1"/>
  <c r="AQ193" i="12" s="1"/>
  <c r="AR185" i="12"/>
  <c r="AR188" i="12" s="1"/>
  <c r="AR771" i="11"/>
  <c r="AR772" i="11" s="1"/>
  <c r="AR773" i="11" s="1"/>
  <c r="AR1005" i="11"/>
  <c r="AR1006" i="11" s="1"/>
  <c r="AR1007" i="11" s="1"/>
  <c r="AS329" i="11"/>
  <c r="AS330" i="11" s="1"/>
  <c r="AS331" i="11" s="1"/>
  <c r="AQ161" i="12"/>
  <c r="AS803" i="11"/>
  <c r="AT798" i="11"/>
  <c r="AT801" i="11" s="1"/>
  <c r="BA253" i="12"/>
  <c r="BB268" i="12"/>
  <c r="AS590" i="11"/>
  <c r="AS591" i="11" s="1"/>
  <c r="AS592" i="11" s="1"/>
  <c r="AS593" i="11" s="1"/>
  <c r="AT585" i="11"/>
  <c r="AT588" i="11" s="1"/>
  <c r="AP956" i="11"/>
  <c r="AQ951" i="11"/>
  <c r="AQ954" i="11" s="1"/>
  <c r="AZ190" i="11"/>
  <c r="AQ498" i="11"/>
  <c r="AQ499" i="11" s="1"/>
  <c r="AQ500" i="11" s="1"/>
  <c r="AS329" i="12"/>
  <c r="AS332" i="12" s="1"/>
  <c r="AR334" i="12"/>
  <c r="AR335" i="12" s="1"/>
  <c r="AR336" i="12" s="1"/>
  <c r="AR337" i="12" s="1"/>
  <c r="AS178" i="11"/>
  <c r="AS179" i="11" s="1"/>
  <c r="AS180" i="11" s="1"/>
  <c r="AS181" i="11" s="1"/>
  <c r="AT173" i="11"/>
  <c r="AT176" i="11" s="1"/>
  <c r="AN867" i="11"/>
  <c r="AN868" i="11" s="1"/>
  <c r="AN869" i="11" s="1"/>
  <c r="AQ83" i="12"/>
  <c r="AP350" i="12"/>
  <c r="AS467" i="11"/>
  <c r="AT462" i="11"/>
  <c r="AT465" i="11" s="1"/>
  <c r="AP971" i="11"/>
  <c r="AQ966" i="11"/>
  <c r="AQ969" i="11" s="1"/>
  <c r="AS770" i="11"/>
  <c r="AT765" i="11"/>
  <c r="AT768" i="11" s="1"/>
  <c r="AS1004" i="11"/>
  <c r="AS1005" i="11" s="1"/>
  <c r="AS1006" i="11" s="1"/>
  <c r="AS1007" i="11" s="1"/>
  <c r="AT999" i="11"/>
  <c r="AT1002" i="11" s="1"/>
  <c r="AM11" i="10"/>
  <c r="AM14" i="10" s="1"/>
  <c r="AL16" i="10"/>
  <c r="AR160" i="12"/>
  <c r="AR161" i="12" s="1"/>
  <c r="AR162" i="12" s="1"/>
  <c r="AR163" i="12" s="1"/>
  <c r="AS155" i="12"/>
  <c r="AS158" i="12" s="1"/>
  <c r="AS194" i="11"/>
  <c r="AS195" i="11" s="1"/>
  <c r="AS196" i="11" s="1"/>
  <c r="AN117" i="12"/>
  <c r="AN118" i="12" s="1"/>
  <c r="AS423" i="11"/>
  <c r="AS424" i="11" s="1"/>
  <c r="AS425" i="11" s="1"/>
  <c r="AS620" i="11"/>
  <c r="AS621" i="11" s="1"/>
  <c r="AS622" i="11" s="1"/>
  <c r="AS623" i="11" s="1"/>
  <c r="AT615" i="11"/>
  <c r="AT618" i="11" s="1"/>
  <c r="AU331" i="12"/>
  <c r="AT344" i="11"/>
  <c r="AT345" i="11" s="1"/>
  <c r="AT346" i="11" s="1"/>
  <c r="AS251" i="12"/>
  <c r="AS254" i="12" s="1"/>
  <c r="AR256" i="12"/>
  <c r="AX127" i="12"/>
  <c r="AY370" i="11"/>
  <c r="AU828" i="11"/>
  <c r="AU831" i="11" s="1"/>
  <c r="AT833" i="11"/>
  <c r="AT834" i="11" s="1"/>
  <c r="AT835" i="11" s="1"/>
  <c r="AT836" i="11" s="1"/>
  <c r="AU248" i="11"/>
  <c r="AU251" i="11" s="1"/>
  <c r="AT253" i="11"/>
  <c r="AO866" i="11"/>
  <c r="AP861" i="11"/>
  <c r="AP864" i="11" s="1"/>
  <c r="AQ537" i="11"/>
  <c r="AQ540" i="11" s="1"/>
  <c r="AP542" i="11"/>
  <c r="AR284" i="11"/>
  <c r="AR285" i="11" s="1"/>
  <c r="AR286" i="11" s="1"/>
  <c r="AR82" i="12"/>
  <c r="AR83" i="12" s="1"/>
  <c r="AS77" i="12"/>
  <c r="AS80" i="12" s="1"/>
  <c r="AP513" i="11"/>
  <c r="AP514" i="11" s="1"/>
  <c r="AP515" i="11" s="1"/>
  <c r="AX481" i="12" l="1"/>
  <c r="AY474" i="12"/>
  <c r="AT421" i="12"/>
  <c r="AR84" i="12"/>
  <c r="AR85" i="12" s="1"/>
  <c r="AY127" i="12"/>
  <c r="AR951" i="11"/>
  <c r="AR954" i="11" s="1"/>
  <c r="AQ956" i="11"/>
  <c r="AQ957" i="11" s="1"/>
  <c r="AQ958" i="11" s="1"/>
  <c r="AQ959" i="11" s="1"/>
  <c r="AU662" i="11"/>
  <c r="AT572" i="11"/>
  <c r="AT557" i="11" s="1"/>
  <c r="AS771" i="11"/>
  <c r="AS772" i="11" s="1"/>
  <c r="AS773" i="11" s="1"/>
  <c r="AY800" i="11"/>
  <c r="AZ815" i="11"/>
  <c r="AT541" i="12"/>
  <c r="AT511" i="12" s="1"/>
  <c r="AU534" i="12"/>
  <c r="AW338" i="11"/>
  <c r="AW341" i="11" s="1"/>
  <c r="AV343" i="11"/>
  <c r="AV344" i="11" s="1"/>
  <c r="AV345" i="11" s="1"/>
  <c r="AV346" i="11" s="1"/>
  <c r="AV906" i="11"/>
  <c r="AV909" i="11" s="1"/>
  <c r="AU911" i="11"/>
  <c r="AU912" i="11" s="1"/>
  <c r="AU913" i="11" s="1"/>
  <c r="AU914" i="11" s="1"/>
  <c r="AV496" i="12"/>
  <c r="AW489" i="12"/>
  <c r="AO560" i="11"/>
  <c r="AO561" i="11" s="1"/>
  <c r="AO562" i="11" s="1"/>
  <c r="AO563" i="11" s="1"/>
  <c r="AP555" i="11"/>
  <c r="AP558" i="11" s="1"/>
  <c r="AR522" i="11"/>
  <c r="AR525" i="11" s="1"/>
  <c r="AQ527" i="11"/>
  <c r="AQ529" i="12"/>
  <c r="AQ530" i="12" s="1"/>
  <c r="AQ531" i="12" s="1"/>
  <c r="AQ532" i="12" s="1"/>
  <c r="AR524" i="12"/>
  <c r="AR527" i="12" s="1"/>
  <c r="AR419" i="12"/>
  <c r="AR422" i="12" s="1"/>
  <c r="AQ424" i="12"/>
  <c r="AR132" i="12"/>
  <c r="AR133" i="12" s="1"/>
  <c r="AV477" i="11"/>
  <c r="AV480" i="11" s="1"/>
  <c r="AU482" i="11"/>
  <c r="AU483" i="11" s="1"/>
  <c r="AU484" i="11" s="1"/>
  <c r="AU485" i="11" s="1"/>
  <c r="AQ665" i="11"/>
  <c r="AQ666" i="11" s="1"/>
  <c r="AQ667" i="11" s="1"/>
  <c r="AQ668" i="11" s="1"/>
  <c r="AR660" i="11"/>
  <c r="AR663" i="11" s="1"/>
  <c r="AT953" i="11"/>
  <c r="AS863" i="11"/>
  <c r="AU299" i="12"/>
  <c r="AU302" i="12" s="1"/>
  <c r="AT304" i="12"/>
  <c r="AT305" i="12" s="1"/>
  <c r="AU436" i="12"/>
  <c r="AV429" i="12"/>
  <c r="AU1014" i="11"/>
  <c r="AU1017" i="11" s="1"/>
  <c r="AT1019" i="11"/>
  <c r="AT1020" i="11" s="1"/>
  <c r="AT1021" i="11" s="1"/>
  <c r="AT1022" i="11" s="1"/>
  <c r="AV451" i="12"/>
  <c r="AW444" i="12"/>
  <c r="AR559" i="12"/>
  <c r="AS554" i="12"/>
  <c r="AS557" i="12" s="1"/>
  <c r="AU328" i="11"/>
  <c r="AU329" i="11" s="1"/>
  <c r="AU330" i="11" s="1"/>
  <c r="AU331" i="11" s="1"/>
  <c r="AV323" i="11"/>
  <c r="AV326" i="11" s="1"/>
  <c r="AT130" i="12"/>
  <c r="AU125" i="12"/>
  <c r="AU128" i="12" s="1"/>
  <c r="AU833" i="11"/>
  <c r="AV828" i="11"/>
  <c r="AV831" i="11" s="1"/>
  <c r="AV331" i="12"/>
  <c r="AU999" i="11"/>
  <c r="AU1002" i="11" s="1"/>
  <c r="AT1004" i="11"/>
  <c r="AT1005" i="11" s="1"/>
  <c r="AT1006" i="11" s="1"/>
  <c r="AT1007" i="11" s="1"/>
  <c r="AR966" i="11"/>
  <c r="AR969" i="11" s="1"/>
  <c r="AQ971" i="11"/>
  <c r="AQ972" i="11" s="1"/>
  <c r="AQ973" i="11" s="1"/>
  <c r="AQ974" i="11" s="1"/>
  <c r="AP351" i="12"/>
  <c r="AP352" i="12" s="1"/>
  <c r="BA190" i="11"/>
  <c r="AU447" i="11"/>
  <c r="AU450" i="11" s="1"/>
  <c r="AT452" i="11"/>
  <c r="AT453" i="11" s="1"/>
  <c r="AT454" i="11" s="1"/>
  <c r="AT455" i="11" s="1"/>
  <c r="AS464" i="12"/>
  <c r="AS467" i="12" s="1"/>
  <c r="AR469" i="12"/>
  <c r="AR470" i="12" s="1"/>
  <c r="AR471" i="12" s="1"/>
  <c r="AR472" i="12" s="1"/>
  <c r="AU278" i="11"/>
  <c r="AU281" i="11" s="1"/>
  <c r="AT283" i="11"/>
  <c r="AT373" i="11"/>
  <c r="AT374" i="11" s="1"/>
  <c r="AT375" i="11" s="1"/>
  <c r="AT376" i="11" s="1"/>
  <c r="AU368" i="11"/>
  <c r="AU371" i="11" s="1"/>
  <c r="AV157" i="12"/>
  <c r="AU112" i="12"/>
  <c r="AO408" i="11"/>
  <c r="AO409" i="11" s="1"/>
  <c r="AO410" i="11" s="1"/>
  <c r="AU735" i="11"/>
  <c r="AU738" i="11" s="1"/>
  <c r="AT740" i="11"/>
  <c r="AT741" i="11" s="1"/>
  <c r="AT742" i="11" s="1"/>
  <c r="AT743" i="11" s="1"/>
  <c r="AS479" i="12"/>
  <c r="AS482" i="12" s="1"/>
  <c r="AR484" i="12"/>
  <c r="AS756" i="11"/>
  <c r="AS757" i="11" s="1"/>
  <c r="AS758" i="11" s="1"/>
  <c r="AU298" i="11"/>
  <c r="AU299" i="11" s="1"/>
  <c r="AU300" i="11" s="1"/>
  <c r="AU301" i="11" s="1"/>
  <c r="AV293" i="11"/>
  <c r="AV296" i="11" s="1"/>
  <c r="AS133" i="11"/>
  <c r="AT128" i="11"/>
  <c r="AT131" i="11" s="1"/>
  <c r="AN289" i="12"/>
  <c r="AO284" i="12"/>
  <c r="AO287" i="12" s="1"/>
  <c r="AP407" i="11"/>
  <c r="AQ402" i="11"/>
  <c r="AQ405" i="11" s="1"/>
  <c r="AX587" i="11"/>
  <c r="AQ374" i="12"/>
  <c r="AQ377" i="12" s="1"/>
  <c r="AP379" i="12"/>
  <c r="AP380" i="12" s="1"/>
  <c r="AP381" i="12" s="1"/>
  <c r="AP382" i="12" s="1"/>
  <c r="AR499" i="12"/>
  <c r="AS494" i="12"/>
  <c r="AS497" i="12" s="1"/>
  <c r="AQ513" i="11"/>
  <c r="AQ514" i="11" s="1"/>
  <c r="AQ515" i="11" s="1"/>
  <c r="AU314" i="12"/>
  <c r="AU317" i="12" s="1"/>
  <c r="AT319" i="12"/>
  <c r="AS132" i="12"/>
  <c r="AS133" i="12" s="1"/>
  <c r="AU308" i="11"/>
  <c r="AU311" i="11" s="1"/>
  <c r="AT313" i="11"/>
  <c r="AT314" i="11" s="1"/>
  <c r="AT315" i="11" s="1"/>
  <c r="AT316" i="11" s="1"/>
  <c r="AV130" i="11"/>
  <c r="AW145" i="11"/>
  <c r="AY205" i="11"/>
  <c r="AX175" i="11"/>
  <c r="AS434" i="12"/>
  <c r="AS437" i="12" s="1"/>
  <c r="AR439" i="12"/>
  <c r="AS635" i="11"/>
  <c r="AS636" i="11" s="1"/>
  <c r="AS637" i="11" s="1"/>
  <c r="AS638" i="11" s="1"/>
  <c r="AT630" i="11"/>
  <c r="AT633" i="11" s="1"/>
  <c r="AT921" i="11"/>
  <c r="AT924" i="11" s="1"/>
  <c r="AS926" i="11"/>
  <c r="AS804" i="11"/>
  <c r="AS805" i="11" s="1"/>
  <c r="AS806" i="11" s="1"/>
  <c r="AU600" i="11"/>
  <c r="AU603" i="11" s="1"/>
  <c r="AT605" i="11"/>
  <c r="AT606" i="11" s="1"/>
  <c r="AT607" i="11" s="1"/>
  <c r="AT608" i="11" s="1"/>
  <c r="AV780" i="11"/>
  <c r="AV783" i="11" s="1"/>
  <c r="AU785" i="11"/>
  <c r="AN410" i="12"/>
  <c r="AN411" i="12" s="1"/>
  <c r="AN412" i="12" s="1"/>
  <c r="AU818" i="11"/>
  <c r="AV813" i="11"/>
  <c r="AV816" i="11" s="1"/>
  <c r="AO117" i="12"/>
  <c r="AO118" i="12" s="1"/>
  <c r="AP866" i="11"/>
  <c r="AP867" i="11" s="1"/>
  <c r="AP868" i="11" s="1"/>
  <c r="AP869" i="11" s="1"/>
  <c r="AQ861" i="11"/>
  <c r="AQ864" i="11" s="1"/>
  <c r="AT155" i="12"/>
  <c r="AT158" i="12" s="1"/>
  <c r="AS160" i="12"/>
  <c r="AM16" i="10"/>
  <c r="AN11" i="10"/>
  <c r="AN14" i="10" s="1"/>
  <c r="AT178" i="11"/>
  <c r="AT179" i="11" s="1"/>
  <c r="AT180" i="11" s="1"/>
  <c r="AT181" i="11" s="1"/>
  <c r="AU173" i="11"/>
  <c r="AU176" i="11" s="1"/>
  <c r="BB253" i="12"/>
  <c r="BC268" i="12"/>
  <c r="AU798" i="11"/>
  <c r="AU801" i="11" s="1"/>
  <c r="AT803" i="11"/>
  <c r="AT804" i="11" s="1"/>
  <c r="AT805" i="11" s="1"/>
  <c r="AT806" i="11" s="1"/>
  <c r="AU707" i="11"/>
  <c r="AV722" i="11"/>
  <c r="AY556" i="12"/>
  <c r="AZ549" i="12"/>
  <c r="AO409" i="12"/>
  <c r="AO410" i="12" s="1"/>
  <c r="AO411" i="12" s="1"/>
  <c r="AO412" i="12" s="1"/>
  <c r="AP404" i="12"/>
  <c r="AP407" i="12" s="1"/>
  <c r="AS468" i="11"/>
  <c r="AS469" i="11" s="1"/>
  <c r="AS470" i="11" s="1"/>
  <c r="AN19" i="10"/>
  <c r="AN20" i="10" s="1"/>
  <c r="AZ91" i="11"/>
  <c r="AU720" i="11"/>
  <c r="AU723" i="11" s="1"/>
  <c r="AT725" i="11"/>
  <c r="AT726" i="11" s="1"/>
  <c r="AT727" i="11" s="1"/>
  <c r="AT728" i="11" s="1"/>
  <c r="AZ370" i="11"/>
  <c r="AT251" i="12"/>
  <c r="AT254" i="12" s="1"/>
  <c r="AS256" i="12"/>
  <c r="AU615" i="11"/>
  <c r="AU618" i="11" s="1"/>
  <c r="AT620" i="11"/>
  <c r="AT621" i="11" s="1"/>
  <c r="AT622" i="11" s="1"/>
  <c r="AT623" i="11" s="1"/>
  <c r="AQ84" i="12"/>
  <c r="AQ85" i="12" s="1"/>
  <c r="AU585" i="11"/>
  <c r="AU588" i="11" s="1"/>
  <c r="AT590" i="11"/>
  <c r="AQ162" i="12"/>
  <c r="AQ163" i="12" s="1"/>
  <c r="AS185" i="12"/>
  <c r="AS188" i="12" s="1"/>
  <c r="AR190" i="12"/>
  <c r="AX464" i="11"/>
  <c r="AU1029" i="11"/>
  <c r="AU1032" i="11" s="1"/>
  <c r="AT1034" i="11"/>
  <c r="AT1035" i="11" s="1"/>
  <c r="AT1036" i="11" s="1"/>
  <c r="AT1037" i="11" s="1"/>
  <c r="AX205" i="12"/>
  <c r="AY220" i="12"/>
  <c r="AU92" i="12"/>
  <c r="AU95" i="12" s="1"/>
  <c r="AT97" i="12"/>
  <c r="AT98" i="12" s="1"/>
  <c r="AT99" i="12" s="1"/>
  <c r="AT100" i="12" s="1"/>
  <c r="AO515" i="12"/>
  <c r="AO516" i="12" s="1"/>
  <c r="AO517" i="12" s="1"/>
  <c r="AU223" i="11"/>
  <c r="AV218" i="11"/>
  <c r="AV221" i="11" s="1"/>
  <c r="AS208" i="12"/>
  <c r="AT203" i="12"/>
  <c r="AT206" i="12" s="1"/>
  <c r="AZ301" i="12"/>
  <c r="AU203" i="11"/>
  <c r="AU206" i="11" s="1"/>
  <c r="AT208" i="11"/>
  <c r="AT209" i="11" s="1"/>
  <c r="AT210" i="11" s="1"/>
  <c r="AT211" i="11" s="1"/>
  <c r="AW878" i="11"/>
  <c r="AX893" i="11"/>
  <c r="AT492" i="11"/>
  <c r="AT495" i="11" s="1"/>
  <c r="AS497" i="11"/>
  <c r="AS498" i="11" s="1"/>
  <c r="AS499" i="11" s="1"/>
  <c r="AS500" i="11" s="1"/>
  <c r="AR512" i="11"/>
  <c r="AR513" i="11" s="1"/>
  <c r="AR514" i="11" s="1"/>
  <c r="AR515" i="11" s="1"/>
  <c r="AS507" i="11"/>
  <c r="AS510" i="11" s="1"/>
  <c r="AQ391" i="12"/>
  <c r="AP286" i="12"/>
  <c r="AP13" i="10" s="1"/>
  <c r="AR539" i="12"/>
  <c r="AR542" i="12" s="1"/>
  <c r="AQ544" i="12"/>
  <c r="AZ419" i="11"/>
  <c r="AQ881" i="11"/>
  <c r="AQ882" i="11" s="1"/>
  <c r="AQ883" i="11" s="1"/>
  <c r="AQ884" i="11" s="1"/>
  <c r="AR876" i="11"/>
  <c r="AR879" i="11" s="1"/>
  <c r="AU143" i="11"/>
  <c r="AU146" i="11" s="1"/>
  <c r="AT148" i="11"/>
  <c r="AT149" i="11" s="1"/>
  <c r="AT150" i="11" s="1"/>
  <c r="AT151" i="11" s="1"/>
  <c r="AS344" i="12"/>
  <c r="AS347" i="12" s="1"/>
  <c r="AR349" i="12"/>
  <c r="AV79" i="12"/>
  <c r="AW94" i="12"/>
  <c r="AU690" i="11"/>
  <c r="AU693" i="11" s="1"/>
  <c r="AT695" i="11"/>
  <c r="AT696" i="11" s="1"/>
  <c r="AT697" i="11" s="1"/>
  <c r="AT698" i="11" s="1"/>
  <c r="AY1016" i="11"/>
  <c r="AX986" i="11"/>
  <c r="AS645" i="11"/>
  <c r="AS648" i="11" s="1"/>
  <c r="AR650" i="11"/>
  <c r="AR651" i="11" s="1"/>
  <c r="AR652" i="11" s="1"/>
  <c r="AR653" i="11" s="1"/>
  <c r="AU233" i="12"/>
  <c r="AU236" i="12" s="1"/>
  <c r="AT238" i="12"/>
  <c r="AT239" i="12" s="1"/>
  <c r="AT240" i="12" s="1"/>
  <c r="AT241" i="12" s="1"/>
  <c r="AQ570" i="11"/>
  <c r="AQ573" i="11" s="1"/>
  <c r="AP575" i="11"/>
  <c r="AP576" i="11" s="1"/>
  <c r="AP577" i="11" s="1"/>
  <c r="AP578" i="11" s="1"/>
  <c r="AU437" i="11"/>
  <c r="AV432" i="11"/>
  <c r="AV435" i="11" s="1"/>
  <c r="AQ175" i="12"/>
  <c r="AQ176" i="12" s="1"/>
  <c r="AR170" i="12"/>
  <c r="AR173" i="12" s="1"/>
  <c r="AS268" i="11"/>
  <c r="AS269" i="11" s="1"/>
  <c r="AS270" i="11" s="1"/>
  <c r="AS271" i="11" s="1"/>
  <c r="AT263" i="11"/>
  <c r="AT266" i="11" s="1"/>
  <c r="AU526" i="12"/>
  <c r="AV519" i="12"/>
  <c r="AP115" i="12"/>
  <c r="AQ110" i="12"/>
  <c r="AQ113" i="12" s="1"/>
  <c r="AP543" i="11"/>
  <c r="AP544" i="11" s="1"/>
  <c r="AP545" i="11" s="1"/>
  <c r="AR257" i="12"/>
  <c r="AR258" i="12" s="1"/>
  <c r="AR259" i="12" s="1"/>
  <c r="AU466" i="12"/>
  <c r="AV459" i="12"/>
  <c r="AO380" i="12"/>
  <c r="BA1001" i="11"/>
  <c r="AS239" i="11"/>
  <c r="AS240" i="11" s="1"/>
  <c r="AS241" i="11" s="1"/>
  <c r="AT361" i="12"/>
  <c r="AQ942" i="11"/>
  <c r="AQ943" i="11" s="1"/>
  <c r="AQ944" i="11" s="1"/>
  <c r="AS314" i="11"/>
  <c r="AS315" i="11" s="1"/>
  <c r="AS316" i="11" s="1"/>
  <c r="AS306" i="12"/>
  <c r="AS307" i="12" s="1"/>
  <c r="AT77" i="12"/>
  <c r="AT80" i="12" s="1"/>
  <c r="AS82" i="12"/>
  <c r="AS83" i="12" s="1"/>
  <c r="AR537" i="11"/>
  <c r="AR540" i="11" s="1"/>
  <c r="AQ542" i="11"/>
  <c r="AU253" i="11"/>
  <c r="AU254" i="11" s="1"/>
  <c r="AU255" i="11" s="1"/>
  <c r="AU256" i="11" s="1"/>
  <c r="AV248" i="11"/>
  <c r="AV251" i="11" s="1"/>
  <c r="AU765" i="11"/>
  <c r="AU768" i="11" s="1"/>
  <c r="AT770" i="11"/>
  <c r="AU462" i="11"/>
  <c r="AU465" i="11" s="1"/>
  <c r="AT467" i="11"/>
  <c r="AT468" i="11" s="1"/>
  <c r="AT469" i="11" s="1"/>
  <c r="AT470" i="11" s="1"/>
  <c r="AS334" i="12"/>
  <c r="AT329" i="12"/>
  <c r="AT332" i="12" s="1"/>
  <c r="AR927" i="11"/>
  <c r="AR928" i="11" s="1"/>
  <c r="AR929" i="11" s="1"/>
  <c r="AU750" i="11"/>
  <c r="AU753" i="11" s="1"/>
  <c r="AT755" i="11"/>
  <c r="AU218" i="12"/>
  <c r="AU221" i="12" s="1"/>
  <c r="AT223" i="12"/>
  <c r="AT224" i="12" s="1"/>
  <c r="AT225" i="12" s="1"/>
  <c r="AT226" i="12" s="1"/>
  <c r="AT786" i="11"/>
  <c r="AT787" i="11" s="1"/>
  <c r="AT788" i="11" s="1"/>
  <c r="AR941" i="11"/>
  <c r="AR942" i="11" s="1"/>
  <c r="AR943" i="11" s="1"/>
  <c r="AR944" i="11" s="1"/>
  <c r="AS936" i="11"/>
  <c r="AS939" i="11" s="1"/>
  <c r="AS710" i="11"/>
  <c r="AS711" i="11" s="1"/>
  <c r="AS712" i="11" s="1"/>
  <c r="AS713" i="11" s="1"/>
  <c r="AT705" i="11"/>
  <c r="AT708" i="11" s="1"/>
  <c r="AO394" i="12"/>
  <c r="AO395" i="12" s="1"/>
  <c r="AO396" i="12" s="1"/>
  <c r="AO397" i="12" s="1"/>
  <c r="AP389" i="12"/>
  <c r="AP392" i="12" s="1"/>
  <c r="AO867" i="11"/>
  <c r="AO868" i="11" s="1"/>
  <c r="AO869" i="11" s="1"/>
  <c r="AS449" i="12"/>
  <c r="AS452" i="12" s="1"/>
  <c r="AR454" i="12"/>
  <c r="AL291" i="12"/>
  <c r="AL292" i="12" s="1"/>
  <c r="AL17" i="10"/>
  <c r="AP972" i="11"/>
  <c r="AP973" i="11" s="1"/>
  <c r="AP974" i="11" s="1"/>
  <c r="AU494" i="11"/>
  <c r="AT404" i="11"/>
  <c r="AP957" i="11"/>
  <c r="AP958" i="11" s="1"/>
  <c r="AP959" i="11" s="1"/>
  <c r="AU422" i="11"/>
  <c r="AV417" i="11"/>
  <c r="AV420" i="11" s="1"/>
  <c r="AM20" i="10"/>
  <c r="AS1035" i="11"/>
  <c r="AS1036" i="11" s="1"/>
  <c r="AS1037" i="11" s="1"/>
  <c r="AQ470" i="12"/>
  <c r="AQ471" i="12" s="1"/>
  <c r="AQ472" i="12" s="1"/>
  <c r="AU848" i="11"/>
  <c r="AU849" i="11" s="1"/>
  <c r="AU850" i="11" s="1"/>
  <c r="AU851" i="11" s="1"/>
  <c r="AV843" i="11"/>
  <c r="AV846" i="11" s="1"/>
  <c r="AS98" i="12"/>
  <c r="AS99" i="12" s="1"/>
  <c r="AS100" i="12" s="1"/>
  <c r="AQ509" i="12"/>
  <c r="AQ512" i="12" s="1"/>
  <c r="AP514" i="12"/>
  <c r="AP515" i="12" s="1"/>
  <c r="AP516" i="12" s="1"/>
  <c r="AP517" i="12" s="1"/>
  <c r="AV140" i="12"/>
  <c r="AV143" i="12" s="1"/>
  <c r="AU145" i="12"/>
  <c r="AQ528" i="11"/>
  <c r="AQ529" i="11" s="1"/>
  <c r="AQ530" i="11" s="1"/>
  <c r="AQ680" i="11"/>
  <c r="AQ681" i="11" s="1"/>
  <c r="AQ682" i="11" s="1"/>
  <c r="AQ683" i="11" s="1"/>
  <c r="AR675" i="11"/>
  <c r="AR678" i="11" s="1"/>
  <c r="AU193" i="11"/>
  <c r="AV188" i="11"/>
  <c r="AV191" i="11" s="1"/>
  <c r="AV265" i="11"/>
  <c r="AW280" i="11"/>
  <c r="AX172" i="12"/>
  <c r="AY165" i="12"/>
  <c r="AQ364" i="12"/>
  <c r="AR359" i="12"/>
  <c r="AR362" i="12" s="1"/>
  <c r="AT896" i="11"/>
  <c r="AT897" i="11" s="1"/>
  <c r="AT898" i="11" s="1"/>
  <c r="AT899" i="11" s="1"/>
  <c r="AU891" i="11"/>
  <c r="AU894" i="11" s="1"/>
  <c r="AM290" i="12"/>
  <c r="AU233" i="11"/>
  <c r="AU236" i="11" s="1"/>
  <c r="AT238" i="11"/>
  <c r="AT239" i="11" s="1"/>
  <c r="AT240" i="11" s="1"/>
  <c r="AT241" i="11" s="1"/>
  <c r="AT912" i="11"/>
  <c r="AT913" i="11" s="1"/>
  <c r="AT914" i="11" s="1"/>
  <c r="AT271" i="12"/>
  <c r="AU266" i="12"/>
  <c r="AU269" i="12" s="1"/>
  <c r="AQ350" i="12"/>
  <c r="AQ351" i="12" s="1"/>
  <c r="AQ352" i="12" s="1"/>
  <c r="AT254" i="11"/>
  <c r="AT255" i="11" s="1"/>
  <c r="AT256" i="11" s="1"/>
  <c r="AS696" i="11"/>
  <c r="AS697" i="11" s="1"/>
  <c r="AS698" i="11" s="1"/>
  <c r="AZ55" i="12"/>
  <c r="AS239" i="12"/>
  <c r="AS240" i="12" s="1"/>
  <c r="AS241" i="12" s="1"/>
  <c r="AU163" i="11"/>
  <c r="AV158" i="11"/>
  <c r="AV161" i="11" s="1"/>
  <c r="AT984" i="11"/>
  <c r="AT987" i="11" s="1"/>
  <c r="AS989" i="11"/>
  <c r="P78" i="11"/>
  <c r="K90" i="14"/>
  <c r="AZ3" i="10"/>
  <c r="AR269" i="11"/>
  <c r="AR270" i="11" s="1"/>
  <c r="AR271" i="11" s="1"/>
  <c r="AP116" i="12"/>
  <c r="AS374" i="11"/>
  <c r="AS375" i="11" s="1"/>
  <c r="AS376" i="11" s="1"/>
  <c r="AZ474" i="12" l="1"/>
  <c r="AY481" i="12"/>
  <c r="AN290" i="12"/>
  <c r="AN291" i="12" s="1"/>
  <c r="AN292" i="12" s="1"/>
  <c r="AU421" i="12"/>
  <c r="AQ177" i="12"/>
  <c r="AQ178" i="12" s="1"/>
  <c r="AQ116" i="12"/>
  <c r="AP117" i="12"/>
  <c r="AP118" i="12" s="1"/>
  <c r="AW188" i="11"/>
  <c r="AW191" i="11" s="1"/>
  <c r="AV193" i="11"/>
  <c r="AW843" i="11"/>
  <c r="AW846" i="11" s="1"/>
  <c r="AV848" i="11"/>
  <c r="AV849" i="11" s="1"/>
  <c r="AV850" i="11" s="1"/>
  <c r="AV851" i="11" s="1"/>
  <c r="AQ389" i="12"/>
  <c r="AQ392" i="12" s="1"/>
  <c r="AP394" i="12"/>
  <c r="AU467" i="11"/>
  <c r="AU468" i="11" s="1"/>
  <c r="AU469" i="11" s="1"/>
  <c r="AU470" i="11" s="1"/>
  <c r="AV462" i="11"/>
  <c r="AV465" i="11" s="1"/>
  <c r="AQ115" i="12"/>
  <c r="AR110" i="12"/>
  <c r="AR113" i="12" s="1"/>
  <c r="AS650" i="11"/>
  <c r="AS651" i="11" s="1"/>
  <c r="AS652" i="11" s="1"/>
  <c r="AS653" i="11" s="1"/>
  <c r="AT645" i="11"/>
  <c r="AT648" i="11" s="1"/>
  <c r="AU695" i="11"/>
  <c r="AU696" i="11" s="1"/>
  <c r="AU697" i="11" s="1"/>
  <c r="AU698" i="11" s="1"/>
  <c r="AV690" i="11"/>
  <c r="AV693" i="11" s="1"/>
  <c r="AS876" i="11"/>
  <c r="AS879" i="11" s="1"/>
  <c r="AR881" i="11"/>
  <c r="AR882" i="11" s="1"/>
  <c r="AR883" i="11" s="1"/>
  <c r="AR884" i="11" s="1"/>
  <c r="AT497" i="11"/>
  <c r="AT498" i="11" s="1"/>
  <c r="AT499" i="11" s="1"/>
  <c r="AT500" i="11" s="1"/>
  <c r="AU492" i="11"/>
  <c r="AU495" i="11" s="1"/>
  <c r="AU208" i="11"/>
  <c r="AU209" i="11" s="1"/>
  <c r="AU210" i="11" s="1"/>
  <c r="AU211" i="11" s="1"/>
  <c r="AV203" i="11"/>
  <c r="AV206" i="11" s="1"/>
  <c r="AU620" i="11"/>
  <c r="AV615" i="11"/>
  <c r="AV618" i="11" s="1"/>
  <c r="BC253" i="12"/>
  <c r="BD268" i="12"/>
  <c r="AT160" i="12"/>
  <c r="AU155" i="12"/>
  <c r="AU158" i="12" s="1"/>
  <c r="AQ379" i="12"/>
  <c r="AQ380" i="12" s="1"/>
  <c r="AQ381" i="12" s="1"/>
  <c r="AQ382" i="12" s="1"/>
  <c r="AR374" i="12"/>
  <c r="AR377" i="12" s="1"/>
  <c r="AU740" i="11"/>
  <c r="AU741" i="11" s="1"/>
  <c r="AU742" i="11" s="1"/>
  <c r="AU743" i="11" s="1"/>
  <c r="AV735" i="11"/>
  <c r="AV738" i="11" s="1"/>
  <c r="AS469" i="12"/>
  <c r="AS470" i="12" s="1"/>
  <c r="AS471" i="12" s="1"/>
  <c r="AS472" i="12" s="1"/>
  <c r="AT464" i="12"/>
  <c r="AT467" i="12" s="1"/>
  <c r="AR971" i="11"/>
  <c r="AR972" i="11" s="1"/>
  <c r="AR973" i="11" s="1"/>
  <c r="AR974" i="11" s="1"/>
  <c r="AS966" i="11"/>
  <c r="AS969" i="11" s="1"/>
  <c r="AU1019" i="11"/>
  <c r="AU1020" i="11" s="1"/>
  <c r="AU1021" i="11" s="1"/>
  <c r="AU1022" i="11" s="1"/>
  <c r="AV1014" i="11"/>
  <c r="AV1017" i="11" s="1"/>
  <c r="AU541" i="12"/>
  <c r="AU511" i="12" s="1"/>
  <c r="AV534" i="12"/>
  <c r="AV266" i="12"/>
  <c r="AV269" i="12" s="1"/>
  <c r="AU271" i="12"/>
  <c r="AU272" i="12" s="1"/>
  <c r="AU273" i="12" s="1"/>
  <c r="AU274" i="12" s="1"/>
  <c r="AV891" i="11"/>
  <c r="AV894" i="11" s="1"/>
  <c r="AU896" i="11"/>
  <c r="AU897" i="11" s="1"/>
  <c r="AU898" i="11" s="1"/>
  <c r="AU899" i="11" s="1"/>
  <c r="AW417" i="11"/>
  <c r="AW420" i="11" s="1"/>
  <c r="AV422" i="11"/>
  <c r="AV423" i="11" s="1"/>
  <c r="AV424" i="11" s="1"/>
  <c r="AV425" i="11" s="1"/>
  <c r="AV494" i="11"/>
  <c r="AU404" i="11"/>
  <c r="AP395" i="12"/>
  <c r="AP396" i="12" s="1"/>
  <c r="AP397" i="12" s="1"/>
  <c r="AU755" i="11"/>
  <c r="AU756" i="11" s="1"/>
  <c r="AU757" i="11" s="1"/>
  <c r="AU758" i="11" s="1"/>
  <c r="AV750" i="11"/>
  <c r="AV753" i="11" s="1"/>
  <c r="AU329" i="12"/>
  <c r="AU332" i="12" s="1"/>
  <c r="AT334" i="12"/>
  <c r="AR542" i="11"/>
  <c r="AR543" i="11" s="1"/>
  <c r="AR544" i="11" s="1"/>
  <c r="AR545" i="11" s="1"/>
  <c r="AS537" i="11"/>
  <c r="AS540" i="11" s="1"/>
  <c r="AU361" i="12"/>
  <c r="BB1001" i="11"/>
  <c r="AS927" i="11"/>
  <c r="AS928" i="11" s="1"/>
  <c r="AS929" i="11" s="1"/>
  <c r="AV526" i="12"/>
  <c r="AW519" i="12"/>
  <c r="AQ365" i="12"/>
  <c r="AQ366" i="12" s="1"/>
  <c r="AQ367" i="12" s="1"/>
  <c r="AS170" i="12"/>
  <c r="AS173" i="12" s="1"/>
  <c r="AR175" i="12"/>
  <c r="AR176" i="12" s="1"/>
  <c r="AU194" i="11"/>
  <c r="AU195" i="11" s="1"/>
  <c r="AU196" i="11" s="1"/>
  <c r="AW79" i="12"/>
  <c r="AX94" i="12"/>
  <c r="AS349" i="12"/>
  <c r="AT344" i="12"/>
  <c r="AT347" i="12" s="1"/>
  <c r="AR544" i="12"/>
  <c r="AS539" i="12"/>
  <c r="AS542" i="12" s="1"/>
  <c r="AT507" i="11"/>
  <c r="AT510" i="11" s="1"/>
  <c r="AS512" i="11"/>
  <c r="AS513" i="11" s="1"/>
  <c r="AS514" i="11" s="1"/>
  <c r="AS515" i="11" s="1"/>
  <c r="AX878" i="11"/>
  <c r="AY893" i="11"/>
  <c r="AR485" i="12"/>
  <c r="AR486" i="12" s="1"/>
  <c r="AR487" i="12" s="1"/>
  <c r="BA301" i="12"/>
  <c r="AW218" i="11"/>
  <c r="AW221" i="11" s="1"/>
  <c r="AV223" i="11"/>
  <c r="AV224" i="11" s="1"/>
  <c r="AV225" i="11" s="1"/>
  <c r="AV226" i="11" s="1"/>
  <c r="AY205" i="12"/>
  <c r="AZ220" i="12"/>
  <c r="AS190" i="12"/>
  <c r="AS191" i="12" s="1"/>
  <c r="AS192" i="12" s="1"/>
  <c r="AS193" i="12" s="1"/>
  <c r="AT185" i="12"/>
  <c r="AT188" i="12" s="1"/>
  <c r="AU590" i="11"/>
  <c r="AV585" i="11"/>
  <c r="AV588" i="11" s="1"/>
  <c r="AQ404" i="12"/>
  <c r="AQ407" i="12" s="1"/>
  <c r="AP409" i="12"/>
  <c r="AP410" i="12" s="1"/>
  <c r="AP411" i="12" s="1"/>
  <c r="AP412" i="12" s="1"/>
  <c r="AN16" i="10"/>
  <c r="AO11" i="10"/>
  <c r="AO14" i="10" s="1"/>
  <c r="AU834" i="11"/>
  <c r="AU835" i="11" s="1"/>
  <c r="AU836" i="11" s="1"/>
  <c r="AU605" i="11"/>
  <c r="AU606" i="11" s="1"/>
  <c r="AU607" i="11" s="1"/>
  <c r="AU608" i="11" s="1"/>
  <c r="AV600" i="11"/>
  <c r="AV603" i="11" s="1"/>
  <c r="AT926" i="11"/>
  <c r="AT927" i="11" s="1"/>
  <c r="AT928" i="11" s="1"/>
  <c r="AT929" i="11" s="1"/>
  <c r="AU921" i="11"/>
  <c r="AU924" i="11" s="1"/>
  <c r="AS439" i="12"/>
  <c r="AS440" i="12" s="1"/>
  <c r="AS441" i="12" s="1"/>
  <c r="AS442" i="12" s="1"/>
  <c r="AT434" i="12"/>
  <c r="AT437" i="12" s="1"/>
  <c r="AS499" i="12"/>
  <c r="AT494" i="12"/>
  <c r="AT497" i="12" s="1"/>
  <c r="AY587" i="11"/>
  <c r="AP284" i="12"/>
  <c r="AP287" i="12" s="1"/>
  <c r="AO289" i="12"/>
  <c r="AS484" i="12"/>
  <c r="AT479" i="12"/>
  <c r="AT482" i="12" s="1"/>
  <c r="AS209" i="12"/>
  <c r="AS210" i="12" s="1"/>
  <c r="AS211" i="12" s="1"/>
  <c r="AW157" i="12"/>
  <c r="AV112" i="12"/>
  <c r="AW331" i="12"/>
  <c r="AW323" i="11"/>
  <c r="AW326" i="11" s="1"/>
  <c r="AV328" i="11"/>
  <c r="AW451" i="12"/>
  <c r="AX444" i="12"/>
  <c r="AU953" i="11"/>
  <c r="AT863" i="11"/>
  <c r="AQ555" i="11"/>
  <c r="AQ558" i="11" s="1"/>
  <c r="AP560" i="11"/>
  <c r="AP561" i="11" s="1"/>
  <c r="AP562" i="11" s="1"/>
  <c r="AP563" i="11" s="1"/>
  <c r="AV911" i="11"/>
  <c r="AW906" i="11"/>
  <c r="AW909" i="11" s="1"/>
  <c r="AM291" i="12"/>
  <c r="AM292" i="12" s="1"/>
  <c r="AM17" i="10"/>
  <c r="AY172" i="12"/>
  <c r="AZ165" i="12"/>
  <c r="AR570" i="11"/>
  <c r="AR573" i="11" s="1"/>
  <c r="AQ575" i="11"/>
  <c r="AU1034" i="11"/>
  <c r="AU1035" i="11" s="1"/>
  <c r="AU1036" i="11" s="1"/>
  <c r="AU1037" i="11" s="1"/>
  <c r="AV1029" i="11"/>
  <c r="AV1032" i="11" s="1"/>
  <c r="AU725" i="11"/>
  <c r="AV720" i="11"/>
  <c r="AV723" i="11" s="1"/>
  <c r="BA91" i="11"/>
  <c r="AS84" i="12"/>
  <c r="AS85" i="12" s="1"/>
  <c r="AT306" i="12"/>
  <c r="AT307" i="12" s="1"/>
  <c r="AS524" i="12"/>
  <c r="AS527" i="12" s="1"/>
  <c r="AR529" i="12"/>
  <c r="AR530" i="12" s="1"/>
  <c r="AR531" i="12" s="1"/>
  <c r="AR532" i="12" s="1"/>
  <c r="AT756" i="11"/>
  <c r="AT757" i="11" s="1"/>
  <c r="AT758" i="11" s="1"/>
  <c r="AZ127" i="12"/>
  <c r="AR560" i="12"/>
  <c r="AR561" i="12" s="1"/>
  <c r="AR562" i="12" s="1"/>
  <c r="BA3" i="10"/>
  <c r="AT989" i="11"/>
  <c r="AT990" i="11" s="1"/>
  <c r="AT991" i="11" s="1"/>
  <c r="AT992" i="11" s="1"/>
  <c r="AU984" i="11"/>
  <c r="AU987" i="11" s="1"/>
  <c r="AW265" i="11"/>
  <c r="AX280" i="11"/>
  <c r="AS675" i="11"/>
  <c r="AS678" i="11" s="1"/>
  <c r="AR680" i="11"/>
  <c r="AV145" i="12"/>
  <c r="AV146" i="12" s="1"/>
  <c r="AV147" i="12" s="1"/>
  <c r="AV148" i="12" s="1"/>
  <c r="AW140" i="12"/>
  <c r="AW143" i="12" s="1"/>
  <c r="AQ514" i="12"/>
  <c r="AQ515" i="12" s="1"/>
  <c r="AQ516" i="12" s="1"/>
  <c r="AQ517" i="12" s="1"/>
  <c r="AR509" i="12"/>
  <c r="AR512" i="12" s="1"/>
  <c r="AQ545" i="12"/>
  <c r="AQ546" i="12" s="1"/>
  <c r="AQ547" i="12" s="1"/>
  <c r="AS454" i="12"/>
  <c r="AT449" i="12"/>
  <c r="AT452" i="12" s="1"/>
  <c r="AT710" i="11"/>
  <c r="AT711" i="11" s="1"/>
  <c r="AT712" i="11" s="1"/>
  <c r="AT713" i="11" s="1"/>
  <c r="AU705" i="11"/>
  <c r="AU708" i="11" s="1"/>
  <c r="AT936" i="11"/>
  <c r="AT939" i="11" s="1"/>
  <c r="AS941" i="11"/>
  <c r="AR191" i="12"/>
  <c r="AR192" i="12" s="1"/>
  <c r="AR193" i="12" s="1"/>
  <c r="AU770" i="11"/>
  <c r="AU771" i="11" s="1"/>
  <c r="AU772" i="11" s="1"/>
  <c r="AU773" i="11" s="1"/>
  <c r="AV765" i="11"/>
  <c r="AV768" i="11" s="1"/>
  <c r="AW248" i="11"/>
  <c r="AW251" i="11" s="1"/>
  <c r="AV253" i="11"/>
  <c r="AV254" i="11" s="1"/>
  <c r="AV255" i="11" s="1"/>
  <c r="AV256" i="11" s="1"/>
  <c r="AS990" i="11"/>
  <c r="AS991" i="11" s="1"/>
  <c r="AS992" i="11" s="1"/>
  <c r="AV466" i="12"/>
  <c r="AW459" i="12"/>
  <c r="AR440" i="12"/>
  <c r="AR441" i="12" s="1"/>
  <c r="AR442" i="12" s="1"/>
  <c r="AT268" i="11"/>
  <c r="AT269" i="11" s="1"/>
  <c r="AT270" i="11" s="1"/>
  <c r="AT271" i="11" s="1"/>
  <c r="AU263" i="11"/>
  <c r="AU266" i="11" s="1"/>
  <c r="AU238" i="12"/>
  <c r="AV233" i="12"/>
  <c r="AV236" i="12" s="1"/>
  <c r="AZ1016" i="11"/>
  <c r="AY986" i="11"/>
  <c r="BA419" i="11"/>
  <c r="AU423" i="11"/>
  <c r="AU424" i="11" s="1"/>
  <c r="AU425" i="11" s="1"/>
  <c r="AS335" i="12"/>
  <c r="AT256" i="12"/>
  <c r="AT257" i="12" s="1"/>
  <c r="AT258" i="12" s="1"/>
  <c r="AT259" i="12" s="1"/>
  <c r="AU251" i="12"/>
  <c r="AU254" i="12" s="1"/>
  <c r="AQ543" i="11"/>
  <c r="AQ544" i="11" s="1"/>
  <c r="AQ545" i="11" s="1"/>
  <c r="AR455" i="12"/>
  <c r="AR456" i="12" s="1"/>
  <c r="AR457" i="12" s="1"/>
  <c r="AV707" i="11"/>
  <c r="AW722" i="11"/>
  <c r="AV173" i="11"/>
  <c r="AV176" i="11" s="1"/>
  <c r="AU178" i="11"/>
  <c r="AU179" i="11" s="1"/>
  <c r="AU180" i="11" s="1"/>
  <c r="AU181" i="11" s="1"/>
  <c r="AR861" i="11"/>
  <c r="AR864" i="11" s="1"/>
  <c r="AQ866" i="11"/>
  <c r="AQ867" i="11" s="1"/>
  <c r="AQ868" i="11" s="1"/>
  <c r="AQ869" i="11" s="1"/>
  <c r="AU630" i="11"/>
  <c r="AU633" i="11" s="1"/>
  <c r="AT635" i="11"/>
  <c r="AU313" i="11"/>
  <c r="AU314" i="11" s="1"/>
  <c r="AU315" i="11" s="1"/>
  <c r="AU316" i="11" s="1"/>
  <c r="AV308" i="11"/>
  <c r="AV311" i="11" s="1"/>
  <c r="AU319" i="12"/>
  <c r="AU320" i="12" s="1"/>
  <c r="AU321" i="12" s="1"/>
  <c r="AU322" i="12" s="1"/>
  <c r="AV314" i="12"/>
  <c r="AV317" i="12" s="1"/>
  <c r="AU438" i="11"/>
  <c r="AU439" i="11" s="1"/>
  <c r="AU440" i="11" s="1"/>
  <c r="AU224" i="11"/>
  <c r="AU225" i="11" s="1"/>
  <c r="AU226" i="11" s="1"/>
  <c r="AV368" i="11"/>
  <c r="AV371" i="11" s="1"/>
  <c r="AU373" i="11"/>
  <c r="AU283" i="11"/>
  <c r="AV278" i="11"/>
  <c r="AV281" i="11" s="1"/>
  <c r="AU452" i="11"/>
  <c r="AU453" i="11" s="1"/>
  <c r="AU454" i="11" s="1"/>
  <c r="AU455" i="11" s="1"/>
  <c r="AV447" i="11"/>
  <c r="AV450" i="11" s="1"/>
  <c r="BB190" i="11"/>
  <c r="AU1004" i="11"/>
  <c r="AU1005" i="11" s="1"/>
  <c r="AU1006" i="11" s="1"/>
  <c r="AU1007" i="11" s="1"/>
  <c r="AV999" i="11"/>
  <c r="AV1002" i="11" s="1"/>
  <c r="AS257" i="12"/>
  <c r="AS258" i="12" s="1"/>
  <c r="AS259" i="12" s="1"/>
  <c r="AU819" i="11"/>
  <c r="AU820" i="11" s="1"/>
  <c r="AU821" i="11" s="1"/>
  <c r="AS660" i="11"/>
  <c r="AS663" i="11" s="1"/>
  <c r="AR665" i="11"/>
  <c r="AR666" i="11" s="1"/>
  <c r="AR667" i="11" s="1"/>
  <c r="AR668" i="11" s="1"/>
  <c r="AV482" i="11"/>
  <c r="AW477" i="11"/>
  <c r="AW480" i="11" s="1"/>
  <c r="AW496" i="12"/>
  <c r="AX489" i="12"/>
  <c r="AZ800" i="11"/>
  <c r="BA815" i="11"/>
  <c r="AR956" i="11"/>
  <c r="AR957" i="11" s="1"/>
  <c r="AR958" i="11" s="1"/>
  <c r="AR959" i="11" s="1"/>
  <c r="AS951" i="11"/>
  <c r="AS954" i="11" s="1"/>
  <c r="AT131" i="12"/>
  <c r="P82" i="11"/>
  <c r="K91" i="14"/>
  <c r="AW158" i="11"/>
  <c r="AW161" i="11" s="1"/>
  <c r="AV163" i="11"/>
  <c r="BA55" i="12"/>
  <c r="AU238" i="11"/>
  <c r="AV233" i="11"/>
  <c r="AV236" i="11" s="1"/>
  <c r="AS359" i="12"/>
  <c r="AS362" i="12" s="1"/>
  <c r="AR364" i="12"/>
  <c r="AR365" i="12" s="1"/>
  <c r="AR366" i="12" s="1"/>
  <c r="AR367" i="12" s="1"/>
  <c r="AR350" i="12"/>
  <c r="AU223" i="12"/>
  <c r="AU224" i="12" s="1"/>
  <c r="AU225" i="12" s="1"/>
  <c r="AU226" i="12" s="1"/>
  <c r="AV218" i="12"/>
  <c r="AV221" i="12" s="1"/>
  <c r="AT591" i="11"/>
  <c r="AT592" i="11" s="1"/>
  <c r="AT593" i="11" s="1"/>
  <c r="AU77" i="12"/>
  <c r="AU80" i="12" s="1"/>
  <c r="AT82" i="12"/>
  <c r="AU786" i="11"/>
  <c r="AU787" i="11" s="1"/>
  <c r="AU788" i="11" s="1"/>
  <c r="AO381" i="12"/>
  <c r="AO382" i="12" s="1"/>
  <c r="AO290" i="12"/>
  <c r="AU164" i="11"/>
  <c r="AU165" i="11" s="1"/>
  <c r="AU166" i="11" s="1"/>
  <c r="AT272" i="12"/>
  <c r="AT273" i="12" s="1"/>
  <c r="AT274" i="12" s="1"/>
  <c r="AT320" i="12"/>
  <c r="AT321" i="12" s="1"/>
  <c r="AT322" i="12" s="1"/>
  <c r="AW432" i="11"/>
  <c r="AW435" i="11" s="1"/>
  <c r="AV437" i="11"/>
  <c r="AS134" i="11"/>
  <c r="AS135" i="11" s="1"/>
  <c r="AS136" i="11" s="1"/>
  <c r="AU148" i="11"/>
  <c r="AU149" i="11" s="1"/>
  <c r="AU150" i="11" s="1"/>
  <c r="AU151" i="11" s="1"/>
  <c r="AV143" i="11"/>
  <c r="AV146" i="11" s="1"/>
  <c r="AR391" i="12"/>
  <c r="AQ286" i="12"/>
  <c r="AQ13" i="10" s="1"/>
  <c r="AU203" i="12"/>
  <c r="AU206" i="12" s="1"/>
  <c r="AT208" i="12"/>
  <c r="AU97" i="12"/>
  <c r="AV92" i="12"/>
  <c r="AV95" i="12" s="1"/>
  <c r="AT284" i="11"/>
  <c r="AT285" i="11" s="1"/>
  <c r="AT286" i="11" s="1"/>
  <c r="AY464" i="11"/>
  <c r="BA370" i="11"/>
  <c r="AU146" i="12"/>
  <c r="AU147" i="12" s="1"/>
  <c r="AU148" i="12" s="1"/>
  <c r="AO19" i="10"/>
  <c r="AO20" i="10" s="1"/>
  <c r="AZ556" i="12"/>
  <c r="BA549" i="12"/>
  <c r="AV798" i="11"/>
  <c r="AV801" i="11" s="1"/>
  <c r="AU803" i="11"/>
  <c r="AW813" i="11"/>
  <c r="AW816" i="11" s="1"/>
  <c r="AV818" i="11"/>
  <c r="AV785" i="11"/>
  <c r="AV786" i="11" s="1"/>
  <c r="AV787" i="11" s="1"/>
  <c r="AV788" i="11" s="1"/>
  <c r="AW780" i="11"/>
  <c r="AW783" i="11" s="1"/>
  <c r="AZ205" i="11"/>
  <c r="AY175" i="11"/>
  <c r="AW130" i="11"/>
  <c r="AX145" i="11"/>
  <c r="AQ425" i="12"/>
  <c r="AQ426" i="12" s="1"/>
  <c r="AQ427" i="12" s="1"/>
  <c r="AQ407" i="11"/>
  <c r="AR402" i="11"/>
  <c r="AR405" i="11" s="1"/>
  <c r="AT133" i="11"/>
  <c r="AT134" i="11" s="1"/>
  <c r="AT135" i="11" s="1"/>
  <c r="AT136" i="11" s="1"/>
  <c r="AU128" i="11"/>
  <c r="AU131" i="11" s="1"/>
  <c r="AW293" i="11"/>
  <c r="AW296" i="11" s="1"/>
  <c r="AV298" i="11"/>
  <c r="AS161" i="12"/>
  <c r="AW828" i="11"/>
  <c r="AW831" i="11" s="1"/>
  <c r="AV833" i="11"/>
  <c r="AV125" i="12"/>
  <c r="AV128" i="12" s="1"/>
  <c r="AU130" i="12"/>
  <c r="AU131" i="12" s="1"/>
  <c r="AS559" i="12"/>
  <c r="AT554" i="12"/>
  <c r="AT557" i="12" s="1"/>
  <c r="AV436" i="12"/>
  <c r="AW429" i="12"/>
  <c r="AU304" i="12"/>
  <c r="AU305" i="12" s="1"/>
  <c r="AV299" i="12"/>
  <c r="AV302" i="12" s="1"/>
  <c r="AR500" i="12"/>
  <c r="AR501" i="12" s="1"/>
  <c r="AR502" i="12" s="1"/>
  <c r="AR424" i="12"/>
  <c r="AS419" i="12"/>
  <c r="AS422" i="12" s="1"/>
  <c r="AR527" i="11"/>
  <c r="AR528" i="11" s="1"/>
  <c r="AR529" i="11" s="1"/>
  <c r="AR530" i="11" s="1"/>
  <c r="AS522" i="11"/>
  <c r="AS525" i="11" s="1"/>
  <c r="AP408" i="11"/>
  <c r="AP409" i="11" s="1"/>
  <c r="AP410" i="11" s="1"/>
  <c r="AW343" i="11"/>
  <c r="AX338" i="11"/>
  <c r="AX341" i="11" s="1"/>
  <c r="AV662" i="11"/>
  <c r="AU572" i="11"/>
  <c r="AU557" i="11" s="1"/>
  <c r="AT771" i="11"/>
  <c r="AT772" i="11" s="1"/>
  <c r="AT773" i="11" s="1"/>
  <c r="AZ481" i="12" l="1"/>
  <c r="BA474" i="12"/>
  <c r="BA481" i="12" s="1"/>
  <c r="AN17" i="10"/>
  <c r="AW662" i="11"/>
  <c r="AV572" i="11"/>
  <c r="AV557" i="11" s="1"/>
  <c r="AT522" i="11"/>
  <c r="AT525" i="11" s="1"/>
  <c r="AS527" i="11"/>
  <c r="AW436" i="12"/>
  <c r="AX429" i="12"/>
  <c r="AW833" i="11"/>
  <c r="AX828" i="11"/>
  <c r="AX831" i="11" s="1"/>
  <c r="AW298" i="11"/>
  <c r="AW299" i="11" s="1"/>
  <c r="AW300" i="11" s="1"/>
  <c r="AW301" i="11" s="1"/>
  <c r="AX293" i="11"/>
  <c r="AX296" i="11" s="1"/>
  <c r="AX780" i="11"/>
  <c r="AX783" i="11" s="1"/>
  <c r="AW785" i="11"/>
  <c r="AW786" i="11" s="1"/>
  <c r="AW787" i="11" s="1"/>
  <c r="AW788" i="11" s="1"/>
  <c r="AV803" i="11"/>
  <c r="AW798" i="11"/>
  <c r="AW801" i="11" s="1"/>
  <c r="AW92" i="12"/>
  <c r="AW95" i="12" s="1"/>
  <c r="AV97" i="12"/>
  <c r="AV98" i="12" s="1"/>
  <c r="AV99" i="12" s="1"/>
  <c r="AV100" i="12" s="1"/>
  <c r="AW143" i="11"/>
  <c r="AW146" i="11" s="1"/>
  <c r="AV148" i="11"/>
  <c r="AW233" i="11"/>
  <c r="AW236" i="11" s="1"/>
  <c r="AV238" i="11"/>
  <c r="AV239" i="11" s="1"/>
  <c r="AV240" i="11" s="1"/>
  <c r="AV241" i="11" s="1"/>
  <c r="BA800" i="11"/>
  <c r="BB815" i="11"/>
  <c r="AW482" i="11"/>
  <c r="AW483" i="11" s="1"/>
  <c r="AW484" i="11" s="1"/>
  <c r="AW485" i="11" s="1"/>
  <c r="AX477" i="11"/>
  <c r="AX480" i="11" s="1"/>
  <c r="AU306" i="12"/>
  <c r="AU307" i="12" s="1"/>
  <c r="AW999" i="11"/>
  <c r="AW1002" i="11" s="1"/>
  <c r="AV1004" i="11"/>
  <c r="AV1005" i="11" s="1"/>
  <c r="AV1006" i="11" s="1"/>
  <c r="AV1007" i="11" s="1"/>
  <c r="AW447" i="11"/>
  <c r="AW450" i="11" s="1"/>
  <c r="AV452" i="11"/>
  <c r="AW308" i="11"/>
  <c r="AW311" i="11" s="1"/>
  <c r="AV313" i="11"/>
  <c r="AV314" i="11" s="1"/>
  <c r="AV315" i="11" s="1"/>
  <c r="AV316" i="11" s="1"/>
  <c r="AS861" i="11"/>
  <c r="AS864" i="11" s="1"/>
  <c r="AR866" i="11"/>
  <c r="AR867" i="11" s="1"/>
  <c r="AR868" i="11" s="1"/>
  <c r="AR869" i="11" s="1"/>
  <c r="AW707" i="11"/>
  <c r="AX722" i="11"/>
  <c r="AS336" i="12"/>
  <c r="AS337" i="12" s="1"/>
  <c r="AW233" i="12"/>
  <c r="AW236" i="12" s="1"/>
  <c r="AV238" i="12"/>
  <c r="AV239" i="12" s="1"/>
  <c r="AV240" i="12" s="1"/>
  <c r="AV241" i="12" s="1"/>
  <c r="AW253" i="11"/>
  <c r="AX248" i="11"/>
  <c r="AX251" i="11" s="1"/>
  <c r="AV705" i="11"/>
  <c r="AV708" i="11" s="1"/>
  <c r="AU710" i="11"/>
  <c r="AU711" i="11" s="1"/>
  <c r="AU712" i="11" s="1"/>
  <c r="AU713" i="11" s="1"/>
  <c r="AX140" i="12"/>
  <c r="AX143" i="12" s="1"/>
  <c r="AW145" i="12"/>
  <c r="AW146" i="12" s="1"/>
  <c r="AW147" i="12" s="1"/>
  <c r="AW148" i="12" s="1"/>
  <c r="AX265" i="11"/>
  <c r="AY280" i="11"/>
  <c r="BB3" i="10"/>
  <c r="BB91" i="11"/>
  <c r="AW1029" i="11"/>
  <c r="AW1032" i="11" s="1"/>
  <c r="AV1034" i="11"/>
  <c r="AV1035" i="11" s="1"/>
  <c r="AV1036" i="11" s="1"/>
  <c r="AV1037" i="11" s="1"/>
  <c r="AU434" i="12"/>
  <c r="AU437" i="12" s="1"/>
  <c r="AT439" i="12"/>
  <c r="AW600" i="11"/>
  <c r="AW603" i="11" s="1"/>
  <c r="AV605" i="11"/>
  <c r="AV606" i="11" s="1"/>
  <c r="AV607" i="11" s="1"/>
  <c r="AV608" i="11" s="1"/>
  <c r="AW223" i="11"/>
  <c r="AW224" i="11" s="1"/>
  <c r="AW225" i="11" s="1"/>
  <c r="AW226" i="11" s="1"/>
  <c r="AX218" i="11"/>
  <c r="AX221" i="11" s="1"/>
  <c r="AY878" i="11"/>
  <c r="AZ893" i="11"/>
  <c r="AS544" i="12"/>
  <c r="AS545" i="12" s="1"/>
  <c r="AS546" i="12" s="1"/>
  <c r="AS547" i="12" s="1"/>
  <c r="AT539" i="12"/>
  <c r="AT542" i="12" s="1"/>
  <c r="AW526" i="12"/>
  <c r="AX519" i="12"/>
  <c r="AV361" i="12"/>
  <c r="AW750" i="11"/>
  <c r="AW753" i="11" s="1"/>
  <c r="AV755" i="11"/>
  <c r="AV756" i="11" s="1"/>
  <c r="AV757" i="11" s="1"/>
  <c r="AV758" i="11" s="1"/>
  <c r="AT966" i="11"/>
  <c r="AT969" i="11" s="1"/>
  <c r="AS971" i="11"/>
  <c r="AS972" i="11" s="1"/>
  <c r="AS973" i="11" s="1"/>
  <c r="AS974" i="11" s="1"/>
  <c r="AW735" i="11"/>
  <c r="AW738" i="11" s="1"/>
  <c r="AV740" i="11"/>
  <c r="AV741" i="11" s="1"/>
  <c r="AV742" i="11" s="1"/>
  <c r="AV743" i="11" s="1"/>
  <c r="AU645" i="11"/>
  <c r="AU648" i="11" s="1"/>
  <c r="AT650" i="11"/>
  <c r="AT651" i="11" s="1"/>
  <c r="AT652" i="11" s="1"/>
  <c r="AT653" i="11" s="1"/>
  <c r="AY338" i="11"/>
  <c r="AY341" i="11" s="1"/>
  <c r="AX343" i="11"/>
  <c r="AX344" i="11" s="1"/>
  <c r="AX345" i="11" s="1"/>
  <c r="AX346" i="11" s="1"/>
  <c r="AV421" i="12"/>
  <c r="AS162" i="12"/>
  <c r="AS163" i="12" s="1"/>
  <c r="AU374" i="11"/>
  <c r="AU375" i="11" s="1"/>
  <c r="AU376" i="11" s="1"/>
  <c r="AV128" i="11"/>
  <c r="AV131" i="11" s="1"/>
  <c r="AU133" i="11"/>
  <c r="AU134" i="11" s="1"/>
  <c r="AU135" i="11" s="1"/>
  <c r="AU136" i="11" s="1"/>
  <c r="AT161" i="12"/>
  <c r="AT162" i="12" s="1"/>
  <c r="AT163" i="12" s="1"/>
  <c r="BA556" i="12"/>
  <c r="BB549" i="12"/>
  <c r="BB370" i="11"/>
  <c r="AZ464" i="11"/>
  <c r="AV149" i="11"/>
  <c r="AV150" i="11" s="1"/>
  <c r="AV151" i="11" s="1"/>
  <c r="AQ576" i="11"/>
  <c r="AQ577" i="11" s="1"/>
  <c r="AQ578" i="11" s="1"/>
  <c r="AO291" i="12"/>
  <c r="AO292" i="12" s="1"/>
  <c r="AO17" i="10"/>
  <c r="AU82" i="12"/>
  <c r="AV77" i="12"/>
  <c r="AV80" i="12" s="1"/>
  <c r="AV223" i="12"/>
  <c r="AV224" i="12" s="1"/>
  <c r="AV225" i="12" s="1"/>
  <c r="AV226" i="12" s="1"/>
  <c r="AW218" i="12"/>
  <c r="AW221" i="12" s="1"/>
  <c r="AT132" i="12"/>
  <c r="AT133" i="12" s="1"/>
  <c r="AV329" i="11"/>
  <c r="AV330" i="11" s="1"/>
  <c r="AV331" i="11" s="1"/>
  <c r="AV373" i="11"/>
  <c r="AV374" i="11" s="1"/>
  <c r="AV375" i="11" s="1"/>
  <c r="AV376" i="11" s="1"/>
  <c r="AW368" i="11"/>
  <c r="AW371" i="11" s="1"/>
  <c r="AS500" i="12"/>
  <c r="AS501" i="12" s="1"/>
  <c r="AS502" i="12" s="1"/>
  <c r="AU635" i="11"/>
  <c r="AV630" i="11"/>
  <c r="AV633" i="11" s="1"/>
  <c r="AU98" i="12"/>
  <c r="AU99" i="12" s="1"/>
  <c r="AU100" i="12" s="1"/>
  <c r="AW765" i="11"/>
  <c r="AW768" i="11" s="1"/>
  <c r="AV770" i="11"/>
  <c r="AV771" i="11" s="1"/>
  <c r="AV772" i="11" s="1"/>
  <c r="AV773" i="11" s="1"/>
  <c r="AV912" i="11"/>
  <c r="AV913" i="11" s="1"/>
  <c r="AV914" i="11" s="1"/>
  <c r="AW720" i="11"/>
  <c r="AW723" i="11" s="1"/>
  <c r="AV725" i="11"/>
  <c r="AV726" i="11" s="1"/>
  <c r="AV727" i="11" s="1"/>
  <c r="AV728" i="11" s="1"/>
  <c r="AR575" i="11"/>
  <c r="AS570" i="11"/>
  <c r="AS573" i="11" s="1"/>
  <c r="AZ172" i="12"/>
  <c r="BA165" i="12"/>
  <c r="AV164" i="11"/>
  <c r="AV165" i="11" s="1"/>
  <c r="AV166" i="11" s="1"/>
  <c r="AV483" i="11"/>
  <c r="AV484" i="11" s="1"/>
  <c r="AV485" i="11" s="1"/>
  <c r="AW328" i="11"/>
  <c r="AW329" i="11" s="1"/>
  <c r="AW330" i="11" s="1"/>
  <c r="AW331" i="11" s="1"/>
  <c r="AX323" i="11"/>
  <c r="AX326" i="11" s="1"/>
  <c r="AP290" i="12"/>
  <c r="AX157" i="12"/>
  <c r="AW112" i="12"/>
  <c r="AU185" i="12"/>
  <c r="AU188" i="12" s="1"/>
  <c r="AT190" i="12"/>
  <c r="AT191" i="12" s="1"/>
  <c r="AT192" i="12" s="1"/>
  <c r="AT193" i="12" s="1"/>
  <c r="BB301" i="12"/>
  <c r="AX79" i="12"/>
  <c r="AY94" i="12"/>
  <c r="BC1001" i="11"/>
  <c r="AT537" i="11"/>
  <c r="AT540" i="11" s="1"/>
  <c r="AS542" i="11"/>
  <c r="AS543" i="11" s="1"/>
  <c r="AS544" i="11" s="1"/>
  <c r="AS545" i="11" s="1"/>
  <c r="AW494" i="11"/>
  <c r="AV404" i="11"/>
  <c r="AV896" i="11"/>
  <c r="AV897" i="11" s="1"/>
  <c r="AV898" i="11" s="1"/>
  <c r="AV899" i="11" s="1"/>
  <c r="AW891" i="11"/>
  <c r="AW894" i="11" s="1"/>
  <c r="AV541" i="12"/>
  <c r="AV511" i="12" s="1"/>
  <c r="AW534" i="12"/>
  <c r="AS560" i="12"/>
  <c r="AS561" i="12" s="1"/>
  <c r="AS562" i="12" s="1"/>
  <c r="AQ408" i="11"/>
  <c r="AQ409" i="11" s="1"/>
  <c r="AQ410" i="11" s="1"/>
  <c r="BD253" i="12"/>
  <c r="BE268" i="12"/>
  <c r="AV492" i="11"/>
  <c r="AV495" i="11" s="1"/>
  <c r="AU497" i="11"/>
  <c r="AU498" i="11" s="1"/>
  <c r="AU499" i="11" s="1"/>
  <c r="AU500" i="11" s="1"/>
  <c r="AT876" i="11"/>
  <c r="AT879" i="11" s="1"/>
  <c r="AS881" i="11"/>
  <c r="AW848" i="11"/>
  <c r="AW849" i="11" s="1"/>
  <c r="AW850" i="11" s="1"/>
  <c r="AW851" i="11" s="1"/>
  <c r="AX843" i="11"/>
  <c r="AX846" i="11" s="1"/>
  <c r="AS424" i="12"/>
  <c r="AS425" i="12" s="1"/>
  <c r="AS426" i="12" s="1"/>
  <c r="AS427" i="12" s="1"/>
  <c r="AT419" i="12"/>
  <c r="AT422" i="12" s="1"/>
  <c r="AW299" i="12"/>
  <c r="AW302" i="12" s="1"/>
  <c r="AV304" i="12"/>
  <c r="AV130" i="12"/>
  <c r="AW125" i="12"/>
  <c r="AW128" i="12" s="1"/>
  <c r="BA205" i="11"/>
  <c r="AZ175" i="11"/>
  <c r="AP19" i="10"/>
  <c r="AP20" i="10" s="1"/>
  <c r="AR351" i="12"/>
  <c r="AR352" i="12" s="1"/>
  <c r="AW163" i="11"/>
  <c r="AX158" i="11"/>
  <c r="AX161" i="11" s="1"/>
  <c r="AT951" i="11"/>
  <c r="AT954" i="11" s="1"/>
  <c r="AS956" i="11"/>
  <c r="AS957" i="11" s="1"/>
  <c r="AS958" i="11" s="1"/>
  <c r="AS959" i="11" s="1"/>
  <c r="AW344" i="11"/>
  <c r="AW345" i="11" s="1"/>
  <c r="AW346" i="11" s="1"/>
  <c r="BC190" i="11"/>
  <c r="AW278" i="11"/>
  <c r="AW281" i="11" s="1"/>
  <c r="AV283" i="11"/>
  <c r="AW314" i="12"/>
  <c r="AW317" i="12" s="1"/>
  <c r="AV319" i="12"/>
  <c r="AV320" i="12" s="1"/>
  <c r="AV321" i="12" s="1"/>
  <c r="AV322" i="12" s="1"/>
  <c r="AV178" i="11"/>
  <c r="AV179" i="11" s="1"/>
  <c r="AV180" i="11" s="1"/>
  <c r="AV181" i="11" s="1"/>
  <c r="AW173" i="11"/>
  <c r="AW176" i="11" s="1"/>
  <c r="AU256" i="12"/>
  <c r="AU257" i="12" s="1"/>
  <c r="AU258" i="12" s="1"/>
  <c r="AU259" i="12" s="1"/>
  <c r="AV251" i="12"/>
  <c r="AV254" i="12" s="1"/>
  <c r="BB419" i="11"/>
  <c r="AR177" i="12"/>
  <c r="AR178" i="12" s="1"/>
  <c r="AR116" i="12"/>
  <c r="AT83" i="12"/>
  <c r="AU449" i="12"/>
  <c r="AU452" i="12" s="1"/>
  <c r="AT454" i="12"/>
  <c r="AT455" i="12" s="1"/>
  <c r="AT456" i="12" s="1"/>
  <c r="AT457" i="12" s="1"/>
  <c r="AR514" i="12"/>
  <c r="AR515" i="12" s="1"/>
  <c r="AR516" i="12" s="1"/>
  <c r="AR517" i="12" s="1"/>
  <c r="AS509" i="12"/>
  <c r="AS512" i="12" s="1"/>
  <c r="AU989" i="11"/>
  <c r="AU990" i="11" s="1"/>
  <c r="AU991" i="11" s="1"/>
  <c r="AU992" i="11" s="1"/>
  <c r="AV984" i="11"/>
  <c r="AV987" i="11" s="1"/>
  <c r="BA127" i="12"/>
  <c r="AX451" i="12"/>
  <c r="AY444" i="12"/>
  <c r="AQ284" i="12"/>
  <c r="AQ287" i="12" s="1"/>
  <c r="AP289" i="12"/>
  <c r="AV921" i="11"/>
  <c r="AV924" i="11" s="1"/>
  <c r="AU926" i="11"/>
  <c r="AS175" i="12"/>
  <c r="AT170" i="12"/>
  <c r="AT173" i="12" s="1"/>
  <c r="AU132" i="12"/>
  <c r="AU133" i="12" s="1"/>
  <c r="AU464" i="12"/>
  <c r="AU467" i="12" s="1"/>
  <c r="AT469" i="12"/>
  <c r="AT470" i="12" s="1"/>
  <c r="AT471" i="12" s="1"/>
  <c r="AT472" i="12" s="1"/>
  <c r="AS485" i="12"/>
  <c r="AS486" i="12" s="1"/>
  <c r="AS487" i="12" s="1"/>
  <c r="AS374" i="12"/>
  <c r="AS377" i="12" s="1"/>
  <c r="AR379" i="12"/>
  <c r="AV819" i="11"/>
  <c r="AV820" i="11" s="1"/>
  <c r="AV821" i="11" s="1"/>
  <c r="AT209" i="12"/>
  <c r="AT210" i="12" s="1"/>
  <c r="AT211" i="12" s="1"/>
  <c r="AW690" i="11"/>
  <c r="AW693" i="11" s="1"/>
  <c r="AV695" i="11"/>
  <c r="AV696" i="11" s="1"/>
  <c r="AV697" i="11" s="1"/>
  <c r="AV698" i="11" s="1"/>
  <c r="AV438" i="11"/>
  <c r="AV439" i="11" s="1"/>
  <c r="AV440" i="11" s="1"/>
  <c r="AW462" i="11"/>
  <c r="AW465" i="11" s="1"/>
  <c r="AV467" i="11"/>
  <c r="AV468" i="11" s="1"/>
  <c r="AV469" i="11" s="1"/>
  <c r="AV470" i="11" s="1"/>
  <c r="AQ394" i="12"/>
  <c r="AR389" i="12"/>
  <c r="AR392" i="12" s="1"/>
  <c r="AT559" i="12"/>
  <c r="AT560" i="12" s="1"/>
  <c r="AT561" i="12" s="1"/>
  <c r="AT562" i="12" s="1"/>
  <c r="AU554" i="12"/>
  <c r="AU557" i="12" s="1"/>
  <c r="AW834" i="11"/>
  <c r="AW835" i="11" s="1"/>
  <c r="AW836" i="11" s="1"/>
  <c r="AR407" i="11"/>
  <c r="AS402" i="11"/>
  <c r="AS405" i="11" s="1"/>
  <c r="AX130" i="11"/>
  <c r="AY145" i="11"/>
  <c r="AT636" i="11"/>
  <c r="AT637" i="11" s="1"/>
  <c r="AT638" i="11" s="1"/>
  <c r="AW818" i="11"/>
  <c r="AW819" i="11" s="1"/>
  <c r="AW820" i="11" s="1"/>
  <c r="AW821" i="11" s="1"/>
  <c r="AX813" i="11"/>
  <c r="AX816" i="11" s="1"/>
  <c r="AU726" i="11"/>
  <c r="AU727" i="11" s="1"/>
  <c r="AU728" i="11" s="1"/>
  <c r="AU621" i="11"/>
  <c r="AU622" i="11" s="1"/>
  <c r="AU623" i="11" s="1"/>
  <c r="AU208" i="12"/>
  <c r="AV203" i="12"/>
  <c r="AV206" i="12" s="1"/>
  <c r="AS391" i="12"/>
  <c r="AR286" i="12"/>
  <c r="AR13" i="10" s="1"/>
  <c r="AW437" i="11"/>
  <c r="AX432" i="11"/>
  <c r="AX435" i="11" s="1"/>
  <c r="AS942" i="11"/>
  <c r="AS943" i="11" s="1"/>
  <c r="AS944" i="11" s="1"/>
  <c r="AR681" i="11"/>
  <c r="AR682" i="11" s="1"/>
  <c r="AR683" i="11" s="1"/>
  <c r="AS364" i="12"/>
  <c r="AT359" i="12"/>
  <c r="AT362" i="12" s="1"/>
  <c r="BB55" i="12"/>
  <c r="P83" i="11"/>
  <c r="K92" i="14"/>
  <c r="AX496" i="12"/>
  <c r="AY489" i="12"/>
  <c r="AR425" i="12"/>
  <c r="AR426" i="12" s="1"/>
  <c r="AR427" i="12" s="1"/>
  <c r="AS665" i="11"/>
  <c r="AS666" i="11" s="1"/>
  <c r="AS667" i="11" s="1"/>
  <c r="AS668" i="11" s="1"/>
  <c r="AT660" i="11"/>
  <c r="AT663" i="11" s="1"/>
  <c r="AU804" i="11"/>
  <c r="AU805" i="11" s="1"/>
  <c r="AU806" i="11" s="1"/>
  <c r="BA1016" i="11"/>
  <c r="AZ986" i="11"/>
  <c r="AV263" i="11"/>
  <c r="AV266" i="11" s="1"/>
  <c r="AU268" i="11"/>
  <c r="AU269" i="11" s="1"/>
  <c r="AU270" i="11" s="1"/>
  <c r="AU271" i="11" s="1"/>
  <c r="AW466" i="12"/>
  <c r="AX459" i="12"/>
  <c r="AT335" i="12"/>
  <c r="AT336" i="12" s="1"/>
  <c r="AT337" i="12" s="1"/>
  <c r="AT941" i="11"/>
  <c r="AU936" i="11"/>
  <c r="AU939" i="11" s="1"/>
  <c r="AS680" i="11"/>
  <c r="AS681" i="11" s="1"/>
  <c r="AS682" i="11" s="1"/>
  <c r="AS683" i="11" s="1"/>
  <c r="AT675" i="11"/>
  <c r="AT678" i="11" s="1"/>
  <c r="AU239" i="11"/>
  <c r="AU240" i="11" s="1"/>
  <c r="AU241" i="11" s="1"/>
  <c r="AS529" i="12"/>
  <c r="AT524" i="12"/>
  <c r="AT527" i="12" s="1"/>
  <c r="AU591" i="11"/>
  <c r="AU592" i="11" s="1"/>
  <c r="AU593" i="11" s="1"/>
  <c r="AS350" i="12"/>
  <c r="AS351" i="12" s="1"/>
  <c r="AS352" i="12" s="1"/>
  <c r="AX906" i="11"/>
  <c r="AX909" i="11" s="1"/>
  <c r="AW911" i="11"/>
  <c r="AW912" i="11" s="1"/>
  <c r="AW913" i="11" s="1"/>
  <c r="AW914" i="11" s="1"/>
  <c r="AR555" i="11"/>
  <c r="AR558" i="11" s="1"/>
  <c r="AQ560" i="11"/>
  <c r="AV953" i="11"/>
  <c r="AU863" i="11"/>
  <c r="AX331" i="12"/>
  <c r="AU284" i="11"/>
  <c r="AU285" i="11" s="1"/>
  <c r="AU286" i="11" s="1"/>
  <c r="AU479" i="12"/>
  <c r="AU482" i="12" s="1"/>
  <c r="AT484" i="12"/>
  <c r="AZ587" i="11"/>
  <c r="AT499" i="12"/>
  <c r="AU494" i="12"/>
  <c r="AU497" i="12" s="1"/>
  <c r="AO16" i="10"/>
  <c r="AP11" i="10"/>
  <c r="AP14" i="10" s="1"/>
  <c r="AQ409" i="12"/>
  <c r="AR404" i="12"/>
  <c r="AR407" i="12" s="1"/>
  <c r="AW585" i="11"/>
  <c r="AW588" i="11" s="1"/>
  <c r="AV590" i="11"/>
  <c r="AV591" i="11" s="1"/>
  <c r="AV592" i="11" s="1"/>
  <c r="AV593" i="11" s="1"/>
  <c r="AZ205" i="12"/>
  <c r="BA220" i="12"/>
  <c r="AT512" i="11"/>
  <c r="AT513" i="11" s="1"/>
  <c r="AT514" i="11" s="1"/>
  <c r="AT515" i="11" s="1"/>
  <c r="AU507" i="11"/>
  <c r="AU510" i="11" s="1"/>
  <c r="AU344" i="12"/>
  <c r="AU347" i="12" s="1"/>
  <c r="AT349" i="12"/>
  <c r="AT350" i="12" s="1"/>
  <c r="AT351" i="12" s="1"/>
  <c r="AT352" i="12" s="1"/>
  <c r="AU239" i="12"/>
  <c r="AU240" i="12" s="1"/>
  <c r="AU241" i="12" s="1"/>
  <c r="AU334" i="12"/>
  <c r="AU335" i="12" s="1"/>
  <c r="AV329" i="12"/>
  <c r="AV332" i="12" s="1"/>
  <c r="AS455" i="12"/>
  <c r="AS456" i="12" s="1"/>
  <c r="AS457" i="12" s="1"/>
  <c r="AW422" i="11"/>
  <c r="AW423" i="11" s="1"/>
  <c r="AW424" i="11" s="1"/>
  <c r="AW425" i="11" s="1"/>
  <c r="AX417" i="11"/>
  <c r="AX420" i="11" s="1"/>
  <c r="AV194" i="11"/>
  <c r="AV195" i="11" s="1"/>
  <c r="AV196" i="11" s="1"/>
  <c r="AV271" i="12"/>
  <c r="AW266" i="12"/>
  <c r="AW269" i="12" s="1"/>
  <c r="AW1014" i="11"/>
  <c r="AW1017" i="11" s="1"/>
  <c r="AV1019" i="11"/>
  <c r="AV834" i="11"/>
  <c r="AV835" i="11" s="1"/>
  <c r="AV836" i="11" s="1"/>
  <c r="AV299" i="11"/>
  <c r="AV300" i="11" s="1"/>
  <c r="AV301" i="11" s="1"/>
  <c r="AV155" i="12"/>
  <c r="AV158" i="12" s="1"/>
  <c r="AU160" i="12"/>
  <c r="AU161" i="12" s="1"/>
  <c r="AU162" i="12" s="1"/>
  <c r="AU163" i="12" s="1"/>
  <c r="AW615" i="11"/>
  <c r="AW618" i="11" s="1"/>
  <c r="AV620" i="11"/>
  <c r="AW203" i="11"/>
  <c r="AW206" i="11" s="1"/>
  <c r="AV208" i="11"/>
  <c r="AV209" i="11" s="1"/>
  <c r="AV210" i="11" s="1"/>
  <c r="AV211" i="11" s="1"/>
  <c r="AR545" i="12"/>
  <c r="AR546" i="12" s="1"/>
  <c r="AR547" i="12" s="1"/>
  <c r="AS110" i="12"/>
  <c r="AS113" i="12" s="1"/>
  <c r="AR115" i="12"/>
  <c r="AW193" i="11"/>
  <c r="AX188" i="11"/>
  <c r="AX191" i="11" s="1"/>
  <c r="AQ117" i="12"/>
  <c r="AQ118" i="12" s="1"/>
  <c r="BB474" i="12" l="1"/>
  <c r="AU336" i="12"/>
  <c r="AU337" i="12" s="1"/>
  <c r="AY188" i="11"/>
  <c r="AY191" i="11" s="1"/>
  <c r="AX193" i="11"/>
  <c r="AX194" i="11" s="1"/>
  <c r="AX195" i="11" s="1"/>
  <c r="AX196" i="11" s="1"/>
  <c r="AW208" i="11"/>
  <c r="AX203" i="11"/>
  <c r="AX206" i="11" s="1"/>
  <c r="AV160" i="12"/>
  <c r="AV161" i="12" s="1"/>
  <c r="AV162" i="12" s="1"/>
  <c r="AV163" i="12" s="1"/>
  <c r="AW155" i="12"/>
  <c r="AW158" i="12" s="1"/>
  <c r="AV507" i="11"/>
  <c r="AV510" i="11" s="1"/>
  <c r="AU512" i="11"/>
  <c r="AU513" i="11" s="1"/>
  <c r="AU514" i="11" s="1"/>
  <c r="AU515" i="11" s="1"/>
  <c r="AT529" i="12"/>
  <c r="AT530" i="12" s="1"/>
  <c r="AT531" i="12" s="1"/>
  <c r="AT532" i="12" s="1"/>
  <c r="AU524" i="12"/>
  <c r="AU527" i="12" s="1"/>
  <c r="AU675" i="11"/>
  <c r="AU678" i="11" s="1"/>
  <c r="AT680" i="11"/>
  <c r="AV936" i="11"/>
  <c r="AV939" i="11" s="1"/>
  <c r="AU941" i="11"/>
  <c r="AU942" i="11" s="1"/>
  <c r="AU943" i="11" s="1"/>
  <c r="AU944" i="11" s="1"/>
  <c r="AX466" i="12"/>
  <c r="AY459" i="12"/>
  <c r="AU660" i="11"/>
  <c r="AU663" i="11" s="1"/>
  <c r="AT665" i="11"/>
  <c r="AT666" i="11" s="1"/>
  <c r="AT667" i="11" s="1"/>
  <c r="AT668" i="11" s="1"/>
  <c r="AW695" i="11"/>
  <c r="AX690" i="11"/>
  <c r="AX693" i="11" s="1"/>
  <c r="AU469" i="12"/>
  <c r="AU470" i="12" s="1"/>
  <c r="AU471" i="12" s="1"/>
  <c r="AU472" i="12" s="1"/>
  <c r="AV464" i="12"/>
  <c r="AV467" i="12" s="1"/>
  <c r="AQ561" i="11"/>
  <c r="AQ562" i="11" s="1"/>
  <c r="AQ563" i="11" s="1"/>
  <c r="BB127" i="12"/>
  <c r="AU454" i="12"/>
  <c r="AU455" i="12" s="1"/>
  <c r="AU456" i="12" s="1"/>
  <c r="AU457" i="12" s="1"/>
  <c r="AV449" i="12"/>
  <c r="AV452" i="12" s="1"/>
  <c r="AR117" i="12"/>
  <c r="AR118" i="12" s="1"/>
  <c r="AW251" i="12"/>
  <c r="AW254" i="12" s="1"/>
  <c r="AV256" i="12"/>
  <c r="AV257" i="12" s="1"/>
  <c r="AV258" i="12" s="1"/>
  <c r="AV259" i="12" s="1"/>
  <c r="AY158" i="11"/>
  <c r="AY161" i="11" s="1"/>
  <c r="AX163" i="11"/>
  <c r="AX164" i="11" s="1"/>
  <c r="AX165" i="11" s="1"/>
  <c r="AX166" i="11" s="1"/>
  <c r="BB205" i="11"/>
  <c r="BA175" i="11"/>
  <c r="AV497" i="11"/>
  <c r="AV498" i="11" s="1"/>
  <c r="AV499" i="11" s="1"/>
  <c r="AV500" i="11" s="1"/>
  <c r="AW492" i="11"/>
  <c r="AW495" i="11" s="1"/>
  <c r="AX494" i="11"/>
  <c r="AW404" i="11"/>
  <c r="BD1001" i="11"/>
  <c r="AY79" i="12"/>
  <c r="AZ94" i="12"/>
  <c r="BC301" i="12"/>
  <c r="AY157" i="12"/>
  <c r="AX112" i="12"/>
  <c r="BC370" i="11"/>
  <c r="AW740" i="11"/>
  <c r="AW741" i="11" s="1"/>
  <c r="AW742" i="11" s="1"/>
  <c r="AW743" i="11" s="1"/>
  <c r="AX735" i="11"/>
  <c r="AX738" i="11" s="1"/>
  <c r="AZ878" i="11"/>
  <c r="BA893" i="11"/>
  <c r="AW1034" i="11"/>
  <c r="AX1029" i="11"/>
  <c r="AX1032" i="11" s="1"/>
  <c r="AX145" i="12"/>
  <c r="AY140" i="12"/>
  <c r="AY143" i="12" s="1"/>
  <c r="AW313" i="11"/>
  <c r="AW314" i="11" s="1"/>
  <c r="AW315" i="11" s="1"/>
  <c r="AW316" i="11" s="1"/>
  <c r="AX308" i="11"/>
  <c r="AX311" i="11" s="1"/>
  <c r="AY477" i="11"/>
  <c r="AY480" i="11" s="1"/>
  <c r="AX482" i="11"/>
  <c r="AX483" i="11" s="1"/>
  <c r="AX484" i="11" s="1"/>
  <c r="AX485" i="11" s="1"/>
  <c r="AW148" i="11"/>
  <c r="AW149" i="11" s="1"/>
  <c r="AW150" i="11" s="1"/>
  <c r="AW151" i="11" s="1"/>
  <c r="AX143" i="11"/>
  <c r="AX146" i="11" s="1"/>
  <c r="AR408" i="11"/>
  <c r="AR409" i="11" s="1"/>
  <c r="AR410" i="11" s="1"/>
  <c r="AR380" i="12"/>
  <c r="AW329" i="12"/>
  <c r="AW332" i="12" s="1"/>
  <c r="AV334" i="12"/>
  <c r="AV335" i="12" s="1"/>
  <c r="AV336" i="12" s="1"/>
  <c r="AV337" i="12" s="1"/>
  <c r="AQ11" i="10"/>
  <c r="AQ14" i="10" s="1"/>
  <c r="AP16" i="10"/>
  <c r="AV494" i="12"/>
  <c r="AV497" i="12" s="1"/>
  <c r="AU499" i="12"/>
  <c r="AU500" i="12" s="1"/>
  <c r="AU501" i="12" s="1"/>
  <c r="AU502" i="12" s="1"/>
  <c r="AY331" i="12"/>
  <c r="AR560" i="11"/>
  <c r="AS555" i="11"/>
  <c r="AS558" i="11" s="1"/>
  <c r="BB1016" i="11"/>
  <c r="BA986" i="11"/>
  <c r="BC55" i="12"/>
  <c r="AV804" i="11"/>
  <c r="AV805" i="11" s="1"/>
  <c r="AV806" i="11" s="1"/>
  <c r="AY130" i="11"/>
  <c r="AZ145" i="11"/>
  <c r="AV554" i="12"/>
  <c r="AV557" i="12" s="1"/>
  <c r="AU559" i="12"/>
  <c r="AU560" i="12" s="1"/>
  <c r="AU561" i="12" s="1"/>
  <c r="AU562" i="12" s="1"/>
  <c r="AW194" i="11"/>
  <c r="AW195" i="11" s="1"/>
  <c r="AW196" i="11" s="1"/>
  <c r="AW467" i="11"/>
  <c r="AW468" i="11" s="1"/>
  <c r="AW469" i="11" s="1"/>
  <c r="AW470" i="11" s="1"/>
  <c r="AX462" i="11"/>
  <c r="AX465" i="11" s="1"/>
  <c r="AS379" i="12"/>
  <c r="AT374" i="12"/>
  <c r="AT377" i="12" s="1"/>
  <c r="AU170" i="12"/>
  <c r="AU173" i="12" s="1"/>
  <c r="AT175" i="12"/>
  <c r="AT176" i="12" s="1"/>
  <c r="AV926" i="11"/>
  <c r="AW921" i="11"/>
  <c r="AW924" i="11" s="1"/>
  <c r="AQ289" i="12"/>
  <c r="AR284" i="12"/>
  <c r="AR287" i="12" s="1"/>
  <c r="AS514" i="12"/>
  <c r="AS515" i="12" s="1"/>
  <c r="AS516" i="12" s="1"/>
  <c r="AS517" i="12" s="1"/>
  <c r="AT509" i="12"/>
  <c r="AT512" i="12" s="1"/>
  <c r="AT942" i="11"/>
  <c r="AT943" i="11" s="1"/>
  <c r="AT944" i="11" s="1"/>
  <c r="AW283" i="11"/>
  <c r="AX278" i="11"/>
  <c r="AX281" i="11" s="1"/>
  <c r="AQ19" i="10"/>
  <c r="AQ20" i="10" s="1"/>
  <c r="AW304" i="12"/>
  <c r="AW305" i="12" s="1"/>
  <c r="AX299" i="12"/>
  <c r="AX302" i="12" s="1"/>
  <c r="AY843" i="11"/>
  <c r="AY846" i="11" s="1"/>
  <c r="AX848" i="11"/>
  <c r="AX849" i="11" s="1"/>
  <c r="AX850" i="11" s="1"/>
  <c r="AX851" i="11" s="1"/>
  <c r="BE253" i="12"/>
  <c r="BF268" i="12"/>
  <c r="AX891" i="11"/>
  <c r="AX894" i="11" s="1"/>
  <c r="AW896" i="11"/>
  <c r="AW897" i="11" s="1"/>
  <c r="AW898" i="11" s="1"/>
  <c r="AW899" i="11" s="1"/>
  <c r="AU190" i="12"/>
  <c r="AV185" i="12"/>
  <c r="AV188" i="12" s="1"/>
  <c r="AT440" i="12"/>
  <c r="AT441" i="12" s="1"/>
  <c r="AT442" i="12" s="1"/>
  <c r="AP291" i="12"/>
  <c r="AP292" i="12" s="1"/>
  <c r="AP17" i="10"/>
  <c r="BA172" i="12"/>
  <c r="BB165" i="12"/>
  <c r="AW770" i="11"/>
  <c r="AX765" i="11"/>
  <c r="AX768" i="11" s="1"/>
  <c r="AW630" i="11"/>
  <c r="AW633" i="11" s="1"/>
  <c r="AV635" i="11"/>
  <c r="AV636" i="11" s="1"/>
  <c r="AV637" i="11" s="1"/>
  <c r="AV638" i="11" s="1"/>
  <c r="AX368" i="11"/>
  <c r="AX371" i="11" s="1"/>
  <c r="AW373" i="11"/>
  <c r="AW374" i="11" s="1"/>
  <c r="AW375" i="11" s="1"/>
  <c r="AW376" i="11" s="1"/>
  <c r="AW164" i="11"/>
  <c r="AW165" i="11" s="1"/>
  <c r="AW166" i="11" s="1"/>
  <c r="AW223" i="12"/>
  <c r="AW224" i="12" s="1"/>
  <c r="AW225" i="12" s="1"/>
  <c r="AW226" i="12" s="1"/>
  <c r="AX218" i="12"/>
  <c r="AX221" i="12" s="1"/>
  <c r="AS528" i="11"/>
  <c r="AS529" i="11" s="1"/>
  <c r="AS530" i="11" s="1"/>
  <c r="AV621" i="11"/>
  <c r="AV622" i="11" s="1"/>
  <c r="AV623" i="11" s="1"/>
  <c r="AU439" i="12"/>
  <c r="AV434" i="12"/>
  <c r="AV437" i="12" s="1"/>
  <c r="BC91" i="11"/>
  <c r="AY265" i="11"/>
  <c r="AZ280" i="11"/>
  <c r="AS866" i="11"/>
  <c r="AS867" i="11" s="1"/>
  <c r="AS868" i="11" s="1"/>
  <c r="AS869" i="11" s="1"/>
  <c r="AT861" i="11"/>
  <c r="AT864" i="11" s="1"/>
  <c r="AW1004" i="11"/>
  <c r="AX999" i="11"/>
  <c r="AX1002" i="11" s="1"/>
  <c r="AW238" i="11"/>
  <c r="AX233" i="11"/>
  <c r="AX236" i="11" s="1"/>
  <c r="AY293" i="11"/>
  <c r="AY296" i="11" s="1"/>
  <c r="AX298" i="11"/>
  <c r="AX299" i="11" s="1"/>
  <c r="AX300" i="11" s="1"/>
  <c r="AX301" i="11" s="1"/>
  <c r="AT527" i="11"/>
  <c r="AU522" i="11"/>
  <c r="AU525" i="11" s="1"/>
  <c r="AT110" i="12"/>
  <c r="AT113" i="12" s="1"/>
  <c r="AS115" i="12"/>
  <c r="AW620" i="11"/>
  <c r="AX615" i="11"/>
  <c r="AX618" i="11" s="1"/>
  <c r="AW1019" i="11"/>
  <c r="AW1020" i="11" s="1"/>
  <c r="AW1021" i="11" s="1"/>
  <c r="AW1022" i="11" s="1"/>
  <c r="AX1014" i="11"/>
  <c r="AX1017" i="11" s="1"/>
  <c r="AY417" i="11"/>
  <c r="AY420" i="11" s="1"/>
  <c r="AX422" i="11"/>
  <c r="AX423" i="11" s="1"/>
  <c r="AX424" i="11" s="1"/>
  <c r="AX425" i="11" s="1"/>
  <c r="AW590" i="11"/>
  <c r="AX585" i="11"/>
  <c r="AX588" i="11" s="1"/>
  <c r="AU484" i="12"/>
  <c r="AV479" i="12"/>
  <c r="AV482" i="12" s="1"/>
  <c r="P84" i="11"/>
  <c r="K94" i="14"/>
  <c r="P86" i="11" s="1"/>
  <c r="AT391" i="12"/>
  <c r="AS286" i="12"/>
  <c r="AS13" i="10" s="1"/>
  <c r="AY813" i="11"/>
  <c r="AY816" i="11" s="1"/>
  <c r="AX818" i="11"/>
  <c r="AX819" i="11" s="1"/>
  <c r="AX820" i="11" s="1"/>
  <c r="AX821" i="11" s="1"/>
  <c r="AS389" i="12"/>
  <c r="AS392" i="12" s="1"/>
  <c r="AR394" i="12"/>
  <c r="AR395" i="12" s="1"/>
  <c r="AR396" i="12" s="1"/>
  <c r="AR397" i="12" s="1"/>
  <c r="AY451" i="12"/>
  <c r="AZ444" i="12"/>
  <c r="AV989" i="11"/>
  <c r="AV990" i="11" s="1"/>
  <c r="AV991" i="11" s="1"/>
  <c r="AV992" i="11" s="1"/>
  <c r="AW984" i="11"/>
  <c r="AW987" i="11" s="1"/>
  <c r="BC419" i="11"/>
  <c r="AW178" i="11"/>
  <c r="AW179" i="11" s="1"/>
  <c r="AW180" i="11" s="1"/>
  <c r="AW181" i="11" s="1"/>
  <c r="AX173" i="11"/>
  <c r="AX176" i="11" s="1"/>
  <c r="BD190" i="11"/>
  <c r="AS365" i="12"/>
  <c r="AS366" i="12" s="1"/>
  <c r="AS367" i="12" s="1"/>
  <c r="AW438" i="11"/>
  <c r="AW439" i="11" s="1"/>
  <c r="AW440" i="11" s="1"/>
  <c r="AX125" i="12"/>
  <c r="AX128" i="12" s="1"/>
  <c r="AW130" i="12"/>
  <c r="AU419" i="12"/>
  <c r="AU422" i="12" s="1"/>
  <c r="AT424" i="12"/>
  <c r="AT425" i="12" s="1"/>
  <c r="AT426" i="12" s="1"/>
  <c r="AT427" i="12" s="1"/>
  <c r="AT881" i="11"/>
  <c r="AU876" i="11"/>
  <c r="AU879" i="11" s="1"/>
  <c r="AY323" i="11"/>
  <c r="AY326" i="11" s="1"/>
  <c r="AX328" i="11"/>
  <c r="AX329" i="11" s="1"/>
  <c r="AX330" i="11" s="1"/>
  <c r="AX331" i="11" s="1"/>
  <c r="BB556" i="12"/>
  <c r="BC549" i="12"/>
  <c r="AU650" i="11"/>
  <c r="AU651" i="11" s="1"/>
  <c r="AU652" i="11" s="1"/>
  <c r="AU653" i="11" s="1"/>
  <c r="AV645" i="11"/>
  <c r="AV648" i="11" s="1"/>
  <c r="AT971" i="11"/>
  <c r="AT972" i="11" s="1"/>
  <c r="AT973" i="11" s="1"/>
  <c r="AT974" i="11" s="1"/>
  <c r="AU966" i="11"/>
  <c r="AU969" i="11" s="1"/>
  <c r="AW755" i="11"/>
  <c r="AX750" i="11"/>
  <c r="AX753" i="11" s="1"/>
  <c r="AW361" i="12"/>
  <c r="AT544" i="12"/>
  <c r="AT545" i="12" s="1"/>
  <c r="AT546" i="12" s="1"/>
  <c r="AT547" i="12" s="1"/>
  <c r="AU539" i="12"/>
  <c r="AU542" i="12" s="1"/>
  <c r="AY218" i="11"/>
  <c r="AY221" i="11" s="1"/>
  <c r="AX223" i="11"/>
  <c r="AT500" i="12"/>
  <c r="AT501" i="12" s="1"/>
  <c r="AT502" i="12" s="1"/>
  <c r="AR576" i="11"/>
  <c r="AR577" i="11" s="1"/>
  <c r="AR578" i="11" s="1"/>
  <c r="AV710" i="11"/>
  <c r="AW705" i="11"/>
  <c r="AW708" i="11" s="1"/>
  <c r="AX707" i="11"/>
  <c r="AY722" i="11"/>
  <c r="AU636" i="11"/>
  <c r="AU637" i="11" s="1"/>
  <c r="AU638" i="11" s="1"/>
  <c r="BB800" i="11"/>
  <c r="BC815" i="11"/>
  <c r="AU83" i="12"/>
  <c r="AW97" i="12"/>
  <c r="AW98" i="12" s="1"/>
  <c r="AW99" i="12" s="1"/>
  <c r="AW100" i="12" s="1"/>
  <c r="AX92" i="12"/>
  <c r="AX95" i="12" s="1"/>
  <c r="AX785" i="11"/>
  <c r="AY780" i="11"/>
  <c r="AY783" i="11" s="1"/>
  <c r="AX436" i="12"/>
  <c r="AY429" i="12"/>
  <c r="AX266" i="12"/>
  <c r="AX269" i="12" s="1"/>
  <c r="AW271" i="12"/>
  <c r="AU349" i="12"/>
  <c r="AU350" i="12" s="1"/>
  <c r="AV344" i="12"/>
  <c r="AV347" i="12" s="1"/>
  <c r="BA205" i="12"/>
  <c r="BB220" i="12"/>
  <c r="AR409" i="12"/>
  <c r="AR410" i="12" s="1"/>
  <c r="AR411" i="12" s="1"/>
  <c r="AR412" i="12" s="1"/>
  <c r="AS404" i="12"/>
  <c r="AS407" i="12" s="1"/>
  <c r="AU927" i="11"/>
  <c r="AU928" i="11" s="1"/>
  <c r="AU929" i="11" s="1"/>
  <c r="BA587" i="11"/>
  <c r="AW953" i="11"/>
  <c r="AV863" i="11"/>
  <c r="AX911" i="11"/>
  <c r="AY906" i="11"/>
  <c r="AY909" i="11" s="1"/>
  <c r="AW254" i="11"/>
  <c r="AW255" i="11" s="1"/>
  <c r="AW256" i="11" s="1"/>
  <c r="AV268" i="11"/>
  <c r="AV269" i="11" s="1"/>
  <c r="AV270" i="11" s="1"/>
  <c r="AV271" i="11" s="1"/>
  <c r="AW263" i="11"/>
  <c r="AW266" i="11" s="1"/>
  <c r="AV284" i="11"/>
  <c r="AV285" i="11" s="1"/>
  <c r="AV286" i="11" s="1"/>
  <c r="AY496" i="12"/>
  <c r="AZ489" i="12"/>
  <c r="AT364" i="12"/>
  <c r="AT365" i="12" s="1"/>
  <c r="AU359" i="12"/>
  <c r="AU362" i="12" s="1"/>
  <c r="AY432" i="11"/>
  <c r="AY435" i="11" s="1"/>
  <c r="AX437" i="11"/>
  <c r="AX438" i="11" s="1"/>
  <c r="AX439" i="11" s="1"/>
  <c r="AX440" i="11" s="1"/>
  <c r="AV208" i="12"/>
  <c r="AW203" i="12"/>
  <c r="AW206" i="12" s="1"/>
  <c r="AT402" i="11"/>
  <c r="AT405" i="11" s="1"/>
  <c r="AS407" i="11"/>
  <c r="AV305" i="12"/>
  <c r="AV272" i="12"/>
  <c r="AV273" i="12" s="1"/>
  <c r="AV274" i="12" s="1"/>
  <c r="AQ410" i="12"/>
  <c r="AQ411" i="12" s="1"/>
  <c r="AQ412" i="12" s="1"/>
  <c r="AS530" i="12"/>
  <c r="AS531" i="12" s="1"/>
  <c r="AS532" i="12" s="1"/>
  <c r="AT84" i="12"/>
  <c r="AT85" i="12" s="1"/>
  <c r="AW319" i="12"/>
  <c r="AX314" i="12"/>
  <c r="AX317" i="12" s="1"/>
  <c r="AT956" i="11"/>
  <c r="AT957" i="11" s="1"/>
  <c r="AT958" i="11" s="1"/>
  <c r="AT959" i="11" s="1"/>
  <c r="AU951" i="11"/>
  <c r="AU954" i="11" s="1"/>
  <c r="AU209" i="12"/>
  <c r="AU210" i="12" s="1"/>
  <c r="AU211" i="12" s="1"/>
  <c r="AQ395" i="12"/>
  <c r="AW541" i="12"/>
  <c r="AW511" i="12" s="1"/>
  <c r="AX534" i="12"/>
  <c r="AT542" i="11"/>
  <c r="AU537" i="11"/>
  <c r="AU540" i="11" s="1"/>
  <c r="AS176" i="12"/>
  <c r="AS575" i="11"/>
  <c r="AS576" i="11" s="1"/>
  <c r="AS577" i="11" s="1"/>
  <c r="AS578" i="11" s="1"/>
  <c r="AT570" i="11"/>
  <c r="AT573" i="11" s="1"/>
  <c r="AW725" i="11"/>
  <c r="AX720" i="11"/>
  <c r="AX723" i="11" s="1"/>
  <c r="AV453" i="11"/>
  <c r="AV454" i="11" s="1"/>
  <c r="AV455" i="11" s="1"/>
  <c r="AV82" i="12"/>
  <c r="AV83" i="12" s="1"/>
  <c r="AW77" i="12"/>
  <c r="AW80" i="12" s="1"/>
  <c r="BA464" i="11"/>
  <c r="AV133" i="11"/>
  <c r="AV134" i="11" s="1"/>
  <c r="AV135" i="11" s="1"/>
  <c r="AV136" i="11" s="1"/>
  <c r="AW128" i="11"/>
  <c r="AW131" i="11" s="1"/>
  <c r="AV131" i="12"/>
  <c r="AY343" i="11"/>
  <c r="AZ338" i="11"/>
  <c r="AZ341" i="11" s="1"/>
  <c r="AS882" i="11"/>
  <c r="AS883" i="11" s="1"/>
  <c r="AS884" i="11" s="1"/>
  <c r="AV1020" i="11"/>
  <c r="AV1021" i="11" s="1"/>
  <c r="AV1022" i="11" s="1"/>
  <c r="AX526" i="12"/>
  <c r="AY519" i="12"/>
  <c r="AW605" i="11"/>
  <c r="AX600" i="11"/>
  <c r="AX603" i="11" s="1"/>
  <c r="AT485" i="12"/>
  <c r="AT486" i="12" s="1"/>
  <c r="AT487" i="12" s="1"/>
  <c r="BC3" i="10"/>
  <c r="AY248" i="11"/>
  <c r="AY251" i="11" s="1"/>
  <c r="AX253" i="11"/>
  <c r="AX254" i="11" s="1"/>
  <c r="AX255" i="11" s="1"/>
  <c r="AX256" i="11" s="1"/>
  <c r="AW238" i="12"/>
  <c r="AX233" i="12"/>
  <c r="AX236" i="12" s="1"/>
  <c r="AW452" i="11"/>
  <c r="AW453" i="11" s="1"/>
  <c r="AW454" i="11" s="1"/>
  <c r="AW455" i="11" s="1"/>
  <c r="AX447" i="11"/>
  <c r="AX450" i="11" s="1"/>
  <c r="AW803" i="11"/>
  <c r="AX798" i="11"/>
  <c r="AX801" i="11" s="1"/>
  <c r="AY828" i="11"/>
  <c r="AY831" i="11" s="1"/>
  <c r="AX833" i="11"/>
  <c r="AX834" i="11" s="1"/>
  <c r="AX835" i="11" s="1"/>
  <c r="AX836" i="11" s="1"/>
  <c r="AW421" i="12"/>
  <c r="AX662" i="11"/>
  <c r="AW572" i="11"/>
  <c r="AW557" i="11" s="1"/>
  <c r="BB481" i="12" l="1"/>
  <c r="BC474" i="12"/>
  <c r="AX421" i="12"/>
  <c r="AT177" i="12"/>
  <c r="AT178" i="12" s="1"/>
  <c r="AT116" i="12"/>
  <c r="AT117" i="12" s="1"/>
  <c r="AT118" i="12" s="1"/>
  <c r="AU351" i="12"/>
  <c r="AU352" i="12" s="1"/>
  <c r="AV84" i="12"/>
  <c r="AV85" i="12" s="1"/>
  <c r="AT366" i="12"/>
  <c r="AT367" i="12" s="1"/>
  <c r="AY833" i="11"/>
  <c r="AY834" i="11" s="1"/>
  <c r="AY835" i="11" s="1"/>
  <c r="AY836" i="11" s="1"/>
  <c r="AZ828" i="11"/>
  <c r="AZ831" i="11" s="1"/>
  <c r="AY447" i="11"/>
  <c r="AY450" i="11" s="1"/>
  <c r="AX452" i="11"/>
  <c r="AX453" i="11" s="1"/>
  <c r="AX454" i="11" s="1"/>
  <c r="AX455" i="11" s="1"/>
  <c r="BD3" i="10"/>
  <c r="AU570" i="11"/>
  <c r="AU573" i="11" s="1"/>
  <c r="AT575" i="11"/>
  <c r="AY437" i="11"/>
  <c r="AY438" i="11" s="1"/>
  <c r="AY439" i="11" s="1"/>
  <c r="AY440" i="11" s="1"/>
  <c r="AZ432" i="11"/>
  <c r="AZ435" i="11" s="1"/>
  <c r="AY436" i="12"/>
  <c r="AZ429" i="12"/>
  <c r="BC800" i="11"/>
  <c r="BD815" i="11"/>
  <c r="AY707" i="11"/>
  <c r="AZ722" i="11"/>
  <c r="AV966" i="11"/>
  <c r="AV969" i="11" s="1"/>
  <c r="AU971" i="11"/>
  <c r="AU972" i="11" s="1"/>
  <c r="AU973" i="11" s="1"/>
  <c r="AU974" i="11" s="1"/>
  <c r="AY344" i="11"/>
  <c r="AY345" i="11" s="1"/>
  <c r="AY346" i="11" s="1"/>
  <c r="AX178" i="11"/>
  <c r="AX179" i="11" s="1"/>
  <c r="AX180" i="11" s="1"/>
  <c r="AX181" i="11" s="1"/>
  <c r="AY173" i="11"/>
  <c r="AY176" i="11" s="1"/>
  <c r="AW479" i="12"/>
  <c r="AW482" i="12" s="1"/>
  <c r="AV484" i="12"/>
  <c r="AV485" i="12" s="1"/>
  <c r="AV486" i="12" s="1"/>
  <c r="AV487" i="12" s="1"/>
  <c r="AY422" i="11"/>
  <c r="AY423" i="11" s="1"/>
  <c r="AY424" i="11" s="1"/>
  <c r="AY425" i="11" s="1"/>
  <c r="AZ417" i="11"/>
  <c r="AZ420" i="11" s="1"/>
  <c r="AY999" i="11"/>
  <c r="AY1002" i="11" s="1"/>
  <c r="AX1004" i="11"/>
  <c r="AV711" i="11"/>
  <c r="AV712" i="11" s="1"/>
  <c r="AV713" i="11" s="1"/>
  <c r="BD91" i="11"/>
  <c r="AW434" i="12"/>
  <c r="AW437" i="12" s="1"/>
  <c r="AV439" i="12"/>
  <c r="AV440" i="12" s="1"/>
  <c r="AV441" i="12" s="1"/>
  <c r="AV442" i="12" s="1"/>
  <c r="AY218" i="12"/>
  <c r="AY221" i="12" s="1"/>
  <c r="AX223" i="12"/>
  <c r="AX373" i="11"/>
  <c r="AX374" i="11" s="1"/>
  <c r="AX375" i="11" s="1"/>
  <c r="AX376" i="11" s="1"/>
  <c r="AY368" i="11"/>
  <c r="AY371" i="11" s="1"/>
  <c r="AY299" i="12"/>
  <c r="AY302" i="12" s="1"/>
  <c r="AX304" i="12"/>
  <c r="AX305" i="12" s="1"/>
  <c r="AW591" i="11"/>
  <c r="AW592" i="11" s="1"/>
  <c r="AW593" i="11" s="1"/>
  <c r="AT528" i="11"/>
  <c r="AT529" i="11" s="1"/>
  <c r="AT530" i="11" s="1"/>
  <c r="AY143" i="11"/>
  <c r="AY146" i="11" s="1"/>
  <c r="AX148" i="11"/>
  <c r="AX149" i="11" s="1"/>
  <c r="AX150" i="11" s="1"/>
  <c r="AX151" i="11" s="1"/>
  <c r="AZ477" i="11"/>
  <c r="AZ480" i="11" s="1"/>
  <c r="AY482" i="11"/>
  <c r="AY483" i="11" s="1"/>
  <c r="AY484" i="11" s="1"/>
  <c r="AY485" i="11" s="1"/>
  <c r="BA878" i="11"/>
  <c r="BB893" i="11"/>
  <c r="AW771" i="11"/>
  <c r="AW772" i="11" s="1"/>
  <c r="AW773" i="11" s="1"/>
  <c r="BD301" i="12"/>
  <c r="BE1001" i="11"/>
  <c r="AW497" i="11"/>
  <c r="AW498" i="11" s="1"/>
  <c r="AW499" i="11" s="1"/>
  <c r="AW500" i="11" s="1"/>
  <c r="AX492" i="11"/>
  <c r="AX495" i="11" s="1"/>
  <c r="BC205" i="11"/>
  <c r="BB175" i="11"/>
  <c r="AW464" i="12"/>
  <c r="AW467" i="12" s="1"/>
  <c r="AV469" i="12"/>
  <c r="AV470" i="12" s="1"/>
  <c r="AV471" i="12" s="1"/>
  <c r="AV472" i="12" s="1"/>
  <c r="AY466" i="12"/>
  <c r="AZ459" i="12"/>
  <c r="AR561" i="11"/>
  <c r="AR562" i="11" s="1"/>
  <c r="AR563" i="11" s="1"/>
  <c r="AW272" i="12"/>
  <c r="AW273" i="12" s="1"/>
  <c r="AW274" i="12" s="1"/>
  <c r="AY662" i="11"/>
  <c r="AX572" i="11"/>
  <c r="AX557" i="11" s="1"/>
  <c r="AX803" i="11"/>
  <c r="AX804" i="11" s="1"/>
  <c r="AX805" i="11" s="1"/>
  <c r="AX806" i="11" s="1"/>
  <c r="AY798" i="11"/>
  <c r="AY801" i="11" s="1"/>
  <c r="AY600" i="11"/>
  <c r="AY603" i="11" s="1"/>
  <c r="AX605" i="11"/>
  <c r="AX606" i="11" s="1"/>
  <c r="AX607" i="11" s="1"/>
  <c r="AX608" i="11" s="1"/>
  <c r="AY526" i="12"/>
  <c r="AZ519" i="12"/>
  <c r="AV132" i="12"/>
  <c r="AV133" i="12" s="1"/>
  <c r="BB464" i="11"/>
  <c r="AQ396" i="12"/>
  <c r="AQ397" i="12" s="1"/>
  <c r="AQ290" i="12"/>
  <c r="AV951" i="11"/>
  <c r="AV954" i="11" s="1"/>
  <c r="AU956" i="11"/>
  <c r="AU957" i="11" s="1"/>
  <c r="AU958" i="11" s="1"/>
  <c r="AU959" i="11" s="1"/>
  <c r="AW696" i="11"/>
  <c r="AW697" i="11" s="1"/>
  <c r="AW698" i="11" s="1"/>
  <c r="AT407" i="11"/>
  <c r="AT408" i="11" s="1"/>
  <c r="AT409" i="11" s="1"/>
  <c r="AT410" i="11" s="1"/>
  <c r="AU402" i="11"/>
  <c r="AU405" i="11" s="1"/>
  <c r="AW208" i="12"/>
  <c r="AW209" i="12" s="1"/>
  <c r="AW210" i="12" s="1"/>
  <c r="AW211" i="12" s="1"/>
  <c r="AX203" i="12"/>
  <c r="AX206" i="12" s="1"/>
  <c r="AU364" i="12"/>
  <c r="AU365" i="12" s="1"/>
  <c r="AV359" i="12"/>
  <c r="AV362" i="12" s="1"/>
  <c r="AX953" i="11"/>
  <c r="AW863" i="11"/>
  <c r="AS409" i="12"/>
  <c r="AS410" i="12" s="1"/>
  <c r="AS411" i="12" s="1"/>
  <c r="AS412" i="12" s="1"/>
  <c r="AT404" i="12"/>
  <c r="AT407" i="12" s="1"/>
  <c r="AW344" i="12"/>
  <c r="AW347" i="12" s="1"/>
  <c r="AV349" i="12"/>
  <c r="AV350" i="12" s="1"/>
  <c r="AV351" i="12" s="1"/>
  <c r="AV352" i="12" s="1"/>
  <c r="AX271" i="12"/>
  <c r="AY266" i="12"/>
  <c r="AY269" i="12" s="1"/>
  <c r="AY92" i="12"/>
  <c r="AY95" i="12" s="1"/>
  <c r="AX97" i="12"/>
  <c r="AX98" i="12" s="1"/>
  <c r="AX99" i="12" s="1"/>
  <c r="AX100" i="12" s="1"/>
  <c r="AY223" i="11"/>
  <c r="AY224" i="11" s="1"/>
  <c r="AY225" i="11" s="1"/>
  <c r="AY226" i="11" s="1"/>
  <c r="AZ218" i="11"/>
  <c r="AZ221" i="11" s="1"/>
  <c r="AX361" i="12"/>
  <c r="AY328" i="11"/>
  <c r="AZ323" i="11"/>
  <c r="AZ326" i="11" s="1"/>
  <c r="AT543" i="11"/>
  <c r="AT544" i="11" s="1"/>
  <c r="AT545" i="11" s="1"/>
  <c r="AX130" i="12"/>
  <c r="AY125" i="12"/>
  <c r="AY128" i="12" s="1"/>
  <c r="BE190" i="11"/>
  <c r="AX984" i="11"/>
  <c r="AX987" i="11" s="1"/>
  <c r="AW989" i="11"/>
  <c r="AW990" i="11" s="1"/>
  <c r="AW991" i="11" s="1"/>
  <c r="AW992" i="11" s="1"/>
  <c r="AZ451" i="12"/>
  <c r="BA444" i="12"/>
  <c r="AU391" i="12"/>
  <c r="AT286" i="12"/>
  <c r="AT13" i="10" s="1"/>
  <c r="AY1014" i="11"/>
  <c r="AY1017" i="11" s="1"/>
  <c r="AX1019" i="11"/>
  <c r="AX1020" i="11" s="1"/>
  <c r="AX1021" i="11" s="1"/>
  <c r="AX1022" i="11" s="1"/>
  <c r="AY233" i="11"/>
  <c r="AY236" i="11" s="1"/>
  <c r="AX238" i="11"/>
  <c r="AZ265" i="11"/>
  <c r="BA280" i="11"/>
  <c r="BB172" i="12"/>
  <c r="BC165" i="12"/>
  <c r="AT882" i="11"/>
  <c r="AT883" i="11" s="1"/>
  <c r="AT884" i="11" s="1"/>
  <c r="AY278" i="11"/>
  <c r="AY281" i="11" s="1"/>
  <c r="AX283" i="11"/>
  <c r="AR289" i="12"/>
  <c r="AS284" i="12"/>
  <c r="AS287" i="12" s="1"/>
  <c r="AY462" i="11"/>
  <c r="AY465" i="11" s="1"/>
  <c r="AX467" i="11"/>
  <c r="AX468" i="11" s="1"/>
  <c r="AX469" i="11" s="1"/>
  <c r="AX470" i="11" s="1"/>
  <c r="AV559" i="12"/>
  <c r="AV560" i="12" s="1"/>
  <c r="AV561" i="12" s="1"/>
  <c r="AV562" i="12" s="1"/>
  <c r="AW554" i="12"/>
  <c r="AW557" i="12" s="1"/>
  <c r="AT681" i="11"/>
  <c r="AT682" i="11" s="1"/>
  <c r="AT683" i="11" s="1"/>
  <c r="AV499" i="12"/>
  <c r="AV500" i="12" s="1"/>
  <c r="AV501" i="12" s="1"/>
  <c r="AV502" i="12" s="1"/>
  <c r="AW494" i="12"/>
  <c r="AW497" i="12" s="1"/>
  <c r="AR381" i="12"/>
  <c r="AR382" i="12" s="1"/>
  <c r="AR290" i="12"/>
  <c r="AW1005" i="11"/>
  <c r="AW1006" i="11" s="1"/>
  <c r="AW1007" i="11" s="1"/>
  <c r="AY1029" i="11"/>
  <c r="AY1032" i="11" s="1"/>
  <c r="AX1034" i="11"/>
  <c r="AY735" i="11"/>
  <c r="AY738" i="11" s="1"/>
  <c r="AX740" i="11"/>
  <c r="AX741" i="11" s="1"/>
  <c r="AX742" i="11" s="1"/>
  <c r="AX743" i="11" s="1"/>
  <c r="AW449" i="12"/>
  <c r="AW452" i="12" s="1"/>
  <c r="AV454" i="12"/>
  <c r="AV455" i="12" s="1"/>
  <c r="AV456" i="12" s="1"/>
  <c r="AV457" i="12" s="1"/>
  <c r="AU680" i="11"/>
  <c r="AV675" i="11"/>
  <c r="AV678" i="11" s="1"/>
  <c r="AX155" i="12"/>
  <c r="AX158" i="12" s="1"/>
  <c r="AW160" i="12"/>
  <c r="AW161" i="12" s="1"/>
  <c r="AW162" i="12" s="1"/>
  <c r="AW163" i="12" s="1"/>
  <c r="AY253" i="11"/>
  <c r="AY254" i="11" s="1"/>
  <c r="AY255" i="11" s="1"/>
  <c r="AY256" i="11" s="1"/>
  <c r="AZ248" i="11"/>
  <c r="AZ251" i="11" s="1"/>
  <c r="AW133" i="11"/>
  <c r="AW134" i="11" s="1"/>
  <c r="AW135" i="11" s="1"/>
  <c r="AW136" i="11" s="1"/>
  <c r="AX128" i="11"/>
  <c r="AX131" i="11" s="1"/>
  <c r="AX77" i="12"/>
  <c r="AX80" i="12" s="1"/>
  <c r="AW82" i="12"/>
  <c r="AW83" i="12" s="1"/>
  <c r="AY720" i="11"/>
  <c r="AY723" i="11" s="1"/>
  <c r="AX725" i="11"/>
  <c r="AX726" i="11" s="1"/>
  <c r="AX727" i="11" s="1"/>
  <c r="AX728" i="11" s="1"/>
  <c r="AS177" i="12"/>
  <c r="AS178" i="12" s="1"/>
  <c r="AS116" i="12"/>
  <c r="AX541" i="12"/>
  <c r="AX511" i="12" s="1"/>
  <c r="AY534" i="12"/>
  <c r="AW268" i="11"/>
  <c r="AX263" i="11"/>
  <c r="AX266" i="11" s="1"/>
  <c r="AZ906" i="11"/>
  <c r="AZ909" i="11" s="1"/>
  <c r="AY911" i="11"/>
  <c r="AY912" i="11" s="1"/>
  <c r="AY913" i="11" s="1"/>
  <c r="AY914" i="11" s="1"/>
  <c r="BB587" i="11"/>
  <c r="AW239" i="12"/>
  <c r="AW240" i="12" s="1"/>
  <c r="AW241" i="12" s="1"/>
  <c r="AV539" i="12"/>
  <c r="AV542" i="12" s="1"/>
  <c r="AU544" i="12"/>
  <c r="AU545" i="12" s="1"/>
  <c r="AU546" i="12" s="1"/>
  <c r="AU547" i="12" s="1"/>
  <c r="AY750" i="11"/>
  <c r="AY753" i="11" s="1"/>
  <c r="AX755" i="11"/>
  <c r="AX756" i="11" s="1"/>
  <c r="AX757" i="11" s="1"/>
  <c r="AX758" i="11" s="1"/>
  <c r="AW645" i="11"/>
  <c r="AW648" i="11" s="1"/>
  <c r="AV650" i="11"/>
  <c r="AV651" i="11" s="1"/>
  <c r="AV652" i="11" s="1"/>
  <c r="AV653" i="11" s="1"/>
  <c r="BC556" i="12"/>
  <c r="BD549" i="12"/>
  <c r="BD419" i="11"/>
  <c r="AT115" i="12"/>
  <c r="AU110" i="12"/>
  <c r="AU113" i="12" s="1"/>
  <c r="AY298" i="11"/>
  <c r="AY299" i="11" s="1"/>
  <c r="AY300" i="11" s="1"/>
  <c r="AY301" i="11" s="1"/>
  <c r="AZ293" i="11"/>
  <c r="AZ296" i="11" s="1"/>
  <c r="AT866" i="11"/>
  <c r="AU861" i="11"/>
  <c r="AU864" i="11" s="1"/>
  <c r="AW635" i="11"/>
  <c r="AX630" i="11"/>
  <c r="AX633" i="11" s="1"/>
  <c r="AW185" i="12"/>
  <c r="AW188" i="12" s="1"/>
  <c r="AV190" i="12"/>
  <c r="AV191" i="12" s="1"/>
  <c r="AV192" i="12" s="1"/>
  <c r="AV193" i="12" s="1"/>
  <c r="AX896" i="11"/>
  <c r="AY891" i="11"/>
  <c r="AY894" i="11" s="1"/>
  <c r="AX284" i="11"/>
  <c r="AX285" i="11" s="1"/>
  <c r="AX286" i="11" s="1"/>
  <c r="AU175" i="12"/>
  <c r="AU176" i="12" s="1"/>
  <c r="AV170" i="12"/>
  <c r="AV173" i="12" s="1"/>
  <c r="AZ130" i="11"/>
  <c r="BA145" i="11"/>
  <c r="BD55" i="12"/>
  <c r="AZ331" i="12"/>
  <c r="AW621" i="11"/>
  <c r="AW622" i="11" s="1"/>
  <c r="AW623" i="11" s="1"/>
  <c r="AW239" i="11"/>
  <c r="AW240" i="11" s="1"/>
  <c r="AW241" i="11" s="1"/>
  <c r="AY308" i="11"/>
  <c r="AY311" i="11" s="1"/>
  <c r="AX313" i="11"/>
  <c r="AZ157" i="12"/>
  <c r="AY112" i="12"/>
  <c r="AZ79" i="12"/>
  <c r="BA94" i="12"/>
  <c r="AW306" i="12"/>
  <c r="AW307" i="12" s="1"/>
  <c r="AY163" i="11"/>
  <c r="AY164" i="11" s="1"/>
  <c r="AY165" i="11" s="1"/>
  <c r="AY166" i="11" s="1"/>
  <c r="AZ158" i="11"/>
  <c r="AZ161" i="11" s="1"/>
  <c r="AW256" i="12"/>
  <c r="AX251" i="12"/>
  <c r="AX254" i="12" s="1"/>
  <c r="AV927" i="11"/>
  <c r="AV928" i="11" s="1"/>
  <c r="AV929" i="11" s="1"/>
  <c r="AS380" i="12"/>
  <c r="AS381" i="12" s="1"/>
  <c r="AS382" i="12" s="1"/>
  <c r="AS408" i="11"/>
  <c r="AS409" i="11" s="1"/>
  <c r="AS410" i="11" s="1"/>
  <c r="AV524" i="12"/>
  <c r="AV527" i="12" s="1"/>
  <c r="AU529" i="12"/>
  <c r="AU530" i="12" s="1"/>
  <c r="AU531" i="12" s="1"/>
  <c r="AU532" i="12" s="1"/>
  <c r="AY193" i="11"/>
  <c r="AZ188" i="11"/>
  <c r="AZ191" i="11" s="1"/>
  <c r="AY233" i="12"/>
  <c r="AY236" i="12" s="1"/>
  <c r="AX238" i="12"/>
  <c r="AX146" i="12"/>
  <c r="AX147" i="12" s="1"/>
  <c r="AX148" i="12" s="1"/>
  <c r="AW1035" i="11"/>
  <c r="AW1036" i="11" s="1"/>
  <c r="AW1037" i="11" s="1"/>
  <c r="AX224" i="11"/>
  <c r="AX225" i="11" s="1"/>
  <c r="AX226" i="11" s="1"/>
  <c r="BA338" i="11"/>
  <c r="BA341" i="11" s="1"/>
  <c r="AZ343" i="11"/>
  <c r="AZ344" i="11" s="1"/>
  <c r="AZ345" i="11" s="1"/>
  <c r="AZ346" i="11" s="1"/>
  <c r="AV537" i="11"/>
  <c r="AV540" i="11" s="1"/>
  <c r="AU542" i="11"/>
  <c r="AW131" i="12"/>
  <c r="AY314" i="12"/>
  <c r="AY317" i="12" s="1"/>
  <c r="AX319" i="12"/>
  <c r="AV306" i="12"/>
  <c r="AV307" i="12" s="1"/>
  <c r="AZ496" i="12"/>
  <c r="BA489" i="12"/>
  <c r="BB205" i="12"/>
  <c r="BC220" i="12"/>
  <c r="AW209" i="11"/>
  <c r="AW210" i="11" s="1"/>
  <c r="AW211" i="11" s="1"/>
  <c r="AZ780" i="11"/>
  <c r="AZ783" i="11" s="1"/>
  <c r="AY785" i="11"/>
  <c r="AU84" i="12"/>
  <c r="AU85" i="12" s="1"/>
  <c r="AW710" i="11"/>
  <c r="AX705" i="11"/>
  <c r="AX708" i="11" s="1"/>
  <c r="AW606" i="11"/>
  <c r="AW607" i="11" s="1"/>
  <c r="AW608" i="11" s="1"/>
  <c r="AW726" i="11"/>
  <c r="AW727" i="11" s="1"/>
  <c r="AW728" i="11" s="1"/>
  <c r="AU881" i="11"/>
  <c r="AU882" i="11" s="1"/>
  <c r="AU883" i="11" s="1"/>
  <c r="AU884" i="11" s="1"/>
  <c r="AV876" i="11"/>
  <c r="AV879" i="11" s="1"/>
  <c r="AV419" i="12"/>
  <c r="AV422" i="12" s="1"/>
  <c r="AU424" i="12"/>
  <c r="AW320" i="12"/>
  <c r="AW321" i="12" s="1"/>
  <c r="AW322" i="12" s="1"/>
  <c r="AS394" i="12"/>
  <c r="AT389" i="12"/>
  <c r="AT392" i="12" s="1"/>
  <c r="AY818" i="11"/>
  <c r="AY819" i="11" s="1"/>
  <c r="AY820" i="11" s="1"/>
  <c r="AY821" i="11" s="1"/>
  <c r="AZ813" i="11"/>
  <c r="AZ816" i="11" s="1"/>
  <c r="AX912" i="11"/>
  <c r="AX913" i="11" s="1"/>
  <c r="AX914" i="11" s="1"/>
  <c r="AY585" i="11"/>
  <c r="AY588" i="11" s="1"/>
  <c r="AX590" i="11"/>
  <c r="AX591" i="11" s="1"/>
  <c r="AX592" i="11" s="1"/>
  <c r="AX593" i="11" s="1"/>
  <c r="AY615" i="11"/>
  <c r="AY618" i="11" s="1"/>
  <c r="AX620" i="11"/>
  <c r="AX621" i="11" s="1"/>
  <c r="AX622" i="11" s="1"/>
  <c r="AX623" i="11" s="1"/>
  <c r="AV522" i="11"/>
  <c r="AV525" i="11" s="1"/>
  <c r="AU527" i="11"/>
  <c r="AU528" i="11" s="1"/>
  <c r="AU529" i="11" s="1"/>
  <c r="AU530" i="11" s="1"/>
  <c r="AX786" i="11"/>
  <c r="AX787" i="11" s="1"/>
  <c r="AX788" i="11" s="1"/>
  <c r="AW756" i="11"/>
  <c r="AW757" i="11" s="1"/>
  <c r="AW758" i="11" s="1"/>
  <c r="AY765" i="11"/>
  <c r="AY768" i="11" s="1"/>
  <c r="AX770" i="11"/>
  <c r="AX771" i="11" s="1"/>
  <c r="AX772" i="11" s="1"/>
  <c r="AX773" i="11" s="1"/>
  <c r="BF253" i="12"/>
  <c r="BG268" i="12"/>
  <c r="AY848" i="11"/>
  <c r="AY849" i="11" s="1"/>
  <c r="AY850" i="11" s="1"/>
  <c r="AY851" i="11" s="1"/>
  <c r="AZ843" i="11"/>
  <c r="AZ846" i="11" s="1"/>
  <c r="AR19" i="10"/>
  <c r="AR20" i="10" s="1"/>
  <c r="AU509" i="12"/>
  <c r="AU512" i="12" s="1"/>
  <c r="AT514" i="12"/>
  <c r="AX921" i="11"/>
  <c r="AX924" i="11" s="1"/>
  <c r="AW926" i="11"/>
  <c r="AW927" i="11" s="1"/>
  <c r="AW928" i="11" s="1"/>
  <c r="AW929" i="11" s="1"/>
  <c r="AU374" i="12"/>
  <c r="AU377" i="12" s="1"/>
  <c r="AT379" i="12"/>
  <c r="BC1016" i="11"/>
  <c r="BB986" i="11"/>
  <c r="AS560" i="11"/>
  <c r="AT555" i="11"/>
  <c r="AT558" i="11" s="1"/>
  <c r="AU485" i="12"/>
  <c r="AU486" i="12" s="1"/>
  <c r="AU487" i="12" s="1"/>
  <c r="AQ16" i="10"/>
  <c r="AR11" i="10"/>
  <c r="AR14" i="10" s="1"/>
  <c r="AW334" i="12"/>
  <c r="AW335" i="12" s="1"/>
  <c r="AW336" i="12" s="1"/>
  <c r="AW337" i="12" s="1"/>
  <c r="AX329" i="12"/>
  <c r="AX332" i="12" s="1"/>
  <c r="AW804" i="11"/>
  <c r="AW805" i="11" s="1"/>
  <c r="AW806" i="11" s="1"/>
  <c r="AZ140" i="12"/>
  <c r="AZ143" i="12" s="1"/>
  <c r="AY145" i="12"/>
  <c r="AU440" i="12"/>
  <c r="AU441" i="12" s="1"/>
  <c r="AU442" i="12" s="1"/>
  <c r="BD370" i="11"/>
  <c r="AU191" i="12"/>
  <c r="AU192" i="12" s="1"/>
  <c r="AU193" i="12" s="1"/>
  <c r="AY494" i="11"/>
  <c r="AX404" i="11"/>
  <c r="AW284" i="11"/>
  <c r="AW285" i="11" s="1"/>
  <c r="AW286" i="11" s="1"/>
  <c r="BC127" i="12"/>
  <c r="AY690" i="11"/>
  <c r="AY693" i="11" s="1"/>
  <c r="AX695" i="11"/>
  <c r="AX696" i="11" s="1"/>
  <c r="AX697" i="11" s="1"/>
  <c r="AX698" i="11" s="1"/>
  <c r="AV209" i="12"/>
  <c r="AV210" i="12" s="1"/>
  <c r="AV211" i="12" s="1"/>
  <c r="AU665" i="11"/>
  <c r="AU666" i="11" s="1"/>
  <c r="AU667" i="11" s="1"/>
  <c r="AU668" i="11" s="1"/>
  <c r="AV660" i="11"/>
  <c r="AV663" i="11" s="1"/>
  <c r="AV941" i="11"/>
  <c r="AV942" i="11" s="1"/>
  <c r="AV943" i="11" s="1"/>
  <c r="AV944" i="11" s="1"/>
  <c r="AW936" i="11"/>
  <c r="AW939" i="11" s="1"/>
  <c r="AV512" i="11"/>
  <c r="AW507" i="11"/>
  <c r="AW510" i="11" s="1"/>
  <c r="AY203" i="11"/>
  <c r="AY206" i="11" s="1"/>
  <c r="AX208" i="11"/>
  <c r="AX209" i="11" s="1"/>
  <c r="AX210" i="11" s="1"/>
  <c r="AX211" i="11" s="1"/>
  <c r="BD474" i="12" l="1"/>
  <c r="BC481" i="12"/>
  <c r="AU177" i="12"/>
  <c r="AU178" i="12" s="1"/>
  <c r="AU116" i="12"/>
  <c r="AU366" i="12"/>
  <c r="AU367" i="12" s="1"/>
  <c r="AW660" i="11"/>
  <c r="AW663" i="11" s="1"/>
  <c r="AV665" i="11"/>
  <c r="AV666" i="11" s="1"/>
  <c r="AV667" i="11" s="1"/>
  <c r="AV668" i="11" s="1"/>
  <c r="AY695" i="11"/>
  <c r="AY696" i="11" s="1"/>
  <c r="AY697" i="11" s="1"/>
  <c r="AY698" i="11" s="1"/>
  <c r="AZ690" i="11"/>
  <c r="AZ693" i="11" s="1"/>
  <c r="AR16" i="10"/>
  <c r="AS11" i="10"/>
  <c r="AS14" i="10" s="1"/>
  <c r="BG253" i="12"/>
  <c r="BH268" i="12"/>
  <c r="AY770" i="11"/>
  <c r="AY771" i="11" s="1"/>
  <c r="AY772" i="11" s="1"/>
  <c r="AY773" i="11" s="1"/>
  <c r="AZ765" i="11"/>
  <c r="AZ768" i="11" s="1"/>
  <c r="AY620" i="11"/>
  <c r="AY621" i="11" s="1"/>
  <c r="AY622" i="11" s="1"/>
  <c r="AY623" i="11" s="1"/>
  <c r="AZ615" i="11"/>
  <c r="AZ618" i="11" s="1"/>
  <c r="AZ785" i="11"/>
  <c r="BA780" i="11"/>
  <c r="BA783" i="11" s="1"/>
  <c r="AW132" i="12"/>
  <c r="AW133" i="12" s="1"/>
  <c r="BA343" i="11"/>
  <c r="BA344" i="11" s="1"/>
  <c r="BA345" i="11" s="1"/>
  <c r="BA346" i="11" s="1"/>
  <c r="BB338" i="11"/>
  <c r="BB341" i="11" s="1"/>
  <c r="AV529" i="12"/>
  <c r="AW524" i="12"/>
  <c r="AW527" i="12" s="1"/>
  <c r="AW190" i="12"/>
  <c r="AW191" i="12" s="1"/>
  <c r="AW192" i="12" s="1"/>
  <c r="AW193" i="12" s="1"/>
  <c r="AX185" i="12"/>
  <c r="AX188" i="12" s="1"/>
  <c r="AU115" i="12"/>
  <c r="AV110" i="12"/>
  <c r="AV113" i="12" s="1"/>
  <c r="AY755" i="11"/>
  <c r="AY756" i="11" s="1"/>
  <c r="AY757" i="11" s="1"/>
  <c r="AY758" i="11" s="1"/>
  <c r="AZ750" i="11"/>
  <c r="AZ753" i="11" s="1"/>
  <c r="AX82" i="12"/>
  <c r="AX83" i="12" s="1"/>
  <c r="AY77" i="12"/>
  <c r="AY80" i="12" s="1"/>
  <c r="AY194" i="11"/>
  <c r="AY195" i="11" s="1"/>
  <c r="AY196" i="11" s="1"/>
  <c r="AW257" i="12"/>
  <c r="AW258" i="12" s="1"/>
  <c r="AW259" i="12" s="1"/>
  <c r="AY740" i="11"/>
  <c r="AY741" i="11" s="1"/>
  <c r="AY742" i="11" s="1"/>
  <c r="AY743" i="11" s="1"/>
  <c r="AZ735" i="11"/>
  <c r="AZ738" i="11" s="1"/>
  <c r="AW559" i="12"/>
  <c r="AX554" i="12"/>
  <c r="AX557" i="12" s="1"/>
  <c r="AY283" i="11"/>
  <c r="AY284" i="11" s="1"/>
  <c r="AY285" i="11" s="1"/>
  <c r="AY286" i="11" s="1"/>
  <c r="AZ278" i="11"/>
  <c r="AZ281" i="11" s="1"/>
  <c r="BC172" i="12"/>
  <c r="BD165" i="12"/>
  <c r="AY1019" i="11"/>
  <c r="AY1020" i="11" s="1"/>
  <c r="AY1021" i="11" s="1"/>
  <c r="AY1022" i="11" s="1"/>
  <c r="AZ1014" i="11"/>
  <c r="AZ1017" i="11" s="1"/>
  <c r="BA323" i="11"/>
  <c r="BA326" i="11" s="1"/>
  <c r="AZ328" i="11"/>
  <c r="AZ329" i="11" s="1"/>
  <c r="AZ330" i="11" s="1"/>
  <c r="AZ331" i="11" s="1"/>
  <c r="AY361" i="12"/>
  <c r="AY97" i="12"/>
  <c r="AY98" i="12" s="1"/>
  <c r="AY99" i="12" s="1"/>
  <c r="AY100" i="12" s="1"/>
  <c r="AZ92" i="12"/>
  <c r="AZ95" i="12" s="1"/>
  <c r="AW349" i="12"/>
  <c r="AX344" i="12"/>
  <c r="AX347" i="12" s="1"/>
  <c r="AY953" i="11"/>
  <c r="AX863" i="11"/>
  <c r="AQ291" i="12"/>
  <c r="AQ292" i="12" s="1"/>
  <c r="AQ17" i="10"/>
  <c r="AZ526" i="12"/>
  <c r="BA519" i="12"/>
  <c r="BF1001" i="11"/>
  <c r="AY304" i="12"/>
  <c r="AY305" i="12" s="1"/>
  <c r="AZ299" i="12"/>
  <c r="AZ302" i="12" s="1"/>
  <c r="AV971" i="11"/>
  <c r="AV972" i="11" s="1"/>
  <c r="AV973" i="11" s="1"/>
  <c r="AV974" i="11" s="1"/>
  <c r="AW966" i="11"/>
  <c r="AW969" i="11" s="1"/>
  <c r="AZ436" i="12"/>
  <c r="BA429" i="12"/>
  <c r="AX239" i="12"/>
  <c r="AX240" i="12" s="1"/>
  <c r="AX241" i="12" s="1"/>
  <c r="BE370" i="11"/>
  <c r="AU379" i="12"/>
  <c r="AU380" i="12" s="1"/>
  <c r="AV374" i="12"/>
  <c r="AV377" i="12" s="1"/>
  <c r="AV509" i="12"/>
  <c r="AV512" i="12" s="1"/>
  <c r="AU514" i="12"/>
  <c r="AU515" i="12" s="1"/>
  <c r="AU516" i="12" s="1"/>
  <c r="AU517" i="12" s="1"/>
  <c r="AS19" i="10"/>
  <c r="AS20" i="10" s="1"/>
  <c r="BA813" i="11"/>
  <c r="BA816" i="11" s="1"/>
  <c r="AZ818" i="11"/>
  <c r="AZ819" i="11" s="1"/>
  <c r="AZ820" i="11" s="1"/>
  <c r="AZ821" i="11" s="1"/>
  <c r="AV424" i="12"/>
  <c r="AW419" i="12"/>
  <c r="AW422" i="12" s="1"/>
  <c r="AW269" i="11"/>
  <c r="AW270" i="11" s="1"/>
  <c r="AW271" i="11" s="1"/>
  <c r="AW84" i="12"/>
  <c r="AW85" i="12" s="1"/>
  <c r="AY238" i="12"/>
  <c r="AY239" i="12" s="1"/>
  <c r="AY240" i="12" s="1"/>
  <c r="AY241" i="12" s="1"/>
  <c r="AZ233" i="12"/>
  <c r="AZ236" i="12" s="1"/>
  <c r="BA158" i="11"/>
  <c r="BA161" i="11" s="1"/>
  <c r="AZ163" i="11"/>
  <c r="BA157" i="12"/>
  <c r="AZ112" i="12"/>
  <c r="AY313" i="11"/>
  <c r="AZ308" i="11"/>
  <c r="AZ311" i="11" s="1"/>
  <c r="BE55" i="12"/>
  <c r="AW170" i="12"/>
  <c r="AW173" i="12" s="1"/>
  <c r="AV175" i="12"/>
  <c r="AV176" i="12" s="1"/>
  <c r="AZ891" i="11"/>
  <c r="AZ894" i="11" s="1"/>
  <c r="AY896" i="11"/>
  <c r="AY897" i="11" s="1"/>
  <c r="AY898" i="11" s="1"/>
  <c r="AY899" i="11" s="1"/>
  <c r="AY630" i="11"/>
  <c r="AY633" i="11" s="1"/>
  <c r="AX635" i="11"/>
  <c r="AX636" i="11" s="1"/>
  <c r="AX637" i="11" s="1"/>
  <c r="AX638" i="11" s="1"/>
  <c r="AX239" i="11"/>
  <c r="AX240" i="11" s="1"/>
  <c r="AX241" i="11" s="1"/>
  <c r="AS395" i="12"/>
  <c r="AS396" i="12" s="1"/>
  <c r="AS397" i="12" s="1"/>
  <c r="AU425" i="12"/>
  <c r="AU426" i="12" s="1"/>
  <c r="AU427" i="12" s="1"/>
  <c r="AY541" i="12"/>
  <c r="AY511" i="12" s="1"/>
  <c r="AZ534" i="12"/>
  <c r="AX133" i="11"/>
  <c r="AX134" i="11" s="1"/>
  <c r="AX135" i="11" s="1"/>
  <c r="AX136" i="11" s="1"/>
  <c r="AY128" i="11"/>
  <c r="AY131" i="11" s="1"/>
  <c r="BA248" i="11"/>
  <c r="BA251" i="11" s="1"/>
  <c r="AZ253" i="11"/>
  <c r="AZ254" i="11" s="1"/>
  <c r="AZ255" i="11" s="1"/>
  <c r="AZ256" i="11" s="1"/>
  <c r="AW499" i="12"/>
  <c r="AX494" i="12"/>
  <c r="AX497" i="12" s="1"/>
  <c r="AT284" i="12"/>
  <c r="AT287" i="12" s="1"/>
  <c r="AS289" i="12"/>
  <c r="AX306" i="12"/>
  <c r="AX307" i="12" s="1"/>
  <c r="BA265" i="11"/>
  <c r="BB280" i="11"/>
  <c r="AY238" i="11"/>
  <c r="AY239" i="11" s="1"/>
  <c r="AY240" i="11" s="1"/>
  <c r="AY241" i="11" s="1"/>
  <c r="AZ233" i="11"/>
  <c r="AZ236" i="11" s="1"/>
  <c r="AV391" i="12"/>
  <c r="AU286" i="12"/>
  <c r="AU13" i="10" s="1"/>
  <c r="AX989" i="11"/>
  <c r="AY984" i="11"/>
  <c r="AY987" i="11" s="1"/>
  <c r="AZ125" i="12"/>
  <c r="AZ128" i="12" s="1"/>
  <c r="AY130" i="12"/>
  <c r="BA218" i="11"/>
  <c r="BA221" i="11" s="1"/>
  <c r="AZ223" i="11"/>
  <c r="AZ224" i="11" s="1"/>
  <c r="AZ225" i="11" s="1"/>
  <c r="AZ226" i="11" s="1"/>
  <c r="AZ266" i="12"/>
  <c r="AZ269" i="12" s="1"/>
  <c r="AY271" i="12"/>
  <c r="AY272" i="12" s="1"/>
  <c r="AY273" i="12" s="1"/>
  <c r="AY274" i="12" s="1"/>
  <c r="AU404" i="12"/>
  <c r="AU407" i="12" s="1"/>
  <c r="AT409" i="12"/>
  <c r="AT410" i="12" s="1"/>
  <c r="AT411" i="12" s="1"/>
  <c r="AT412" i="12" s="1"/>
  <c r="AW359" i="12"/>
  <c r="AW362" i="12" s="1"/>
  <c r="AV364" i="12"/>
  <c r="AV365" i="12" s="1"/>
  <c r="AU407" i="11"/>
  <c r="AU408" i="11" s="1"/>
  <c r="AU409" i="11" s="1"/>
  <c r="AU410" i="11" s="1"/>
  <c r="AV402" i="11"/>
  <c r="AV405" i="11" s="1"/>
  <c r="BC464" i="11"/>
  <c r="AZ662" i="11"/>
  <c r="AY572" i="11"/>
  <c r="AY557" i="11" s="1"/>
  <c r="AU681" i="11"/>
  <c r="AU682" i="11" s="1"/>
  <c r="AU683" i="11" s="1"/>
  <c r="BD205" i="11"/>
  <c r="BC175" i="11"/>
  <c r="AY146" i="12"/>
  <c r="AY147" i="12" s="1"/>
  <c r="AY148" i="12" s="1"/>
  <c r="AY148" i="11"/>
  <c r="AZ143" i="11"/>
  <c r="AZ146" i="11" s="1"/>
  <c r="AS561" i="11"/>
  <c r="AT515" i="12"/>
  <c r="AT516" i="12" s="1"/>
  <c r="AT517" i="12" s="1"/>
  <c r="AY223" i="12"/>
  <c r="AZ218" i="12"/>
  <c r="AZ221" i="12" s="1"/>
  <c r="BE91" i="11"/>
  <c r="AZ173" i="11"/>
  <c r="AZ176" i="11" s="1"/>
  <c r="AY178" i="11"/>
  <c r="AY179" i="11" s="1"/>
  <c r="AY180" i="11" s="1"/>
  <c r="AY181" i="11" s="1"/>
  <c r="AY329" i="11"/>
  <c r="AY330" i="11" s="1"/>
  <c r="AY331" i="11" s="1"/>
  <c r="BD800" i="11"/>
  <c r="BE815" i="11"/>
  <c r="AY421" i="12"/>
  <c r="AY208" i="11"/>
  <c r="AY209" i="11" s="1"/>
  <c r="AY210" i="11" s="1"/>
  <c r="AY211" i="11" s="1"/>
  <c r="AZ203" i="11"/>
  <c r="AZ206" i="11" s="1"/>
  <c r="AX936" i="11"/>
  <c r="AX939" i="11" s="1"/>
  <c r="AW941" i="11"/>
  <c r="BD127" i="12"/>
  <c r="AZ494" i="11"/>
  <c r="AY404" i="11"/>
  <c r="AZ145" i="12"/>
  <c r="BA140" i="12"/>
  <c r="BA143" i="12" s="1"/>
  <c r="AY329" i="12"/>
  <c r="AY332" i="12" s="1"/>
  <c r="AX334" i="12"/>
  <c r="AX335" i="12" s="1"/>
  <c r="AX336" i="12" s="1"/>
  <c r="AX337" i="12" s="1"/>
  <c r="BD1016" i="11"/>
  <c r="BC986" i="11"/>
  <c r="BA843" i="11"/>
  <c r="BA846" i="11" s="1"/>
  <c r="AZ848" i="11"/>
  <c r="AZ849" i="11" s="1"/>
  <c r="AZ850" i="11" s="1"/>
  <c r="AZ851" i="11" s="1"/>
  <c r="AV527" i="11"/>
  <c r="AV528" i="11" s="1"/>
  <c r="AV529" i="11" s="1"/>
  <c r="AV530" i="11" s="1"/>
  <c r="AW522" i="11"/>
  <c r="AW525" i="11" s="1"/>
  <c r="AW876" i="11"/>
  <c r="AW879" i="11" s="1"/>
  <c r="AV881" i="11"/>
  <c r="AV882" i="11" s="1"/>
  <c r="AV883" i="11" s="1"/>
  <c r="AV884" i="11" s="1"/>
  <c r="BC205" i="12"/>
  <c r="BD220" i="12"/>
  <c r="BA496" i="12"/>
  <c r="BB489" i="12"/>
  <c r="AV542" i="11"/>
  <c r="AW537" i="11"/>
  <c r="AW540" i="11" s="1"/>
  <c r="AV513" i="11"/>
  <c r="AV514" i="11" s="1"/>
  <c r="AV515" i="11" s="1"/>
  <c r="BA79" i="12"/>
  <c r="BB94" i="12"/>
  <c r="BA331" i="12"/>
  <c r="BA130" i="11"/>
  <c r="BB145" i="11"/>
  <c r="BA293" i="11"/>
  <c r="BA296" i="11" s="1"/>
  <c r="AZ298" i="11"/>
  <c r="AW650" i="11"/>
  <c r="AX645" i="11"/>
  <c r="AX648" i="11" s="1"/>
  <c r="AV544" i="12"/>
  <c r="AV545" i="12" s="1"/>
  <c r="AV546" i="12" s="1"/>
  <c r="AV547" i="12" s="1"/>
  <c r="AW539" i="12"/>
  <c r="AW542" i="12" s="1"/>
  <c r="AZ911" i="11"/>
  <c r="AZ912" i="11" s="1"/>
  <c r="AZ913" i="11" s="1"/>
  <c r="AZ914" i="11" s="1"/>
  <c r="BA906" i="11"/>
  <c r="BA909" i="11" s="1"/>
  <c r="AY725" i="11"/>
  <c r="AY726" i="11" s="1"/>
  <c r="AY727" i="11" s="1"/>
  <c r="AY728" i="11" s="1"/>
  <c r="AZ720" i="11"/>
  <c r="AZ723" i="11" s="1"/>
  <c r="AX160" i="12"/>
  <c r="AY155" i="12"/>
  <c r="AY158" i="12" s="1"/>
  <c r="AW636" i="11"/>
  <c r="AW637" i="11" s="1"/>
  <c r="AW638" i="11" s="1"/>
  <c r="BA451" i="12"/>
  <c r="BB444" i="12"/>
  <c r="AZ798" i="11"/>
  <c r="AZ801" i="11" s="1"/>
  <c r="AY803" i="11"/>
  <c r="AY804" i="11" s="1"/>
  <c r="AY805" i="11" s="1"/>
  <c r="AY806" i="11" s="1"/>
  <c r="AZ466" i="12"/>
  <c r="BA459" i="12"/>
  <c r="AW469" i="12"/>
  <c r="AW470" i="12" s="1"/>
  <c r="AW471" i="12" s="1"/>
  <c r="AW472" i="12" s="1"/>
  <c r="AX464" i="12"/>
  <c r="AX467" i="12" s="1"/>
  <c r="AY492" i="11"/>
  <c r="AY495" i="11" s="1"/>
  <c r="AX497" i="11"/>
  <c r="AX498" i="11" s="1"/>
  <c r="AX499" i="11" s="1"/>
  <c r="AX500" i="11" s="1"/>
  <c r="BE301" i="12"/>
  <c r="AZ368" i="11"/>
  <c r="AZ371" i="11" s="1"/>
  <c r="AY373" i="11"/>
  <c r="AY374" i="11" s="1"/>
  <c r="AY375" i="11" s="1"/>
  <c r="AY376" i="11" s="1"/>
  <c r="BA417" i="11"/>
  <c r="BA420" i="11" s="1"/>
  <c r="AZ422" i="11"/>
  <c r="AZ423" i="11" s="1"/>
  <c r="AZ424" i="11" s="1"/>
  <c r="AZ425" i="11" s="1"/>
  <c r="AW484" i="12"/>
  <c r="AW485" i="12" s="1"/>
  <c r="AW486" i="12" s="1"/>
  <c r="AW487" i="12" s="1"/>
  <c r="AX479" i="12"/>
  <c r="AX482" i="12" s="1"/>
  <c r="AW711" i="11"/>
  <c r="AW712" i="11" s="1"/>
  <c r="AW713" i="11" s="1"/>
  <c r="AX272" i="12"/>
  <c r="AX273" i="12" s="1"/>
  <c r="AX274" i="12" s="1"/>
  <c r="AX320" i="12"/>
  <c r="AX321" i="12" s="1"/>
  <c r="AX322" i="12" s="1"/>
  <c r="AY452" i="11"/>
  <c r="AY453" i="11" s="1"/>
  <c r="AY454" i="11" s="1"/>
  <c r="AY455" i="11" s="1"/>
  <c r="AZ447" i="11"/>
  <c r="AZ450" i="11" s="1"/>
  <c r="AW512" i="11"/>
  <c r="AX507" i="11"/>
  <c r="AX510" i="11" s="1"/>
  <c r="AX314" i="11"/>
  <c r="AX315" i="11" s="1"/>
  <c r="AX316" i="11" s="1"/>
  <c r="AT560" i="11"/>
  <c r="AT561" i="11" s="1"/>
  <c r="AT562" i="11" s="1"/>
  <c r="AT563" i="11" s="1"/>
  <c r="AU555" i="11"/>
  <c r="AU558" i="11" s="1"/>
  <c r="AX926" i="11"/>
  <c r="AY921" i="11"/>
  <c r="AY924" i="11" s="1"/>
  <c r="AT867" i="11"/>
  <c r="AT868" i="11" s="1"/>
  <c r="AT869" i="11" s="1"/>
  <c r="AY590" i="11"/>
  <c r="AZ585" i="11"/>
  <c r="AZ588" i="11" s="1"/>
  <c r="AU389" i="12"/>
  <c r="AU392" i="12" s="1"/>
  <c r="AT394" i="12"/>
  <c r="AX710" i="11"/>
  <c r="AX711" i="11" s="1"/>
  <c r="AX712" i="11" s="1"/>
  <c r="AX713" i="11" s="1"/>
  <c r="AY705" i="11"/>
  <c r="AY708" i="11" s="1"/>
  <c r="AY319" i="12"/>
  <c r="AZ314" i="12"/>
  <c r="AZ317" i="12" s="1"/>
  <c r="BA188" i="11"/>
  <c r="BA191" i="11" s="1"/>
  <c r="AZ193" i="11"/>
  <c r="AX256" i="12"/>
  <c r="AY251" i="12"/>
  <c r="AY254" i="12" s="1"/>
  <c r="AX1035" i="11"/>
  <c r="AX1036" i="11" s="1"/>
  <c r="AX1037" i="11" s="1"/>
  <c r="AU866" i="11"/>
  <c r="AU867" i="11" s="1"/>
  <c r="AU868" i="11" s="1"/>
  <c r="AU869" i="11" s="1"/>
  <c r="AV861" i="11"/>
  <c r="AV864" i="11" s="1"/>
  <c r="BE419" i="11"/>
  <c r="BD556" i="12"/>
  <c r="BE549" i="12"/>
  <c r="BC587" i="11"/>
  <c r="AX268" i="11"/>
  <c r="AX269" i="11" s="1"/>
  <c r="AX270" i="11" s="1"/>
  <c r="AX271" i="11" s="1"/>
  <c r="AY263" i="11"/>
  <c r="AY266" i="11" s="1"/>
  <c r="AS117" i="12"/>
  <c r="AS118" i="12" s="1"/>
  <c r="AW675" i="11"/>
  <c r="AW678" i="11" s="1"/>
  <c r="AV680" i="11"/>
  <c r="AV681" i="11" s="1"/>
  <c r="AV682" i="11" s="1"/>
  <c r="AV683" i="11" s="1"/>
  <c r="AW454" i="12"/>
  <c r="AX449" i="12"/>
  <c r="AX452" i="12" s="1"/>
  <c r="AY1034" i="11"/>
  <c r="AZ1029" i="11"/>
  <c r="AZ1032" i="11" s="1"/>
  <c r="AR291" i="12"/>
  <c r="AR292" i="12" s="1"/>
  <c r="AR17" i="10"/>
  <c r="AY467" i="11"/>
  <c r="AY468" i="11" s="1"/>
  <c r="AY469" i="11" s="1"/>
  <c r="AY470" i="11" s="1"/>
  <c r="AZ462" i="11"/>
  <c r="AZ465" i="11" s="1"/>
  <c r="AX897" i="11"/>
  <c r="AX898" i="11" s="1"/>
  <c r="AX899" i="11" s="1"/>
  <c r="AX224" i="12"/>
  <c r="AX225" i="12" s="1"/>
  <c r="AX226" i="12" s="1"/>
  <c r="AX1005" i="11"/>
  <c r="AX1006" i="11" s="1"/>
  <c r="AX1007" i="11" s="1"/>
  <c r="BF190" i="11"/>
  <c r="AY203" i="12"/>
  <c r="AY206" i="12" s="1"/>
  <c r="AX208" i="12"/>
  <c r="AX209" i="12" s="1"/>
  <c r="AX210" i="12" s="1"/>
  <c r="AX211" i="12" s="1"/>
  <c r="AV956" i="11"/>
  <c r="AV957" i="11" s="1"/>
  <c r="AV958" i="11" s="1"/>
  <c r="AV959" i="11" s="1"/>
  <c r="AW951" i="11"/>
  <c r="AW954" i="11" s="1"/>
  <c r="AT576" i="11"/>
  <c r="AT577" i="11" s="1"/>
  <c r="AT578" i="11" s="1"/>
  <c r="AY605" i="11"/>
  <c r="AZ600" i="11"/>
  <c r="AZ603" i="11" s="1"/>
  <c r="BB878" i="11"/>
  <c r="BC893" i="11"/>
  <c r="AZ482" i="11"/>
  <c r="AZ483" i="11" s="1"/>
  <c r="AZ484" i="11" s="1"/>
  <c r="AZ485" i="11" s="1"/>
  <c r="BA477" i="11"/>
  <c r="BA480" i="11" s="1"/>
  <c r="AT380" i="12"/>
  <c r="AW439" i="12"/>
  <c r="AX434" i="12"/>
  <c r="AX437" i="12" s="1"/>
  <c r="AY1004" i="11"/>
  <c r="AY1005" i="11" s="1"/>
  <c r="AY1006" i="11" s="1"/>
  <c r="AY1007" i="11" s="1"/>
  <c r="AZ999" i="11"/>
  <c r="AZ1002" i="11" s="1"/>
  <c r="AX131" i="12"/>
  <c r="AZ707" i="11"/>
  <c r="BA722" i="11"/>
  <c r="AY786" i="11"/>
  <c r="AY787" i="11" s="1"/>
  <c r="AY788" i="11" s="1"/>
  <c r="BA432" i="11"/>
  <c r="BA435" i="11" s="1"/>
  <c r="AZ437" i="11"/>
  <c r="AZ438" i="11" s="1"/>
  <c r="AZ439" i="11" s="1"/>
  <c r="AZ440" i="11" s="1"/>
  <c r="AU543" i="11"/>
  <c r="AU544" i="11" s="1"/>
  <c r="AU545" i="11" s="1"/>
  <c r="AV570" i="11"/>
  <c r="AV573" i="11" s="1"/>
  <c r="AU575" i="11"/>
  <c r="BE3" i="10"/>
  <c r="BA828" i="11"/>
  <c r="BA831" i="11" s="1"/>
  <c r="AZ833" i="11"/>
  <c r="BD481" i="12" l="1"/>
  <c r="BE474" i="12"/>
  <c r="AU381" i="12"/>
  <c r="AU382" i="12" s="1"/>
  <c r="AY507" i="11"/>
  <c r="AY510" i="11" s="1"/>
  <c r="AX512" i="11"/>
  <c r="AU576" i="11"/>
  <c r="AU577" i="11" s="1"/>
  <c r="AU578" i="11" s="1"/>
  <c r="BA422" i="11"/>
  <c r="BA423" i="11" s="1"/>
  <c r="BA424" i="11" s="1"/>
  <c r="BA425" i="11" s="1"/>
  <c r="BB417" i="11"/>
  <c r="BB420" i="11" s="1"/>
  <c r="AZ373" i="11"/>
  <c r="BA368" i="11"/>
  <c r="BA371" i="11" s="1"/>
  <c r="AZ492" i="11"/>
  <c r="AZ495" i="11" s="1"/>
  <c r="AY497" i="11"/>
  <c r="AY498" i="11" s="1"/>
  <c r="AY499" i="11" s="1"/>
  <c r="AY500" i="11" s="1"/>
  <c r="AZ155" i="12"/>
  <c r="AZ158" i="12" s="1"/>
  <c r="AY160" i="12"/>
  <c r="AY161" i="12" s="1"/>
  <c r="AY162" i="12" s="1"/>
  <c r="AY163" i="12" s="1"/>
  <c r="BA720" i="11"/>
  <c r="BA723" i="11" s="1"/>
  <c r="AZ725" i="11"/>
  <c r="AZ726" i="11" s="1"/>
  <c r="AZ727" i="11" s="1"/>
  <c r="AZ728" i="11" s="1"/>
  <c r="AW544" i="12"/>
  <c r="AX539" i="12"/>
  <c r="AX542" i="12" s="1"/>
  <c r="AV177" i="12"/>
  <c r="AV178" i="12" s="1"/>
  <c r="AV116" i="12"/>
  <c r="BB331" i="12"/>
  <c r="BB496" i="12"/>
  <c r="BC489" i="12"/>
  <c r="AW527" i="11"/>
  <c r="AW528" i="11" s="1"/>
  <c r="AW529" i="11" s="1"/>
  <c r="AW530" i="11" s="1"/>
  <c r="AX522" i="11"/>
  <c r="AX525" i="11" s="1"/>
  <c r="BE800" i="11"/>
  <c r="BF815" i="11"/>
  <c r="AZ178" i="11"/>
  <c r="BA173" i="11"/>
  <c r="BA176" i="11" s="1"/>
  <c r="AW364" i="12"/>
  <c r="AW365" i="12" s="1"/>
  <c r="AW366" i="12" s="1"/>
  <c r="AW367" i="12" s="1"/>
  <c r="AX359" i="12"/>
  <c r="AX362" i="12" s="1"/>
  <c r="AZ271" i="12"/>
  <c r="BA266" i="12"/>
  <c r="BA269" i="12" s="1"/>
  <c r="BB265" i="11"/>
  <c r="BC280" i="11"/>
  <c r="AZ128" i="11"/>
  <c r="AZ131" i="11" s="1"/>
  <c r="AY133" i="11"/>
  <c r="AY635" i="11"/>
  <c r="AY636" i="11" s="1"/>
  <c r="AY637" i="11" s="1"/>
  <c r="AY638" i="11" s="1"/>
  <c r="AZ630" i="11"/>
  <c r="AZ633" i="11" s="1"/>
  <c r="AW175" i="12"/>
  <c r="AW176" i="12" s="1"/>
  <c r="AX170" i="12"/>
  <c r="AX173" i="12" s="1"/>
  <c r="BA308" i="11"/>
  <c r="BA311" i="11" s="1"/>
  <c r="AZ313" i="11"/>
  <c r="AV514" i="12"/>
  <c r="AV515" i="12" s="1"/>
  <c r="AV516" i="12" s="1"/>
  <c r="AV517" i="12" s="1"/>
  <c r="AW509" i="12"/>
  <c r="AW512" i="12" s="1"/>
  <c r="BF370" i="11"/>
  <c r="AZ421" i="12"/>
  <c r="AY224" i="12"/>
  <c r="AY225" i="12" s="1"/>
  <c r="AY226" i="12" s="1"/>
  <c r="AZ361" i="12"/>
  <c r="BA1014" i="11"/>
  <c r="BA1017" i="11" s="1"/>
  <c r="AZ1019" i="11"/>
  <c r="AW110" i="12"/>
  <c r="AW113" i="12" s="1"/>
  <c r="AV115" i="12"/>
  <c r="AV425" i="12"/>
  <c r="AV426" i="12" s="1"/>
  <c r="AV427" i="12" s="1"/>
  <c r="BA765" i="11"/>
  <c r="BA768" i="11" s="1"/>
  <c r="AZ770" i="11"/>
  <c r="AZ771" i="11" s="1"/>
  <c r="AZ772" i="11" s="1"/>
  <c r="AZ773" i="11" s="1"/>
  <c r="AV575" i="11"/>
  <c r="AV576" i="11" s="1"/>
  <c r="AV577" i="11" s="1"/>
  <c r="AV578" i="11" s="1"/>
  <c r="AW570" i="11"/>
  <c r="AW573" i="11" s="1"/>
  <c r="AX132" i="12"/>
  <c r="AX133" i="12" s="1"/>
  <c r="BA999" i="11"/>
  <c r="BA1002" i="11" s="1"/>
  <c r="AZ1004" i="11"/>
  <c r="AZ1005" i="11" s="1"/>
  <c r="AZ1006" i="11" s="1"/>
  <c r="AZ1007" i="11" s="1"/>
  <c r="AX951" i="11"/>
  <c r="AX954" i="11" s="1"/>
  <c r="AW956" i="11"/>
  <c r="AW957" i="11" s="1"/>
  <c r="AW958" i="11" s="1"/>
  <c r="AW959" i="11" s="1"/>
  <c r="AW350" i="12"/>
  <c r="AW680" i="11"/>
  <c r="AW681" i="11" s="1"/>
  <c r="AW682" i="11" s="1"/>
  <c r="AW683" i="11" s="1"/>
  <c r="AX675" i="11"/>
  <c r="AX678" i="11" s="1"/>
  <c r="BF419" i="11"/>
  <c r="AZ299" i="11"/>
  <c r="AZ300" i="11" s="1"/>
  <c r="AZ301" i="11" s="1"/>
  <c r="AY256" i="12"/>
  <c r="AY257" i="12" s="1"/>
  <c r="AY258" i="12" s="1"/>
  <c r="AY259" i="12" s="1"/>
  <c r="AZ251" i="12"/>
  <c r="AZ254" i="12" s="1"/>
  <c r="BA193" i="11"/>
  <c r="BB188" i="11"/>
  <c r="BB191" i="11" s="1"/>
  <c r="AZ786" i="11"/>
  <c r="AZ787" i="11" s="1"/>
  <c r="AZ788" i="11" s="1"/>
  <c r="AY479" i="12"/>
  <c r="AY482" i="12" s="1"/>
  <c r="AX484" i="12"/>
  <c r="AX485" i="12" s="1"/>
  <c r="AX486" i="12" s="1"/>
  <c r="AX487" i="12" s="1"/>
  <c r="BF301" i="12"/>
  <c r="AY464" i="12"/>
  <c r="AY467" i="12" s="1"/>
  <c r="AX469" i="12"/>
  <c r="AX470" i="12" s="1"/>
  <c r="AX471" i="12" s="1"/>
  <c r="AX472" i="12" s="1"/>
  <c r="AW500" i="12"/>
  <c r="AW501" i="12" s="1"/>
  <c r="AW502" i="12" s="1"/>
  <c r="BA298" i="11"/>
  <c r="BB293" i="11"/>
  <c r="BB296" i="11" s="1"/>
  <c r="BB130" i="11"/>
  <c r="BC145" i="11"/>
  <c r="BB79" i="12"/>
  <c r="BC94" i="12"/>
  <c r="AW542" i="11"/>
  <c r="AX537" i="11"/>
  <c r="AX540" i="11" s="1"/>
  <c r="AW881" i="11"/>
  <c r="AX876" i="11"/>
  <c r="AX879" i="11" s="1"/>
  <c r="AX927" i="11"/>
  <c r="AX928" i="11" s="1"/>
  <c r="AX929" i="11" s="1"/>
  <c r="AY334" i="12"/>
  <c r="AY335" i="12" s="1"/>
  <c r="AY336" i="12" s="1"/>
  <c r="AY337" i="12" s="1"/>
  <c r="AZ329" i="12"/>
  <c r="AZ332" i="12" s="1"/>
  <c r="BA494" i="11"/>
  <c r="AZ404" i="11"/>
  <c r="AX941" i="11"/>
  <c r="AY936" i="11"/>
  <c r="AY939" i="11" s="1"/>
  <c r="AV407" i="11"/>
  <c r="AV408" i="11" s="1"/>
  <c r="AV409" i="11" s="1"/>
  <c r="AV410" i="11" s="1"/>
  <c r="AW402" i="11"/>
  <c r="AW405" i="11" s="1"/>
  <c r="AZ130" i="12"/>
  <c r="BA125" i="12"/>
  <c r="BA128" i="12" s="1"/>
  <c r="AW391" i="12"/>
  <c r="AV286" i="12"/>
  <c r="AV13" i="10" s="1"/>
  <c r="AT289" i="12"/>
  <c r="AU284" i="12"/>
  <c r="AU287" i="12" s="1"/>
  <c r="AX161" i="12"/>
  <c r="AX162" i="12" s="1"/>
  <c r="AX163" i="12" s="1"/>
  <c r="BA163" i="11"/>
  <c r="BB158" i="11"/>
  <c r="BB161" i="11" s="1"/>
  <c r="AW374" i="12"/>
  <c r="AW377" i="12" s="1"/>
  <c r="AV379" i="12"/>
  <c r="AV380" i="12" s="1"/>
  <c r="AV381" i="12" s="1"/>
  <c r="AV382" i="12" s="1"/>
  <c r="AX966" i="11"/>
  <c r="AX969" i="11" s="1"/>
  <c r="AW971" i="11"/>
  <c r="AW972" i="11" s="1"/>
  <c r="AW973" i="11" s="1"/>
  <c r="AW974" i="11" s="1"/>
  <c r="BA299" i="12"/>
  <c r="BA302" i="12" s="1"/>
  <c r="AZ304" i="12"/>
  <c r="AZ305" i="12" s="1"/>
  <c r="BG1001" i="11"/>
  <c r="BA92" i="12"/>
  <c r="BA95" i="12" s="1"/>
  <c r="AZ97" i="12"/>
  <c r="AZ98" i="12" s="1"/>
  <c r="AZ99" i="12" s="1"/>
  <c r="AZ100" i="12" s="1"/>
  <c r="BA278" i="11"/>
  <c r="BA281" i="11" s="1"/>
  <c r="AZ283" i="11"/>
  <c r="AZ284" i="11" s="1"/>
  <c r="AZ285" i="11" s="1"/>
  <c r="AZ286" i="11" s="1"/>
  <c r="AS290" i="12"/>
  <c r="AY314" i="11"/>
  <c r="AY315" i="11" s="1"/>
  <c r="AY316" i="11" s="1"/>
  <c r="AZ194" i="11"/>
  <c r="AZ195" i="11" s="1"/>
  <c r="AZ196" i="11" s="1"/>
  <c r="AT395" i="12"/>
  <c r="AT396" i="12" s="1"/>
  <c r="AT397" i="12" s="1"/>
  <c r="BA833" i="11"/>
  <c r="BA834" i="11" s="1"/>
  <c r="BA835" i="11" s="1"/>
  <c r="BA836" i="11" s="1"/>
  <c r="BB828" i="11"/>
  <c r="BB831" i="11" s="1"/>
  <c r="BA437" i="11"/>
  <c r="BB432" i="11"/>
  <c r="BB435" i="11" s="1"/>
  <c r="BB477" i="11"/>
  <c r="BB480" i="11" s="1"/>
  <c r="BA482" i="11"/>
  <c r="AY208" i="12"/>
  <c r="AY209" i="12" s="1"/>
  <c r="AY210" i="12" s="1"/>
  <c r="AY211" i="12" s="1"/>
  <c r="AZ203" i="12"/>
  <c r="AZ206" i="12" s="1"/>
  <c r="BD587" i="11"/>
  <c r="BF3" i="10"/>
  <c r="BA707" i="11"/>
  <c r="BB722" i="11"/>
  <c r="AY306" i="12"/>
  <c r="AY307" i="12" s="1"/>
  <c r="BC878" i="11"/>
  <c r="BD893" i="11"/>
  <c r="BA600" i="11"/>
  <c r="BA603" i="11" s="1"/>
  <c r="AZ605" i="11"/>
  <c r="AZ606" i="11" s="1"/>
  <c r="AZ607" i="11" s="1"/>
  <c r="AZ608" i="11" s="1"/>
  <c r="AY449" i="12"/>
  <c r="AY452" i="12" s="1"/>
  <c r="AX454" i="12"/>
  <c r="AX455" i="12" s="1"/>
  <c r="AX456" i="12" s="1"/>
  <c r="AX457" i="12" s="1"/>
  <c r="AX84" i="12"/>
  <c r="AX85" i="12" s="1"/>
  <c r="AZ263" i="11"/>
  <c r="AZ266" i="11" s="1"/>
  <c r="AY268" i="11"/>
  <c r="AY269" i="11" s="1"/>
  <c r="AY270" i="11" s="1"/>
  <c r="AY271" i="11" s="1"/>
  <c r="AW861" i="11"/>
  <c r="AW864" i="11" s="1"/>
  <c r="AV866" i="11"/>
  <c r="AV867" i="11" s="1"/>
  <c r="AV868" i="11" s="1"/>
  <c r="AV869" i="11" s="1"/>
  <c r="AZ705" i="11"/>
  <c r="AZ708" i="11" s="1"/>
  <c r="AY710" i="11"/>
  <c r="AY711" i="11" s="1"/>
  <c r="AY712" i="11" s="1"/>
  <c r="AY713" i="11" s="1"/>
  <c r="AU394" i="12"/>
  <c r="AU395" i="12" s="1"/>
  <c r="AU396" i="12" s="1"/>
  <c r="AU397" i="12" s="1"/>
  <c r="AV389" i="12"/>
  <c r="AV392" i="12" s="1"/>
  <c r="AV555" i="11"/>
  <c r="AV558" i="11" s="1"/>
  <c r="AU560" i="11"/>
  <c r="AU561" i="11" s="1"/>
  <c r="AU562" i="11" s="1"/>
  <c r="AU563" i="11" s="1"/>
  <c r="BA447" i="11"/>
  <c r="BA450" i="11" s="1"/>
  <c r="AZ452" i="11"/>
  <c r="AZ453" i="11" s="1"/>
  <c r="AZ454" i="11" s="1"/>
  <c r="AZ455" i="11" s="1"/>
  <c r="AW440" i="12"/>
  <c r="AW441" i="12" s="1"/>
  <c r="AW442" i="12" s="1"/>
  <c r="AZ803" i="11"/>
  <c r="AZ804" i="11" s="1"/>
  <c r="AZ805" i="11" s="1"/>
  <c r="AZ806" i="11" s="1"/>
  <c r="BA798" i="11"/>
  <c r="BA801" i="11" s="1"/>
  <c r="AV366" i="12"/>
  <c r="AV367" i="12" s="1"/>
  <c r="AY131" i="12"/>
  <c r="AY1035" i="11"/>
  <c r="AY1036" i="11" s="1"/>
  <c r="AY1037" i="11" s="1"/>
  <c r="BB906" i="11"/>
  <c r="BB909" i="11" s="1"/>
  <c r="BA911" i="11"/>
  <c r="BA912" i="11" s="1"/>
  <c r="BA913" i="11" s="1"/>
  <c r="BA914" i="11" s="1"/>
  <c r="AY645" i="11"/>
  <c r="AY648" i="11" s="1"/>
  <c r="AX650" i="11"/>
  <c r="BD205" i="12"/>
  <c r="BE220" i="12"/>
  <c r="BB140" i="12"/>
  <c r="BB143" i="12" s="1"/>
  <c r="BA145" i="12"/>
  <c r="BE127" i="12"/>
  <c r="BA203" i="11"/>
  <c r="BA206" i="11" s="1"/>
  <c r="AZ208" i="11"/>
  <c r="AZ209" i="11" s="1"/>
  <c r="AZ210" i="11" s="1"/>
  <c r="AZ211" i="11" s="1"/>
  <c r="AS562" i="11"/>
  <c r="AS563" i="11" s="1"/>
  <c r="BD464" i="11"/>
  <c r="AU409" i="12"/>
  <c r="AU410" i="12" s="1"/>
  <c r="AU411" i="12" s="1"/>
  <c r="AU412" i="12" s="1"/>
  <c r="AV404" i="12"/>
  <c r="AV407" i="12" s="1"/>
  <c r="BA223" i="11"/>
  <c r="BB218" i="11"/>
  <c r="BB221" i="11" s="1"/>
  <c r="AY989" i="11"/>
  <c r="AY990" i="11" s="1"/>
  <c r="AY991" i="11" s="1"/>
  <c r="AY992" i="11" s="1"/>
  <c r="AZ984" i="11"/>
  <c r="AZ987" i="11" s="1"/>
  <c r="BA233" i="11"/>
  <c r="BA236" i="11" s="1"/>
  <c r="AZ238" i="11"/>
  <c r="AZ239" i="11" s="1"/>
  <c r="AZ240" i="11" s="1"/>
  <c r="AZ241" i="11" s="1"/>
  <c r="AW560" i="12"/>
  <c r="AW561" i="12" s="1"/>
  <c r="AW562" i="12" s="1"/>
  <c r="AZ896" i="11"/>
  <c r="AZ897" i="11" s="1"/>
  <c r="AZ898" i="11" s="1"/>
  <c r="AZ899" i="11" s="1"/>
  <c r="BA891" i="11"/>
  <c r="BA894" i="11" s="1"/>
  <c r="BF55" i="12"/>
  <c r="BA233" i="12"/>
  <c r="BA236" i="12" s="1"/>
  <c r="AZ238" i="12"/>
  <c r="AZ239" i="12" s="1"/>
  <c r="AZ240" i="12" s="1"/>
  <c r="AZ241" i="12" s="1"/>
  <c r="AV543" i="11"/>
  <c r="AV544" i="11" s="1"/>
  <c r="AV545" i="11" s="1"/>
  <c r="AT19" i="10"/>
  <c r="AT20" i="10" s="1"/>
  <c r="AZ953" i="11"/>
  <c r="AY863" i="11"/>
  <c r="BA328" i="11"/>
  <c r="BA329" i="11" s="1"/>
  <c r="BA330" i="11" s="1"/>
  <c r="BA331" i="11" s="1"/>
  <c r="BB323" i="11"/>
  <c r="BB326" i="11" s="1"/>
  <c r="BA735" i="11"/>
  <c r="BA738" i="11" s="1"/>
  <c r="AZ740" i="11"/>
  <c r="AZ741" i="11" s="1"/>
  <c r="AZ742" i="11" s="1"/>
  <c r="AZ743" i="11" s="1"/>
  <c r="BA750" i="11"/>
  <c r="BA753" i="11" s="1"/>
  <c r="AZ755" i="11"/>
  <c r="AZ756" i="11" s="1"/>
  <c r="AZ757" i="11" s="1"/>
  <c r="AZ758" i="11" s="1"/>
  <c r="AX257" i="12"/>
  <c r="AX258" i="12" s="1"/>
  <c r="AX259" i="12" s="1"/>
  <c r="BA615" i="11"/>
  <c r="BA618" i="11" s="1"/>
  <c r="AZ620" i="11"/>
  <c r="BH253" i="12"/>
  <c r="D253" i="12" s="1"/>
  <c r="D254" i="12" s="1"/>
  <c r="D268" i="12"/>
  <c r="D269" i="12" s="1"/>
  <c r="AW665" i="11"/>
  <c r="AX660" i="11"/>
  <c r="AX663" i="11" s="1"/>
  <c r="AY434" i="12"/>
  <c r="AY437" i="12" s="1"/>
  <c r="AX439" i="12"/>
  <c r="AX440" i="12" s="1"/>
  <c r="AX441" i="12" s="1"/>
  <c r="AX442" i="12" s="1"/>
  <c r="AT381" i="12"/>
  <c r="AT382" i="12" s="1"/>
  <c r="BG190" i="11"/>
  <c r="BA462" i="11"/>
  <c r="BA465" i="11" s="1"/>
  <c r="AZ467" i="11"/>
  <c r="BA1029" i="11"/>
  <c r="BA1032" i="11" s="1"/>
  <c r="AZ1034" i="11"/>
  <c r="AZ1035" i="11" s="1"/>
  <c r="AZ1036" i="11" s="1"/>
  <c r="AZ1037" i="11" s="1"/>
  <c r="BE556" i="12"/>
  <c r="BF549" i="12"/>
  <c r="AV530" i="12"/>
  <c r="AV531" i="12" s="1"/>
  <c r="AV532" i="12" s="1"/>
  <c r="BA314" i="12"/>
  <c r="BA317" i="12" s="1"/>
  <c r="AZ319" i="12"/>
  <c r="AZ320" i="12" s="1"/>
  <c r="AZ321" i="12" s="1"/>
  <c r="AZ322" i="12" s="1"/>
  <c r="BA585" i="11"/>
  <c r="BA588" i="11" s="1"/>
  <c r="AZ590" i="11"/>
  <c r="AZ591" i="11" s="1"/>
  <c r="AZ592" i="11" s="1"/>
  <c r="AZ593" i="11" s="1"/>
  <c r="AZ921" i="11"/>
  <c r="AZ924" i="11" s="1"/>
  <c r="AY926" i="11"/>
  <c r="AW942" i="11"/>
  <c r="AW943" i="11" s="1"/>
  <c r="AW944" i="11" s="1"/>
  <c r="BA466" i="12"/>
  <c r="BB459" i="12"/>
  <c r="AY606" i="11"/>
  <c r="AY607" i="11" s="1"/>
  <c r="AY608" i="11" s="1"/>
  <c r="BB451" i="12"/>
  <c r="BC444" i="12"/>
  <c r="AW455" i="12"/>
  <c r="AW456" i="12" s="1"/>
  <c r="AW457" i="12" s="1"/>
  <c r="AZ164" i="11"/>
  <c r="AZ165" i="11" s="1"/>
  <c r="AZ166" i="11" s="1"/>
  <c r="AY320" i="12"/>
  <c r="AY321" i="12" s="1"/>
  <c r="AY322" i="12" s="1"/>
  <c r="AY591" i="11"/>
  <c r="AY592" i="11" s="1"/>
  <c r="AY593" i="11" s="1"/>
  <c r="BA848" i="11"/>
  <c r="BA849" i="11" s="1"/>
  <c r="BA850" i="11" s="1"/>
  <c r="BA851" i="11" s="1"/>
  <c r="BB843" i="11"/>
  <c r="BB846" i="11" s="1"/>
  <c r="BE1016" i="11"/>
  <c r="BD986" i="11"/>
  <c r="BF91" i="11"/>
  <c r="BA218" i="12"/>
  <c r="BA221" i="12" s="1"/>
  <c r="AZ223" i="12"/>
  <c r="BA143" i="11"/>
  <c r="BA146" i="11" s="1"/>
  <c r="AZ148" i="11"/>
  <c r="AZ149" i="11" s="1"/>
  <c r="AZ150" i="11" s="1"/>
  <c r="AZ151" i="11" s="1"/>
  <c r="BE205" i="11"/>
  <c r="BD175" i="11"/>
  <c r="BA662" i="11"/>
  <c r="AZ572" i="11"/>
  <c r="AZ557" i="11" s="1"/>
  <c r="AZ272" i="12"/>
  <c r="AZ273" i="12" s="1"/>
  <c r="AZ274" i="12" s="1"/>
  <c r="AX499" i="12"/>
  <c r="AX500" i="12" s="1"/>
  <c r="AX501" i="12" s="1"/>
  <c r="AX502" i="12" s="1"/>
  <c r="AY494" i="12"/>
  <c r="AY497" i="12" s="1"/>
  <c r="BA253" i="11"/>
  <c r="BB248" i="11"/>
  <c r="BB251" i="11" s="1"/>
  <c r="AZ541" i="12"/>
  <c r="AZ511" i="12" s="1"/>
  <c r="BA534" i="12"/>
  <c r="AW651" i="11"/>
  <c r="AW652" i="11" s="1"/>
  <c r="AW653" i="11" s="1"/>
  <c r="BB157" i="12"/>
  <c r="BA112" i="12"/>
  <c r="AW424" i="12"/>
  <c r="AX419" i="12"/>
  <c r="AX422" i="12" s="1"/>
  <c r="BA818" i="11"/>
  <c r="BB813" i="11"/>
  <c r="BB816" i="11" s="1"/>
  <c r="AZ146" i="12"/>
  <c r="AZ147" i="12" s="1"/>
  <c r="AZ148" i="12" s="1"/>
  <c r="AZ834" i="11"/>
  <c r="AZ835" i="11" s="1"/>
  <c r="AZ836" i="11" s="1"/>
  <c r="BA436" i="12"/>
  <c r="BB429" i="12"/>
  <c r="AY149" i="11"/>
  <c r="AY150" i="11" s="1"/>
  <c r="AY151" i="11" s="1"/>
  <c r="BA526" i="12"/>
  <c r="BB519" i="12"/>
  <c r="AY344" i="12"/>
  <c r="AY347" i="12" s="1"/>
  <c r="AX349" i="12"/>
  <c r="AX350" i="12" s="1"/>
  <c r="AX351" i="12" s="1"/>
  <c r="AX352" i="12" s="1"/>
  <c r="AX990" i="11"/>
  <c r="AX991" i="11" s="1"/>
  <c r="AX992" i="11" s="1"/>
  <c r="BD172" i="12"/>
  <c r="BE165" i="12"/>
  <c r="AX559" i="12"/>
  <c r="AX560" i="12" s="1"/>
  <c r="AX561" i="12" s="1"/>
  <c r="AX562" i="12" s="1"/>
  <c r="AY554" i="12"/>
  <c r="AY557" i="12" s="1"/>
  <c r="AY82" i="12"/>
  <c r="AZ77" i="12"/>
  <c r="AZ80" i="12" s="1"/>
  <c r="AY185" i="12"/>
  <c r="AY188" i="12" s="1"/>
  <c r="AX190" i="12"/>
  <c r="AW529" i="12"/>
  <c r="AW530" i="12" s="1"/>
  <c r="AW531" i="12" s="1"/>
  <c r="AW532" i="12" s="1"/>
  <c r="AX524" i="12"/>
  <c r="AX527" i="12" s="1"/>
  <c r="BC338" i="11"/>
  <c r="BC341" i="11" s="1"/>
  <c r="BB343" i="11"/>
  <c r="BB780" i="11"/>
  <c r="BB783" i="11" s="1"/>
  <c r="BA785" i="11"/>
  <c r="AS16" i="10"/>
  <c r="AT11" i="10"/>
  <c r="AT14" i="10" s="1"/>
  <c r="BA690" i="11"/>
  <c r="BA693" i="11" s="1"/>
  <c r="AZ695" i="11"/>
  <c r="AZ696" i="11" s="1"/>
  <c r="AZ697" i="11" s="1"/>
  <c r="AZ698" i="11" s="1"/>
  <c r="AW513" i="11"/>
  <c r="AW514" i="11" s="1"/>
  <c r="AW515" i="11" s="1"/>
  <c r="AU117" i="12"/>
  <c r="AU118" i="12" s="1"/>
  <c r="BF474" i="12" l="1"/>
  <c r="BE481" i="12"/>
  <c r="AT290" i="12"/>
  <c r="AT17" i="10" s="1"/>
  <c r="BA695" i="11"/>
  <c r="BA696" i="11" s="1"/>
  <c r="BA697" i="11" s="1"/>
  <c r="BA698" i="11" s="1"/>
  <c r="BB690" i="11"/>
  <c r="BB693" i="11" s="1"/>
  <c r="BE172" i="12"/>
  <c r="BF165" i="12"/>
  <c r="AY349" i="12"/>
  <c r="AY350" i="12" s="1"/>
  <c r="AZ344" i="12"/>
  <c r="AZ347" i="12" s="1"/>
  <c r="BC843" i="11"/>
  <c r="BC846" i="11" s="1"/>
  <c r="BB848" i="11"/>
  <c r="BB849" i="11" s="1"/>
  <c r="BB850" i="11" s="1"/>
  <c r="BB851" i="11" s="1"/>
  <c r="BC451" i="12"/>
  <c r="BD444" i="12"/>
  <c r="BA254" i="11"/>
  <c r="BA255" i="11" s="1"/>
  <c r="BA256" i="11" s="1"/>
  <c r="BA984" i="11"/>
  <c r="BA987" i="11" s="1"/>
  <c r="AZ989" i="11"/>
  <c r="AZ990" i="11" s="1"/>
  <c r="AZ991" i="11" s="1"/>
  <c r="AZ992" i="11" s="1"/>
  <c r="AV409" i="12"/>
  <c r="AW404" i="12"/>
  <c r="AW407" i="12" s="1"/>
  <c r="BE464" i="11"/>
  <c r="BA452" i="11"/>
  <c r="BA453" i="11" s="1"/>
  <c r="BA454" i="11" s="1"/>
  <c r="BA455" i="11" s="1"/>
  <c r="BB447" i="11"/>
  <c r="BB450" i="11" s="1"/>
  <c r="AW389" i="12"/>
  <c r="AW392" i="12" s="1"/>
  <c r="AV394" i="12"/>
  <c r="AV395" i="12" s="1"/>
  <c r="AV396" i="12" s="1"/>
  <c r="AV397" i="12" s="1"/>
  <c r="AZ268" i="11"/>
  <c r="AZ269" i="11" s="1"/>
  <c r="AZ270" i="11" s="1"/>
  <c r="AZ271" i="11" s="1"/>
  <c r="BA263" i="11"/>
  <c r="BA266" i="11" s="1"/>
  <c r="AY454" i="12"/>
  <c r="AZ449" i="12"/>
  <c r="AZ452" i="12" s="1"/>
  <c r="BD878" i="11"/>
  <c r="BE893" i="11"/>
  <c r="AS291" i="12"/>
  <c r="AS292" i="12" s="1"/>
  <c r="AS17" i="10"/>
  <c r="AX971" i="11"/>
  <c r="AY966" i="11"/>
  <c r="AY969" i="11" s="1"/>
  <c r="AX391" i="12"/>
  <c r="AW286" i="12"/>
  <c r="AW13" i="10" s="1"/>
  <c r="BB494" i="11"/>
  <c r="BA404" i="11"/>
  <c r="BC188" i="11"/>
  <c r="BC191" i="11" s="1"/>
  <c r="BB193" i="11"/>
  <c r="BB194" i="11" s="1"/>
  <c r="BB195" i="11" s="1"/>
  <c r="BB196" i="11" s="1"/>
  <c r="AY675" i="11"/>
  <c r="AY678" i="11" s="1"/>
  <c r="AX680" i="11"/>
  <c r="AX681" i="11" s="1"/>
  <c r="AX682" i="11" s="1"/>
  <c r="AX683" i="11" s="1"/>
  <c r="AW351" i="12"/>
  <c r="AW352" i="12" s="1"/>
  <c r="AW575" i="11"/>
  <c r="AW576" i="11" s="1"/>
  <c r="AW577" i="11" s="1"/>
  <c r="AW578" i="11" s="1"/>
  <c r="AX570" i="11"/>
  <c r="AX573" i="11" s="1"/>
  <c r="BA770" i="11"/>
  <c r="BA771" i="11" s="1"/>
  <c r="BA772" i="11" s="1"/>
  <c r="BA773" i="11" s="1"/>
  <c r="BB765" i="11"/>
  <c r="BB768" i="11" s="1"/>
  <c r="AY83" i="12"/>
  <c r="AW514" i="12"/>
  <c r="AW515" i="12" s="1"/>
  <c r="AW516" i="12" s="1"/>
  <c r="AW517" i="12" s="1"/>
  <c r="AX509" i="12"/>
  <c r="AX512" i="12" s="1"/>
  <c r="BA630" i="11"/>
  <c r="BA633" i="11" s="1"/>
  <c r="AZ635" i="11"/>
  <c r="BB266" i="12"/>
  <c r="BB269" i="12" s="1"/>
  <c r="BA271" i="12"/>
  <c r="BA272" i="12" s="1"/>
  <c r="BA273" i="12" s="1"/>
  <c r="BA274" i="12" s="1"/>
  <c r="BC496" i="12"/>
  <c r="BD489" i="12"/>
  <c r="AV117" i="12"/>
  <c r="AV118" i="12" s="1"/>
  <c r="AZ160" i="12"/>
  <c r="AZ161" i="12" s="1"/>
  <c r="AZ162" i="12" s="1"/>
  <c r="AZ163" i="12" s="1"/>
  <c r="BA155" i="12"/>
  <c r="BA158" i="12" s="1"/>
  <c r="AY927" i="11"/>
  <c r="AY928" i="11" s="1"/>
  <c r="AY929" i="11" s="1"/>
  <c r="AU11" i="10"/>
  <c r="AU14" i="10" s="1"/>
  <c r="AT16" i="10"/>
  <c r="BC343" i="11"/>
  <c r="BD338" i="11"/>
  <c r="BD341" i="11" s="1"/>
  <c r="AY190" i="12"/>
  <c r="AZ185" i="12"/>
  <c r="AZ188" i="12" s="1"/>
  <c r="BC813" i="11"/>
  <c r="BC816" i="11" s="1"/>
  <c r="BB818" i="11"/>
  <c r="BB819" i="11" s="1"/>
  <c r="BB820" i="11" s="1"/>
  <c r="BB821" i="11" s="1"/>
  <c r="BC157" i="12"/>
  <c r="BB112" i="12"/>
  <c r="BA541" i="12"/>
  <c r="BA511" i="12" s="1"/>
  <c r="BB534" i="12"/>
  <c r="AZ494" i="12"/>
  <c r="AZ497" i="12" s="1"/>
  <c r="AY499" i="12"/>
  <c r="AY500" i="12" s="1"/>
  <c r="AY501" i="12" s="1"/>
  <c r="AY502" i="12" s="1"/>
  <c r="BF205" i="11"/>
  <c r="BE175" i="11"/>
  <c r="BA223" i="12"/>
  <c r="BB218" i="12"/>
  <c r="BB221" i="12" s="1"/>
  <c r="BA146" i="12"/>
  <c r="BA147" i="12" s="1"/>
  <c r="BA148" i="12" s="1"/>
  <c r="AX651" i="11"/>
  <c r="AX652" i="11" s="1"/>
  <c r="AX653" i="11" s="1"/>
  <c r="AZ926" i="11"/>
  <c r="BA921" i="11"/>
  <c r="BA924" i="11" s="1"/>
  <c r="BA467" i="11"/>
  <c r="BA468" i="11" s="1"/>
  <c r="BA469" i="11" s="1"/>
  <c r="BA470" i="11" s="1"/>
  <c r="BB462" i="11"/>
  <c r="BB465" i="11" s="1"/>
  <c r="BA438" i="11"/>
  <c r="BA439" i="11" s="1"/>
  <c r="BA440" i="11" s="1"/>
  <c r="BA620" i="11"/>
  <c r="BB615" i="11"/>
  <c r="BB618" i="11" s="1"/>
  <c r="BA755" i="11"/>
  <c r="BA756" i="11" s="1"/>
  <c r="BA757" i="11" s="1"/>
  <c r="BA758" i="11" s="1"/>
  <c r="BB750" i="11"/>
  <c r="BB753" i="11" s="1"/>
  <c r="BC323" i="11"/>
  <c r="BC326" i="11" s="1"/>
  <c r="BB328" i="11"/>
  <c r="BA953" i="11"/>
  <c r="AZ863" i="11"/>
  <c r="BA208" i="11"/>
  <c r="BB203" i="11"/>
  <c r="BB206" i="11" s="1"/>
  <c r="BB145" i="12"/>
  <c r="BC140" i="12"/>
  <c r="BC143" i="12" s="1"/>
  <c r="AW543" i="11"/>
  <c r="AW544" i="11" s="1"/>
  <c r="AW545" i="11" s="1"/>
  <c r="AY650" i="11"/>
  <c r="AY651" i="11" s="1"/>
  <c r="AY652" i="11" s="1"/>
  <c r="AY653" i="11" s="1"/>
  <c r="AZ645" i="11"/>
  <c r="AZ648" i="11" s="1"/>
  <c r="BG3" i="10"/>
  <c r="BE587" i="11"/>
  <c r="AZ468" i="11"/>
  <c r="AZ469" i="11" s="1"/>
  <c r="AZ470" i="11" s="1"/>
  <c r="BB482" i="11"/>
  <c r="BB483" i="11" s="1"/>
  <c r="BB484" i="11" s="1"/>
  <c r="BB485" i="11" s="1"/>
  <c r="BC477" i="11"/>
  <c r="BC480" i="11" s="1"/>
  <c r="BC828" i="11"/>
  <c r="BC831" i="11" s="1"/>
  <c r="BB833" i="11"/>
  <c r="BB834" i="11" s="1"/>
  <c r="BB835" i="11" s="1"/>
  <c r="BB836" i="11" s="1"/>
  <c r="AZ314" i="11"/>
  <c r="AZ315" i="11" s="1"/>
  <c r="AZ316" i="11" s="1"/>
  <c r="AU289" i="12"/>
  <c r="AV284" i="12"/>
  <c r="AV287" i="12" s="1"/>
  <c r="BB125" i="12"/>
  <c r="BB128" i="12" s="1"/>
  <c r="BA130" i="12"/>
  <c r="BA131" i="12" s="1"/>
  <c r="AX402" i="11"/>
  <c r="AX405" i="11" s="1"/>
  <c r="AW407" i="11"/>
  <c r="AZ936" i="11"/>
  <c r="AZ939" i="11" s="1"/>
  <c r="AY941" i="11"/>
  <c r="AY942" i="11" s="1"/>
  <c r="AY943" i="11" s="1"/>
  <c r="AY944" i="11" s="1"/>
  <c r="BA329" i="12"/>
  <c r="BA332" i="12" s="1"/>
  <c r="AZ334" i="12"/>
  <c r="AX881" i="11"/>
  <c r="AX882" i="11" s="1"/>
  <c r="AX883" i="11" s="1"/>
  <c r="AX884" i="11" s="1"/>
  <c r="AY876" i="11"/>
  <c r="AY879" i="11" s="1"/>
  <c r="BC79" i="12"/>
  <c r="BD94" i="12"/>
  <c r="BC293" i="11"/>
  <c r="BC296" i="11" s="1"/>
  <c r="BB298" i="11"/>
  <c r="BB299" i="11" s="1"/>
  <c r="BB300" i="11" s="1"/>
  <c r="BB301" i="11" s="1"/>
  <c r="BA1004" i="11"/>
  <c r="BB999" i="11"/>
  <c r="BB1002" i="11" s="1"/>
  <c r="AX191" i="12"/>
  <c r="AX192" i="12" s="1"/>
  <c r="AX193" i="12" s="1"/>
  <c r="BA361" i="12"/>
  <c r="BA313" i="11"/>
  <c r="BA314" i="11" s="1"/>
  <c r="BA315" i="11" s="1"/>
  <c r="BA316" i="11" s="1"/>
  <c r="BB308" i="11"/>
  <c r="BB311" i="11" s="1"/>
  <c r="BC265" i="11"/>
  <c r="BD280" i="11"/>
  <c r="BF800" i="11"/>
  <c r="BG815" i="11"/>
  <c r="AY522" i="11"/>
  <c r="AY525" i="11" s="1"/>
  <c r="AX527" i="11"/>
  <c r="BB368" i="11"/>
  <c r="BB371" i="11" s="1"/>
  <c r="BA373" i="11"/>
  <c r="BA374" i="11" s="1"/>
  <c r="BA375" i="11" s="1"/>
  <c r="BA376" i="11" s="1"/>
  <c r="AY524" i="12"/>
  <c r="AY527" i="12" s="1"/>
  <c r="AX529" i="12"/>
  <c r="AX530" i="12" s="1"/>
  <c r="AX531" i="12" s="1"/>
  <c r="AX532" i="12" s="1"/>
  <c r="AY559" i="12"/>
  <c r="AY560" i="12" s="1"/>
  <c r="AY561" i="12" s="1"/>
  <c r="AY562" i="12" s="1"/>
  <c r="AZ554" i="12"/>
  <c r="AZ557" i="12" s="1"/>
  <c r="BB526" i="12"/>
  <c r="BC519" i="12"/>
  <c r="BB436" i="12"/>
  <c r="BC429" i="12"/>
  <c r="AW177" i="12"/>
  <c r="AW178" i="12" s="1"/>
  <c r="AW116" i="12"/>
  <c r="BG91" i="11"/>
  <c r="BA319" i="12"/>
  <c r="BA320" i="12" s="1"/>
  <c r="BA321" i="12" s="1"/>
  <c r="BA322" i="12" s="1"/>
  <c r="BB314" i="12"/>
  <c r="BB317" i="12" s="1"/>
  <c r="BF556" i="12"/>
  <c r="BG549" i="12"/>
  <c r="BH190" i="11"/>
  <c r="AY439" i="12"/>
  <c r="AY440" i="12" s="1"/>
  <c r="AY441" i="12" s="1"/>
  <c r="AY442" i="12" s="1"/>
  <c r="AZ434" i="12"/>
  <c r="AZ437" i="12" s="1"/>
  <c r="AY660" i="11"/>
  <c r="AY663" i="11" s="1"/>
  <c r="AX665" i="11"/>
  <c r="AX666" i="11" s="1"/>
  <c r="AX667" i="11" s="1"/>
  <c r="AX668" i="11" s="1"/>
  <c r="AZ306" i="12"/>
  <c r="AZ307" i="12" s="1"/>
  <c r="AU19" i="10"/>
  <c r="AU20" i="10" s="1"/>
  <c r="BA238" i="12"/>
  <c r="BB233" i="12"/>
  <c r="BB236" i="12" s="1"/>
  <c r="BB891" i="11"/>
  <c r="BB894" i="11" s="1"/>
  <c r="BA896" i="11"/>
  <c r="BA897" i="11" s="1"/>
  <c r="BA898" i="11" s="1"/>
  <c r="BA899" i="11" s="1"/>
  <c r="BC218" i="11"/>
  <c r="BC221" i="11" s="1"/>
  <c r="BB223" i="11"/>
  <c r="BB224" i="11" s="1"/>
  <c r="BB225" i="11" s="1"/>
  <c r="BB226" i="11" s="1"/>
  <c r="BF127" i="12"/>
  <c r="BA803" i="11"/>
  <c r="BA804" i="11" s="1"/>
  <c r="BA805" i="11" s="1"/>
  <c r="BA806" i="11" s="1"/>
  <c r="BB798" i="11"/>
  <c r="BB801" i="11" s="1"/>
  <c r="AW555" i="11"/>
  <c r="AW558" i="11" s="1"/>
  <c r="AV560" i="11"/>
  <c r="AV561" i="11" s="1"/>
  <c r="AV562" i="11" s="1"/>
  <c r="AV563" i="11" s="1"/>
  <c r="AW866" i="11"/>
  <c r="AX861" i="11"/>
  <c r="AX864" i="11" s="1"/>
  <c r="BB707" i="11"/>
  <c r="BC722" i="11"/>
  <c r="BA203" i="12"/>
  <c r="BA206" i="12" s="1"/>
  <c r="AZ208" i="12"/>
  <c r="AZ209" i="12" s="1"/>
  <c r="AZ210" i="12" s="1"/>
  <c r="AZ211" i="12" s="1"/>
  <c r="BA283" i="11"/>
  <c r="BB278" i="11"/>
  <c r="BB281" i="11" s="1"/>
  <c r="BA97" i="12"/>
  <c r="BA98" i="12" s="1"/>
  <c r="BA99" i="12" s="1"/>
  <c r="BA100" i="12" s="1"/>
  <c r="BB92" i="12"/>
  <c r="BB95" i="12" s="1"/>
  <c r="BA304" i="12"/>
  <c r="BB299" i="12"/>
  <c r="BB302" i="12" s="1"/>
  <c r="AW379" i="12"/>
  <c r="AX374" i="12"/>
  <c r="AX377" i="12" s="1"/>
  <c r="AY469" i="12"/>
  <c r="AZ464" i="12"/>
  <c r="AZ467" i="12" s="1"/>
  <c r="AY484" i="12"/>
  <c r="AY485" i="12" s="1"/>
  <c r="AY486" i="12" s="1"/>
  <c r="AY487" i="12" s="1"/>
  <c r="AZ479" i="12"/>
  <c r="AZ482" i="12" s="1"/>
  <c r="BA251" i="12"/>
  <c r="BA254" i="12" s="1"/>
  <c r="AZ256" i="12"/>
  <c r="AZ257" i="12" s="1"/>
  <c r="AZ258" i="12" s="1"/>
  <c r="AZ259" i="12" s="1"/>
  <c r="BG419" i="11"/>
  <c r="AX956" i="11"/>
  <c r="AY951" i="11"/>
  <c r="AY954" i="11" s="1"/>
  <c r="BA786" i="11"/>
  <c r="BA787" i="11" s="1"/>
  <c r="BA788" i="11" s="1"/>
  <c r="BG370" i="11"/>
  <c r="AW425" i="12"/>
  <c r="AW426" i="12" s="1"/>
  <c r="AW427" i="12" s="1"/>
  <c r="AY170" i="12"/>
  <c r="AY173" i="12" s="1"/>
  <c r="AX175" i="12"/>
  <c r="AY359" i="12"/>
  <c r="AY362" i="12" s="1"/>
  <c r="AX364" i="12"/>
  <c r="AX365" i="12" s="1"/>
  <c r="AX366" i="12" s="1"/>
  <c r="AX367" i="12" s="1"/>
  <c r="AZ224" i="12"/>
  <c r="AZ225" i="12" s="1"/>
  <c r="AZ226" i="12" s="1"/>
  <c r="BA299" i="11"/>
  <c r="BA300" i="11" s="1"/>
  <c r="BA301" i="11" s="1"/>
  <c r="BA725" i="11"/>
  <c r="BB720" i="11"/>
  <c r="BB723" i="11" s="1"/>
  <c r="AZ497" i="11"/>
  <c r="AZ498" i="11" s="1"/>
  <c r="AZ499" i="11" s="1"/>
  <c r="AZ500" i="11" s="1"/>
  <c r="BA492" i="11"/>
  <c r="BA495" i="11" s="1"/>
  <c r="AZ621" i="11"/>
  <c r="AZ622" i="11" s="1"/>
  <c r="AZ623" i="11" s="1"/>
  <c r="BB785" i="11"/>
  <c r="BB786" i="11" s="1"/>
  <c r="BB787" i="11" s="1"/>
  <c r="BB788" i="11" s="1"/>
  <c r="BC780" i="11"/>
  <c r="BC783" i="11" s="1"/>
  <c r="AZ82" i="12"/>
  <c r="AZ83" i="12" s="1"/>
  <c r="BA77" i="12"/>
  <c r="BA80" i="12" s="1"/>
  <c r="BA421" i="12"/>
  <c r="AX424" i="12"/>
  <c r="AY419" i="12"/>
  <c r="AY422" i="12" s="1"/>
  <c r="BC248" i="11"/>
  <c r="BC251" i="11" s="1"/>
  <c r="BB253" i="11"/>
  <c r="BB662" i="11"/>
  <c r="BA572" i="11"/>
  <c r="BA557" i="11" s="1"/>
  <c r="BA148" i="11"/>
  <c r="BA149" i="11" s="1"/>
  <c r="BA150" i="11" s="1"/>
  <c r="BA151" i="11" s="1"/>
  <c r="BB143" i="11"/>
  <c r="BB146" i="11" s="1"/>
  <c r="AZ179" i="11"/>
  <c r="AZ180" i="11" s="1"/>
  <c r="AZ181" i="11" s="1"/>
  <c r="BF1016" i="11"/>
  <c r="BE986" i="11"/>
  <c r="BB466" i="12"/>
  <c r="BC459" i="12"/>
  <c r="AZ374" i="11"/>
  <c r="AZ375" i="11" s="1"/>
  <c r="AZ376" i="11" s="1"/>
  <c r="BA590" i="11"/>
  <c r="BB585" i="11"/>
  <c r="BB588" i="11" s="1"/>
  <c r="BA1034" i="11"/>
  <c r="BB1029" i="11"/>
  <c r="BB1032" i="11" s="1"/>
  <c r="BA740" i="11"/>
  <c r="BA741" i="11" s="1"/>
  <c r="BA742" i="11" s="1"/>
  <c r="BA743" i="11" s="1"/>
  <c r="BB735" i="11"/>
  <c r="BB738" i="11" s="1"/>
  <c r="BA819" i="11"/>
  <c r="BA820" i="11" s="1"/>
  <c r="BA821" i="11" s="1"/>
  <c r="BG55" i="12"/>
  <c r="BA238" i="11"/>
  <c r="BA239" i="11" s="1"/>
  <c r="BA240" i="11" s="1"/>
  <c r="BA241" i="11" s="1"/>
  <c r="BB233" i="11"/>
  <c r="BB236" i="11" s="1"/>
  <c r="BE205" i="12"/>
  <c r="BF220" i="12"/>
  <c r="BB911" i="11"/>
  <c r="BC906" i="11"/>
  <c r="BC909" i="11" s="1"/>
  <c r="AY132" i="12"/>
  <c r="AY133" i="12" s="1"/>
  <c r="AZ710" i="11"/>
  <c r="AZ711" i="11" s="1"/>
  <c r="AZ712" i="11" s="1"/>
  <c r="AZ713" i="11" s="1"/>
  <c r="BA705" i="11"/>
  <c r="BA708" i="11" s="1"/>
  <c r="BA605" i="11"/>
  <c r="BB600" i="11"/>
  <c r="BB603" i="11" s="1"/>
  <c r="BC432" i="11"/>
  <c r="BC435" i="11" s="1"/>
  <c r="BB437" i="11"/>
  <c r="AW666" i="11"/>
  <c r="AW667" i="11" s="1"/>
  <c r="AW668" i="11" s="1"/>
  <c r="AZ1020" i="11"/>
  <c r="AZ1021" i="11" s="1"/>
  <c r="AZ1022" i="11" s="1"/>
  <c r="BH1001" i="11"/>
  <c r="BC158" i="11"/>
  <c r="BC161" i="11" s="1"/>
  <c r="BB163" i="11"/>
  <c r="BB164" i="11" s="1"/>
  <c r="BB165" i="11" s="1"/>
  <c r="BB166" i="11" s="1"/>
  <c r="AY134" i="11"/>
  <c r="AY135" i="11" s="1"/>
  <c r="AY136" i="11" s="1"/>
  <c r="BA224" i="11"/>
  <c r="BA225" i="11" s="1"/>
  <c r="BA226" i="11" s="1"/>
  <c r="AY537" i="11"/>
  <c r="AY540" i="11" s="1"/>
  <c r="AX542" i="11"/>
  <c r="BC130" i="11"/>
  <c r="BD145" i="11"/>
  <c r="AW545" i="12"/>
  <c r="AW546" i="12" s="1"/>
  <c r="AW547" i="12" s="1"/>
  <c r="BG301" i="12"/>
  <c r="AX513" i="11"/>
  <c r="AX514" i="11" s="1"/>
  <c r="AX515" i="11" s="1"/>
  <c r="BA483" i="11"/>
  <c r="BA484" i="11" s="1"/>
  <c r="BA485" i="11" s="1"/>
  <c r="BB344" i="11"/>
  <c r="BB345" i="11" s="1"/>
  <c r="BB346" i="11" s="1"/>
  <c r="AW115" i="12"/>
  <c r="AX110" i="12"/>
  <c r="AX113" i="12" s="1"/>
  <c r="BA1019" i="11"/>
  <c r="BB1014" i="11"/>
  <c r="BB1017" i="11" s="1"/>
  <c r="BA164" i="11"/>
  <c r="BA165" i="11" s="1"/>
  <c r="BA166" i="11" s="1"/>
  <c r="AZ133" i="11"/>
  <c r="BA128" i="11"/>
  <c r="BA131" i="11" s="1"/>
  <c r="AZ131" i="12"/>
  <c r="BA178" i="11"/>
  <c r="BB173" i="11"/>
  <c r="BB176" i="11" s="1"/>
  <c r="AX942" i="11"/>
  <c r="AX943" i="11" s="1"/>
  <c r="AX944" i="11" s="1"/>
  <c r="AW882" i="11"/>
  <c r="AW883" i="11" s="1"/>
  <c r="AW884" i="11" s="1"/>
  <c r="BC331" i="12"/>
  <c r="AX544" i="12"/>
  <c r="AX545" i="12" s="1"/>
  <c r="AX546" i="12" s="1"/>
  <c r="AX547" i="12" s="1"/>
  <c r="AY539" i="12"/>
  <c r="AY542" i="12" s="1"/>
  <c r="BC417" i="11"/>
  <c r="BC420" i="11" s="1"/>
  <c r="BB422" i="11"/>
  <c r="AZ507" i="11"/>
  <c r="AZ510" i="11" s="1"/>
  <c r="AY512" i="11"/>
  <c r="AY513" i="11" s="1"/>
  <c r="AY514" i="11" s="1"/>
  <c r="AY515" i="11" s="1"/>
  <c r="BA194" i="11"/>
  <c r="BA195" i="11" s="1"/>
  <c r="BA196" i="11" s="1"/>
  <c r="AU290" i="12"/>
  <c r="BG474" i="12" l="1"/>
  <c r="BF481" i="12"/>
  <c r="AT291" i="12"/>
  <c r="AT292" i="12" s="1"/>
  <c r="BB421" i="12"/>
  <c r="AZ512" i="11"/>
  <c r="AZ513" i="11" s="1"/>
  <c r="AZ514" i="11" s="1"/>
  <c r="AZ515" i="11" s="1"/>
  <c r="BA507" i="11"/>
  <c r="BA510" i="11" s="1"/>
  <c r="BD331" i="12"/>
  <c r="BH301" i="12"/>
  <c r="BD130" i="11"/>
  <c r="BE145" i="11"/>
  <c r="BC163" i="11"/>
  <c r="BC164" i="11" s="1"/>
  <c r="BC165" i="11" s="1"/>
  <c r="BC166" i="11" s="1"/>
  <c r="BD158" i="11"/>
  <c r="BD161" i="11" s="1"/>
  <c r="BD906" i="11"/>
  <c r="BD909" i="11" s="1"/>
  <c r="BC911" i="11"/>
  <c r="BC912" i="11" s="1"/>
  <c r="BC913" i="11" s="1"/>
  <c r="BC914" i="11" s="1"/>
  <c r="BH55" i="12"/>
  <c r="BC735" i="11"/>
  <c r="BC738" i="11" s="1"/>
  <c r="BB740" i="11"/>
  <c r="BB741" i="11" s="1"/>
  <c r="BB742" i="11" s="1"/>
  <c r="BB743" i="11" s="1"/>
  <c r="BC466" i="12"/>
  <c r="BD459" i="12"/>
  <c r="BC662" i="11"/>
  <c r="BB572" i="11"/>
  <c r="BB557" i="11" s="1"/>
  <c r="AZ419" i="12"/>
  <c r="AZ422" i="12" s="1"/>
  <c r="AY424" i="12"/>
  <c r="AY351" i="12"/>
  <c r="AY352" i="12" s="1"/>
  <c r="BC720" i="11"/>
  <c r="BC723" i="11" s="1"/>
  <c r="BB725" i="11"/>
  <c r="AZ951" i="11"/>
  <c r="AZ954" i="11" s="1"/>
  <c r="AY956" i="11"/>
  <c r="AY957" i="11" s="1"/>
  <c r="AY958" i="11" s="1"/>
  <c r="AY959" i="11" s="1"/>
  <c r="BA464" i="12"/>
  <c r="BA467" i="12" s="1"/>
  <c r="AZ469" i="12"/>
  <c r="AZ470" i="12" s="1"/>
  <c r="AZ471" i="12" s="1"/>
  <c r="AZ472" i="12" s="1"/>
  <c r="BA132" i="12"/>
  <c r="BA133" i="12" s="1"/>
  <c r="BC707" i="11"/>
  <c r="BD722" i="11"/>
  <c r="BC798" i="11"/>
  <c r="BC801" i="11" s="1"/>
  <c r="BB803" i="11"/>
  <c r="BB804" i="11" s="1"/>
  <c r="BB805" i="11" s="1"/>
  <c r="BB806" i="11" s="1"/>
  <c r="BG127" i="12"/>
  <c r="AY665" i="11"/>
  <c r="AY666" i="11" s="1"/>
  <c r="AY667" i="11" s="1"/>
  <c r="AY668" i="11" s="1"/>
  <c r="AZ660" i="11"/>
  <c r="AZ663" i="11" s="1"/>
  <c r="BC314" i="12"/>
  <c r="BC317" i="12" s="1"/>
  <c r="BB319" i="12"/>
  <c r="BB320" i="12" s="1"/>
  <c r="BB321" i="12" s="1"/>
  <c r="BB322" i="12" s="1"/>
  <c r="AY529" i="12"/>
  <c r="AY530" i="12" s="1"/>
  <c r="AY531" i="12" s="1"/>
  <c r="AY532" i="12" s="1"/>
  <c r="AZ524" i="12"/>
  <c r="AZ527" i="12" s="1"/>
  <c r="BG800" i="11"/>
  <c r="BH815" i="11"/>
  <c r="BD79" i="12"/>
  <c r="BE94" i="12"/>
  <c r="AV289" i="12"/>
  <c r="AW284" i="12"/>
  <c r="AW287" i="12" s="1"/>
  <c r="BA305" i="12"/>
  <c r="BC833" i="11"/>
  <c r="BC834" i="11" s="1"/>
  <c r="BC835" i="11" s="1"/>
  <c r="BC836" i="11" s="1"/>
  <c r="BD828" i="11"/>
  <c r="BD831" i="11" s="1"/>
  <c r="BF587" i="11"/>
  <c r="BA645" i="11"/>
  <c r="BA648" i="11" s="1"/>
  <c r="AZ650" i="11"/>
  <c r="BC615" i="11"/>
  <c r="BC618" i="11" s="1"/>
  <c r="BB620" i="11"/>
  <c r="AZ499" i="12"/>
  <c r="AZ500" i="12" s="1"/>
  <c r="AZ501" i="12" s="1"/>
  <c r="AZ502" i="12" s="1"/>
  <c r="BA494" i="12"/>
  <c r="BA497" i="12" s="1"/>
  <c r="BD157" i="12"/>
  <c r="BC112" i="12"/>
  <c r="BC818" i="11"/>
  <c r="BC819" i="11" s="1"/>
  <c r="BC820" i="11" s="1"/>
  <c r="BC821" i="11" s="1"/>
  <c r="BD813" i="11"/>
  <c r="BD816" i="11" s="1"/>
  <c r="AY570" i="11"/>
  <c r="AY573" i="11" s="1"/>
  <c r="AX575" i="11"/>
  <c r="AX576" i="11" s="1"/>
  <c r="AX577" i="11" s="1"/>
  <c r="AX578" i="11" s="1"/>
  <c r="BC193" i="11"/>
  <c r="BC194" i="11" s="1"/>
  <c r="BC195" i="11" s="1"/>
  <c r="BC196" i="11" s="1"/>
  <c r="BD188" i="11"/>
  <c r="BD191" i="11" s="1"/>
  <c r="AW394" i="12"/>
  <c r="AW395" i="12" s="1"/>
  <c r="AW396" i="12" s="1"/>
  <c r="AW397" i="12" s="1"/>
  <c r="AX389" i="12"/>
  <c r="AX392" i="12" s="1"/>
  <c r="BF464" i="11"/>
  <c r="BB984" i="11"/>
  <c r="BB987" i="11" s="1"/>
  <c r="BA989" i="11"/>
  <c r="BA990" i="11" s="1"/>
  <c r="BA991" i="11" s="1"/>
  <c r="BA992" i="11" s="1"/>
  <c r="BA344" i="12"/>
  <c r="BA347" i="12" s="1"/>
  <c r="AZ349" i="12"/>
  <c r="AZ350" i="12" s="1"/>
  <c r="AZ351" i="12" s="1"/>
  <c r="AZ352" i="12" s="1"/>
  <c r="AZ84" i="12"/>
  <c r="AZ85" i="12" s="1"/>
  <c r="AU291" i="12"/>
  <c r="AU292" i="12" s="1"/>
  <c r="AU17" i="10"/>
  <c r="AZ539" i="12"/>
  <c r="AZ542" i="12" s="1"/>
  <c r="AY544" i="12"/>
  <c r="AX176" i="12"/>
  <c r="AX115" i="12"/>
  <c r="AY110" i="12"/>
  <c r="AY113" i="12" s="1"/>
  <c r="AX972" i="11"/>
  <c r="AX973" i="11" s="1"/>
  <c r="AX974" i="11" s="1"/>
  <c r="BC600" i="11"/>
  <c r="BC603" i="11" s="1"/>
  <c r="BB605" i="11"/>
  <c r="BB606" i="11" s="1"/>
  <c r="BB607" i="11" s="1"/>
  <c r="BB608" i="11" s="1"/>
  <c r="BA710" i="11"/>
  <c r="BB705" i="11"/>
  <c r="BB708" i="11" s="1"/>
  <c r="BC233" i="11"/>
  <c r="BC236" i="11" s="1"/>
  <c r="BB238" i="11"/>
  <c r="BB239" i="11" s="1"/>
  <c r="BB240" i="11" s="1"/>
  <c r="BB241" i="11" s="1"/>
  <c r="BC585" i="11"/>
  <c r="BC588" i="11" s="1"/>
  <c r="BB590" i="11"/>
  <c r="BB591" i="11" s="1"/>
  <c r="BB592" i="11" s="1"/>
  <c r="BB593" i="11" s="1"/>
  <c r="BC143" i="11"/>
  <c r="BC146" i="11" s="1"/>
  <c r="BB148" i="11"/>
  <c r="BB149" i="11" s="1"/>
  <c r="BB150" i="11" s="1"/>
  <c r="BB151" i="11" s="1"/>
  <c r="BD780" i="11"/>
  <c r="BD783" i="11" s="1"/>
  <c r="BC785" i="11"/>
  <c r="BC786" i="11" s="1"/>
  <c r="BC787" i="11" s="1"/>
  <c r="BC788" i="11" s="1"/>
  <c r="AY175" i="12"/>
  <c r="AZ170" i="12"/>
  <c r="AZ173" i="12" s="1"/>
  <c r="BA1020" i="11"/>
  <c r="BA1021" i="11" s="1"/>
  <c r="BA1022" i="11" s="1"/>
  <c r="BB251" i="12"/>
  <c r="BB254" i="12" s="1"/>
  <c r="BA256" i="12"/>
  <c r="BA257" i="12" s="1"/>
  <c r="BA258" i="12" s="1"/>
  <c r="BA259" i="12" s="1"/>
  <c r="AZ335" i="12"/>
  <c r="AY374" i="12"/>
  <c r="AY377" i="12" s="1"/>
  <c r="AX379" i="12"/>
  <c r="AX380" i="12" s="1"/>
  <c r="AX381" i="12" s="1"/>
  <c r="AX382" i="12" s="1"/>
  <c r="BC92" i="12"/>
  <c r="BC95" i="12" s="1"/>
  <c r="BB97" i="12"/>
  <c r="BB98" i="12" s="1"/>
  <c r="BB99" i="12" s="1"/>
  <c r="BB100" i="12" s="1"/>
  <c r="BB329" i="11"/>
  <c r="BB330" i="11" s="1"/>
  <c r="BB331" i="11" s="1"/>
  <c r="BA434" i="12"/>
  <c r="BA437" i="12" s="1"/>
  <c r="AZ439" i="12"/>
  <c r="BA1035" i="11"/>
  <c r="BA1036" i="11" s="1"/>
  <c r="BA1037" i="11" s="1"/>
  <c r="BC436" i="12"/>
  <c r="BD429" i="12"/>
  <c r="BA554" i="12"/>
  <c r="BA557" i="12" s="1"/>
  <c r="AZ559" i="12"/>
  <c r="AZ560" i="12" s="1"/>
  <c r="AZ561" i="12" s="1"/>
  <c r="AZ562" i="12" s="1"/>
  <c r="BA726" i="11"/>
  <c r="BA727" i="11" s="1"/>
  <c r="BA728" i="11" s="1"/>
  <c r="AZ636" i="11"/>
  <c r="AZ637" i="11" s="1"/>
  <c r="AZ638" i="11" s="1"/>
  <c r="BC999" i="11"/>
  <c r="BC1002" i="11" s="1"/>
  <c r="BB1004" i="11"/>
  <c r="BB1005" i="11" s="1"/>
  <c r="BB1006" i="11" s="1"/>
  <c r="BB1007" i="11" s="1"/>
  <c r="AY470" i="12"/>
  <c r="AY471" i="12" s="1"/>
  <c r="AY472" i="12" s="1"/>
  <c r="BA334" i="12"/>
  <c r="BA335" i="12" s="1"/>
  <c r="BA336" i="12" s="1"/>
  <c r="BA337" i="12" s="1"/>
  <c r="BB329" i="12"/>
  <c r="BB332" i="12" s="1"/>
  <c r="AX407" i="11"/>
  <c r="AY402" i="11"/>
  <c r="AY405" i="11" s="1"/>
  <c r="BD477" i="11"/>
  <c r="BD480" i="11" s="1"/>
  <c r="BC482" i="11"/>
  <c r="BC483" i="11" s="1"/>
  <c r="BC484" i="11" s="1"/>
  <c r="BC485" i="11" s="1"/>
  <c r="BC203" i="11"/>
  <c r="BC206" i="11" s="1"/>
  <c r="BB208" i="11"/>
  <c r="BB209" i="11" s="1"/>
  <c r="BB210" i="11" s="1"/>
  <c r="BB211" i="11" s="1"/>
  <c r="BA239" i="12"/>
  <c r="BA240" i="12" s="1"/>
  <c r="BA241" i="12" s="1"/>
  <c r="BC328" i="11"/>
  <c r="BC329" i="11" s="1"/>
  <c r="BC330" i="11" s="1"/>
  <c r="BC331" i="11" s="1"/>
  <c r="BD323" i="11"/>
  <c r="BD326" i="11" s="1"/>
  <c r="BB921" i="11"/>
  <c r="BB924" i="11" s="1"/>
  <c r="BA926" i="11"/>
  <c r="BA927" i="11" s="1"/>
  <c r="BA928" i="11" s="1"/>
  <c r="BA929" i="11" s="1"/>
  <c r="BG205" i="11"/>
  <c r="BF175" i="11"/>
  <c r="BB541" i="12"/>
  <c r="BB511" i="12" s="1"/>
  <c r="BC534" i="12"/>
  <c r="BE338" i="11"/>
  <c r="BE341" i="11" s="1"/>
  <c r="BD343" i="11"/>
  <c r="AU16" i="10"/>
  <c r="AV11" i="10"/>
  <c r="AV14" i="10" s="1"/>
  <c r="BA179" i="11"/>
  <c r="BA180" i="11" s="1"/>
  <c r="BA181" i="11" s="1"/>
  <c r="BA635" i="11"/>
  <c r="BA636" i="11" s="1"/>
  <c r="BA637" i="11" s="1"/>
  <c r="BA638" i="11" s="1"/>
  <c r="BB630" i="11"/>
  <c r="BB633" i="11" s="1"/>
  <c r="AY84" i="12"/>
  <c r="AY85" i="12" s="1"/>
  <c r="BC494" i="11"/>
  <c r="BB404" i="11"/>
  <c r="AY391" i="12"/>
  <c r="AX286" i="12"/>
  <c r="AX13" i="10" s="1"/>
  <c r="BE878" i="11"/>
  <c r="BF893" i="11"/>
  <c r="BA268" i="11"/>
  <c r="BB263" i="11"/>
  <c r="BB266" i="11" s="1"/>
  <c r="BC447" i="11"/>
  <c r="BC450" i="11" s="1"/>
  <c r="BB452" i="11"/>
  <c r="BB453" i="11" s="1"/>
  <c r="BB454" i="11" s="1"/>
  <c r="BB455" i="11" s="1"/>
  <c r="BB146" i="12"/>
  <c r="BB147" i="12" s="1"/>
  <c r="BB148" i="12" s="1"/>
  <c r="AW409" i="12"/>
  <c r="AW410" i="12" s="1"/>
  <c r="AW411" i="12" s="1"/>
  <c r="AW412" i="12" s="1"/>
  <c r="AX404" i="12"/>
  <c r="AX407" i="12" s="1"/>
  <c r="AY191" i="12"/>
  <c r="AY192" i="12" s="1"/>
  <c r="AY193" i="12" s="1"/>
  <c r="BC690" i="11"/>
  <c r="BC693" i="11" s="1"/>
  <c r="BB695" i="11"/>
  <c r="BB696" i="11" s="1"/>
  <c r="BB697" i="11" s="1"/>
  <c r="BB698" i="11" s="1"/>
  <c r="BC422" i="11"/>
  <c r="BC423" i="11" s="1"/>
  <c r="BC424" i="11" s="1"/>
  <c r="BC425" i="11" s="1"/>
  <c r="BD417" i="11"/>
  <c r="BD420" i="11" s="1"/>
  <c r="AZ132" i="12"/>
  <c r="AZ133" i="12" s="1"/>
  <c r="D1001" i="11"/>
  <c r="D1002" i="11" s="1"/>
  <c r="BF205" i="12"/>
  <c r="BG220" i="12"/>
  <c r="BB77" i="12"/>
  <c r="BB80" i="12" s="1"/>
  <c r="BA82" i="12"/>
  <c r="BA83" i="12" s="1"/>
  <c r="BB492" i="11"/>
  <c r="BB495" i="11" s="1"/>
  <c r="BA497" i="11"/>
  <c r="BA498" i="11" s="1"/>
  <c r="BA499" i="11" s="1"/>
  <c r="BA500" i="11" s="1"/>
  <c r="AY364" i="12"/>
  <c r="AZ359" i="12"/>
  <c r="AZ362" i="12" s="1"/>
  <c r="BH419" i="11"/>
  <c r="BA479" i="12"/>
  <c r="BA482" i="12" s="1"/>
  <c r="AZ484" i="12"/>
  <c r="BA606" i="11"/>
  <c r="BA607" i="11" s="1"/>
  <c r="BA608" i="11" s="1"/>
  <c r="BB896" i="11"/>
  <c r="BC891" i="11"/>
  <c r="BC894" i="11" s="1"/>
  <c r="AV19" i="10"/>
  <c r="AV20" i="10" s="1"/>
  <c r="BG556" i="12"/>
  <c r="BH549" i="12"/>
  <c r="BH556" i="12" s="1"/>
  <c r="BA591" i="11"/>
  <c r="BA592" i="11" s="1"/>
  <c r="BA593" i="11" s="1"/>
  <c r="AW117" i="12"/>
  <c r="AW118" i="12" s="1"/>
  <c r="BC308" i="11"/>
  <c r="BC311" i="11" s="1"/>
  <c r="BB313" i="11"/>
  <c r="BB361" i="12"/>
  <c r="AY881" i="11"/>
  <c r="AY882" i="11" s="1"/>
  <c r="AY883" i="11" s="1"/>
  <c r="AY884" i="11" s="1"/>
  <c r="AZ876" i="11"/>
  <c r="AZ879" i="11" s="1"/>
  <c r="BA284" i="11"/>
  <c r="BA285" i="11" s="1"/>
  <c r="BA286" i="11" s="1"/>
  <c r="BH3" i="10"/>
  <c r="BC750" i="11"/>
  <c r="BC753" i="11" s="1"/>
  <c r="BB755" i="11"/>
  <c r="BB756" i="11" s="1"/>
  <c r="BB757" i="11" s="1"/>
  <c r="BB758" i="11" s="1"/>
  <c r="BC462" i="11"/>
  <c r="BC465" i="11" s="1"/>
  <c r="BB467" i="11"/>
  <c r="BB468" i="11" s="1"/>
  <c r="BB469" i="11" s="1"/>
  <c r="BB470" i="11" s="1"/>
  <c r="BC218" i="12"/>
  <c r="BC221" i="12" s="1"/>
  <c r="BB223" i="12"/>
  <c r="BB224" i="12" s="1"/>
  <c r="BB225" i="12" s="1"/>
  <c r="BB226" i="12" s="1"/>
  <c r="BB155" i="12"/>
  <c r="BB158" i="12" s="1"/>
  <c r="BA160" i="12"/>
  <c r="BA161" i="12" s="1"/>
  <c r="BA162" i="12" s="1"/>
  <c r="BA163" i="12" s="1"/>
  <c r="BC765" i="11"/>
  <c r="BC768" i="11" s="1"/>
  <c r="BB770" i="11"/>
  <c r="BA1005" i="11"/>
  <c r="BA1006" i="11" s="1"/>
  <c r="BA1007" i="11" s="1"/>
  <c r="AY680" i="11"/>
  <c r="AZ675" i="11"/>
  <c r="AZ678" i="11" s="1"/>
  <c r="BA209" i="11"/>
  <c r="BA210" i="11" s="1"/>
  <c r="BA211" i="11" s="1"/>
  <c r="AZ927" i="11"/>
  <c r="AZ928" i="11" s="1"/>
  <c r="AZ929" i="11" s="1"/>
  <c r="BC848" i="11"/>
  <c r="BD843" i="11"/>
  <c r="BD846" i="11" s="1"/>
  <c r="BB254" i="11"/>
  <c r="BB255" i="11" s="1"/>
  <c r="BB256" i="11" s="1"/>
  <c r="BF172" i="12"/>
  <c r="BG165" i="12"/>
  <c r="BC344" i="11"/>
  <c r="BC345" i="11" s="1"/>
  <c r="BC346" i="11" s="1"/>
  <c r="BB178" i="11"/>
  <c r="BB179" i="11" s="1"/>
  <c r="BB180" i="11" s="1"/>
  <c r="BB181" i="11" s="1"/>
  <c r="BC173" i="11"/>
  <c r="BC176" i="11" s="1"/>
  <c r="BA133" i="11"/>
  <c r="BB128" i="11"/>
  <c r="BB131" i="11" s="1"/>
  <c r="BC1014" i="11"/>
  <c r="BC1017" i="11" s="1"/>
  <c r="BB1019" i="11"/>
  <c r="BB1020" i="11" s="1"/>
  <c r="BB1021" i="11" s="1"/>
  <c r="BB1022" i="11" s="1"/>
  <c r="AZ537" i="11"/>
  <c r="AZ540" i="11" s="1"/>
  <c r="AY542" i="11"/>
  <c r="AY543" i="11" s="1"/>
  <c r="AY544" i="11" s="1"/>
  <c r="AY545" i="11" s="1"/>
  <c r="BC437" i="11"/>
  <c r="BD432" i="11"/>
  <c r="BD435" i="11" s="1"/>
  <c r="AY455" i="12"/>
  <c r="AY456" i="12" s="1"/>
  <c r="AY457" i="12" s="1"/>
  <c r="BC1029" i="11"/>
  <c r="BC1032" i="11" s="1"/>
  <c r="BB1034" i="11"/>
  <c r="BG1016" i="11"/>
  <c r="BF986" i="11"/>
  <c r="BC253" i="11"/>
  <c r="BD248" i="11"/>
  <c r="BD251" i="11" s="1"/>
  <c r="AX528" i="11"/>
  <c r="AX529" i="11" s="1"/>
  <c r="AX530" i="11" s="1"/>
  <c r="AZ134" i="11"/>
  <c r="AZ135" i="11" s="1"/>
  <c r="AZ136" i="11" s="1"/>
  <c r="BH370" i="11"/>
  <c r="AW408" i="11"/>
  <c r="AW409" i="11" s="1"/>
  <c r="AW410" i="11" s="1"/>
  <c r="BC299" i="12"/>
  <c r="BC302" i="12" s="1"/>
  <c r="BB304" i="12"/>
  <c r="BC278" i="11"/>
  <c r="BC281" i="11" s="1"/>
  <c r="BB283" i="11"/>
  <c r="BA208" i="12"/>
  <c r="BA209" i="12" s="1"/>
  <c r="BA210" i="12" s="1"/>
  <c r="BA211" i="12" s="1"/>
  <c r="BB203" i="12"/>
  <c r="BB206" i="12" s="1"/>
  <c r="AX866" i="11"/>
  <c r="AY861" i="11"/>
  <c r="AY864" i="11" s="1"/>
  <c r="AW560" i="11"/>
  <c r="AX555" i="11"/>
  <c r="AX558" i="11" s="1"/>
  <c r="BB912" i="11"/>
  <c r="BB913" i="11" s="1"/>
  <c r="BB914" i="11" s="1"/>
  <c r="BC223" i="11"/>
  <c r="BD218" i="11"/>
  <c r="BD221" i="11" s="1"/>
  <c r="BC233" i="12"/>
  <c r="BC236" i="12" s="1"/>
  <c r="BB238" i="12"/>
  <c r="BB239" i="12" s="1"/>
  <c r="BB240" i="12" s="1"/>
  <c r="BB241" i="12" s="1"/>
  <c r="D190" i="11"/>
  <c r="D191" i="11" s="1"/>
  <c r="BH91" i="11"/>
  <c r="BC526" i="12"/>
  <c r="BD519" i="12"/>
  <c r="BB373" i="11"/>
  <c r="BB374" i="11" s="1"/>
  <c r="BB375" i="11" s="1"/>
  <c r="BB376" i="11" s="1"/>
  <c r="BC368" i="11"/>
  <c r="BC371" i="11" s="1"/>
  <c r="AZ522" i="11"/>
  <c r="AZ525" i="11" s="1"/>
  <c r="AY527" i="11"/>
  <c r="BD265" i="11"/>
  <c r="BE280" i="11"/>
  <c r="AX957" i="11"/>
  <c r="AX958" i="11" s="1"/>
  <c r="AX959" i="11" s="1"/>
  <c r="BC298" i="11"/>
  <c r="BD293" i="11"/>
  <c r="BD296" i="11" s="1"/>
  <c r="AZ941" i="11"/>
  <c r="AZ942" i="11" s="1"/>
  <c r="AZ943" i="11" s="1"/>
  <c r="AZ944" i="11" s="1"/>
  <c r="BA936" i="11"/>
  <c r="BA939" i="11" s="1"/>
  <c r="BB130" i="12"/>
  <c r="BC125" i="12"/>
  <c r="BC128" i="12" s="1"/>
  <c r="AW380" i="12"/>
  <c r="AW867" i="11"/>
  <c r="AW868" i="11" s="1"/>
  <c r="AW869" i="11" s="1"/>
  <c r="BD140" i="12"/>
  <c r="BD143" i="12" s="1"/>
  <c r="BC145" i="12"/>
  <c r="AV410" i="12"/>
  <c r="AV411" i="12" s="1"/>
  <c r="AV412" i="12" s="1"/>
  <c r="BB953" i="11"/>
  <c r="BA863" i="11"/>
  <c r="BA185" i="12"/>
  <c r="BA188" i="12" s="1"/>
  <c r="AZ190" i="12"/>
  <c r="BB423" i="11"/>
  <c r="BB424" i="11" s="1"/>
  <c r="BB425" i="11" s="1"/>
  <c r="BD496" i="12"/>
  <c r="BE489" i="12"/>
  <c r="BB271" i="12"/>
  <c r="BB272" i="12" s="1"/>
  <c r="BB273" i="12" s="1"/>
  <c r="BB274" i="12" s="1"/>
  <c r="BC266" i="12"/>
  <c r="BC269" i="12" s="1"/>
  <c r="AY509" i="12"/>
  <c r="AY512" i="12" s="1"/>
  <c r="AX514" i="12"/>
  <c r="AX543" i="11"/>
  <c r="AX544" i="11" s="1"/>
  <c r="AX545" i="11" s="1"/>
  <c r="AZ966" i="11"/>
  <c r="AZ969" i="11" s="1"/>
  <c r="AY971" i="11"/>
  <c r="AY972" i="11" s="1"/>
  <c r="AY973" i="11" s="1"/>
  <c r="AY974" i="11" s="1"/>
  <c r="BB438" i="11"/>
  <c r="BB439" i="11" s="1"/>
  <c r="BB440" i="11" s="1"/>
  <c r="BA449" i="12"/>
  <c r="BA452" i="12" s="1"/>
  <c r="AZ454" i="12"/>
  <c r="AZ455" i="12" s="1"/>
  <c r="AZ456" i="12" s="1"/>
  <c r="AZ457" i="12" s="1"/>
  <c r="BA621" i="11"/>
  <c r="BA622" i="11" s="1"/>
  <c r="BA623" i="11" s="1"/>
  <c r="BD451" i="12"/>
  <c r="BE444" i="12"/>
  <c r="BA224" i="12"/>
  <c r="BA225" i="12" s="1"/>
  <c r="BA226" i="12" s="1"/>
  <c r="AX425" i="12"/>
  <c r="AX426" i="12" s="1"/>
  <c r="AX427" i="12" s="1"/>
  <c r="BH474" i="12" l="1"/>
  <c r="BH481" i="12" s="1"/>
  <c r="BG481" i="12"/>
  <c r="BC421" i="12"/>
  <c r="AV290" i="12"/>
  <c r="AV17" i="10" s="1"/>
  <c r="BA454" i="12"/>
  <c r="BA455" i="12" s="1"/>
  <c r="BA456" i="12" s="1"/>
  <c r="BA457" i="12" s="1"/>
  <c r="BB449" i="12"/>
  <c r="BB452" i="12" s="1"/>
  <c r="BE496" i="12"/>
  <c r="BF489" i="12"/>
  <c r="BB936" i="11"/>
  <c r="BB939" i="11" s="1"/>
  <c r="BA941" i="11"/>
  <c r="BA942" i="11" s="1"/>
  <c r="BA943" i="11" s="1"/>
  <c r="BA944" i="11" s="1"/>
  <c r="BE265" i="11"/>
  <c r="BF280" i="11"/>
  <c r="BD368" i="11"/>
  <c r="BD371" i="11" s="1"/>
  <c r="BC373" i="11"/>
  <c r="BC374" i="11" s="1"/>
  <c r="BC375" i="11" s="1"/>
  <c r="BC376" i="11" s="1"/>
  <c r="AZ861" i="11"/>
  <c r="AZ864" i="11" s="1"/>
  <c r="AY866" i="11"/>
  <c r="AY867" i="11" s="1"/>
  <c r="AY868" i="11" s="1"/>
  <c r="AY869" i="11" s="1"/>
  <c r="BE248" i="11"/>
  <c r="BE251" i="11" s="1"/>
  <c r="BD253" i="11"/>
  <c r="BD254" i="11" s="1"/>
  <c r="BD255" i="11" s="1"/>
  <c r="BD256" i="11" s="1"/>
  <c r="BE432" i="11"/>
  <c r="BE435" i="11" s="1"/>
  <c r="BD437" i="11"/>
  <c r="BD438" i="11" s="1"/>
  <c r="BD439" i="11" s="1"/>
  <c r="BD440" i="11" s="1"/>
  <c r="AZ542" i="11"/>
  <c r="AZ543" i="11" s="1"/>
  <c r="AZ544" i="11" s="1"/>
  <c r="AZ545" i="11" s="1"/>
  <c r="BA537" i="11"/>
  <c r="BA540" i="11" s="1"/>
  <c r="BC467" i="11"/>
  <c r="BC468" i="11" s="1"/>
  <c r="BC469" i="11" s="1"/>
  <c r="BC470" i="11" s="1"/>
  <c r="BD462" i="11"/>
  <c r="BD465" i="11" s="1"/>
  <c r="BC361" i="12"/>
  <c r="BC224" i="11"/>
  <c r="BC225" i="11" s="1"/>
  <c r="BC226" i="11" s="1"/>
  <c r="BA359" i="12"/>
  <c r="BA362" i="12" s="1"/>
  <c r="AZ364" i="12"/>
  <c r="AZ365" i="12" s="1"/>
  <c r="AZ366" i="12" s="1"/>
  <c r="AZ367" i="12" s="1"/>
  <c r="BE417" i="11"/>
  <c r="BE420" i="11" s="1"/>
  <c r="BD422" i="11"/>
  <c r="BD423" i="11" s="1"/>
  <c r="BD424" i="11" s="1"/>
  <c r="BD425" i="11" s="1"/>
  <c r="AY404" i="12"/>
  <c r="AY407" i="12" s="1"/>
  <c r="AX409" i="12"/>
  <c r="AX410" i="12" s="1"/>
  <c r="AX411" i="12" s="1"/>
  <c r="AX412" i="12" s="1"/>
  <c r="BC452" i="11"/>
  <c r="BC453" i="11" s="1"/>
  <c r="BC454" i="11" s="1"/>
  <c r="BC455" i="11" s="1"/>
  <c r="BD447" i="11"/>
  <c r="BD450" i="11" s="1"/>
  <c r="BD494" i="11"/>
  <c r="BC404" i="11"/>
  <c r="BH205" i="11"/>
  <c r="BG175" i="11"/>
  <c r="BE323" i="11"/>
  <c r="BE326" i="11" s="1"/>
  <c r="BD328" i="11"/>
  <c r="BD329" i="11" s="1"/>
  <c r="BD330" i="11" s="1"/>
  <c r="BD331" i="11" s="1"/>
  <c r="BC208" i="11"/>
  <c r="BD203" i="11"/>
  <c r="BD206" i="11" s="1"/>
  <c r="AY407" i="11"/>
  <c r="AY408" i="11" s="1"/>
  <c r="AY409" i="11" s="1"/>
  <c r="AY410" i="11" s="1"/>
  <c r="AZ402" i="11"/>
  <c r="AZ405" i="11" s="1"/>
  <c r="BD436" i="12"/>
  <c r="BE429" i="12"/>
  <c r="AY379" i="12"/>
  <c r="AY380" i="12" s="1"/>
  <c r="AY381" i="12" s="1"/>
  <c r="AY382" i="12" s="1"/>
  <c r="AZ374" i="12"/>
  <c r="AZ377" i="12" s="1"/>
  <c r="BB256" i="12"/>
  <c r="BB257" i="12" s="1"/>
  <c r="BB258" i="12" s="1"/>
  <c r="BB259" i="12" s="1"/>
  <c r="BC251" i="12"/>
  <c r="BC254" i="12" s="1"/>
  <c r="BD785" i="11"/>
  <c r="BD786" i="11" s="1"/>
  <c r="BD787" i="11" s="1"/>
  <c r="BD788" i="11" s="1"/>
  <c r="BE780" i="11"/>
  <c r="BE783" i="11" s="1"/>
  <c r="BC148" i="11"/>
  <c r="BD143" i="11"/>
  <c r="BD146" i="11" s="1"/>
  <c r="BE828" i="11"/>
  <c r="BE831" i="11" s="1"/>
  <c r="BD833" i="11"/>
  <c r="BD834" i="11" s="1"/>
  <c r="BD835" i="11" s="1"/>
  <c r="BD836" i="11" s="1"/>
  <c r="BA660" i="11"/>
  <c r="BA663" i="11" s="1"/>
  <c r="AZ665" i="11"/>
  <c r="AZ666" i="11" s="1"/>
  <c r="AZ667" i="11" s="1"/>
  <c r="AZ668" i="11" s="1"/>
  <c r="BD707" i="11"/>
  <c r="BE722" i="11"/>
  <c r="BD466" i="12"/>
  <c r="BE459" i="12"/>
  <c r="BE158" i="11"/>
  <c r="BE161" i="11" s="1"/>
  <c r="BD163" i="11"/>
  <c r="BD164" i="11" s="1"/>
  <c r="BD165" i="11" s="1"/>
  <c r="BD166" i="11" s="1"/>
  <c r="D301" i="12"/>
  <c r="D302" i="12" s="1"/>
  <c r="BE451" i="12"/>
  <c r="BF444" i="12"/>
  <c r="AY514" i="12"/>
  <c r="AZ509" i="12"/>
  <c r="AZ512" i="12" s="1"/>
  <c r="BA190" i="12"/>
  <c r="BB185" i="12"/>
  <c r="BB188" i="12" s="1"/>
  <c r="BD145" i="12"/>
  <c r="BE140" i="12"/>
  <c r="BE143" i="12" s="1"/>
  <c r="AW381" i="12"/>
  <c r="AW382" i="12" s="1"/>
  <c r="AW290" i="12"/>
  <c r="BC283" i="11"/>
  <c r="BC284" i="11" s="1"/>
  <c r="BC285" i="11" s="1"/>
  <c r="BC286" i="11" s="1"/>
  <c r="BD278" i="11"/>
  <c r="BD281" i="11" s="1"/>
  <c r="AZ485" i="12"/>
  <c r="AZ486" i="12" s="1"/>
  <c r="AZ487" i="12" s="1"/>
  <c r="BC1034" i="11"/>
  <c r="BD1029" i="11"/>
  <c r="BD1032" i="11" s="1"/>
  <c r="BD173" i="11"/>
  <c r="BD176" i="11" s="1"/>
  <c r="BC178" i="11"/>
  <c r="BC179" i="11" s="1"/>
  <c r="BC180" i="11" s="1"/>
  <c r="BC181" i="11" s="1"/>
  <c r="BE843" i="11"/>
  <c r="BE846" i="11" s="1"/>
  <c r="BD848" i="11"/>
  <c r="BC223" i="12"/>
  <c r="BC224" i="12" s="1"/>
  <c r="BC225" i="12" s="1"/>
  <c r="BC226" i="12" s="1"/>
  <c r="BD218" i="12"/>
  <c r="BD221" i="12" s="1"/>
  <c r="BA876" i="11"/>
  <c r="BA879" i="11" s="1"/>
  <c r="AZ881" i="11"/>
  <c r="D556" i="12"/>
  <c r="D557" i="12" s="1"/>
  <c r="AW19" i="10"/>
  <c r="AW20" i="10" s="1"/>
  <c r="BA484" i="12"/>
  <c r="BB479" i="12"/>
  <c r="BB482" i="12" s="1"/>
  <c r="BA711" i="11"/>
  <c r="BA712" i="11" s="1"/>
  <c r="BA713" i="11" s="1"/>
  <c r="BB268" i="11"/>
  <c r="BC263" i="11"/>
  <c r="BC266" i="11" s="1"/>
  <c r="AY681" i="11"/>
  <c r="AY682" i="11" s="1"/>
  <c r="AY683" i="11" s="1"/>
  <c r="BC630" i="11"/>
  <c r="BC633" i="11" s="1"/>
  <c r="BB635" i="11"/>
  <c r="BB636" i="11" s="1"/>
  <c r="BB637" i="11" s="1"/>
  <c r="BB638" i="11" s="1"/>
  <c r="BE343" i="11"/>
  <c r="BE344" i="11" s="1"/>
  <c r="BE345" i="11" s="1"/>
  <c r="BE346" i="11" s="1"/>
  <c r="BF338" i="11"/>
  <c r="BF341" i="11" s="1"/>
  <c r="BC541" i="12"/>
  <c r="BC511" i="12" s="1"/>
  <c r="BD534" i="12"/>
  <c r="AZ651" i="11"/>
  <c r="AZ652" i="11" s="1"/>
  <c r="AZ653" i="11" s="1"/>
  <c r="BA439" i="12"/>
  <c r="BA440" i="12" s="1"/>
  <c r="BA441" i="12" s="1"/>
  <c r="BA442" i="12" s="1"/>
  <c r="BB434" i="12"/>
  <c r="BB437" i="12" s="1"/>
  <c r="AZ336" i="12"/>
  <c r="AZ337" i="12" s="1"/>
  <c r="AY365" i="12"/>
  <c r="AY425" i="12"/>
  <c r="AY426" i="12" s="1"/>
  <c r="AY427" i="12" s="1"/>
  <c r="BC238" i="11"/>
  <c r="BC239" i="11" s="1"/>
  <c r="BC240" i="11" s="1"/>
  <c r="BC241" i="11" s="1"/>
  <c r="BD233" i="11"/>
  <c r="BD236" i="11" s="1"/>
  <c r="AZ110" i="12"/>
  <c r="AZ113" i="12" s="1"/>
  <c r="AY115" i="12"/>
  <c r="AZ544" i="12"/>
  <c r="AZ545" i="12" s="1"/>
  <c r="AZ546" i="12" s="1"/>
  <c r="AZ547" i="12" s="1"/>
  <c r="BA539" i="12"/>
  <c r="BA542" i="12" s="1"/>
  <c r="BG464" i="11"/>
  <c r="AZ191" i="12"/>
  <c r="AZ192" i="12" s="1"/>
  <c r="AZ193" i="12" s="1"/>
  <c r="BE157" i="12"/>
  <c r="BD112" i="12"/>
  <c r="BC620" i="11"/>
  <c r="BD615" i="11"/>
  <c r="BD618" i="11" s="1"/>
  <c r="BA650" i="11"/>
  <c r="BA651" i="11" s="1"/>
  <c r="BA652" i="11" s="1"/>
  <c r="BA653" i="11" s="1"/>
  <c r="BB645" i="11"/>
  <c r="BB648" i="11" s="1"/>
  <c r="AX408" i="11"/>
  <c r="AX409" i="11" s="1"/>
  <c r="AX410" i="11" s="1"/>
  <c r="BH800" i="11"/>
  <c r="D800" i="11" s="1"/>
  <c r="D801" i="11" s="1"/>
  <c r="D815" i="11"/>
  <c r="D816" i="11" s="1"/>
  <c r="BC725" i="11"/>
  <c r="BD720" i="11"/>
  <c r="BD723" i="11" s="1"/>
  <c r="AZ424" i="12"/>
  <c r="BA419" i="12"/>
  <c r="BA422" i="12" s="1"/>
  <c r="BD266" i="12"/>
  <c r="BD269" i="12" s="1"/>
  <c r="BC271" i="12"/>
  <c r="BC272" i="12" s="1"/>
  <c r="BC273" i="12" s="1"/>
  <c r="BC274" i="12" s="1"/>
  <c r="BC953" i="11"/>
  <c r="BB863" i="11"/>
  <c r="BD125" i="12"/>
  <c r="BD128" i="12" s="1"/>
  <c r="BC130" i="12"/>
  <c r="BC131" i="12" s="1"/>
  <c r="BC238" i="12"/>
  <c r="BD233" i="12"/>
  <c r="BD236" i="12" s="1"/>
  <c r="AX560" i="11"/>
  <c r="AX561" i="11" s="1"/>
  <c r="AX562" i="11" s="1"/>
  <c r="AX563" i="11" s="1"/>
  <c r="AY555" i="11"/>
  <c r="AY558" i="11" s="1"/>
  <c r="BC203" i="12"/>
  <c r="BC206" i="12" s="1"/>
  <c r="BB208" i="12"/>
  <c r="D370" i="11"/>
  <c r="D371" i="11" s="1"/>
  <c r="BC1019" i="11"/>
  <c r="BD1014" i="11"/>
  <c r="BD1017" i="11" s="1"/>
  <c r="BG172" i="12"/>
  <c r="BH165" i="12"/>
  <c r="BH172" i="12" s="1"/>
  <c r="BB160" i="12"/>
  <c r="BB161" i="12" s="1"/>
  <c r="BB162" i="12" s="1"/>
  <c r="BB163" i="12" s="1"/>
  <c r="BC155" i="12"/>
  <c r="BC158" i="12" s="1"/>
  <c r="BC755" i="11"/>
  <c r="BD750" i="11"/>
  <c r="BD753" i="11" s="1"/>
  <c r="BC313" i="11"/>
  <c r="BC314" i="11" s="1"/>
  <c r="BC315" i="11" s="1"/>
  <c r="BC316" i="11" s="1"/>
  <c r="BD308" i="11"/>
  <c r="BD311" i="11" s="1"/>
  <c r="BD891" i="11"/>
  <c r="BD894" i="11" s="1"/>
  <c r="BC896" i="11"/>
  <c r="BC897" i="11" s="1"/>
  <c r="BC898" i="11" s="1"/>
  <c r="BC899" i="11" s="1"/>
  <c r="D419" i="11"/>
  <c r="D420" i="11" s="1"/>
  <c r="BC77" i="12"/>
  <c r="BC80" i="12" s="1"/>
  <c r="BB82" i="12"/>
  <c r="BB83" i="12" s="1"/>
  <c r="AZ391" i="12"/>
  <c r="AY286" i="12"/>
  <c r="AY13" i="10" s="1"/>
  <c r="AV16" i="10"/>
  <c r="AW11" i="10"/>
  <c r="AW14" i="10" s="1"/>
  <c r="BB926" i="11"/>
  <c r="BC921" i="11"/>
  <c r="BC924" i="11" s="1"/>
  <c r="BC329" i="12"/>
  <c r="BC332" i="12" s="1"/>
  <c r="BB334" i="12"/>
  <c r="BB335" i="12" s="1"/>
  <c r="BB336" i="12" s="1"/>
  <c r="BB337" i="12" s="1"/>
  <c r="BC97" i="12"/>
  <c r="BD92" i="12"/>
  <c r="BD95" i="12" s="1"/>
  <c r="BB726" i="11"/>
  <c r="BB727" i="11" s="1"/>
  <c r="BB728" i="11" s="1"/>
  <c r="BC590" i="11"/>
  <c r="BC591" i="11" s="1"/>
  <c r="BC592" i="11" s="1"/>
  <c r="BC593" i="11" s="1"/>
  <c r="BD585" i="11"/>
  <c r="BD588" i="11" s="1"/>
  <c r="BC605" i="11"/>
  <c r="BC606" i="11" s="1"/>
  <c r="BC607" i="11" s="1"/>
  <c r="BC608" i="11" s="1"/>
  <c r="BD600" i="11"/>
  <c r="BD603" i="11" s="1"/>
  <c r="AY389" i="12"/>
  <c r="AY392" i="12" s="1"/>
  <c r="AX394" i="12"/>
  <c r="AZ570" i="11"/>
  <c r="AZ573" i="11" s="1"/>
  <c r="AY575" i="11"/>
  <c r="AY576" i="11" s="1"/>
  <c r="AY577" i="11" s="1"/>
  <c r="AY578" i="11" s="1"/>
  <c r="BE813" i="11"/>
  <c r="BE816" i="11" s="1"/>
  <c r="BD818" i="11"/>
  <c r="BA499" i="12"/>
  <c r="BA500" i="12" s="1"/>
  <c r="BA501" i="12" s="1"/>
  <c r="BA502" i="12" s="1"/>
  <c r="BB494" i="12"/>
  <c r="BB497" i="12" s="1"/>
  <c r="BG587" i="11"/>
  <c r="BA306" i="12"/>
  <c r="BA307" i="12" s="1"/>
  <c r="BD798" i="11"/>
  <c r="BD801" i="11" s="1"/>
  <c r="BC803" i="11"/>
  <c r="BB284" i="11"/>
  <c r="BB285" i="11" s="1"/>
  <c r="BB286" i="11" s="1"/>
  <c r="AZ956" i="11"/>
  <c r="BA951" i="11"/>
  <c r="BA954" i="11" s="1"/>
  <c r="BB1035" i="11"/>
  <c r="BB1036" i="11" s="1"/>
  <c r="BB1037" i="11" s="1"/>
  <c r="BC740" i="11"/>
  <c r="BC741" i="11" s="1"/>
  <c r="BC742" i="11" s="1"/>
  <c r="BC743" i="11" s="1"/>
  <c r="BD735" i="11"/>
  <c r="BD738" i="11" s="1"/>
  <c r="BE130" i="11"/>
  <c r="BF145" i="11"/>
  <c r="BE331" i="12"/>
  <c r="AZ971" i="11"/>
  <c r="BA966" i="11"/>
  <c r="BA969" i="11" s="1"/>
  <c r="BB771" i="11"/>
  <c r="BB772" i="11" s="1"/>
  <c r="BB773" i="11" s="1"/>
  <c r="BE293" i="11"/>
  <c r="BE296" i="11" s="1"/>
  <c r="BD298" i="11"/>
  <c r="BB314" i="11"/>
  <c r="BB315" i="11" s="1"/>
  <c r="BB316" i="11" s="1"/>
  <c r="AZ527" i="11"/>
  <c r="BA522" i="11"/>
  <c r="BA525" i="11" s="1"/>
  <c r="BD526" i="12"/>
  <c r="BE519" i="12"/>
  <c r="BE218" i="11"/>
  <c r="BE221" i="11" s="1"/>
  <c r="BD223" i="11"/>
  <c r="BC304" i="12"/>
  <c r="BD299" i="12"/>
  <c r="BD302" i="12" s="1"/>
  <c r="BA84" i="12"/>
  <c r="BA85" i="12" s="1"/>
  <c r="BH1016" i="11"/>
  <c r="BG986" i="11"/>
  <c r="BB133" i="11"/>
  <c r="BB134" i="11" s="1"/>
  <c r="BB135" i="11" s="1"/>
  <c r="BB136" i="11" s="1"/>
  <c r="BC128" i="11"/>
  <c r="BC131" i="11" s="1"/>
  <c r="BA269" i="11"/>
  <c r="BA270" i="11" s="1"/>
  <c r="BA271" i="11" s="1"/>
  <c r="BA675" i="11"/>
  <c r="BA678" i="11" s="1"/>
  <c r="AZ680" i="11"/>
  <c r="AZ681" i="11" s="1"/>
  <c r="AZ682" i="11" s="1"/>
  <c r="AZ683" i="11" s="1"/>
  <c r="BC770" i="11"/>
  <c r="BC771" i="11" s="1"/>
  <c r="BC772" i="11" s="1"/>
  <c r="BC773" i="11" s="1"/>
  <c r="BD765" i="11"/>
  <c r="BD768" i="11" s="1"/>
  <c r="BD344" i="11"/>
  <c r="BD345" i="11" s="1"/>
  <c r="BD346" i="11" s="1"/>
  <c r="BB131" i="12"/>
  <c r="BC299" i="11"/>
  <c r="BC300" i="11" s="1"/>
  <c r="BC301" i="11" s="1"/>
  <c r="AY528" i="11"/>
  <c r="AY529" i="11" s="1"/>
  <c r="AY530" i="11" s="1"/>
  <c r="AZ440" i="12"/>
  <c r="AZ441" i="12" s="1"/>
  <c r="AZ442" i="12" s="1"/>
  <c r="AW561" i="11"/>
  <c r="AW562" i="11" s="1"/>
  <c r="AW563" i="11" s="1"/>
  <c r="BB497" i="11"/>
  <c r="BC492" i="11"/>
  <c r="BC495" i="11" s="1"/>
  <c r="BC254" i="11"/>
  <c r="BC255" i="11" s="1"/>
  <c r="BC256" i="11" s="1"/>
  <c r="BG205" i="12"/>
  <c r="BH220" i="12"/>
  <c r="BC438" i="11"/>
  <c r="BC439" i="11" s="1"/>
  <c r="BC440" i="11" s="1"/>
  <c r="AY545" i="12"/>
  <c r="AY546" i="12" s="1"/>
  <c r="AY547" i="12" s="1"/>
  <c r="BC695" i="11"/>
  <c r="BC696" i="11" s="1"/>
  <c r="BC697" i="11" s="1"/>
  <c r="BC698" i="11" s="1"/>
  <c r="BD690" i="11"/>
  <c r="BD693" i="11" s="1"/>
  <c r="BC849" i="11"/>
  <c r="BC850" i="11" s="1"/>
  <c r="BC851" i="11" s="1"/>
  <c r="BF878" i="11"/>
  <c r="BG893" i="11"/>
  <c r="BB621" i="11"/>
  <c r="BB622" i="11" s="1"/>
  <c r="BB623" i="11" s="1"/>
  <c r="BD482" i="11"/>
  <c r="BE477" i="11"/>
  <c r="BE480" i="11" s="1"/>
  <c r="BC1004" i="11"/>
  <c r="BC1005" i="11" s="1"/>
  <c r="BC1006" i="11" s="1"/>
  <c r="BC1007" i="11" s="1"/>
  <c r="BD999" i="11"/>
  <c r="BD1002" i="11" s="1"/>
  <c r="BA559" i="12"/>
  <c r="BA560" i="12" s="1"/>
  <c r="BA561" i="12" s="1"/>
  <c r="BA562" i="12" s="1"/>
  <c r="BB554" i="12"/>
  <c r="BB557" i="12" s="1"/>
  <c r="BB897" i="11"/>
  <c r="BB898" i="11" s="1"/>
  <c r="BB899" i="11" s="1"/>
  <c r="BA170" i="12"/>
  <c r="BA173" i="12" s="1"/>
  <c r="AZ175" i="12"/>
  <c r="BB710" i="11"/>
  <c r="BC705" i="11"/>
  <c r="BC708" i="11" s="1"/>
  <c r="AX177" i="12"/>
  <c r="AX178" i="12" s="1"/>
  <c r="AX116" i="12"/>
  <c r="BA349" i="12"/>
  <c r="BB344" i="12"/>
  <c r="BB347" i="12" s="1"/>
  <c r="BB989" i="11"/>
  <c r="BB990" i="11" s="1"/>
  <c r="BB991" i="11" s="1"/>
  <c r="BB992" i="11" s="1"/>
  <c r="BC984" i="11"/>
  <c r="BC987" i="11" s="1"/>
  <c r="BE188" i="11"/>
  <c r="BE191" i="11" s="1"/>
  <c r="BD193" i="11"/>
  <c r="AX515" i="12"/>
  <c r="AX516" i="12" s="1"/>
  <c r="AX517" i="12" s="1"/>
  <c r="BC146" i="12"/>
  <c r="BC147" i="12" s="1"/>
  <c r="BC148" i="12" s="1"/>
  <c r="AX284" i="12"/>
  <c r="AX287" i="12" s="1"/>
  <c r="AW289" i="12"/>
  <c r="BE79" i="12"/>
  <c r="BF94" i="12"/>
  <c r="AZ529" i="12"/>
  <c r="AZ530" i="12" s="1"/>
  <c r="AZ531" i="12" s="1"/>
  <c r="AZ532" i="12" s="1"/>
  <c r="BA524" i="12"/>
  <c r="BA527" i="12" s="1"/>
  <c r="BC319" i="12"/>
  <c r="BD314" i="12"/>
  <c r="BD317" i="12" s="1"/>
  <c r="BH127" i="12"/>
  <c r="AX867" i="11"/>
  <c r="AX868" i="11" s="1"/>
  <c r="AX869" i="11" s="1"/>
  <c r="BB305" i="12"/>
  <c r="BA469" i="12"/>
  <c r="BA470" i="12" s="1"/>
  <c r="BA471" i="12" s="1"/>
  <c r="BA472" i="12" s="1"/>
  <c r="BB464" i="12"/>
  <c r="BB467" i="12" s="1"/>
  <c r="AY176" i="12"/>
  <c r="BD662" i="11"/>
  <c r="BC572" i="11"/>
  <c r="BC557" i="11" s="1"/>
  <c r="BD911" i="11"/>
  <c r="BE906" i="11"/>
  <c r="BE909" i="11" s="1"/>
  <c r="BA134" i="11"/>
  <c r="BA135" i="11" s="1"/>
  <c r="BA136" i="11" s="1"/>
  <c r="BB507" i="11"/>
  <c r="BB510" i="11" s="1"/>
  <c r="BA512" i="11"/>
  <c r="BA513" i="11" s="1"/>
  <c r="BA514" i="11" s="1"/>
  <c r="BA515" i="11" s="1"/>
  <c r="D481" i="12" l="1"/>
  <c r="D482" i="12" s="1"/>
  <c r="AV291" i="12"/>
  <c r="AV292" i="12" s="1"/>
  <c r="BD421" i="12"/>
  <c r="D172" i="12"/>
  <c r="D173" i="12" s="1"/>
  <c r="AY177" i="12"/>
  <c r="AY178" i="12" s="1"/>
  <c r="AY116" i="12"/>
  <c r="BE193" i="11"/>
  <c r="BE194" i="11" s="1"/>
  <c r="BE195" i="11" s="1"/>
  <c r="BE196" i="11" s="1"/>
  <c r="BF188" i="11"/>
  <c r="BF191" i="11" s="1"/>
  <c r="BC344" i="12"/>
  <c r="BC347" i="12" s="1"/>
  <c r="BB349" i="12"/>
  <c r="BB350" i="12" s="1"/>
  <c r="BB351" i="12" s="1"/>
  <c r="BB352" i="12" s="1"/>
  <c r="BE999" i="11"/>
  <c r="BE1002" i="11" s="1"/>
  <c r="BD1004" i="11"/>
  <c r="BD1005" i="11" s="1"/>
  <c r="BD1006" i="11" s="1"/>
  <c r="BD1007" i="11" s="1"/>
  <c r="BG878" i="11"/>
  <c r="BH893" i="11"/>
  <c r="BE690" i="11"/>
  <c r="BE693" i="11" s="1"/>
  <c r="BD695" i="11"/>
  <c r="BH205" i="12"/>
  <c r="D205" i="12" s="1"/>
  <c r="D206" i="12" s="1"/>
  <c r="D220" i="12"/>
  <c r="D221" i="12" s="1"/>
  <c r="BA680" i="11"/>
  <c r="BA681" i="11" s="1"/>
  <c r="BA682" i="11" s="1"/>
  <c r="BA683" i="11" s="1"/>
  <c r="BB675" i="11"/>
  <c r="BB678" i="11" s="1"/>
  <c r="BF331" i="12"/>
  <c r="BE735" i="11"/>
  <c r="BE738" i="11" s="1"/>
  <c r="BD740" i="11"/>
  <c r="BD803" i="11"/>
  <c r="BD804" i="11" s="1"/>
  <c r="BD805" i="11" s="1"/>
  <c r="BD806" i="11" s="1"/>
  <c r="BE798" i="11"/>
  <c r="BE801" i="11" s="1"/>
  <c r="BH587" i="11"/>
  <c r="BE585" i="11"/>
  <c r="BE588" i="11" s="1"/>
  <c r="BD590" i="11"/>
  <c r="BC334" i="12"/>
  <c r="BC335" i="12" s="1"/>
  <c r="BC336" i="12" s="1"/>
  <c r="BC337" i="12" s="1"/>
  <c r="BD329" i="12"/>
  <c r="BD332" i="12" s="1"/>
  <c r="BD896" i="11"/>
  <c r="BD897" i="11" s="1"/>
  <c r="BD898" i="11" s="1"/>
  <c r="BD899" i="11" s="1"/>
  <c r="BE891" i="11"/>
  <c r="BE894" i="11" s="1"/>
  <c r="BE750" i="11"/>
  <c r="BE753" i="11" s="1"/>
  <c r="BD755" i="11"/>
  <c r="BD756" i="11" s="1"/>
  <c r="BD757" i="11" s="1"/>
  <c r="BD758" i="11" s="1"/>
  <c r="BE233" i="12"/>
  <c r="BE236" i="12" s="1"/>
  <c r="BD238" i="12"/>
  <c r="BD239" i="12" s="1"/>
  <c r="BD240" i="12" s="1"/>
  <c r="BD241" i="12" s="1"/>
  <c r="BD130" i="12"/>
  <c r="BD131" i="12" s="1"/>
  <c r="BE125" i="12"/>
  <c r="BE128" i="12" s="1"/>
  <c r="BD953" i="11"/>
  <c r="BC863" i="11"/>
  <c r="BA110" i="12"/>
  <c r="BA113" i="12" s="1"/>
  <c r="AZ115" i="12"/>
  <c r="BD541" i="12"/>
  <c r="BD511" i="12" s="1"/>
  <c r="BE534" i="12"/>
  <c r="BC479" i="12"/>
  <c r="BC482" i="12" s="1"/>
  <c r="BB484" i="12"/>
  <c r="BB485" i="12" s="1"/>
  <c r="BB486" i="12" s="1"/>
  <c r="BB487" i="12" s="1"/>
  <c r="BD223" i="12"/>
  <c r="BD224" i="12" s="1"/>
  <c r="BD225" i="12" s="1"/>
  <c r="BD226" i="12" s="1"/>
  <c r="BE218" i="12"/>
  <c r="BE221" i="12" s="1"/>
  <c r="BC1020" i="11"/>
  <c r="BC1021" i="11" s="1"/>
  <c r="BC1022" i="11" s="1"/>
  <c r="BC726" i="11"/>
  <c r="BC727" i="11" s="1"/>
  <c r="BC728" i="11" s="1"/>
  <c r="BA665" i="11"/>
  <c r="BA666" i="11" s="1"/>
  <c r="BA667" i="11" s="1"/>
  <c r="BA668" i="11" s="1"/>
  <c r="BB660" i="11"/>
  <c r="BB663" i="11" s="1"/>
  <c r="BE833" i="11"/>
  <c r="BF828" i="11"/>
  <c r="BF831" i="11" s="1"/>
  <c r="BA374" i="12"/>
  <c r="BA377" i="12" s="1"/>
  <c r="AZ379" i="12"/>
  <c r="AZ380" i="12" s="1"/>
  <c r="D205" i="11"/>
  <c r="D206" i="11" s="1"/>
  <c r="BH175" i="11"/>
  <c r="AY409" i="12"/>
  <c r="AY410" i="12" s="1"/>
  <c r="AY411" i="12" s="1"/>
  <c r="AY412" i="12" s="1"/>
  <c r="AZ404" i="12"/>
  <c r="AZ407" i="12" s="1"/>
  <c r="BA364" i="12"/>
  <c r="BB359" i="12"/>
  <c r="BB362" i="12" s="1"/>
  <c r="BD361" i="12"/>
  <c r="BA861" i="11"/>
  <c r="BA864" i="11" s="1"/>
  <c r="AZ866" i="11"/>
  <c r="AZ867" i="11" s="1"/>
  <c r="AZ868" i="11" s="1"/>
  <c r="AZ869" i="11" s="1"/>
  <c r="BD373" i="11"/>
  <c r="BD374" i="11" s="1"/>
  <c r="BD375" i="11" s="1"/>
  <c r="BD376" i="11" s="1"/>
  <c r="BE368" i="11"/>
  <c r="BE371" i="11" s="1"/>
  <c r="BF496" i="12"/>
  <c r="BG489" i="12"/>
  <c r="BC464" i="12"/>
  <c r="BC467" i="12" s="1"/>
  <c r="BB469" i="12"/>
  <c r="BB470" i="12" s="1"/>
  <c r="BB471" i="12" s="1"/>
  <c r="BB472" i="12" s="1"/>
  <c r="D127" i="12"/>
  <c r="D128" i="12" s="1"/>
  <c r="BA529" i="12"/>
  <c r="BB524" i="12"/>
  <c r="BB527" i="12" s="1"/>
  <c r="BD819" i="11"/>
  <c r="BD820" i="11" s="1"/>
  <c r="BD821" i="11" s="1"/>
  <c r="AX395" i="12"/>
  <c r="BD705" i="11"/>
  <c r="BD708" i="11" s="1"/>
  <c r="BC710" i="11"/>
  <c r="BC209" i="11"/>
  <c r="BC210" i="11" s="1"/>
  <c r="BC211" i="11" s="1"/>
  <c r="BE765" i="11"/>
  <c r="BE768" i="11" s="1"/>
  <c r="BD770" i="11"/>
  <c r="BD771" i="11" s="1"/>
  <c r="BD772" i="11" s="1"/>
  <c r="BD773" i="11" s="1"/>
  <c r="BE299" i="12"/>
  <c r="BE302" i="12" s="1"/>
  <c r="BD304" i="12"/>
  <c r="BD305" i="12" s="1"/>
  <c r="BB522" i="11"/>
  <c r="BB525" i="11" s="1"/>
  <c r="BA527" i="11"/>
  <c r="BE298" i="11"/>
  <c r="BE299" i="11" s="1"/>
  <c r="BE300" i="11" s="1"/>
  <c r="BE301" i="11" s="1"/>
  <c r="BF293" i="11"/>
  <c r="BF296" i="11" s="1"/>
  <c r="BF130" i="11"/>
  <c r="BG145" i="11"/>
  <c r="BC320" i="12"/>
  <c r="BC321" i="12" s="1"/>
  <c r="BC322" i="12" s="1"/>
  <c r="BE818" i="11"/>
  <c r="BE819" i="11" s="1"/>
  <c r="BE820" i="11" s="1"/>
  <c r="BE821" i="11" s="1"/>
  <c r="BF813" i="11"/>
  <c r="BF816" i="11" s="1"/>
  <c r="AY394" i="12"/>
  <c r="AZ389" i="12"/>
  <c r="AZ392" i="12" s="1"/>
  <c r="BD483" i="11"/>
  <c r="BD484" i="11" s="1"/>
  <c r="BD485" i="11" s="1"/>
  <c r="BE308" i="11"/>
  <c r="BE311" i="11" s="1"/>
  <c r="BD313" i="11"/>
  <c r="BD314" i="11" s="1"/>
  <c r="BD315" i="11" s="1"/>
  <c r="BD316" i="11" s="1"/>
  <c r="BC208" i="12"/>
  <c r="BD203" i="12"/>
  <c r="BD206" i="12" s="1"/>
  <c r="BA424" i="12"/>
  <c r="BA425" i="12" s="1"/>
  <c r="BA426" i="12" s="1"/>
  <c r="BA427" i="12" s="1"/>
  <c r="BB419" i="12"/>
  <c r="BB422" i="12" s="1"/>
  <c r="AZ957" i="11"/>
  <c r="AZ958" i="11" s="1"/>
  <c r="AZ959" i="11" s="1"/>
  <c r="BC645" i="11"/>
  <c r="BC648" i="11" s="1"/>
  <c r="BB650" i="11"/>
  <c r="BA544" i="12"/>
  <c r="BA545" i="12" s="1"/>
  <c r="BA546" i="12" s="1"/>
  <c r="BA547" i="12" s="1"/>
  <c r="BB539" i="12"/>
  <c r="BB542" i="12" s="1"/>
  <c r="BC98" i="12"/>
  <c r="BC99" i="12" s="1"/>
  <c r="BC100" i="12" s="1"/>
  <c r="BD263" i="11"/>
  <c r="BD266" i="11" s="1"/>
  <c r="BC268" i="11"/>
  <c r="BC269" i="11" s="1"/>
  <c r="BC270" i="11" s="1"/>
  <c r="BC271" i="11" s="1"/>
  <c r="BB876" i="11"/>
  <c r="BB879" i="11" s="1"/>
  <c r="BA881" i="11"/>
  <c r="BE848" i="11"/>
  <c r="BF843" i="11"/>
  <c r="BF846" i="11" s="1"/>
  <c r="BC239" i="12"/>
  <c r="BC240" i="12" s="1"/>
  <c r="BC241" i="12" s="1"/>
  <c r="AW291" i="12"/>
  <c r="AW292" i="12" s="1"/>
  <c r="AW17" i="10"/>
  <c r="BC185" i="12"/>
  <c r="BC188" i="12" s="1"/>
  <c r="BB190" i="12"/>
  <c r="BB191" i="12" s="1"/>
  <c r="BB192" i="12" s="1"/>
  <c r="BB193" i="12" s="1"/>
  <c r="BE466" i="12"/>
  <c r="BF459" i="12"/>
  <c r="BE707" i="11"/>
  <c r="BF722" i="11"/>
  <c r="BE143" i="11"/>
  <c r="BE146" i="11" s="1"/>
  <c r="BD148" i="11"/>
  <c r="BD149" i="11" s="1"/>
  <c r="BD150" i="11" s="1"/>
  <c r="BD151" i="11" s="1"/>
  <c r="AZ176" i="12"/>
  <c r="AZ407" i="11"/>
  <c r="AZ408" i="11" s="1"/>
  <c r="AZ409" i="11" s="1"/>
  <c r="AZ410" i="11" s="1"/>
  <c r="BA402" i="11"/>
  <c r="BA405" i="11" s="1"/>
  <c r="BE447" i="11"/>
  <c r="BE450" i="11" s="1"/>
  <c r="BD452" i="11"/>
  <c r="BD453" i="11" s="1"/>
  <c r="BD454" i="11" s="1"/>
  <c r="BD455" i="11" s="1"/>
  <c r="BA485" i="12"/>
  <c r="BA486" i="12" s="1"/>
  <c r="BA487" i="12" s="1"/>
  <c r="BE253" i="11"/>
  <c r="BF248" i="11"/>
  <c r="BF251" i="11" s="1"/>
  <c r="BD224" i="11"/>
  <c r="BD225" i="11" s="1"/>
  <c r="BD226" i="11" s="1"/>
  <c r="BF265" i="11"/>
  <c r="BG280" i="11"/>
  <c r="BB941" i="11"/>
  <c r="BC936" i="11"/>
  <c r="BC939" i="11" s="1"/>
  <c r="BF906" i="11"/>
  <c r="BF909" i="11" s="1"/>
  <c r="BE911" i="11"/>
  <c r="BE912" i="11" s="1"/>
  <c r="BE913" i="11" s="1"/>
  <c r="BE914" i="11" s="1"/>
  <c r="AY284" i="12"/>
  <c r="AY287" i="12" s="1"/>
  <c r="AX289" i="12"/>
  <c r="BC989" i="11"/>
  <c r="BD984" i="11"/>
  <c r="BD987" i="11" s="1"/>
  <c r="BA175" i="12"/>
  <c r="BB170" i="12"/>
  <c r="BB173" i="12" s="1"/>
  <c r="BB559" i="12"/>
  <c r="BB560" i="12" s="1"/>
  <c r="BB561" i="12" s="1"/>
  <c r="BB562" i="12" s="1"/>
  <c r="BC554" i="12"/>
  <c r="BC557" i="12" s="1"/>
  <c r="BB132" i="12"/>
  <c r="BB133" i="12" s="1"/>
  <c r="BD128" i="11"/>
  <c r="BD131" i="11" s="1"/>
  <c r="BC133" i="11"/>
  <c r="D1016" i="11"/>
  <c r="D1017" i="11" s="1"/>
  <c r="BH986" i="11"/>
  <c r="D986" i="11" s="1"/>
  <c r="D987" i="11" s="1"/>
  <c r="BE223" i="11"/>
  <c r="BF218" i="11"/>
  <c r="BF221" i="11" s="1"/>
  <c r="BC132" i="12"/>
  <c r="BC133" i="12" s="1"/>
  <c r="BB499" i="12"/>
  <c r="BB500" i="12" s="1"/>
  <c r="BB501" i="12" s="1"/>
  <c r="BB502" i="12" s="1"/>
  <c r="BC494" i="12"/>
  <c r="BC497" i="12" s="1"/>
  <c r="BE600" i="11"/>
  <c r="BE603" i="11" s="1"/>
  <c r="BD605" i="11"/>
  <c r="BD606" i="11" s="1"/>
  <c r="BD607" i="11" s="1"/>
  <c r="BD608" i="11" s="1"/>
  <c r="BD921" i="11"/>
  <c r="BD924" i="11" s="1"/>
  <c r="BC926" i="11"/>
  <c r="AW16" i="10"/>
  <c r="AX11" i="10"/>
  <c r="AX14" i="10" s="1"/>
  <c r="BA391" i="12"/>
  <c r="AZ286" i="12"/>
  <c r="AZ13" i="10" s="1"/>
  <c r="BC82" i="12"/>
  <c r="BD77" i="12"/>
  <c r="BD80" i="12" s="1"/>
  <c r="BD155" i="12"/>
  <c r="BD158" i="12" s="1"/>
  <c r="BC160" i="12"/>
  <c r="BC161" i="12" s="1"/>
  <c r="BC162" i="12" s="1"/>
  <c r="BC163" i="12" s="1"/>
  <c r="AZ555" i="11"/>
  <c r="AZ558" i="11" s="1"/>
  <c r="AY560" i="11"/>
  <c r="AZ528" i="11"/>
  <c r="AZ529" i="11" s="1"/>
  <c r="AZ530" i="11" s="1"/>
  <c r="BD271" i="12"/>
  <c r="BD272" i="12" s="1"/>
  <c r="BD273" i="12" s="1"/>
  <c r="BD274" i="12" s="1"/>
  <c r="BE266" i="12"/>
  <c r="BE269" i="12" s="1"/>
  <c r="BF157" i="12"/>
  <c r="BE112" i="12"/>
  <c r="BH464" i="11"/>
  <c r="BE233" i="11"/>
  <c r="BE236" i="11" s="1"/>
  <c r="BD238" i="11"/>
  <c r="AY366" i="12"/>
  <c r="AY367" i="12" s="1"/>
  <c r="BC434" i="12"/>
  <c r="BC437" i="12" s="1"/>
  <c r="BB439" i="12"/>
  <c r="BB440" i="12" s="1"/>
  <c r="BB441" i="12" s="1"/>
  <c r="BB442" i="12" s="1"/>
  <c r="BG338" i="11"/>
  <c r="BG341" i="11" s="1"/>
  <c r="BF343" i="11"/>
  <c r="BF344" i="11" s="1"/>
  <c r="BF345" i="11" s="1"/>
  <c r="BF346" i="11" s="1"/>
  <c r="BB84" i="12"/>
  <c r="BB85" i="12" s="1"/>
  <c r="BE1029" i="11"/>
  <c r="BE1032" i="11" s="1"/>
  <c r="BD1034" i="11"/>
  <c r="BD1035" i="11" s="1"/>
  <c r="BD1036" i="11" s="1"/>
  <c r="BD1037" i="11" s="1"/>
  <c r="BE278" i="11"/>
  <c r="BE281" i="11" s="1"/>
  <c r="BD283" i="11"/>
  <c r="BC621" i="11"/>
  <c r="BC622" i="11" s="1"/>
  <c r="BC623" i="11" s="1"/>
  <c r="BC256" i="12"/>
  <c r="BC257" i="12" s="1"/>
  <c r="BC258" i="12" s="1"/>
  <c r="BC259" i="12" s="1"/>
  <c r="BD251" i="12"/>
  <c r="BD254" i="12" s="1"/>
  <c r="BE328" i="11"/>
  <c r="BF323" i="11"/>
  <c r="BF326" i="11" s="1"/>
  <c r="BE422" i="11"/>
  <c r="BE423" i="11" s="1"/>
  <c r="BE424" i="11" s="1"/>
  <c r="BE425" i="11" s="1"/>
  <c r="BF417" i="11"/>
  <c r="BF420" i="11" s="1"/>
  <c r="BE462" i="11"/>
  <c r="BE465" i="11" s="1"/>
  <c r="BD467" i="11"/>
  <c r="BD468" i="11" s="1"/>
  <c r="BD469" i="11" s="1"/>
  <c r="BD470" i="11" s="1"/>
  <c r="BE437" i="11"/>
  <c r="BE438" i="11" s="1"/>
  <c r="BE439" i="11" s="1"/>
  <c r="BE440" i="11" s="1"/>
  <c r="BF432" i="11"/>
  <c r="BF435" i="11" s="1"/>
  <c r="BD146" i="12"/>
  <c r="BD147" i="12" s="1"/>
  <c r="BD148" i="12" s="1"/>
  <c r="AY515" i="12"/>
  <c r="AY516" i="12" s="1"/>
  <c r="AY517" i="12" s="1"/>
  <c r="BB512" i="11"/>
  <c r="BC507" i="11"/>
  <c r="BC510" i="11" s="1"/>
  <c r="BE662" i="11"/>
  <c r="BD572" i="11"/>
  <c r="BD557" i="11" s="1"/>
  <c r="BB306" i="12"/>
  <c r="BB307" i="12" s="1"/>
  <c r="BE314" i="12"/>
  <c r="BE317" i="12" s="1"/>
  <c r="BD319" i="12"/>
  <c r="BD320" i="12" s="1"/>
  <c r="BD321" i="12" s="1"/>
  <c r="BD322" i="12" s="1"/>
  <c r="BF79" i="12"/>
  <c r="BG94" i="12"/>
  <c r="AX117" i="12"/>
  <c r="AX118" i="12" s="1"/>
  <c r="BC149" i="11"/>
  <c r="BC150" i="11" s="1"/>
  <c r="BC151" i="11" s="1"/>
  <c r="BE482" i="11"/>
  <c r="BF477" i="11"/>
  <c r="BF480" i="11" s="1"/>
  <c r="BD492" i="11"/>
  <c r="BD495" i="11" s="1"/>
  <c r="BC497" i="11"/>
  <c r="BB209" i="12"/>
  <c r="BB210" i="12" s="1"/>
  <c r="BB211" i="12" s="1"/>
  <c r="BE526" i="12"/>
  <c r="BF519" i="12"/>
  <c r="BB966" i="11"/>
  <c r="BB969" i="11" s="1"/>
  <c r="BA971" i="11"/>
  <c r="BD912" i="11"/>
  <c r="BD913" i="11" s="1"/>
  <c r="BD914" i="11" s="1"/>
  <c r="BB951" i="11"/>
  <c r="BB954" i="11" s="1"/>
  <c r="BA956" i="11"/>
  <c r="BA957" i="11" s="1"/>
  <c r="BA958" i="11" s="1"/>
  <c r="BA959" i="11" s="1"/>
  <c r="AZ575" i="11"/>
  <c r="BA570" i="11"/>
  <c r="BA573" i="11" s="1"/>
  <c r="BA350" i="12"/>
  <c r="BE92" i="12"/>
  <c r="BE95" i="12" s="1"/>
  <c r="BD97" i="12"/>
  <c r="BB269" i="11"/>
  <c r="BB270" i="11" s="1"/>
  <c r="BB271" i="11" s="1"/>
  <c r="BB498" i="11"/>
  <c r="BB499" i="11" s="1"/>
  <c r="BB500" i="11" s="1"/>
  <c r="AZ882" i="11"/>
  <c r="AZ883" i="11" s="1"/>
  <c r="AZ884" i="11" s="1"/>
  <c r="BD849" i="11"/>
  <c r="BD850" i="11" s="1"/>
  <c r="BD851" i="11" s="1"/>
  <c r="BE1014" i="11"/>
  <c r="BE1017" i="11" s="1"/>
  <c r="BD1019" i="11"/>
  <c r="BD1020" i="11" s="1"/>
  <c r="BD1021" i="11" s="1"/>
  <c r="BD1022" i="11" s="1"/>
  <c r="BC305" i="12"/>
  <c r="AZ972" i="11"/>
  <c r="AZ973" i="11" s="1"/>
  <c r="AZ974" i="11" s="1"/>
  <c r="BE720" i="11"/>
  <c r="BE723" i="11" s="1"/>
  <c r="BD725" i="11"/>
  <c r="BD726" i="11" s="1"/>
  <c r="BD727" i="11" s="1"/>
  <c r="BD728" i="11" s="1"/>
  <c r="BC804" i="11"/>
  <c r="BC805" i="11" s="1"/>
  <c r="BC806" i="11" s="1"/>
  <c r="BE615" i="11"/>
  <c r="BE618" i="11" s="1"/>
  <c r="BD620" i="11"/>
  <c r="BB927" i="11"/>
  <c r="BB928" i="11" s="1"/>
  <c r="BB929" i="11" s="1"/>
  <c r="BC635" i="11"/>
  <c r="BD630" i="11"/>
  <c r="BD633" i="11" s="1"/>
  <c r="AX19" i="10"/>
  <c r="AX20" i="10" s="1"/>
  <c r="BC756" i="11"/>
  <c r="BC757" i="11" s="1"/>
  <c r="BC758" i="11" s="1"/>
  <c r="BD178" i="11"/>
  <c r="BE173" i="11"/>
  <c r="BE176" i="11" s="1"/>
  <c r="BF140" i="12"/>
  <c r="BF143" i="12" s="1"/>
  <c r="BE145" i="12"/>
  <c r="BE146" i="12" s="1"/>
  <c r="BE147" i="12" s="1"/>
  <c r="BE148" i="12" s="1"/>
  <c r="AZ514" i="12"/>
  <c r="BA509" i="12"/>
  <c r="BA512" i="12" s="1"/>
  <c r="BF451" i="12"/>
  <c r="BG444" i="12"/>
  <c r="BE163" i="11"/>
  <c r="BE164" i="11" s="1"/>
  <c r="BE165" i="11" s="1"/>
  <c r="BE166" i="11" s="1"/>
  <c r="BF158" i="11"/>
  <c r="BF161" i="11" s="1"/>
  <c r="AZ425" i="12"/>
  <c r="AZ426" i="12" s="1"/>
  <c r="AZ427" i="12" s="1"/>
  <c r="BD194" i="11"/>
  <c r="BD195" i="11" s="1"/>
  <c r="BD196" i="11" s="1"/>
  <c r="BB711" i="11"/>
  <c r="BB712" i="11" s="1"/>
  <c r="BB713" i="11" s="1"/>
  <c r="BF780" i="11"/>
  <c r="BF783" i="11" s="1"/>
  <c r="BE785" i="11"/>
  <c r="BE786" i="11" s="1"/>
  <c r="BE787" i="11" s="1"/>
  <c r="BE788" i="11" s="1"/>
  <c r="BE436" i="12"/>
  <c r="BF429" i="12"/>
  <c r="BE203" i="11"/>
  <c r="BE206" i="11" s="1"/>
  <c r="BD208" i="11"/>
  <c r="BE494" i="11"/>
  <c r="BD404" i="11"/>
  <c r="BA365" i="12"/>
  <c r="BA366" i="12" s="1"/>
  <c r="BA367" i="12" s="1"/>
  <c r="BB537" i="11"/>
  <c r="BB540" i="11" s="1"/>
  <c r="BA542" i="11"/>
  <c r="BA543" i="11" s="1"/>
  <c r="BA544" i="11" s="1"/>
  <c r="BA545" i="11" s="1"/>
  <c r="BC1035" i="11"/>
  <c r="BC1036" i="11" s="1"/>
  <c r="BC1037" i="11" s="1"/>
  <c r="BD299" i="11"/>
  <c r="BD300" i="11" s="1"/>
  <c r="BD301" i="11" s="1"/>
  <c r="BA191" i="12"/>
  <c r="BA192" i="12" s="1"/>
  <c r="BA193" i="12" s="1"/>
  <c r="BC449" i="12"/>
  <c r="BC452" i="12" s="1"/>
  <c r="BB454" i="12"/>
  <c r="D175" i="11" l="1"/>
  <c r="D176" i="11" s="1"/>
  <c r="BE421" i="12"/>
  <c r="BB542" i="11"/>
  <c r="BB543" i="11" s="1"/>
  <c r="BB544" i="11" s="1"/>
  <c r="BB545" i="11" s="1"/>
  <c r="BC537" i="11"/>
  <c r="BC540" i="11" s="1"/>
  <c r="BF436" i="12"/>
  <c r="BG429" i="12"/>
  <c r="BF785" i="11"/>
  <c r="BG780" i="11"/>
  <c r="BG783" i="11" s="1"/>
  <c r="BE630" i="11"/>
  <c r="BE633" i="11" s="1"/>
  <c r="BD635" i="11"/>
  <c r="BE725" i="11"/>
  <c r="BE726" i="11" s="1"/>
  <c r="BE727" i="11" s="1"/>
  <c r="BE728" i="11" s="1"/>
  <c r="BF720" i="11"/>
  <c r="BF723" i="11" s="1"/>
  <c r="BC306" i="12"/>
  <c r="BC307" i="12" s="1"/>
  <c r="BE97" i="12"/>
  <c r="BE98" i="12" s="1"/>
  <c r="BE99" i="12" s="1"/>
  <c r="BE100" i="12" s="1"/>
  <c r="BF92" i="12"/>
  <c r="BF95" i="12" s="1"/>
  <c r="BB956" i="11"/>
  <c r="BB957" i="11" s="1"/>
  <c r="BB958" i="11" s="1"/>
  <c r="BB959" i="11" s="1"/>
  <c r="BC951" i="11"/>
  <c r="BC954" i="11" s="1"/>
  <c r="BF526" i="12"/>
  <c r="BG519" i="12"/>
  <c r="BD507" i="11"/>
  <c r="BD510" i="11" s="1"/>
  <c r="BC512" i="11"/>
  <c r="BC513" i="11" s="1"/>
  <c r="BC514" i="11" s="1"/>
  <c r="BC515" i="11" s="1"/>
  <c r="BG432" i="11"/>
  <c r="BG435" i="11" s="1"/>
  <c r="BF437" i="11"/>
  <c r="BF438" i="11" s="1"/>
  <c r="BF439" i="11" s="1"/>
  <c r="BF440" i="11" s="1"/>
  <c r="BG417" i="11"/>
  <c r="BG420" i="11" s="1"/>
  <c r="BF422" i="11"/>
  <c r="BF423" i="11" s="1"/>
  <c r="BF424" i="11" s="1"/>
  <c r="BF425" i="11" s="1"/>
  <c r="D464" i="11"/>
  <c r="D465" i="11" s="1"/>
  <c r="BD160" i="12"/>
  <c r="BD161" i="12" s="1"/>
  <c r="BD162" i="12" s="1"/>
  <c r="BD163" i="12" s="1"/>
  <c r="BE155" i="12"/>
  <c r="BE158" i="12" s="1"/>
  <c r="AZ576" i="11"/>
  <c r="AZ577" i="11" s="1"/>
  <c r="AZ578" i="11" s="1"/>
  <c r="BB402" i="11"/>
  <c r="BB405" i="11" s="1"/>
  <c r="BA407" i="11"/>
  <c r="BA408" i="11" s="1"/>
  <c r="BA409" i="11" s="1"/>
  <c r="BA410" i="11" s="1"/>
  <c r="BF466" i="12"/>
  <c r="BG459" i="12"/>
  <c r="BD208" i="12"/>
  <c r="BD209" i="12" s="1"/>
  <c r="BD210" i="12" s="1"/>
  <c r="BD211" i="12" s="1"/>
  <c r="BE203" i="12"/>
  <c r="BE206" i="12" s="1"/>
  <c r="BG813" i="11"/>
  <c r="BG816" i="11" s="1"/>
  <c r="BF818" i="11"/>
  <c r="BF819" i="11" s="1"/>
  <c r="BF820" i="11" s="1"/>
  <c r="BF821" i="11" s="1"/>
  <c r="BG130" i="11"/>
  <c r="BH145" i="11"/>
  <c r="BE304" i="12"/>
  <c r="BF299" i="12"/>
  <c r="BF302" i="12" s="1"/>
  <c r="BG496" i="12"/>
  <c r="BH489" i="12"/>
  <c r="BH496" i="12" s="1"/>
  <c r="BB364" i="12"/>
  <c r="BB365" i="12" s="1"/>
  <c r="BC359" i="12"/>
  <c r="BC362" i="12" s="1"/>
  <c r="BA379" i="12"/>
  <c r="BA380" i="12" s="1"/>
  <c r="BA381" i="12" s="1"/>
  <c r="BA382" i="12" s="1"/>
  <c r="BB374" i="12"/>
  <c r="BB377" i="12" s="1"/>
  <c r="BE849" i="11"/>
  <c r="BE850" i="11" s="1"/>
  <c r="BE851" i="11" s="1"/>
  <c r="BE483" i="11"/>
  <c r="BE484" i="11" s="1"/>
  <c r="BE485" i="11" s="1"/>
  <c r="BC349" i="12"/>
  <c r="BD344" i="12"/>
  <c r="BD347" i="12" s="1"/>
  <c r="BC454" i="12"/>
  <c r="BD449" i="12"/>
  <c r="BD452" i="12" s="1"/>
  <c r="BF494" i="11"/>
  <c r="BE404" i="11"/>
  <c r="BG451" i="12"/>
  <c r="BH444" i="12"/>
  <c r="BH451" i="12" s="1"/>
  <c r="BE178" i="11"/>
  <c r="BE179" i="11" s="1"/>
  <c r="BE180" i="11" s="1"/>
  <c r="BE181" i="11" s="1"/>
  <c r="BF173" i="11"/>
  <c r="BF176" i="11" s="1"/>
  <c r="BD636" i="11"/>
  <c r="BD637" i="11" s="1"/>
  <c r="BD638" i="11" s="1"/>
  <c r="BD239" i="11"/>
  <c r="BD240" i="11" s="1"/>
  <c r="BD241" i="11" s="1"/>
  <c r="BE620" i="11"/>
  <c r="BF615" i="11"/>
  <c r="BF618" i="11" s="1"/>
  <c r="BC927" i="11"/>
  <c r="BC928" i="11" s="1"/>
  <c r="BC929" i="11" s="1"/>
  <c r="BC990" i="11"/>
  <c r="BC991" i="11" s="1"/>
  <c r="BC992" i="11" s="1"/>
  <c r="BE1034" i="11"/>
  <c r="BF1029" i="11"/>
  <c r="BF1032" i="11" s="1"/>
  <c r="BC636" i="11"/>
  <c r="BC637" i="11" s="1"/>
  <c r="BC638" i="11" s="1"/>
  <c r="BC439" i="12"/>
  <c r="BD434" i="12"/>
  <c r="BD437" i="12" s="1"/>
  <c r="BE238" i="11"/>
  <c r="BE239" i="11" s="1"/>
  <c r="BE240" i="11" s="1"/>
  <c r="BE241" i="11" s="1"/>
  <c r="BF233" i="11"/>
  <c r="BF236" i="11" s="1"/>
  <c r="BF266" i="12"/>
  <c r="BF269" i="12" s="1"/>
  <c r="BE271" i="12"/>
  <c r="BE272" i="12" s="1"/>
  <c r="BE273" i="12" s="1"/>
  <c r="BE274" i="12" s="1"/>
  <c r="AZ560" i="11"/>
  <c r="AZ561" i="11" s="1"/>
  <c r="BA555" i="11"/>
  <c r="BA558" i="11" s="1"/>
  <c r="BB391" i="12"/>
  <c r="BA286" i="12"/>
  <c r="BA13" i="10" s="1"/>
  <c r="BD926" i="11"/>
  <c r="BE921" i="11"/>
  <c r="BE924" i="11" s="1"/>
  <c r="BC499" i="12"/>
  <c r="BD494" i="12"/>
  <c r="BD497" i="12" s="1"/>
  <c r="BD306" i="12"/>
  <c r="BD307" i="12" s="1"/>
  <c r="BD133" i="11"/>
  <c r="BE128" i="11"/>
  <c r="BE131" i="11" s="1"/>
  <c r="BD554" i="12"/>
  <c r="BD557" i="12" s="1"/>
  <c r="BC559" i="12"/>
  <c r="BC711" i="11"/>
  <c r="BC712" i="11" s="1"/>
  <c r="BC713" i="11" s="1"/>
  <c r="BD936" i="11"/>
  <c r="BD939" i="11" s="1"/>
  <c r="BC941" i="11"/>
  <c r="BC942" i="11" s="1"/>
  <c r="BC943" i="11" s="1"/>
  <c r="BC944" i="11" s="1"/>
  <c r="BE148" i="11"/>
  <c r="BE149" i="11" s="1"/>
  <c r="BE150" i="11" s="1"/>
  <c r="BE151" i="11" s="1"/>
  <c r="BF143" i="11"/>
  <c r="BF146" i="11" s="1"/>
  <c r="BC650" i="11"/>
  <c r="BD645" i="11"/>
  <c r="BD648" i="11" s="1"/>
  <c r="BB527" i="11"/>
  <c r="BB528" i="11" s="1"/>
  <c r="BB529" i="11" s="1"/>
  <c r="BB530" i="11" s="1"/>
  <c r="BC522" i="11"/>
  <c r="BC525" i="11" s="1"/>
  <c r="BD710" i="11"/>
  <c r="BD711" i="11" s="1"/>
  <c r="BD712" i="11" s="1"/>
  <c r="BD713" i="11" s="1"/>
  <c r="BE705" i="11"/>
  <c r="BE708" i="11" s="1"/>
  <c r="BB529" i="12"/>
  <c r="BB530" i="12" s="1"/>
  <c r="BB531" i="12" s="1"/>
  <c r="BB532" i="12" s="1"/>
  <c r="BC524" i="12"/>
  <c r="BC527" i="12" s="1"/>
  <c r="BC660" i="11"/>
  <c r="BC663" i="11" s="1"/>
  <c r="BB665" i="11"/>
  <c r="BB666" i="11" s="1"/>
  <c r="BB667" i="11" s="1"/>
  <c r="BB668" i="11" s="1"/>
  <c r="AZ515" i="12"/>
  <c r="AZ516" i="12" s="1"/>
  <c r="AZ517" i="12" s="1"/>
  <c r="BE223" i="12"/>
  <c r="BE224" i="12" s="1"/>
  <c r="BE225" i="12" s="1"/>
  <c r="BE226" i="12" s="1"/>
  <c r="BF218" i="12"/>
  <c r="BF221" i="12" s="1"/>
  <c r="BC484" i="12"/>
  <c r="BD479" i="12"/>
  <c r="BD482" i="12" s="1"/>
  <c r="BB110" i="12"/>
  <c r="BB113" i="12" s="1"/>
  <c r="BA115" i="12"/>
  <c r="BE329" i="12"/>
  <c r="BE332" i="12" s="1"/>
  <c r="BD334" i="12"/>
  <c r="BD335" i="12" s="1"/>
  <c r="BD336" i="12" s="1"/>
  <c r="BD337" i="12" s="1"/>
  <c r="BE590" i="11"/>
  <c r="BF585" i="11"/>
  <c r="BF588" i="11" s="1"/>
  <c r="D587" i="11"/>
  <c r="D588" i="11" s="1"/>
  <c r="BG331" i="12"/>
  <c r="BC498" i="11"/>
  <c r="BC499" i="11" s="1"/>
  <c r="BC500" i="11" s="1"/>
  <c r="BE695" i="11"/>
  <c r="BE696" i="11" s="1"/>
  <c r="BE697" i="11" s="1"/>
  <c r="BE698" i="11" s="1"/>
  <c r="BF690" i="11"/>
  <c r="BF693" i="11" s="1"/>
  <c r="BG188" i="11"/>
  <c r="BG191" i="11" s="1"/>
  <c r="BF193" i="11"/>
  <c r="BF194" i="11" s="1"/>
  <c r="BF195" i="11" s="1"/>
  <c r="BF196" i="11" s="1"/>
  <c r="AY117" i="12"/>
  <c r="AY118" i="12" s="1"/>
  <c r="BG158" i="11"/>
  <c r="BG161" i="11" s="1"/>
  <c r="BF163" i="11"/>
  <c r="BF164" i="11" s="1"/>
  <c r="BF165" i="11" s="1"/>
  <c r="BF166" i="11" s="1"/>
  <c r="BF145" i="12"/>
  <c r="BF146" i="12" s="1"/>
  <c r="BF147" i="12" s="1"/>
  <c r="BF148" i="12" s="1"/>
  <c r="BG140" i="12"/>
  <c r="BG143" i="12" s="1"/>
  <c r="BD132" i="12"/>
  <c r="BD133" i="12" s="1"/>
  <c r="BE1019" i="11"/>
  <c r="BE1020" i="11" s="1"/>
  <c r="BE1021" i="11" s="1"/>
  <c r="BE1022" i="11" s="1"/>
  <c r="BF1014" i="11"/>
  <c r="BF1017" i="11" s="1"/>
  <c r="BA351" i="12"/>
  <c r="BA352" i="12" s="1"/>
  <c r="BD497" i="11"/>
  <c r="BE492" i="11"/>
  <c r="BE495" i="11" s="1"/>
  <c r="BE319" i="12"/>
  <c r="BF314" i="12"/>
  <c r="BF317" i="12" s="1"/>
  <c r="BF662" i="11"/>
  <c r="BE572" i="11"/>
  <c r="BE557" i="11" s="1"/>
  <c r="BE251" i="12"/>
  <c r="BE254" i="12" s="1"/>
  <c r="BD256" i="12"/>
  <c r="BD257" i="12" s="1"/>
  <c r="BD258" i="12" s="1"/>
  <c r="BD259" i="12" s="1"/>
  <c r="BD179" i="11"/>
  <c r="BD180" i="11" s="1"/>
  <c r="BD181" i="11" s="1"/>
  <c r="BG157" i="12"/>
  <c r="BF112" i="12"/>
  <c r="BD82" i="12"/>
  <c r="BE77" i="12"/>
  <c r="BE80" i="12" s="1"/>
  <c r="AY11" i="10"/>
  <c r="AY14" i="10" s="1"/>
  <c r="AX16" i="10"/>
  <c r="BA528" i="11"/>
  <c r="BA529" i="11" s="1"/>
  <c r="BA530" i="11" s="1"/>
  <c r="AY289" i="12"/>
  <c r="AZ284" i="12"/>
  <c r="AZ287" i="12" s="1"/>
  <c r="BF911" i="11"/>
  <c r="BG906" i="11"/>
  <c r="BG909" i="11" s="1"/>
  <c r="BG248" i="11"/>
  <c r="BG251" i="11" s="1"/>
  <c r="BF253" i="11"/>
  <c r="BF254" i="11" s="1"/>
  <c r="BF255" i="11" s="1"/>
  <c r="BF256" i="11" s="1"/>
  <c r="BE452" i="11"/>
  <c r="BF447" i="11"/>
  <c r="BF450" i="11" s="1"/>
  <c r="AZ381" i="12"/>
  <c r="AZ382" i="12" s="1"/>
  <c r="BF707" i="11"/>
  <c r="BG722" i="11"/>
  <c r="BD268" i="11"/>
  <c r="BE263" i="11"/>
  <c r="BE266" i="11" s="1"/>
  <c r="BB544" i="12"/>
  <c r="BB545" i="12" s="1"/>
  <c r="BB546" i="12" s="1"/>
  <c r="BB547" i="12" s="1"/>
  <c r="BC539" i="12"/>
  <c r="BC542" i="12" s="1"/>
  <c r="BE313" i="11"/>
  <c r="BE314" i="11" s="1"/>
  <c r="BE315" i="11" s="1"/>
  <c r="BE316" i="11" s="1"/>
  <c r="BF308" i="11"/>
  <c r="BF311" i="11" s="1"/>
  <c r="BA389" i="12"/>
  <c r="BA392" i="12" s="1"/>
  <c r="AZ394" i="12"/>
  <c r="AZ395" i="12" s="1"/>
  <c r="AZ396" i="12" s="1"/>
  <c r="AZ397" i="12" s="1"/>
  <c r="BG293" i="11"/>
  <c r="BG296" i="11" s="1"/>
  <c r="BF298" i="11"/>
  <c r="BF299" i="11" s="1"/>
  <c r="BF300" i="11" s="1"/>
  <c r="BF301" i="11" s="1"/>
  <c r="BE224" i="11"/>
  <c r="BE225" i="11" s="1"/>
  <c r="BE226" i="11" s="1"/>
  <c r="BE770" i="11"/>
  <c r="BF765" i="11"/>
  <c r="BF768" i="11" s="1"/>
  <c r="BC469" i="12"/>
  <c r="BC470" i="12" s="1"/>
  <c r="BC471" i="12" s="1"/>
  <c r="BC472" i="12" s="1"/>
  <c r="BD464" i="12"/>
  <c r="BD467" i="12" s="1"/>
  <c r="BB942" i="11"/>
  <c r="BB943" i="11" s="1"/>
  <c r="BB944" i="11" s="1"/>
  <c r="BA866" i="11"/>
  <c r="BA867" i="11" s="1"/>
  <c r="BA868" i="11" s="1"/>
  <c r="BA869" i="11" s="1"/>
  <c r="BB861" i="11"/>
  <c r="BB864" i="11" s="1"/>
  <c r="AZ409" i="12"/>
  <c r="BA404" i="12"/>
  <c r="BA407" i="12" s="1"/>
  <c r="BD209" i="11"/>
  <c r="BD210" i="11" s="1"/>
  <c r="BD211" i="11" s="1"/>
  <c r="BE541" i="12"/>
  <c r="BE511" i="12" s="1"/>
  <c r="BF534" i="12"/>
  <c r="BE953" i="11"/>
  <c r="BD863" i="11"/>
  <c r="BE238" i="12"/>
  <c r="BE239" i="12" s="1"/>
  <c r="BE240" i="12" s="1"/>
  <c r="BE241" i="12" s="1"/>
  <c r="BF233" i="12"/>
  <c r="BF236" i="12" s="1"/>
  <c r="BE755" i="11"/>
  <c r="BF750" i="11"/>
  <c r="BF753" i="11" s="1"/>
  <c r="BA972" i="11"/>
  <c r="BA973" i="11" s="1"/>
  <c r="BA974" i="11" s="1"/>
  <c r="BH878" i="11"/>
  <c r="D893" i="11"/>
  <c r="D894" i="11" s="1"/>
  <c r="BE1004" i="11"/>
  <c r="BE1005" i="11" s="1"/>
  <c r="BE1006" i="11" s="1"/>
  <c r="BE1007" i="11" s="1"/>
  <c r="BF999" i="11"/>
  <c r="BF1002" i="11" s="1"/>
  <c r="BB455" i="12"/>
  <c r="BB456" i="12" s="1"/>
  <c r="BB457" i="12" s="1"/>
  <c r="BE208" i="11"/>
  <c r="BE209" i="11" s="1"/>
  <c r="BE210" i="11" s="1"/>
  <c r="BE211" i="11" s="1"/>
  <c r="BF203" i="11"/>
  <c r="BF206" i="11" s="1"/>
  <c r="BF786" i="11"/>
  <c r="BF787" i="11" s="1"/>
  <c r="BF788" i="11" s="1"/>
  <c r="BE834" i="11"/>
  <c r="BE835" i="11" s="1"/>
  <c r="BE836" i="11" s="1"/>
  <c r="BA514" i="12"/>
  <c r="BB509" i="12"/>
  <c r="BB512" i="12" s="1"/>
  <c r="BD284" i="11"/>
  <c r="BD285" i="11" s="1"/>
  <c r="BD286" i="11" s="1"/>
  <c r="AY19" i="10"/>
  <c r="AY561" i="11"/>
  <c r="AY562" i="11" s="1"/>
  <c r="AY563" i="11" s="1"/>
  <c r="BA575" i="11"/>
  <c r="BA576" i="11" s="1"/>
  <c r="BA577" i="11" s="1"/>
  <c r="BA578" i="11" s="1"/>
  <c r="BB570" i="11"/>
  <c r="BB573" i="11" s="1"/>
  <c r="BB971" i="11"/>
  <c r="BB972" i="11" s="1"/>
  <c r="BB973" i="11" s="1"/>
  <c r="BB974" i="11" s="1"/>
  <c r="BC966" i="11"/>
  <c r="BC969" i="11" s="1"/>
  <c r="BC134" i="11"/>
  <c r="BC135" i="11" s="1"/>
  <c r="BC136" i="11" s="1"/>
  <c r="BG477" i="11"/>
  <c r="BG480" i="11" s="1"/>
  <c r="BF482" i="11"/>
  <c r="BF483" i="11" s="1"/>
  <c r="BF484" i="11" s="1"/>
  <c r="BF485" i="11" s="1"/>
  <c r="BG79" i="12"/>
  <c r="BH94" i="12"/>
  <c r="BE467" i="11"/>
  <c r="BF462" i="11"/>
  <c r="BF465" i="11" s="1"/>
  <c r="BG323" i="11"/>
  <c r="BG326" i="11" s="1"/>
  <c r="BF328" i="11"/>
  <c r="BF329" i="11" s="1"/>
  <c r="BF330" i="11" s="1"/>
  <c r="BF331" i="11" s="1"/>
  <c r="BE283" i="11"/>
  <c r="BE284" i="11" s="1"/>
  <c r="BE285" i="11" s="1"/>
  <c r="BE286" i="11" s="1"/>
  <c r="BF278" i="11"/>
  <c r="BF281" i="11" s="1"/>
  <c r="BG343" i="11"/>
  <c r="BG344" i="11" s="1"/>
  <c r="BG345" i="11" s="1"/>
  <c r="BG346" i="11" s="1"/>
  <c r="BH338" i="11"/>
  <c r="BH341" i="11" s="1"/>
  <c r="BH343" i="11" s="1"/>
  <c r="BB651" i="11"/>
  <c r="BB652" i="11" s="1"/>
  <c r="BB653" i="11" s="1"/>
  <c r="BE605" i="11"/>
  <c r="BF600" i="11"/>
  <c r="BF603" i="11" s="1"/>
  <c r="BG218" i="11"/>
  <c r="BG221" i="11" s="1"/>
  <c r="BF223" i="11"/>
  <c r="BF224" i="11" s="1"/>
  <c r="BF225" i="11" s="1"/>
  <c r="BF226" i="11" s="1"/>
  <c r="BC170" i="12"/>
  <c r="BC173" i="12" s="1"/>
  <c r="BB175" i="12"/>
  <c r="BB176" i="12" s="1"/>
  <c r="BD989" i="11"/>
  <c r="BD990" i="11" s="1"/>
  <c r="BD991" i="11" s="1"/>
  <c r="BD992" i="11" s="1"/>
  <c r="BE984" i="11"/>
  <c r="BE987" i="11" s="1"/>
  <c r="BA530" i="12"/>
  <c r="BA531" i="12" s="1"/>
  <c r="BA532" i="12" s="1"/>
  <c r="BB513" i="11"/>
  <c r="BB514" i="11" s="1"/>
  <c r="BB515" i="11" s="1"/>
  <c r="BG265" i="11"/>
  <c r="BH280" i="11"/>
  <c r="BE329" i="11"/>
  <c r="BE330" i="11" s="1"/>
  <c r="BE331" i="11" s="1"/>
  <c r="AZ177" i="12"/>
  <c r="AZ178" i="12" s="1"/>
  <c r="AZ116" i="12"/>
  <c r="BC190" i="12"/>
  <c r="BC191" i="12" s="1"/>
  <c r="BC192" i="12" s="1"/>
  <c r="BC193" i="12" s="1"/>
  <c r="BD185" i="12"/>
  <c r="BD188" i="12" s="1"/>
  <c r="BG843" i="11"/>
  <c r="BG846" i="11" s="1"/>
  <c r="BF848" i="11"/>
  <c r="BB881" i="11"/>
  <c r="BC876" i="11"/>
  <c r="BC879" i="11" s="1"/>
  <c r="BC419" i="12"/>
  <c r="BC422" i="12" s="1"/>
  <c r="BB424" i="12"/>
  <c r="BC83" i="12"/>
  <c r="BD591" i="11"/>
  <c r="BD592" i="11" s="1"/>
  <c r="BD593" i="11" s="1"/>
  <c r="BD741" i="11"/>
  <c r="BD742" i="11" s="1"/>
  <c r="BD743" i="11" s="1"/>
  <c r="BE305" i="12"/>
  <c r="BD696" i="11"/>
  <c r="BD697" i="11" s="1"/>
  <c r="BD698" i="11" s="1"/>
  <c r="BA176" i="12"/>
  <c r="AX396" i="12"/>
  <c r="AX397" i="12" s="1"/>
  <c r="AX290" i="12"/>
  <c r="BF368" i="11"/>
  <c r="BF371" i="11" s="1"/>
  <c r="BE373" i="11"/>
  <c r="BE374" i="11" s="1"/>
  <c r="BE375" i="11" s="1"/>
  <c r="BE376" i="11" s="1"/>
  <c r="BE254" i="11"/>
  <c r="BE255" i="11" s="1"/>
  <c r="BE256" i="11" s="1"/>
  <c r="BE361" i="12"/>
  <c r="BG828" i="11"/>
  <c r="BG831" i="11" s="1"/>
  <c r="BF833" i="11"/>
  <c r="BA882" i="11"/>
  <c r="BA883" i="11" s="1"/>
  <c r="BA884" i="11" s="1"/>
  <c r="BD621" i="11"/>
  <c r="BD622" i="11" s="1"/>
  <c r="BD623" i="11" s="1"/>
  <c r="BF125" i="12"/>
  <c r="BF128" i="12" s="1"/>
  <c r="BE130" i="12"/>
  <c r="BC209" i="12"/>
  <c r="BC210" i="12" s="1"/>
  <c r="BC211" i="12" s="1"/>
  <c r="BF891" i="11"/>
  <c r="BF894" i="11" s="1"/>
  <c r="BE896" i="11"/>
  <c r="BE897" i="11" s="1"/>
  <c r="BE898" i="11" s="1"/>
  <c r="BE899" i="11" s="1"/>
  <c r="BD98" i="12"/>
  <c r="BD99" i="12" s="1"/>
  <c r="BD100" i="12" s="1"/>
  <c r="AY395" i="12"/>
  <c r="BE803" i="11"/>
  <c r="BF798" i="11"/>
  <c r="BF801" i="11" s="1"/>
  <c r="BE740" i="11"/>
  <c r="BF735" i="11"/>
  <c r="BF738" i="11" s="1"/>
  <c r="BC675" i="11"/>
  <c r="BC678" i="11" s="1"/>
  <c r="BB680" i="11"/>
  <c r="D496" i="12" l="1"/>
  <c r="D497" i="12" s="1"/>
  <c r="AZ562" i="11"/>
  <c r="AZ563" i="11" s="1"/>
  <c r="BF373" i="11"/>
  <c r="BF374" i="11" s="1"/>
  <c r="BF375" i="11" s="1"/>
  <c r="BF376" i="11" s="1"/>
  <c r="BG368" i="11"/>
  <c r="BG371" i="11" s="1"/>
  <c r="BC84" i="12"/>
  <c r="BC85" i="12" s="1"/>
  <c r="BD419" i="12"/>
  <c r="BD422" i="12" s="1"/>
  <c r="BC424" i="12"/>
  <c r="BC425" i="12" s="1"/>
  <c r="BC426" i="12" s="1"/>
  <c r="BC427" i="12" s="1"/>
  <c r="BC175" i="12"/>
  <c r="BC176" i="12" s="1"/>
  <c r="BD170" i="12"/>
  <c r="BD173" i="12" s="1"/>
  <c r="BG278" i="11"/>
  <c r="BG281" i="11" s="1"/>
  <c r="BF283" i="11"/>
  <c r="BH477" i="11"/>
  <c r="BH480" i="11" s="1"/>
  <c r="BH482" i="11" s="1"/>
  <c r="BG482" i="11"/>
  <c r="BG483" i="11" s="1"/>
  <c r="BG484" i="11" s="1"/>
  <c r="BG485" i="11" s="1"/>
  <c r="AZ19" i="10"/>
  <c r="AZ20" i="10" s="1"/>
  <c r="D878" i="11"/>
  <c r="D879" i="11" s="1"/>
  <c r="BG750" i="11"/>
  <c r="BG753" i="11" s="1"/>
  <c r="BF755" i="11"/>
  <c r="BE464" i="12"/>
  <c r="BE467" i="12" s="1"/>
  <c r="BD469" i="12"/>
  <c r="BD470" i="12" s="1"/>
  <c r="BD471" i="12" s="1"/>
  <c r="BD472" i="12" s="1"/>
  <c r="BE606" i="11"/>
  <c r="BE607" i="11" s="1"/>
  <c r="BE608" i="11" s="1"/>
  <c r="BE256" i="12"/>
  <c r="BE257" i="12" s="1"/>
  <c r="BE258" i="12" s="1"/>
  <c r="BE259" i="12" s="1"/>
  <c r="BF251" i="12"/>
  <c r="BF254" i="12" s="1"/>
  <c r="BG314" i="12"/>
  <c r="BG317" i="12" s="1"/>
  <c r="BF319" i="12"/>
  <c r="BG193" i="11"/>
  <c r="BG194" i="11" s="1"/>
  <c r="BG195" i="11" s="1"/>
  <c r="BG196" i="11" s="1"/>
  <c r="BH188" i="11"/>
  <c r="BH191" i="11" s="1"/>
  <c r="BH193" i="11" s="1"/>
  <c r="BE334" i="12"/>
  <c r="BE335" i="12" s="1"/>
  <c r="BE336" i="12" s="1"/>
  <c r="BE337" i="12" s="1"/>
  <c r="BF329" i="12"/>
  <c r="BF332" i="12" s="1"/>
  <c r="BB115" i="12"/>
  <c r="BC110" i="12"/>
  <c r="BC113" i="12" s="1"/>
  <c r="BB366" i="12"/>
  <c r="BB367" i="12" s="1"/>
  <c r="BD522" i="11"/>
  <c r="BD525" i="11" s="1"/>
  <c r="BC527" i="11"/>
  <c r="BC391" i="12"/>
  <c r="BB286" i="12"/>
  <c r="BB13" i="10" s="1"/>
  <c r="BF271" i="12"/>
  <c r="BG266" i="12"/>
  <c r="BG269" i="12" s="1"/>
  <c r="BG1029" i="11"/>
  <c r="BG1032" i="11" s="1"/>
  <c r="BF1034" i="11"/>
  <c r="BF1035" i="11" s="1"/>
  <c r="BF1036" i="11" s="1"/>
  <c r="BF1037" i="11" s="1"/>
  <c r="BF178" i="11"/>
  <c r="BF179" i="11" s="1"/>
  <c r="BF180" i="11" s="1"/>
  <c r="BF181" i="11" s="1"/>
  <c r="BG173" i="11"/>
  <c r="BG176" i="11" s="1"/>
  <c r="BF834" i="11"/>
  <c r="BF835" i="11" s="1"/>
  <c r="BF836" i="11" s="1"/>
  <c r="BG818" i="11"/>
  <c r="BG819" i="11" s="1"/>
  <c r="BG820" i="11" s="1"/>
  <c r="BG821" i="11" s="1"/>
  <c r="BH813" i="11"/>
  <c r="BH816" i="11" s="1"/>
  <c r="BH818" i="11" s="1"/>
  <c r="BC651" i="11"/>
  <c r="BC652" i="11" s="1"/>
  <c r="BC653" i="11" s="1"/>
  <c r="BG466" i="12"/>
  <c r="BH459" i="12"/>
  <c r="BH466" i="12" s="1"/>
  <c r="BB407" i="11"/>
  <c r="BC402" i="11"/>
  <c r="BC405" i="11" s="1"/>
  <c r="BG437" i="11"/>
  <c r="BG438" i="11" s="1"/>
  <c r="BG439" i="11" s="1"/>
  <c r="BG440" i="11" s="1"/>
  <c r="BH432" i="11"/>
  <c r="BH435" i="11" s="1"/>
  <c r="BH437" i="11" s="1"/>
  <c r="BE621" i="11"/>
  <c r="BE622" i="11" s="1"/>
  <c r="BE623" i="11" s="1"/>
  <c r="BG436" i="12"/>
  <c r="BH429" i="12"/>
  <c r="BH436" i="12" s="1"/>
  <c r="BC455" i="12"/>
  <c r="BC456" i="12" s="1"/>
  <c r="BC457" i="12" s="1"/>
  <c r="BF803" i="11"/>
  <c r="BF804" i="11" s="1"/>
  <c r="BF805" i="11" s="1"/>
  <c r="BF806" i="11" s="1"/>
  <c r="BG798" i="11"/>
  <c r="BG801" i="11" s="1"/>
  <c r="BF130" i="12"/>
  <c r="BG125" i="12"/>
  <c r="BG128" i="12" s="1"/>
  <c r="BG833" i="11"/>
  <c r="BH828" i="11"/>
  <c r="BH831" i="11" s="1"/>
  <c r="BH833" i="11" s="1"/>
  <c r="BF361" i="12"/>
  <c r="BA177" i="12"/>
  <c r="BA178" i="12" s="1"/>
  <c r="BA116" i="12"/>
  <c r="AZ117" i="12"/>
  <c r="AZ118" i="12" s="1"/>
  <c r="BH265" i="11"/>
  <c r="D280" i="11"/>
  <c r="D281" i="11" s="1"/>
  <c r="BF984" i="11"/>
  <c r="BF987" i="11" s="1"/>
  <c r="BE989" i="11"/>
  <c r="BE990" i="11" s="1"/>
  <c r="BE991" i="11" s="1"/>
  <c r="BE992" i="11" s="1"/>
  <c r="BD83" i="12"/>
  <c r="BH344" i="11"/>
  <c r="BH345" i="11" s="1"/>
  <c r="BH346" i="11" s="1"/>
  <c r="BH79" i="12"/>
  <c r="D94" i="12"/>
  <c r="D95" i="12" s="1"/>
  <c r="BB575" i="11"/>
  <c r="BB576" i="11" s="1"/>
  <c r="BB577" i="11" s="1"/>
  <c r="BB578" i="11" s="1"/>
  <c r="BC570" i="11"/>
  <c r="BC573" i="11" s="1"/>
  <c r="BG999" i="11"/>
  <c r="BG1002" i="11" s="1"/>
  <c r="BF1004" i="11"/>
  <c r="BF953" i="11"/>
  <c r="BE863" i="11"/>
  <c r="BB866" i="11"/>
  <c r="BC861" i="11"/>
  <c r="BC864" i="11" s="1"/>
  <c r="BA394" i="12"/>
  <c r="BB389" i="12"/>
  <c r="BB392" i="12" s="1"/>
  <c r="BD539" i="12"/>
  <c r="BD542" i="12" s="1"/>
  <c r="BC544" i="12"/>
  <c r="BC545" i="12" s="1"/>
  <c r="BC546" i="12" s="1"/>
  <c r="BC547" i="12" s="1"/>
  <c r="BB882" i="11"/>
  <c r="BB883" i="11" s="1"/>
  <c r="BB884" i="11" s="1"/>
  <c r="BH906" i="11"/>
  <c r="BH909" i="11" s="1"/>
  <c r="BH911" i="11" s="1"/>
  <c r="BG911" i="11"/>
  <c r="BC560" i="12"/>
  <c r="BC561" i="12" s="1"/>
  <c r="BC562" i="12" s="1"/>
  <c r="BE468" i="11"/>
  <c r="BE469" i="11" s="1"/>
  <c r="BE470" i="11" s="1"/>
  <c r="BF320" i="12"/>
  <c r="BF321" i="12" s="1"/>
  <c r="BF322" i="12" s="1"/>
  <c r="BG163" i="11"/>
  <c r="BH158" i="11"/>
  <c r="BH161" i="11" s="1"/>
  <c r="BH163" i="11" s="1"/>
  <c r="BG585" i="11"/>
  <c r="BG588" i="11" s="1"/>
  <c r="BF590" i="11"/>
  <c r="BF591" i="11" s="1"/>
  <c r="BF592" i="11" s="1"/>
  <c r="BF593" i="11" s="1"/>
  <c r="BE756" i="11"/>
  <c r="BE757" i="11" s="1"/>
  <c r="BE758" i="11" s="1"/>
  <c r="BD484" i="12"/>
  <c r="BD485" i="12" s="1"/>
  <c r="BD486" i="12" s="1"/>
  <c r="BD487" i="12" s="1"/>
  <c r="BE479" i="12"/>
  <c r="BE482" i="12" s="1"/>
  <c r="BE710" i="11"/>
  <c r="BE711" i="11" s="1"/>
  <c r="BE712" i="11" s="1"/>
  <c r="BE713" i="11" s="1"/>
  <c r="BF705" i="11"/>
  <c r="BF708" i="11" s="1"/>
  <c r="BD269" i="11"/>
  <c r="BD270" i="11" s="1"/>
  <c r="BD271" i="11" s="1"/>
  <c r="BE453" i="11"/>
  <c r="BE454" i="11" s="1"/>
  <c r="BE455" i="11" s="1"/>
  <c r="BD941" i="11"/>
  <c r="BE936" i="11"/>
  <c r="BE939" i="11" s="1"/>
  <c r="BD559" i="12"/>
  <c r="BE554" i="12"/>
  <c r="BE557" i="12" s="1"/>
  <c r="BF921" i="11"/>
  <c r="BF924" i="11" s="1"/>
  <c r="BE926" i="11"/>
  <c r="BE927" i="11" s="1"/>
  <c r="BE928" i="11" s="1"/>
  <c r="BE929" i="11" s="1"/>
  <c r="BA560" i="11"/>
  <c r="BA561" i="11" s="1"/>
  <c r="BA562" i="11" s="1"/>
  <c r="BA563" i="11" s="1"/>
  <c r="BB555" i="11"/>
  <c r="BB558" i="11" s="1"/>
  <c r="BG233" i="11"/>
  <c r="BG236" i="11" s="1"/>
  <c r="BF238" i="11"/>
  <c r="BF239" i="11" s="1"/>
  <c r="BF240" i="11" s="1"/>
  <c r="BF241" i="11" s="1"/>
  <c r="BE320" i="12"/>
  <c r="BE321" i="12" s="1"/>
  <c r="BE322" i="12" s="1"/>
  <c r="BE131" i="12"/>
  <c r="BC374" i="12"/>
  <c r="BC377" i="12" s="1"/>
  <c r="BB379" i="12"/>
  <c r="BB380" i="12" s="1"/>
  <c r="BB381" i="12" s="1"/>
  <c r="BB382" i="12" s="1"/>
  <c r="BH130" i="11"/>
  <c r="D145" i="11"/>
  <c r="D146" i="11" s="1"/>
  <c r="BF203" i="12"/>
  <c r="BF206" i="12" s="1"/>
  <c r="BE208" i="12"/>
  <c r="BC440" i="12"/>
  <c r="BC441" i="12" s="1"/>
  <c r="BC442" i="12" s="1"/>
  <c r="BG526" i="12"/>
  <c r="BH519" i="12"/>
  <c r="BH526" i="12" s="1"/>
  <c r="BF421" i="12"/>
  <c r="BC680" i="11"/>
  <c r="BD675" i="11"/>
  <c r="BD678" i="11" s="1"/>
  <c r="BF896" i="11"/>
  <c r="BG891" i="11"/>
  <c r="BG894" i="11" s="1"/>
  <c r="BG848" i="11"/>
  <c r="BH843" i="11"/>
  <c r="BH846" i="11" s="1"/>
  <c r="BH848" i="11" s="1"/>
  <c r="BG223" i="11"/>
  <c r="BG224" i="11" s="1"/>
  <c r="BG225" i="11" s="1"/>
  <c r="BG226" i="11" s="1"/>
  <c r="BH218" i="11"/>
  <c r="BH221" i="11" s="1"/>
  <c r="BH223" i="11" s="1"/>
  <c r="BG328" i="11"/>
  <c r="BG329" i="11" s="1"/>
  <c r="BG330" i="11" s="1"/>
  <c r="BG331" i="11" s="1"/>
  <c r="BH323" i="11"/>
  <c r="BH326" i="11" s="1"/>
  <c r="BH328" i="11" s="1"/>
  <c r="BD966" i="11"/>
  <c r="BD969" i="11" s="1"/>
  <c r="BC971" i="11"/>
  <c r="BC972" i="11" s="1"/>
  <c r="BC973" i="11" s="1"/>
  <c r="BC974" i="11" s="1"/>
  <c r="BC509" i="12"/>
  <c r="BC512" i="12" s="1"/>
  <c r="BB514" i="12"/>
  <c r="BE741" i="11"/>
  <c r="BE742" i="11" s="1"/>
  <c r="BE743" i="11" s="1"/>
  <c r="BG233" i="12"/>
  <c r="BG236" i="12" s="1"/>
  <c r="BF238" i="12"/>
  <c r="BF239" i="12" s="1"/>
  <c r="BF240" i="12" s="1"/>
  <c r="BF241" i="12" s="1"/>
  <c r="BF541" i="12"/>
  <c r="BF511" i="12" s="1"/>
  <c r="BG534" i="12"/>
  <c r="BG308" i="11"/>
  <c r="BG311" i="11" s="1"/>
  <c r="BF313" i="11"/>
  <c r="BF314" i="11" s="1"/>
  <c r="BF315" i="11" s="1"/>
  <c r="BF316" i="11" s="1"/>
  <c r="AY16" i="10"/>
  <c r="AZ11" i="10"/>
  <c r="AZ14" i="10" s="1"/>
  <c r="BE497" i="11"/>
  <c r="BE498" i="11" s="1"/>
  <c r="BE499" i="11" s="1"/>
  <c r="BE500" i="11" s="1"/>
  <c r="BF492" i="11"/>
  <c r="BF495" i="11" s="1"/>
  <c r="BH140" i="12"/>
  <c r="BH143" i="12" s="1"/>
  <c r="BH145" i="12" s="1"/>
  <c r="BG145" i="12"/>
  <c r="BG146" i="12" s="1"/>
  <c r="BG147" i="12" s="1"/>
  <c r="BG148" i="12" s="1"/>
  <c r="BG690" i="11"/>
  <c r="BG693" i="11" s="1"/>
  <c r="BF695" i="11"/>
  <c r="BF696" i="11" s="1"/>
  <c r="BF697" i="11" s="1"/>
  <c r="BF698" i="11" s="1"/>
  <c r="BH331" i="12"/>
  <c r="BG143" i="11"/>
  <c r="BG146" i="11" s="1"/>
  <c r="BF148" i="11"/>
  <c r="BF149" i="11" s="1"/>
  <c r="BF150" i="11" s="1"/>
  <c r="BF151" i="11" s="1"/>
  <c r="BF912" i="11"/>
  <c r="BF913" i="11" s="1"/>
  <c r="BF914" i="11" s="1"/>
  <c r="BE133" i="11"/>
  <c r="BE134" i="11" s="1"/>
  <c r="BE135" i="11" s="1"/>
  <c r="BE136" i="11" s="1"/>
  <c r="BF128" i="11"/>
  <c r="BF131" i="11" s="1"/>
  <c r="BG494" i="11"/>
  <c r="BF404" i="11"/>
  <c r="BE804" i="11"/>
  <c r="BE805" i="11" s="1"/>
  <c r="BE806" i="11" s="1"/>
  <c r="BC485" i="12"/>
  <c r="BC486" i="12" s="1"/>
  <c r="BC487" i="12" s="1"/>
  <c r="BG299" i="12"/>
  <c r="BG302" i="12" s="1"/>
  <c r="BF304" i="12"/>
  <c r="BF305" i="12" s="1"/>
  <c r="BB177" i="12"/>
  <c r="BB178" i="12" s="1"/>
  <c r="BB116" i="12"/>
  <c r="BD927" i="11"/>
  <c r="BD928" i="11" s="1"/>
  <c r="BD929" i="11" s="1"/>
  <c r="BG422" i="11"/>
  <c r="BG423" i="11" s="1"/>
  <c r="BG424" i="11" s="1"/>
  <c r="BG425" i="11" s="1"/>
  <c r="BH417" i="11"/>
  <c r="BH420" i="11" s="1"/>
  <c r="BH422" i="11" s="1"/>
  <c r="BD512" i="11"/>
  <c r="BE507" i="11"/>
  <c r="BE510" i="11" s="1"/>
  <c r="BG92" i="12"/>
  <c r="BG95" i="12" s="1"/>
  <c r="BF97" i="12"/>
  <c r="BF98" i="12" s="1"/>
  <c r="BF99" i="12" s="1"/>
  <c r="BF100" i="12" s="1"/>
  <c r="BG720" i="11"/>
  <c r="BG723" i="11" s="1"/>
  <c r="BF725" i="11"/>
  <c r="BF726" i="11" s="1"/>
  <c r="BF727" i="11" s="1"/>
  <c r="BF728" i="11" s="1"/>
  <c r="BE635" i="11"/>
  <c r="BF630" i="11"/>
  <c r="BF633" i="11" s="1"/>
  <c r="BH780" i="11"/>
  <c r="BH783" i="11" s="1"/>
  <c r="BH785" i="11" s="1"/>
  <c r="BG785" i="11"/>
  <c r="BG786" i="11" s="1"/>
  <c r="BG787" i="11" s="1"/>
  <c r="BG788" i="11" s="1"/>
  <c r="BD537" i="11"/>
  <c r="BD540" i="11" s="1"/>
  <c r="BC542" i="11"/>
  <c r="BC543" i="11" s="1"/>
  <c r="BC544" i="11" s="1"/>
  <c r="BC545" i="11" s="1"/>
  <c r="BC350" i="12"/>
  <c r="BG735" i="11"/>
  <c r="BG738" i="11" s="1"/>
  <c r="BF740" i="11"/>
  <c r="AY396" i="12"/>
  <c r="AY397" i="12" s="1"/>
  <c r="AY290" i="12"/>
  <c r="AZ410" i="12"/>
  <c r="AZ411" i="12" s="1"/>
  <c r="AZ412" i="12" s="1"/>
  <c r="AX291" i="12"/>
  <c r="AX292" i="12" s="1"/>
  <c r="AX17" i="10"/>
  <c r="BE306" i="12"/>
  <c r="BE307" i="12" s="1"/>
  <c r="BC881" i="11"/>
  <c r="BC882" i="11" s="1"/>
  <c r="BC883" i="11" s="1"/>
  <c r="BC884" i="11" s="1"/>
  <c r="BD876" i="11"/>
  <c r="BD879" i="11" s="1"/>
  <c r="BE185" i="12"/>
  <c r="BE188" i="12" s="1"/>
  <c r="BD190" i="12"/>
  <c r="BG600" i="11"/>
  <c r="BG603" i="11" s="1"/>
  <c r="BF605" i="11"/>
  <c r="BG462" i="11"/>
  <c r="BG465" i="11" s="1"/>
  <c r="BF467" i="11"/>
  <c r="BF468" i="11" s="1"/>
  <c r="BF469" i="11" s="1"/>
  <c r="BF470" i="11" s="1"/>
  <c r="AY20" i="10"/>
  <c r="BG203" i="11"/>
  <c r="BG206" i="11" s="1"/>
  <c r="BF208" i="11"/>
  <c r="BF209" i="11" s="1"/>
  <c r="BF210" i="11" s="1"/>
  <c r="BF211" i="11" s="1"/>
  <c r="BA409" i="12"/>
  <c r="BB404" i="12"/>
  <c r="BB407" i="12" s="1"/>
  <c r="BG765" i="11"/>
  <c r="BG768" i="11" s="1"/>
  <c r="BF770" i="11"/>
  <c r="BG298" i="11"/>
  <c r="BG299" i="11" s="1"/>
  <c r="BG300" i="11" s="1"/>
  <c r="BG301" i="11" s="1"/>
  <c r="BH293" i="11"/>
  <c r="BH296" i="11" s="1"/>
  <c r="BH298" i="11" s="1"/>
  <c r="BE268" i="11"/>
  <c r="BF263" i="11"/>
  <c r="BF266" i="11" s="1"/>
  <c r="BG707" i="11"/>
  <c r="BH722" i="11"/>
  <c r="BG447" i="11"/>
  <c r="BG450" i="11" s="1"/>
  <c r="BF452" i="11"/>
  <c r="BF453" i="11" s="1"/>
  <c r="BF454" i="11" s="1"/>
  <c r="BF455" i="11" s="1"/>
  <c r="BG253" i="11"/>
  <c r="BH248" i="11"/>
  <c r="BH251" i="11" s="1"/>
  <c r="BH253" i="11" s="1"/>
  <c r="AZ289" i="12"/>
  <c r="BA284" i="12"/>
  <c r="BA287" i="12" s="1"/>
  <c r="BC500" i="12"/>
  <c r="BC501" i="12" s="1"/>
  <c r="BC502" i="12" s="1"/>
  <c r="BF77" i="12"/>
  <c r="BF80" i="12" s="1"/>
  <c r="BE82" i="12"/>
  <c r="BH157" i="12"/>
  <c r="BG112" i="12"/>
  <c r="BG662" i="11"/>
  <c r="BF572" i="11"/>
  <c r="BF557" i="11" s="1"/>
  <c r="BG1014" i="11"/>
  <c r="BG1017" i="11" s="1"/>
  <c r="BF1019" i="11"/>
  <c r="BG218" i="12"/>
  <c r="BG221" i="12" s="1"/>
  <c r="BF223" i="12"/>
  <c r="BF224" i="12" s="1"/>
  <c r="BF225" i="12" s="1"/>
  <c r="BF226" i="12" s="1"/>
  <c r="BC665" i="11"/>
  <c r="BC666" i="11" s="1"/>
  <c r="BC667" i="11" s="1"/>
  <c r="BC668" i="11" s="1"/>
  <c r="BD660" i="11"/>
  <c r="BD663" i="11" s="1"/>
  <c r="BD524" i="12"/>
  <c r="BD527" i="12" s="1"/>
  <c r="BC529" i="12"/>
  <c r="BE771" i="11"/>
  <c r="BE772" i="11" s="1"/>
  <c r="BE773" i="11" s="1"/>
  <c r="BE645" i="11"/>
  <c r="BE648" i="11" s="1"/>
  <c r="BD650" i="11"/>
  <c r="BD499" i="12"/>
  <c r="BD500" i="12" s="1"/>
  <c r="BD501" i="12" s="1"/>
  <c r="BD502" i="12" s="1"/>
  <c r="BE494" i="12"/>
  <c r="BE497" i="12" s="1"/>
  <c r="BF272" i="12"/>
  <c r="BF273" i="12" s="1"/>
  <c r="BF274" i="12" s="1"/>
  <c r="BE434" i="12"/>
  <c r="BE437" i="12" s="1"/>
  <c r="BD439" i="12"/>
  <c r="BD498" i="11"/>
  <c r="BD499" i="11" s="1"/>
  <c r="BD500" i="11" s="1"/>
  <c r="BG615" i="11"/>
  <c r="BG618" i="11" s="1"/>
  <c r="BF620" i="11"/>
  <c r="BF621" i="11" s="1"/>
  <c r="BF622" i="11" s="1"/>
  <c r="BF623" i="11" s="1"/>
  <c r="D451" i="12"/>
  <c r="D452" i="12" s="1"/>
  <c r="BE449" i="12"/>
  <c r="BE452" i="12" s="1"/>
  <c r="BD454" i="12"/>
  <c r="BE344" i="12"/>
  <c r="BE347" i="12" s="1"/>
  <c r="BD349" i="12"/>
  <c r="BD350" i="12" s="1"/>
  <c r="BB681" i="11"/>
  <c r="BB682" i="11" s="1"/>
  <c r="BB683" i="11" s="1"/>
  <c r="BE591" i="11"/>
  <c r="BE592" i="11" s="1"/>
  <c r="BE593" i="11" s="1"/>
  <c r="BC364" i="12"/>
  <c r="BC365" i="12" s="1"/>
  <c r="BC366" i="12" s="1"/>
  <c r="BC367" i="12" s="1"/>
  <c r="BD359" i="12"/>
  <c r="BD362" i="12" s="1"/>
  <c r="BB425" i="12"/>
  <c r="BB426" i="12" s="1"/>
  <c r="BB427" i="12" s="1"/>
  <c r="BF849" i="11"/>
  <c r="BF850" i="11" s="1"/>
  <c r="BF851" i="11" s="1"/>
  <c r="BD134" i="11"/>
  <c r="BD135" i="11" s="1"/>
  <c r="BD136" i="11" s="1"/>
  <c r="BF155" i="12"/>
  <c r="BF158" i="12" s="1"/>
  <c r="BE160" i="12"/>
  <c r="BE1035" i="11"/>
  <c r="BE1036" i="11" s="1"/>
  <c r="BE1037" i="11" s="1"/>
  <c r="BD951" i="11"/>
  <c r="BD954" i="11" s="1"/>
  <c r="BC956" i="11"/>
  <c r="BA515" i="12"/>
  <c r="BA516" i="12" s="1"/>
  <c r="BA517" i="12" s="1"/>
  <c r="D265" i="11" l="1"/>
  <c r="D266" i="11" s="1"/>
  <c r="BH834" i="11"/>
  <c r="BH835" i="11" s="1"/>
  <c r="BH836" i="11" s="1"/>
  <c r="BH912" i="11"/>
  <c r="BH913" i="11" s="1"/>
  <c r="BH914" i="11" s="1"/>
  <c r="BH849" i="11"/>
  <c r="BH850" i="11" s="1"/>
  <c r="BH851" i="11" s="1"/>
  <c r="BH254" i="11"/>
  <c r="BH255" i="11" s="1"/>
  <c r="BH256" i="11" s="1"/>
  <c r="BH164" i="11"/>
  <c r="BH165" i="11" s="1"/>
  <c r="BH166" i="11" s="1"/>
  <c r="AZ290" i="12"/>
  <c r="AZ291" i="12" s="1"/>
  <c r="AZ292" i="12" s="1"/>
  <c r="BD351" i="12"/>
  <c r="BD352" i="12" s="1"/>
  <c r="BG620" i="11"/>
  <c r="BG621" i="11" s="1"/>
  <c r="BG622" i="11" s="1"/>
  <c r="BG623" i="11" s="1"/>
  <c r="BH615" i="11"/>
  <c r="BH618" i="11" s="1"/>
  <c r="BH620" i="11" s="1"/>
  <c r="BE439" i="12"/>
  <c r="BE440" i="12" s="1"/>
  <c r="BE441" i="12" s="1"/>
  <c r="BE442" i="12" s="1"/>
  <c r="BF434" i="12"/>
  <c r="BF437" i="12" s="1"/>
  <c r="BE650" i="11"/>
  <c r="BE651" i="11" s="1"/>
  <c r="BE652" i="11" s="1"/>
  <c r="BE653" i="11" s="1"/>
  <c r="BF645" i="11"/>
  <c r="BF648" i="11" s="1"/>
  <c r="BE660" i="11"/>
  <c r="BE663" i="11" s="1"/>
  <c r="BD665" i="11"/>
  <c r="BD666" i="11" s="1"/>
  <c r="BD667" i="11" s="1"/>
  <c r="BD668" i="11" s="1"/>
  <c r="BH662" i="11"/>
  <c r="BG572" i="11"/>
  <c r="BG557" i="11" s="1"/>
  <c r="BG452" i="11"/>
  <c r="BG453" i="11" s="1"/>
  <c r="BG454" i="11" s="1"/>
  <c r="BG455" i="11" s="1"/>
  <c r="BH447" i="11"/>
  <c r="BH450" i="11" s="1"/>
  <c r="BH452" i="11" s="1"/>
  <c r="BG467" i="11"/>
  <c r="BG468" i="11" s="1"/>
  <c r="BG469" i="11" s="1"/>
  <c r="BG470" i="11" s="1"/>
  <c r="BH462" i="11"/>
  <c r="BH465" i="11" s="1"/>
  <c r="BH467" i="11" s="1"/>
  <c r="BE190" i="12"/>
  <c r="BE191" i="12" s="1"/>
  <c r="BE192" i="12" s="1"/>
  <c r="BE193" i="12" s="1"/>
  <c r="BF185" i="12"/>
  <c r="BF188" i="12" s="1"/>
  <c r="BG725" i="11"/>
  <c r="BH720" i="11"/>
  <c r="BH723" i="11" s="1"/>
  <c r="BH725" i="11" s="1"/>
  <c r="BE512" i="11"/>
  <c r="BE513" i="11" s="1"/>
  <c r="BE514" i="11" s="1"/>
  <c r="BE515" i="11" s="1"/>
  <c r="BF507" i="11"/>
  <c r="BF510" i="11" s="1"/>
  <c r="BG695" i="11"/>
  <c r="BH690" i="11"/>
  <c r="BH693" i="11" s="1"/>
  <c r="BH695" i="11" s="1"/>
  <c r="BG254" i="11"/>
  <c r="BG255" i="11" s="1"/>
  <c r="BG256" i="11" s="1"/>
  <c r="BD971" i="11"/>
  <c r="BD972" i="11" s="1"/>
  <c r="BD973" i="11" s="1"/>
  <c r="BD974" i="11" s="1"/>
  <c r="BE966" i="11"/>
  <c r="BE969" i="11" s="1"/>
  <c r="BH891" i="11"/>
  <c r="BH894" i="11" s="1"/>
  <c r="BH896" i="11" s="1"/>
  <c r="BG896" i="11"/>
  <c r="BG897" i="11" s="1"/>
  <c r="BG898" i="11" s="1"/>
  <c r="BG899" i="11" s="1"/>
  <c r="D130" i="11"/>
  <c r="D131" i="11" s="1"/>
  <c r="BE484" i="12"/>
  <c r="BF479" i="12"/>
  <c r="BF482" i="12" s="1"/>
  <c r="BG590" i="11"/>
  <c r="BH585" i="11"/>
  <c r="BH588" i="11" s="1"/>
  <c r="BH590" i="11" s="1"/>
  <c r="BC389" i="12"/>
  <c r="BC392" i="12" s="1"/>
  <c r="BB394" i="12"/>
  <c r="BB395" i="12" s="1"/>
  <c r="BB396" i="12" s="1"/>
  <c r="BB397" i="12" s="1"/>
  <c r="BF989" i="11"/>
  <c r="BF990" i="11" s="1"/>
  <c r="BF991" i="11" s="1"/>
  <c r="BF992" i="11" s="1"/>
  <c r="BG984" i="11"/>
  <c r="BG987" i="11" s="1"/>
  <c r="BA117" i="12"/>
  <c r="BA118" i="12" s="1"/>
  <c r="BG361" i="12"/>
  <c r="BC681" i="11"/>
  <c r="BC682" i="11" s="1"/>
  <c r="BC683" i="11" s="1"/>
  <c r="BH266" i="12"/>
  <c r="BH269" i="12" s="1"/>
  <c r="BH271" i="12" s="1"/>
  <c r="BG271" i="12"/>
  <c r="BH272" i="12" s="1"/>
  <c r="BH273" i="12" s="1"/>
  <c r="BH274" i="12" s="1"/>
  <c r="BG329" i="12"/>
  <c r="BG332" i="12" s="1"/>
  <c r="BF334" i="12"/>
  <c r="BF335" i="12" s="1"/>
  <c r="BF336" i="12" s="1"/>
  <c r="BF337" i="12" s="1"/>
  <c r="BG164" i="11"/>
  <c r="BG165" i="11" s="1"/>
  <c r="BG166" i="11" s="1"/>
  <c r="BG319" i="12"/>
  <c r="BG320" i="12" s="1"/>
  <c r="BG321" i="12" s="1"/>
  <c r="BG322" i="12" s="1"/>
  <c r="BH314" i="12"/>
  <c r="BH317" i="12" s="1"/>
  <c r="BH319" i="12" s="1"/>
  <c r="BF771" i="11"/>
  <c r="BF772" i="11" s="1"/>
  <c r="BF773" i="11" s="1"/>
  <c r="BF606" i="11"/>
  <c r="BF607" i="11" s="1"/>
  <c r="BF608" i="11" s="1"/>
  <c r="BF131" i="12"/>
  <c r="BD956" i="11"/>
  <c r="BE951" i="11"/>
  <c r="BE954" i="11" s="1"/>
  <c r="BF160" i="12"/>
  <c r="BG155" i="12"/>
  <c r="BG158" i="12" s="1"/>
  <c r="BF306" i="12"/>
  <c r="BF307" i="12" s="1"/>
  <c r="BE454" i="12"/>
  <c r="BF449" i="12"/>
  <c r="BF452" i="12" s="1"/>
  <c r="BG1019" i="11"/>
  <c r="BH1014" i="11"/>
  <c r="BH1017" i="11" s="1"/>
  <c r="BH1019" i="11" s="1"/>
  <c r="BF82" i="12"/>
  <c r="BF83" i="12" s="1"/>
  <c r="BG77" i="12"/>
  <c r="BG80" i="12" s="1"/>
  <c r="BH707" i="11"/>
  <c r="D707" i="11" s="1"/>
  <c r="D708" i="11" s="1"/>
  <c r="D722" i="11"/>
  <c r="D723" i="11" s="1"/>
  <c r="BG770" i="11"/>
  <c r="BG771" i="11" s="1"/>
  <c r="BG772" i="11" s="1"/>
  <c r="BG773" i="11" s="1"/>
  <c r="BH765" i="11"/>
  <c r="BH768" i="11" s="1"/>
  <c r="BH770" i="11" s="1"/>
  <c r="BG605" i="11"/>
  <c r="BH600" i="11"/>
  <c r="BH603" i="11" s="1"/>
  <c r="BH605" i="11" s="1"/>
  <c r="BE876" i="11"/>
  <c r="BE879" i="11" s="1"/>
  <c r="BD881" i="11"/>
  <c r="BD882" i="11" s="1"/>
  <c r="BD883" i="11" s="1"/>
  <c r="BD884" i="11" s="1"/>
  <c r="BG740" i="11"/>
  <c r="BH735" i="11"/>
  <c r="BH738" i="11" s="1"/>
  <c r="BH740" i="11" s="1"/>
  <c r="BG630" i="11"/>
  <c r="BG633" i="11" s="1"/>
  <c r="BF635" i="11"/>
  <c r="BB117" i="12"/>
  <c r="BB118" i="12" s="1"/>
  <c r="BE209" i="12"/>
  <c r="BE210" i="12" s="1"/>
  <c r="BE211" i="12" s="1"/>
  <c r="BF133" i="11"/>
  <c r="BF134" i="11" s="1"/>
  <c r="BF135" i="11" s="1"/>
  <c r="BF136" i="11" s="1"/>
  <c r="BG128" i="11"/>
  <c r="BG131" i="11" s="1"/>
  <c r="BH146" i="12"/>
  <c r="BH147" i="12" s="1"/>
  <c r="BH148" i="12" s="1"/>
  <c r="AZ16" i="10"/>
  <c r="BA11" i="10"/>
  <c r="BA14" i="10" s="1"/>
  <c r="BB867" i="11"/>
  <c r="BB868" i="11" s="1"/>
  <c r="BB869" i="11" s="1"/>
  <c r="BG238" i="12"/>
  <c r="BH233" i="12"/>
  <c r="BH236" i="12" s="1"/>
  <c r="BH238" i="12" s="1"/>
  <c r="BD509" i="12"/>
  <c r="BD512" i="12" s="1"/>
  <c r="BC514" i="12"/>
  <c r="BH224" i="11"/>
  <c r="BH225" i="11" s="1"/>
  <c r="BH226" i="11" s="1"/>
  <c r="BD513" i="11"/>
  <c r="BD514" i="11" s="1"/>
  <c r="BD515" i="11" s="1"/>
  <c r="BF208" i="12"/>
  <c r="BF209" i="12" s="1"/>
  <c r="BF210" i="12" s="1"/>
  <c r="BF211" i="12" s="1"/>
  <c r="BG203" i="12"/>
  <c r="BG206" i="12" s="1"/>
  <c r="BG238" i="11"/>
  <c r="BH233" i="11"/>
  <c r="BH236" i="11" s="1"/>
  <c r="BH238" i="11" s="1"/>
  <c r="BF926" i="11"/>
  <c r="BG921" i="11"/>
  <c r="BG924" i="11" s="1"/>
  <c r="BF936" i="11"/>
  <c r="BF939" i="11" s="1"/>
  <c r="BE941" i="11"/>
  <c r="BE942" i="11" s="1"/>
  <c r="BE943" i="11" s="1"/>
  <c r="BE944" i="11" s="1"/>
  <c r="BC528" i="11"/>
  <c r="BC529" i="11" s="1"/>
  <c r="BC530" i="11" s="1"/>
  <c r="BG1004" i="11"/>
  <c r="BH999" i="11"/>
  <c r="BH1002" i="11" s="1"/>
  <c r="BH1004" i="11" s="1"/>
  <c r="D79" i="12"/>
  <c r="D80" i="12" s="1"/>
  <c r="BD84" i="12"/>
  <c r="BD85" i="12" s="1"/>
  <c r="BG849" i="11"/>
  <c r="BG850" i="11" s="1"/>
  <c r="BG851" i="11" s="1"/>
  <c r="BF897" i="11"/>
  <c r="BF898" i="11" s="1"/>
  <c r="BF899" i="11" s="1"/>
  <c r="BH438" i="11"/>
  <c r="BH439" i="11" s="1"/>
  <c r="BH440" i="11" s="1"/>
  <c r="D466" i="12"/>
  <c r="D467" i="12" s="1"/>
  <c r="BH819" i="11"/>
  <c r="BH820" i="11" s="1"/>
  <c r="BH821" i="11" s="1"/>
  <c r="BD455" i="12"/>
  <c r="BD456" i="12" s="1"/>
  <c r="BD457" i="12" s="1"/>
  <c r="BD560" i="12"/>
  <c r="BD561" i="12" s="1"/>
  <c r="BD562" i="12" s="1"/>
  <c r="BD527" i="11"/>
  <c r="BE522" i="11"/>
  <c r="BE525" i="11" s="1"/>
  <c r="BF256" i="12"/>
  <c r="BF257" i="12" s="1"/>
  <c r="BF258" i="12" s="1"/>
  <c r="BF259" i="12" s="1"/>
  <c r="BG251" i="12"/>
  <c r="BG254" i="12" s="1"/>
  <c r="BG755" i="11"/>
  <c r="BH750" i="11"/>
  <c r="BH753" i="11" s="1"/>
  <c r="BH755" i="11" s="1"/>
  <c r="BE170" i="12"/>
  <c r="BE173" i="12" s="1"/>
  <c r="BD175" i="12"/>
  <c r="BD176" i="12" s="1"/>
  <c r="BH368" i="11"/>
  <c r="BH371" i="11" s="1"/>
  <c r="BH373" i="11" s="1"/>
  <c r="BG373" i="11"/>
  <c r="BF741" i="11"/>
  <c r="BF742" i="11" s="1"/>
  <c r="BF743" i="11" s="1"/>
  <c r="BE359" i="12"/>
  <c r="BE362" i="12" s="1"/>
  <c r="BD364" i="12"/>
  <c r="BD365" i="12" s="1"/>
  <c r="BD366" i="12" s="1"/>
  <c r="BD367" i="12" s="1"/>
  <c r="BE499" i="12"/>
  <c r="BE500" i="12" s="1"/>
  <c r="BE501" i="12" s="1"/>
  <c r="BE502" i="12" s="1"/>
  <c r="BF494" i="12"/>
  <c r="BF497" i="12" s="1"/>
  <c r="BC404" i="12"/>
  <c r="BC407" i="12" s="1"/>
  <c r="BB409" i="12"/>
  <c r="BB410" i="12" s="1"/>
  <c r="BB411" i="12" s="1"/>
  <c r="BB412" i="12" s="1"/>
  <c r="BG208" i="11"/>
  <c r="BH203" i="11"/>
  <c r="BH206" i="11" s="1"/>
  <c r="BH208" i="11" s="1"/>
  <c r="BC177" i="12"/>
  <c r="BC178" i="12" s="1"/>
  <c r="BC116" i="12"/>
  <c r="AY291" i="12"/>
  <c r="AY292" i="12" s="1"/>
  <c r="AY17" i="10"/>
  <c r="BC351" i="12"/>
  <c r="BC352" i="12" s="1"/>
  <c r="BD542" i="11"/>
  <c r="BD543" i="11" s="1"/>
  <c r="BD544" i="11" s="1"/>
  <c r="BD545" i="11" s="1"/>
  <c r="BE537" i="11"/>
  <c r="BE540" i="11" s="1"/>
  <c r="BG97" i="12"/>
  <c r="BH92" i="12"/>
  <c r="BH95" i="12" s="1"/>
  <c r="BH97" i="12" s="1"/>
  <c r="BG304" i="12"/>
  <c r="BH299" i="12"/>
  <c r="BH302" i="12" s="1"/>
  <c r="BH304" i="12" s="1"/>
  <c r="D331" i="12"/>
  <c r="D332" i="12" s="1"/>
  <c r="BG541" i="12"/>
  <c r="BG511" i="12" s="1"/>
  <c r="BH534" i="12"/>
  <c r="BH541" i="12" s="1"/>
  <c r="BE636" i="11"/>
  <c r="BE637" i="11" s="1"/>
  <c r="BE638" i="11" s="1"/>
  <c r="BC379" i="12"/>
  <c r="BD374" i="12"/>
  <c r="BD377" i="12" s="1"/>
  <c r="BC555" i="11"/>
  <c r="BC558" i="11" s="1"/>
  <c r="BB560" i="11"/>
  <c r="BB561" i="11" s="1"/>
  <c r="BB562" i="11" s="1"/>
  <c r="BB563" i="11" s="1"/>
  <c r="BF710" i="11"/>
  <c r="BF711" i="11" s="1"/>
  <c r="BF712" i="11" s="1"/>
  <c r="BF713" i="11" s="1"/>
  <c r="BG705" i="11"/>
  <c r="BG708" i="11" s="1"/>
  <c r="BG953" i="11"/>
  <c r="BF863" i="11"/>
  <c r="BD570" i="11"/>
  <c r="BD573" i="11" s="1"/>
  <c r="BC575" i="11"/>
  <c r="BC576" i="11" s="1"/>
  <c r="BC577" i="11" s="1"/>
  <c r="BC578" i="11" s="1"/>
  <c r="BH798" i="11"/>
  <c r="BH801" i="11" s="1"/>
  <c r="BH803" i="11" s="1"/>
  <c r="BG803" i="11"/>
  <c r="BG804" i="11" s="1"/>
  <c r="BG805" i="11" s="1"/>
  <c r="BG806" i="11" s="1"/>
  <c r="BH421" i="12"/>
  <c r="D436" i="12"/>
  <c r="D437" i="12" s="1"/>
  <c r="BE161" i="12"/>
  <c r="BE162" i="12" s="1"/>
  <c r="BE163" i="12" s="1"/>
  <c r="BH173" i="11"/>
  <c r="BH176" i="11" s="1"/>
  <c r="BH178" i="11" s="1"/>
  <c r="BG178" i="11"/>
  <c r="BG179" i="11" s="1"/>
  <c r="BG180" i="11" s="1"/>
  <c r="BG181" i="11" s="1"/>
  <c r="BG1034" i="11"/>
  <c r="BH1029" i="11"/>
  <c r="BH1032" i="11" s="1"/>
  <c r="BH1034" i="11" s="1"/>
  <c r="BD942" i="11"/>
  <c r="BD943" i="11" s="1"/>
  <c r="BD944" i="11" s="1"/>
  <c r="BC530" i="12"/>
  <c r="BC531" i="12" s="1"/>
  <c r="BC532" i="12" s="1"/>
  <c r="BD110" i="12"/>
  <c r="BD113" i="12" s="1"/>
  <c r="BC115" i="12"/>
  <c r="BF1020" i="11"/>
  <c r="BF1021" i="11" s="1"/>
  <c r="BF1022" i="11" s="1"/>
  <c r="BE269" i="11"/>
  <c r="BE270" i="11" s="1"/>
  <c r="BE271" i="11" s="1"/>
  <c r="BE469" i="12"/>
  <c r="BF464" i="12"/>
  <c r="BF467" i="12" s="1"/>
  <c r="BA19" i="10"/>
  <c r="BA20" i="10" s="1"/>
  <c r="BD424" i="12"/>
  <c r="BD425" i="12" s="1"/>
  <c r="BD426" i="12" s="1"/>
  <c r="BD427" i="12" s="1"/>
  <c r="BE419" i="12"/>
  <c r="BE422" i="12" s="1"/>
  <c r="BB408" i="11"/>
  <c r="BB409" i="11" s="1"/>
  <c r="BB410" i="11" s="1"/>
  <c r="BE349" i="12"/>
  <c r="BE350" i="12" s="1"/>
  <c r="BE351" i="12" s="1"/>
  <c r="BE352" i="12" s="1"/>
  <c r="BF344" i="12"/>
  <c r="BF347" i="12" s="1"/>
  <c r="BD529" i="12"/>
  <c r="BE524" i="12"/>
  <c r="BE527" i="12" s="1"/>
  <c r="BG223" i="12"/>
  <c r="BG224" i="12" s="1"/>
  <c r="BG225" i="12" s="1"/>
  <c r="BG226" i="12" s="1"/>
  <c r="BH218" i="12"/>
  <c r="BH221" i="12" s="1"/>
  <c r="BH223" i="12" s="1"/>
  <c r="D157" i="12"/>
  <c r="D158" i="12" s="1"/>
  <c r="BH112" i="12"/>
  <c r="D112" i="12" s="1"/>
  <c r="D113" i="12" s="1"/>
  <c r="BB284" i="12"/>
  <c r="BB287" i="12" s="1"/>
  <c r="BA289" i="12"/>
  <c r="BF268" i="11"/>
  <c r="BG263" i="11"/>
  <c r="BG266" i="11" s="1"/>
  <c r="BH299" i="11"/>
  <c r="BH300" i="11" s="1"/>
  <c r="BH301" i="11" s="1"/>
  <c r="BB515" i="12"/>
  <c r="BB516" i="12" s="1"/>
  <c r="BB517" i="12" s="1"/>
  <c r="BH786" i="11"/>
  <c r="BH787" i="11" s="1"/>
  <c r="BH788" i="11" s="1"/>
  <c r="BH423" i="11"/>
  <c r="BH424" i="11" s="1"/>
  <c r="BH425" i="11" s="1"/>
  <c r="BH494" i="11"/>
  <c r="BG404" i="11"/>
  <c r="BG148" i="11"/>
  <c r="BH143" i="11"/>
  <c r="BH146" i="11" s="1"/>
  <c r="BH148" i="11" s="1"/>
  <c r="BG492" i="11"/>
  <c r="BG495" i="11" s="1"/>
  <c r="BF497" i="11"/>
  <c r="BF498" i="11" s="1"/>
  <c r="BF499" i="11" s="1"/>
  <c r="BF500" i="11" s="1"/>
  <c r="BG912" i="11"/>
  <c r="BG913" i="11" s="1"/>
  <c r="BG914" i="11" s="1"/>
  <c r="BG313" i="11"/>
  <c r="BG314" i="11" s="1"/>
  <c r="BG315" i="11" s="1"/>
  <c r="BG316" i="11" s="1"/>
  <c r="BH308" i="11"/>
  <c r="BH311" i="11" s="1"/>
  <c r="BH313" i="11" s="1"/>
  <c r="BF1005" i="11"/>
  <c r="BF1006" i="11" s="1"/>
  <c r="BF1007" i="11" s="1"/>
  <c r="BH329" i="11"/>
  <c r="BH330" i="11" s="1"/>
  <c r="BH331" i="11" s="1"/>
  <c r="BE675" i="11"/>
  <c r="BE678" i="11" s="1"/>
  <c r="BD680" i="11"/>
  <c r="D526" i="12"/>
  <c r="D527" i="12" s="1"/>
  <c r="BE132" i="12"/>
  <c r="BE133" i="12" s="1"/>
  <c r="BE559" i="12"/>
  <c r="BF554" i="12"/>
  <c r="BF557" i="12" s="1"/>
  <c r="BD544" i="12"/>
  <c r="BE539" i="12"/>
  <c r="BE542" i="12" s="1"/>
  <c r="BC866" i="11"/>
  <c r="BC867" i="11" s="1"/>
  <c r="BC868" i="11" s="1"/>
  <c r="BC869" i="11" s="1"/>
  <c r="BD861" i="11"/>
  <c r="BD864" i="11" s="1"/>
  <c r="BF756" i="11"/>
  <c r="BF757" i="11" s="1"/>
  <c r="BF758" i="11" s="1"/>
  <c r="BF284" i="11"/>
  <c r="BF285" i="11" s="1"/>
  <c r="BF286" i="11" s="1"/>
  <c r="BH125" i="12"/>
  <c r="BH128" i="12" s="1"/>
  <c r="BH130" i="12" s="1"/>
  <c r="BG130" i="12"/>
  <c r="BG131" i="12" s="1"/>
  <c r="BG421" i="12"/>
  <c r="BC957" i="11"/>
  <c r="BC958" i="11" s="1"/>
  <c r="BC959" i="11" s="1"/>
  <c r="BC407" i="11"/>
  <c r="BC408" i="11" s="1"/>
  <c r="BC409" i="11" s="1"/>
  <c r="BC410" i="11" s="1"/>
  <c r="BD402" i="11"/>
  <c r="BD405" i="11" s="1"/>
  <c r="BD440" i="12"/>
  <c r="BD441" i="12" s="1"/>
  <c r="BD442" i="12" s="1"/>
  <c r="BD391" i="12"/>
  <c r="BC286" i="12"/>
  <c r="BC13" i="10" s="1"/>
  <c r="BD651" i="11"/>
  <c r="BD652" i="11" s="1"/>
  <c r="BD653" i="11" s="1"/>
  <c r="BH194" i="11"/>
  <c r="BH195" i="11" s="1"/>
  <c r="BH196" i="11" s="1"/>
  <c r="BE83" i="12"/>
  <c r="BA395" i="12"/>
  <c r="BA410" i="12"/>
  <c r="BA411" i="12" s="1"/>
  <c r="BA412" i="12" s="1"/>
  <c r="BH483" i="11"/>
  <c r="BH484" i="11" s="1"/>
  <c r="BH485" i="11" s="1"/>
  <c r="BG283" i="11"/>
  <c r="BG284" i="11" s="1"/>
  <c r="BG285" i="11" s="1"/>
  <c r="BG286" i="11" s="1"/>
  <c r="BH278" i="11"/>
  <c r="BH281" i="11" s="1"/>
  <c r="BH283" i="11" s="1"/>
  <c r="BD191" i="12"/>
  <c r="BD192" i="12" s="1"/>
  <c r="BD193" i="12" s="1"/>
  <c r="BG834" i="11"/>
  <c r="BG835" i="11" s="1"/>
  <c r="BG836" i="11" s="1"/>
  <c r="BH305" i="12" l="1"/>
  <c r="BH306" i="12" s="1"/>
  <c r="BH307" i="12" s="1"/>
  <c r="BH239" i="11"/>
  <c r="BH240" i="11" s="1"/>
  <c r="BH241" i="11" s="1"/>
  <c r="BH374" i="11"/>
  <c r="BH375" i="11" s="1"/>
  <c r="BH376" i="11" s="1"/>
  <c r="BH591" i="11"/>
  <c r="BH592" i="11" s="1"/>
  <c r="BH593" i="11" s="1"/>
  <c r="BH726" i="11"/>
  <c r="BH727" i="11" s="1"/>
  <c r="BH728" i="11" s="1"/>
  <c r="BG272" i="12"/>
  <c r="BG273" i="12" s="1"/>
  <c r="BG274" i="12" s="1"/>
  <c r="BH239" i="12"/>
  <c r="BH240" i="12" s="1"/>
  <c r="BH241" i="12" s="1"/>
  <c r="BH98" i="12"/>
  <c r="BH99" i="12" s="1"/>
  <c r="BH100" i="12" s="1"/>
  <c r="BH696" i="11"/>
  <c r="BH697" i="11" s="1"/>
  <c r="BH698" i="11" s="1"/>
  <c r="BH741" i="11"/>
  <c r="BH742" i="11" s="1"/>
  <c r="BH743" i="11" s="1"/>
  <c r="BH1035" i="11"/>
  <c r="BH1036" i="11" s="1"/>
  <c r="BH1037" i="11" s="1"/>
  <c r="BH804" i="11"/>
  <c r="BH805" i="11" s="1"/>
  <c r="BH806" i="11" s="1"/>
  <c r="BH756" i="11"/>
  <c r="BH757" i="11" s="1"/>
  <c r="BH758" i="11" s="1"/>
  <c r="BH606" i="11"/>
  <c r="BH607" i="11" s="1"/>
  <c r="BH608" i="11" s="1"/>
  <c r="BH209" i="11"/>
  <c r="BH210" i="11" s="1"/>
  <c r="BH211" i="11" s="1"/>
  <c r="AZ17" i="10"/>
  <c r="D541" i="12"/>
  <c r="D542" i="12" s="1"/>
  <c r="BB290" i="12"/>
  <c r="BB291" i="12" s="1"/>
  <c r="BB292" i="12" s="1"/>
  <c r="BD407" i="11"/>
  <c r="BD408" i="11" s="1"/>
  <c r="BD409" i="11" s="1"/>
  <c r="BD410" i="11" s="1"/>
  <c r="BE402" i="11"/>
  <c r="BE405" i="11" s="1"/>
  <c r="BE544" i="12"/>
  <c r="BF539" i="12"/>
  <c r="BF542" i="12" s="1"/>
  <c r="BG344" i="12"/>
  <c r="BG347" i="12" s="1"/>
  <c r="BF349" i="12"/>
  <c r="BF350" i="12" s="1"/>
  <c r="BF351" i="12" s="1"/>
  <c r="BF352" i="12" s="1"/>
  <c r="BD177" i="12"/>
  <c r="BD178" i="12" s="1"/>
  <c r="BD116" i="12"/>
  <c r="BG464" i="12"/>
  <c r="BG467" i="12" s="1"/>
  <c r="BF469" i="12"/>
  <c r="BF470" i="12" s="1"/>
  <c r="BF471" i="12" s="1"/>
  <c r="BF472" i="12" s="1"/>
  <c r="BE570" i="11"/>
  <c r="BE573" i="11" s="1"/>
  <c r="BD575" i="11"/>
  <c r="BD576" i="11" s="1"/>
  <c r="BD577" i="11" s="1"/>
  <c r="BD578" i="11" s="1"/>
  <c r="BH705" i="11"/>
  <c r="BH708" i="11" s="1"/>
  <c r="BH710" i="11" s="1"/>
  <c r="BG710" i="11"/>
  <c r="BG711" i="11" s="1"/>
  <c r="BG712" i="11" s="1"/>
  <c r="BG713" i="11" s="1"/>
  <c r="BD555" i="11"/>
  <c r="BD558" i="11" s="1"/>
  <c r="BC560" i="11"/>
  <c r="BC561" i="11" s="1"/>
  <c r="BC562" i="11" s="1"/>
  <c r="BC563" i="11" s="1"/>
  <c r="BE542" i="11"/>
  <c r="BE543" i="11" s="1"/>
  <c r="BE544" i="11" s="1"/>
  <c r="BE545" i="11" s="1"/>
  <c r="BF537" i="11"/>
  <c r="BF540" i="11" s="1"/>
  <c r="BC409" i="12"/>
  <c r="BC410" i="12" s="1"/>
  <c r="BC411" i="12" s="1"/>
  <c r="BC412" i="12" s="1"/>
  <c r="BD404" i="12"/>
  <c r="BD407" i="12" s="1"/>
  <c r="BF499" i="12"/>
  <c r="BF500" i="12" s="1"/>
  <c r="BF501" i="12" s="1"/>
  <c r="BF502" i="12" s="1"/>
  <c r="BG494" i="12"/>
  <c r="BG497" i="12" s="1"/>
  <c r="BE364" i="12"/>
  <c r="BE365" i="12" s="1"/>
  <c r="BE366" i="12" s="1"/>
  <c r="BE367" i="12" s="1"/>
  <c r="BF359" i="12"/>
  <c r="BF362" i="12" s="1"/>
  <c r="BE175" i="12"/>
  <c r="BE176" i="12" s="1"/>
  <c r="BF170" i="12"/>
  <c r="BF173" i="12" s="1"/>
  <c r="BG256" i="12"/>
  <c r="BG257" i="12" s="1"/>
  <c r="BG258" i="12" s="1"/>
  <c r="BG259" i="12" s="1"/>
  <c r="BH251" i="12"/>
  <c r="BH254" i="12" s="1"/>
  <c r="BH256" i="12" s="1"/>
  <c r="BG208" i="12"/>
  <c r="BG209" i="12" s="1"/>
  <c r="BG210" i="12" s="1"/>
  <c r="BG211" i="12" s="1"/>
  <c r="BH203" i="12"/>
  <c r="BH206" i="12" s="1"/>
  <c r="BH208" i="12" s="1"/>
  <c r="BG756" i="11"/>
  <c r="BG757" i="11" s="1"/>
  <c r="BG758" i="11" s="1"/>
  <c r="BG132" i="12"/>
  <c r="BG133" i="12" s="1"/>
  <c r="BF927" i="11"/>
  <c r="BF928" i="11" s="1"/>
  <c r="BF929" i="11" s="1"/>
  <c r="BG239" i="12"/>
  <c r="BG240" i="12" s="1"/>
  <c r="BG241" i="12" s="1"/>
  <c r="D662" i="11"/>
  <c r="D663" i="11" s="1"/>
  <c r="BH572" i="11"/>
  <c r="BG645" i="11"/>
  <c r="BG648" i="11" s="1"/>
  <c r="BF650" i="11"/>
  <c r="BF651" i="11" s="1"/>
  <c r="BF652" i="11" s="1"/>
  <c r="BF653" i="11" s="1"/>
  <c r="BD957" i="11"/>
  <c r="BD958" i="11" s="1"/>
  <c r="BD959" i="11" s="1"/>
  <c r="BE391" i="12"/>
  <c r="BD286" i="12"/>
  <c r="BD13" i="10" s="1"/>
  <c r="BH131" i="12"/>
  <c r="BG554" i="12"/>
  <c r="BG557" i="12" s="1"/>
  <c r="BF559" i="12"/>
  <c r="BF560" i="12" s="1"/>
  <c r="BF561" i="12" s="1"/>
  <c r="BF562" i="12" s="1"/>
  <c r="BE680" i="11"/>
  <c r="BF675" i="11"/>
  <c r="BF678" i="11" s="1"/>
  <c r="BH149" i="11"/>
  <c r="BH150" i="11" s="1"/>
  <c r="BH151" i="11" s="1"/>
  <c r="BH263" i="11"/>
  <c r="BH266" i="11" s="1"/>
  <c r="BH268" i="11" s="1"/>
  <c r="BG268" i="11"/>
  <c r="BG269" i="11" s="1"/>
  <c r="BG270" i="11" s="1"/>
  <c r="BG271" i="11" s="1"/>
  <c r="BB289" i="12"/>
  <c r="BC284" i="12"/>
  <c r="BC287" i="12" s="1"/>
  <c r="BH224" i="12"/>
  <c r="BH225" i="12" s="1"/>
  <c r="BH226" i="12" s="1"/>
  <c r="BG374" i="11"/>
  <c r="BG375" i="11" s="1"/>
  <c r="BG376" i="11" s="1"/>
  <c r="BE374" i="12"/>
  <c r="BE377" i="12" s="1"/>
  <c r="BD379" i="12"/>
  <c r="BD380" i="12" s="1"/>
  <c r="BD381" i="12" s="1"/>
  <c r="BD382" i="12" s="1"/>
  <c r="BH1005" i="11"/>
  <c r="BH1006" i="11" s="1"/>
  <c r="BH1007" i="11" s="1"/>
  <c r="BG635" i="11"/>
  <c r="BH630" i="11"/>
  <c r="BH633" i="11" s="1"/>
  <c r="BH635" i="11" s="1"/>
  <c r="BG209" i="11"/>
  <c r="BG210" i="11" s="1"/>
  <c r="BG211" i="11" s="1"/>
  <c r="BH1020" i="11"/>
  <c r="BH1021" i="11" s="1"/>
  <c r="BH1022" i="11" s="1"/>
  <c r="BG449" i="12"/>
  <c r="BG452" i="12" s="1"/>
  <c r="BF454" i="12"/>
  <c r="BH155" i="12"/>
  <c r="BH158" i="12" s="1"/>
  <c r="BH160" i="12" s="1"/>
  <c r="BG160" i="12"/>
  <c r="BG161" i="12" s="1"/>
  <c r="BG162" i="12" s="1"/>
  <c r="BG163" i="12" s="1"/>
  <c r="BG989" i="11"/>
  <c r="BH984" i="11"/>
  <c r="BH987" i="11" s="1"/>
  <c r="BH989" i="11" s="1"/>
  <c r="BG479" i="12"/>
  <c r="BG482" i="12" s="1"/>
  <c r="BF484" i="12"/>
  <c r="BF485" i="12" s="1"/>
  <c r="BF486" i="12" s="1"/>
  <c r="BF487" i="12" s="1"/>
  <c r="BG239" i="11"/>
  <c r="BG240" i="11" s="1"/>
  <c r="BG241" i="11" s="1"/>
  <c r="BF966" i="11"/>
  <c r="BF969" i="11" s="1"/>
  <c r="BE971" i="11"/>
  <c r="BE972" i="11" s="1"/>
  <c r="BE973" i="11" s="1"/>
  <c r="BE974" i="11" s="1"/>
  <c r="BG185" i="12"/>
  <c r="BG188" i="12" s="1"/>
  <c r="BF190" i="12"/>
  <c r="BH468" i="11"/>
  <c r="BH469" i="11" s="1"/>
  <c r="BH470" i="11" s="1"/>
  <c r="BH453" i="11"/>
  <c r="BH454" i="11" s="1"/>
  <c r="BH455" i="11" s="1"/>
  <c r="BG1020" i="11"/>
  <c r="BG1021" i="11" s="1"/>
  <c r="BG1022" i="11" s="1"/>
  <c r="BH621" i="11"/>
  <c r="BH622" i="11" s="1"/>
  <c r="BH623" i="11" s="1"/>
  <c r="BA396" i="12"/>
  <c r="BA397" i="12" s="1"/>
  <c r="BA290" i="12"/>
  <c r="BE861" i="11"/>
  <c r="BE864" i="11" s="1"/>
  <c r="BD866" i="11"/>
  <c r="BH492" i="11"/>
  <c r="BH495" i="11" s="1"/>
  <c r="BH497" i="11" s="1"/>
  <c r="BG497" i="11"/>
  <c r="BG498" i="11" s="1"/>
  <c r="BG499" i="11" s="1"/>
  <c r="BG500" i="11" s="1"/>
  <c r="BE529" i="12"/>
  <c r="BE530" i="12" s="1"/>
  <c r="BE531" i="12" s="1"/>
  <c r="BE532" i="12" s="1"/>
  <c r="BF524" i="12"/>
  <c r="BF527" i="12" s="1"/>
  <c r="BE424" i="12"/>
  <c r="BE425" i="12" s="1"/>
  <c r="BE426" i="12" s="1"/>
  <c r="BE427" i="12" s="1"/>
  <c r="BF419" i="12"/>
  <c r="BF422" i="12" s="1"/>
  <c r="BE110" i="12"/>
  <c r="BE113" i="12" s="1"/>
  <c r="BD115" i="12"/>
  <c r="BH953" i="11"/>
  <c r="BG863" i="11"/>
  <c r="BF941" i="11"/>
  <c r="BG936" i="11"/>
  <c r="BG939" i="11" s="1"/>
  <c r="BD514" i="12"/>
  <c r="BD515" i="12" s="1"/>
  <c r="BD516" i="12" s="1"/>
  <c r="BD517" i="12" s="1"/>
  <c r="BE509" i="12"/>
  <c r="BE512" i="12" s="1"/>
  <c r="BA16" i="10"/>
  <c r="BB11" i="10"/>
  <c r="BB14" i="10" s="1"/>
  <c r="BH128" i="11"/>
  <c r="BH131" i="11" s="1"/>
  <c r="BH133" i="11" s="1"/>
  <c r="BG133" i="11"/>
  <c r="BG134" i="11" s="1"/>
  <c r="BG135" i="11" s="1"/>
  <c r="BG136" i="11" s="1"/>
  <c r="BG305" i="12"/>
  <c r="BE881" i="11"/>
  <c r="BE882" i="11" s="1"/>
  <c r="BE883" i="11" s="1"/>
  <c r="BE884" i="11" s="1"/>
  <c r="BF876" i="11"/>
  <c r="BF879" i="11" s="1"/>
  <c r="BG82" i="12"/>
  <c r="BG83" i="12" s="1"/>
  <c r="BH77" i="12"/>
  <c r="BH80" i="12" s="1"/>
  <c r="BH82" i="12" s="1"/>
  <c r="BF132" i="12"/>
  <c r="BF133" i="12" s="1"/>
  <c r="BG334" i="12"/>
  <c r="BH329" i="12"/>
  <c r="BH332" i="12" s="1"/>
  <c r="BH334" i="12" s="1"/>
  <c r="BH361" i="12"/>
  <c r="BC394" i="12"/>
  <c r="BC395" i="12" s="1"/>
  <c r="BC396" i="12" s="1"/>
  <c r="BC397" i="12" s="1"/>
  <c r="BD389" i="12"/>
  <c r="BD392" i="12" s="1"/>
  <c r="BD681" i="11"/>
  <c r="BD682" i="11" s="1"/>
  <c r="BD683" i="11" s="1"/>
  <c r="BF84" i="12"/>
  <c r="BF85" i="12" s="1"/>
  <c r="BG434" i="12"/>
  <c r="BG437" i="12" s="1"/>
  <c r="BF439" i="12"/>
  <c r="BE455" i="12"/>
  <c r="BE456" i="12" s="1"/>
  <c r="BE457" i="12" s="1"/>
  <c r="BH284" i="11"/>
  <c r="BH285" i="11" s="1"/>
  <c r="BH286" i="11" s="1"/>
  <c r="BE84" i="12"/>
  <c r="BE85" i="12" s="1"/>
  <c r="BG591" i="11"/>
  <c r="BG592" i="11" s="1"/>
  <c r="BG593" i="11" s="1"/>
  <c r="BH511" i="12"/>
  <c r="D511" i="12" s="1"/>
  <c r="D512" i="12" s="1"/>
  <c r="BH314" i="11"/>
  <c r="BH315" i="11" s="1"/>
  <c r="BH316" i="11" s="1"/>
  <c r="BG696" i="11"/>
  <c r="BG697" i="11" s="1"/>
  <c r="BG698" i="11" s="1"/>
  <c r="D494" i="11"/>
  <c r="D495" i="11" s="1"/>
  <c r="BH404" i="11"/>
  <c r="D404" i="11" s="1"/>
  <c r="D405" i="11" s="1"/>
  <c r="BG726" i="11"/>
  <c r="BG727" i="11" s="1"/>
  <c r="BG728" i="11" s="1"/>
  <c r="BB19" i="10"/>
  <c r="BB20" i="10" s="1"/>
  <c r="BH179" i="11"/>
  <c r="BH180" i="11" s="1"/>
  <c r="BH181" i="11" s="1"/>
  <c r="D421" i="12"/>
  <c r="D422" i="12" s="1"/>
  <c r="BD545" i="12"/>
  <c r="BD546" i="12" s="1"/>
  <c r="BD547" i="12" s="1"/>
  <c r="BG149" i="11"/>
  <c r="BG150" i="11" s="1"/>
  <c r="BG151" i="11" s="1"/>
  <c r="BF636" i="11"/>
  <c r="BF637" i="11" s="1"/>
  <c r="BF638" i="11" s="1"/>
  <c r="BC117" i="12"/>
  <c r="BC118" i="12" s="1"/>
  <c r="BD530" i="12"/>
  <c r="BD531" i="12" s="1"/>
  <c r="BD532" i="12" s="1"/>
  <c r="BE470" i="12"/>
  <c r="BE471" i="12" s="1"/>
  <c r="BE472" i="12" s="1"/>
  <c r="BE527" i="11"/>
  <c r="BF522" i="11"/>
  <c r="BF525" i="11" s="1"/>
  <c r="BG1035" i="11"/>
  <c r="BG1036" i="11" s="1"/>
  <c r="BG1037" i="11" s="1"/>
  <c r="BE485" i="12"/>
  <c r="BE486" i="12" s="1"/>
  <c r="BE487" i="12" s="1"/>
  <c r="BH921" i="11"/>
  <c r="BH924" i="11" s="1"/>
  <c r="BH926" i="11" s="1"/>
  <c r="BG926" i="11"/>
  <c r="BC380" i="12"/>
  <c r="BG98" i="12"/>
  <c r="BG99" i="12" s="1"/>
  <c r="BG100" i="12" s="1"/>
  <c r="BH771" i="11"/>
  <c r="BH772" i="11" s="1"/>
  <c r="BH773" i="11" s="1"/>
  <c r="BF951" i="11"/>
  <c r="BF954" i="11" s="1"/>
  <c r="BE956" i="11"/>
  <c r="BH320" i="12"/>
  <c r="BH321" i="12" s="1"/>
  <c r="BH322" i="12" s="1"/>
  <c r="BD528" i="11"/>
  <c r="BD529" i="11" s="1"/>
  <c r="BD530" i="11" s="1"/>
  <c r="BG1005" i="11"/>
  <c r="BG1006" i="11" s="1"/>
  <c r="BG1007" i="11" s="1"/>
  <c r="BE560" i="12"/>
  <c r="BE561" i="12" s="1"/>
  <c r="BE562" i="12" s="1"/>
  <c r="BH897" i="11"/>
  <c r="BH898" i="11" s="1"/>
  <c r="BH899" i="11" s="1"/>
  <c r="BC515" i="12"/>
  <c r="BC516" i="12" s="1"/>
  <c r="BC517" i="12" s="1"/>
  <c r="BG507" i="11"/>
  <c r="BG510" i="11" s="1"/>
  <c r="BF512" i="11"/>
  <c r="BF513" i="11" s="1"/>
  <c r="BF514" i="11" s="1"/>
  <c r="BF515" i="11" s="1"/>
  <c r="BG741" i="11"/>
  <c r="BG742" i="11" s="1"/>
  <c r="BG743" i="11" s="1"/>
  <c r="BG606" i="11"/>
  <c r="BG607" i="11" s="1"/>
  <c r="BG608" i="11" s="1"/>
  <c r="BF269" i="11"/>
  <c r="BF270" i="11" s="1"/>
  <c r="BF271" i="11" s="1"/>
  <c r="BE665" i="11"/>
  <c r="BE666" i="11" s="1"/>
  <c r="BE667" i="11" s="1"/>
  <c r="BE668" i="11" s="1"/>
  <c r="BF660" i="11"/>
  <c r="BF663" i="11" s="1"/>
  <c r="BF161" i="12"/>
  <c r="BF162" i="12" s="1"/>
  <c r="BF163" i="12" s="1"/>
  <c r="BH636" i="11" l="1"/>
  <c r="BH637" i="11" s="1"/>
  <c r="BH638" i="11" s="1"/>
  <c r="BH927" i="11"/>
  <c r="BH928" i="11" s="1"/>
  <c r="BH929" i="11" s="1"/>
  <c r="BH161" i="12"/>
  <c r="BH162" i="12" s="1"/>
  <c r="BH163" i="12" s="1"/>
  <c r="BH990" i="11"/>
  <c r="BH991" i="11" s="1"/>
  <c r="BH992" i="11" s="1"/>
  <c r="BB17" i="10"/>
  <c r="BG660" i="11"/>
  <c r="BG663" i="11" s="1"/>
  <c r="BF665" i="11"/>
  <c r="BF666" i="11" s="1"/>
  <c r="BF667" i="11" s="1"/>
  <c r="BF668" i="11" s="1"/>
  <c r="BE177" i="12"/>
  <c r="BE178" i="12" s="1"/>
  <c r="BE116" i="12"/>
  <c r="BG306" i="12"/>
  <c r="BG307" i="12" s="1"/>
  <c r="BG524" i="12"/>
  <c r="BG527" i="12" s="1"/>
  <c r="BF529" i="12"/>
  <c r="BF530" i="12" s="1"/>
  <c r="BF531" i="12" s="1"/>
  <c r="BF532" i="12" s="1"/>
  <c r="BA291" i="12"/>
  <c r="BA292" i="12" s="1"/>
  <c r="BA17" i="10"/>
  <c r="BF971" i="11"/>
  <c r="BF972" i="11" s="1"/>
  <c r="BF973" i="11" s="1"/>
  <c r="BF974" i="11" s="1"/>
  <c r="BG966" i="11"/>
  <c r="BG969" i="11" s="1"/>
  <c r="BH132" i="12"/>
  <c r="BH133" i="12" s="1"/>
  <c r="BG650" i="11"/>
  <c r="BG651" i="11" s="1"/>
  <c r="BG652" i="11" s="1"/>
  <c r="BG653" i="11" s="1"/>
  <c r="BH645" i="11"/>
  <c r="BH648" i="11" s="1"/>
  <c r="BH650" i="11" s="1"/>
  <c r="BG636" i="11"/>
  <c r="BG637" i="11" s="1"/>
  <c r="BG638" i="11" s="1"/>
  <c r="BG359" i="12"/>
  <c r="BG362" i="12" s="1"/>
  <c r="BF364" i="12"/>
  <c r="BD409" i="12"/>
  <c r="BD410" i="12" s="1"/>
  <c r="BD411" i="12" s="1"/>
  <c r="BD412" i="12" s="1"/>
  <c r="BE404" i="12"/>
  <c r="BE407" i="12" s="1"/>
  <c r="BE555" i="11"/>
  <c r="BE558" i="11" s="1"/>
  <c r="BD560" i="11"/>
  <c r="BE575" i="11"/>
  <c r="BE576" i="11" s="1"/>
  <c r="BE577" i="11" s="1"/>
  <c r="BE578" i="11" s="1"/>
  <c r="BF570" i="11"/>
  <c r="BF573" i="11" s="1"/>
  <c r="BF956" i="11"/>
  <c r="BF957" i="11" s="1"/>
  <c r="BF958" i="11" s="1"/>
  <c r="BF959" i="11" s="1"/>
  <c r="BG951" i="11"/>
  <c r="BG954" i="11" s="1"/>
  <c r="BG522" i="11"/>
  <c r="BG525" i="11" s="1"/>
  <c r="BF527" i="11"/>
  <c r="BF528" i="11" s="1"/>
  <c r="BF529" i="11" s="1"/>
  <c r="BF530" i="11" s="1"/>
  <c r="BG439" i="12"/>
  <c r="BH434" i="12"/>
  <c r="BH437" i="12" s="1"/>
  <c r="BH439" i="12" s="1"/>
  <c r="BF191" i="12"/>
  <c r="BF192" i="12" s="1"/>
  <c r="BF193" i="12" s="1"/>
  <c r="BE389" i="12"/>
  <c r="BE392" i="12" s="1"/>
  <c r="BD394" i="12"/>
  <c r="BD395" i="12" s="1"/>
  <c r="D361" i="12"/>
  <c r="D362" i="12" s="1"/>
  <c r="BH83" i="12"/>
  <c r="BH134" i="11"/>
  <c r="BH135" i="11" s="1"/>
  <c r="BH136" i="11" s="1"/>
  <c r="BE514" i="12"/>
  <c r="BF509" i="12"/>
  <c r="BF512" i="12" s="1"/>
  <c r="BE115" i="12"/>
  <c r="BF110" i="12"/>
  <c r="BF113" i="12" s="1"/>
  <c r="BG190" i="12"/>
  <c r="BG191" i="12" s="1"/>
  <c r="BG192" i="12" s="1"/>
  <c r="BG193" i="12" s="1"/>
  <c r="BH185" i="12"/>
  <c r="BH188" i="12" s="1"/>
  <c r="BH190" i="12" s="1"/>
  <c r="BC289" i="12"/>
  <c r="BD284" i="12"/>
  <c r="BD287" i="12" s="1"/>
  <c r="BH557" i="11"/>
  <c r="D557" i="11" s="1"/>
  <c r="D558" i="11" s="1"/>
  <c r="D572" i="11"/>
  <c r="D573" i="11" s="1"/>
  <c r="BH209" i="12"/>
  <c r="BH210" i="12" s="1"/>
  <c r="BH211" i="12" s="1"/>
  <c r="BH257" i="12"/>
  <c r="BH258" i="12" s="1"/>
  <c r="BH259" i="12" s="1"/>
  <c r="BF365" i="12"/>
  <c r="BF366" i="12" s="1"/>
  <c r="BF367" i="12" s="1"/>
  <c r="BH711" i="11"/>
  <c r="BH712" i="11" s="1"/>
  <c r="BH713" i="11" s="1"/>
  <c r="BH507" i="11"/>
  <c r="BH510" i="11" s="1"/>
  <c r="BH512" i="11" s="1"/>
  <c r="BG512" i="11"/>
  <c r="BF881" i="11"/>
  <c r="BF882" i="11" s="1"/>
  <c r="BF883" i="11" s="1"/>
  <c r="BF884" i="11" s="1"/>
  <c r="BG876" i="11"/>
  <c r="BG879" i="11" s="1"/>
  <c r="BF424" i="12"/>
  <c r="BF425" i="12" s="1"/>
  <c r="BF426" i="12" s="1"/>
  <c r="BF427" i="12" s="1"/>
  <c r="BG419" i="12"/>
  <c r="BG422" i="12" s="1"/>
  <c r="BF942" i="11"/>
  <c r="BF943" i="11" s="1"/>
  <c r="BF944" i="11" s="1"/>
  <c r="BE379" i="12"/>
  <c r="BF374" i="12"/>
  <c r="BF377" i="12" s="1"/>
  <c r="BH554" i="12"/>
  <c r="BH557" i="12" s="1"/>
  <c r="BH559" i="12" s="1"/>
  <c r="BG559" i="12"/>
  <c r="BE957" i="11"/>
  <c r="BE958" i="11" s="1"/>
  <c r="BE959" i="11" s="1"/>
  <c r="BG927" i="11"/>
  <c r="BG928" i="11" s="1"/>
  <c r="BG929" i="11" s="1"/>
  <c r="BG170" i="12"/>
  <c r="BG173" i="12" s="1"/>
  <c r="BF175" i="12"/>
  <c r="BF176" i="12" s="1"/>
  <c r="BF177" i="12" s="1"/>
  <c r="BF178" i="12" s="1"/>
  <c r="BH494" i="12"/>
  <c r="BH497" i="12" s="1"/>
  <c r="BH499" i="12" s="1"/>
  <c r="BG499" i="12"/>
  <c r="BG537" i="11"/>
  <c r="BG540" i="11" s="1"/>
  <c r="BF542" i="11"/>
  <c r="BF543" i="11" s="1"/>
  <c r="BF544" i="11" s="1"/>
  <c r="BF545" i="11" s="1"/>
  <c r="BG469" i="12"/>
  <c r="BH464" i="12"/>
  <c r="BH467" i="12" s="1"/>
  <c r="BH469" i="12" s="1"/>
  <c r="BE681" i="11"/>
  <c r="BE682" i="11" s="1"/>
  <c r="BE683" i="11" s="1"/>
  <c r="BF402" i="11"/>
  <c r="BF405" i="11" s="1"/>
  <c r="BE407" i="11"/>
  <c r="BE408" i="11" s="1"/>
  <c r="BE409" i="11" s="1"/>
  <c r="BE410" i="11" s="1"/>
  <c r="BF440" i="12"/>
  <c r="BF441" i="12" s="1"/>
  <c r="BF442" i="12" s="1"/>
  <c r="BG84" i="12"/>
  <c r="BG85" i="12" s="1"/>
  <c r="BC381" i="12"/>
  <c r="BC382" i="12" s="1"/>
  <c r="BC290" i="12"/>
  <c r="BC19" i="10"/>
  <c r="BC20" i="10" s="1"/>
  <c r="BD867" i="11"/>
  <c r="BD868" i="11" s="1"/>
  <c r="BD869" i="11" s="1"/>
  <c r="BG990" i="11"/>
  <c r="BG991" i="11" s="1"/>
  <c r="BG992" i="11" s="1"/>
  <c r="BH335" i="12"/>
  <c r="BF455" i="12"/>
  <c r="BF456" i="12" s="1"/>
  <c r="BF457" i="12" s="1"/>
  <c r="BC11" i="10"/>
  <c r="BC14" i="10" s="1"/>
  <c r="BB16" i="10"/>
  <c r="BH936" i="11"/>
  <c r="BH939" i="11" s="1"/>
  <c r="BH941" i="11" s="1"/>
  <c r="BG941" i="11"/>
  <c r="D953" i="11"/>
  <c r="D954" i="11" s="1"/>
  <c r="BH863" i="11"/>
  <c r="D863" i="11" s="1"/>
  <c r="D864" i="11" s="1"/>
  <c r="BH498" i="11"/>
  <c r="BH499" i="11" s="1"/>
  <c r="BH500" i="11" s="1"/>
  <c r="BE866" i="11"/>
  <c r="BF861" i="11"/>
  <c r="BF864" i="11" s="1"/>
  <c r="BG484" i="12"/>
  <c r="BH479" i="12"/>
  <c r="BH482" i="12" s="1"/>
  <c r="BH484" i="12" s="1"/>
  <c r="BG335" i="12"/>
  <c r="BG336" i="12" s="1"/>
  <c r="BG337" i="12" s="1"/>
  <c r="BG454" i="12"/>
  <c r="BH449" i="12"/>
  <c r="BH452" i="12" s="1"/>
  <c r="BH454" i="12" s="1"/>
  <c r="BH269" i="11"/>
  <c r="BH270" i="11" s="1"/>
  <c r="BH271" i="11" s="1"/>
  <c r="BG675" i="11"/>
  <c r="BG678" i="11" s="1"/>
  <c r="BF680" i="11"/>
  <c r="BE545" i="12"/>
  <c r="BE546" i="12" s="1"/>
  <c r="BE547" i="12" s="1"/>
  <c r="BF391" i="12"/>
  <c r="BE286" i="12"/>
  <c r="BE13" i="10" s="1"/>
  <c r="BE528" i="11"/>
  <c r="BE529" i="11" s="1"/>
  <c r="BE530" i="11" s="1"/>
  <c r="BD117" i="12"/>
  <c r="BD118" i="12" s="1"/>
  <c r="BG349" i="12"/>
  <c r="BG350" i="12" s="1"/>
  <c r="BG351" i="12" s="1"/>
  <c r="BG352" i="12" s="1"/>
  <c r="BH344" i="12"/>
  <c r="BH347" i="12" s="1"/>
  <c r="BH349" i="12" s="1"/>
  <c r="BF544" i="12"/>
  <c r="BG539" i="12"/>
  <c r="BG542" i="12" s="1"/>
  <c r="BH513" i="11" l="1"/>
  <c r="BH514" i="11" s="1"/>
  <c r="BH515" i="11" s="1"/>
  <c r="BH470" i="12"/>
  <c r="BH471" i="12" s="1"/>
  <c r="BH472" i="12" s="1"/>
  <c r="BH500" i="12"/>
  <c r="BH501" i="12" s="1"/>
  <c r="BH502" i="12" s="1"/>
  <c r="BH440" i="12"/>
  <c r="BH441" i="12" s="1"/>
  <c r="BH442" i="12" s="1"/>
  <c r="BH455" i="12"/>
  <c r="BH456" i="12" s="1"/>
  <c r="BH457" i="12" s="1"/>
  <c r="BH539" i="12"/>
  <c r="BH542" i="12" s="1"/>
  <c r="BH544" i="12" s="1"/>
  <c r="BG544" i="12"/>
  <c r="BC16" i="10"/>
  <c r="BD11" i="10"/>
  <c r="BD14" i="10" s="1"/>
  <c r="BD396" i="12"/>
  <c r="BD397" i="12" s="1"/>
  <c r="BD290" i="12"/>
  <c r="BG470" i="12"/>
  <c r="BG471" i="12" s="1"/>
  <c r="BG472" i="12" s="1"/>
  <c r="BE380" i="12"/>
  <c r="BH522" i="11"/>
  <c r="BH525" i="11" s="1"/>
  <c r="BH527" i="11" s="1"/>
  <c r="BG527" i="11"/>
  <c r="BG528" i="11" s="1"/>
  <c r="BG529" i="11" s="1"/>
  <c r="BG530" i="11" s="1"/>
  <c r="BE409" i="12"/>
  <c r="BE410" i="12" s="1"/>
  <c r="BE411" i="12" s="1"/>
  <c r="BE412" i="12" s="1"/>
  <c r="BF404" i="12"/>
  <c r="BF407" i="12" s="1"/>
  <c r="BH966" i="11"/>
  <c r="BH969" i="11" s="1"/>
  <c r="BH971" i="11" s="1"/>
  <c r="BG971" i="11"/>
  <c r="BG500" i="12"/>
  <c r="BG501" i="12" s="1"/>
  <c r="BG502" i="12" s="1"/>
  <c r="BG680" i="11"/>
  <c r="BH675" i="11"/>
  <c r="BH678" i="11" s="1"/>
  <c r="BH680" i="11" s="1"/>
  <c r="BH485" i="12"/>
  <c r="BH486" i="12" s="1"/>
  <c r="BH487" i="12" s="1"/>
  <c r="BH942" i="11"/>
  <c r="BH943" i="11" s="1"/>
  <c r="BH944" i="11" s="1"/>
  <c r="BD19" i="10"/>
  <c r="BD20" i="10" s="1"/>
  <c r="BH537" i="11"/>
  <c r="BH540" i="11" s="1"/>
  <c r="BH542" i="11" s="1"/>
  <c r="BG542" i="11"/>
  <c r="BG175" i="12"/>
  <c r="BG176" i="12" s="1"/>
  <c r="BH170" i="12"/>
  <c r="BH173" i="12" s="1"/>
  <c r="BH175" i="12" s="1"/>
  <c r="BH560" i="12"/>
  <c r="BH561" i="12" s="1"/>
  <c r="BH562" i="12" s="1"/>
  <c r="BE515" i="12"/>
  <c r="BE516" i="12" s="1"/>
  <c r="BE517" i="12" s="1"/>
  <c r="BG560" i="12"/>
  <c r="BG561" i="12" s="1"/>
  <c r="BG562" i="12" s="1"/>
  <c r="BH191" i="12"/>
  <c r="BH192" i="12" s="1"/>
  <c r="BH193" i="12" s="1"/>
  <c r="BH951" i="11"/>
  <c r="BH954" i="11" s="1"/>
  <c r="BH956" i="11" s="1"/>
  <c r="BG956" i="11"/>
  <c r="BG957" i="11" s="1"/>
  <c r="BG958" i="11" s="1"/>
  <c r="BG959" i="11" s="1"/>
  <c r="BE560" i="11"/>
  <c r="BE561" i="11" s="1"/>
  <c r="BE562" i="11" s="1"/>
  <c r="BE563" i="11" s="1"/>
  <c r="BF555" i="11"/>
  <c r="BF558" i="11" s="1"/>
  <c r="BG440" i="12"/>
  <c r="BG441" i="12" s="1"/>
  <c r="BG442" i="12" s="1"/>
  <c r="BG391" i="12"/>
  <c r="BF286" i="12"/>
  <c r="BF13" i="10" s="1"/>
  <c r="BC291" i="12"/>
  <c r="BC292" i="12" s="1"/>
  <c r="BC17" i="10"/>
  <c r="BF407" i="11"/>
  <c r="BF408" i="11" s="1"/>
  <c r="BF409" i="11" s="1"/>
  <c r="BF410" i="11" s="1"/>
  <c r="BG402" i="11"/>
  <c r="BG405" i="11" s="1"/>
  <c r="BG455" i="12"/>
  <c r="BG456" i="12" s="1"/>
  <c r="BG457" i="12" s="1"/>
  <c r="BE867" i="11"/>
  <c r="BE868" i="11" s="1"/>
  <c r="BE869" i="11" s="1"/>
  <c r="BG881" i="11"/>
  <c r="BG882" i="11" s="1"/>
  <c r="BG883" i="11" s="1"/>
  <c r="BG884" i="11" s="1"/>
  <c r="BH876" i="11"/>
  <c r="BH879" i="11" s="1"/>
  <c r="BH881" i="11" s="1"/>
  <c r="BD289" i="12"/>
  <c r="BE284" i="12"/>
  <c r="BE287" i="12" s="1"/>
  <c r="BH84" i="12"/>
  <c r="BH85" i="12" s="1"/>
  <c r="BE394" i="12"/>
  <c r="BF389" i="12"/>
  <c r="BF392" i="12" s="1"/>
  <c r="BG570" i="11"/>
  <c r="BG573" i="11" s="1"/>
  <c r="BF575" i="11"/>
  <c r="BF576" i="11" s="1"/>
  <c r="BF577" i="11" s="1"/>
  <c r="BF578" i="11" s="1"/>
  <c r="BF681" i="11"/>
  <c r="BF682" i="11" s="1"/>
  <c r="BF683" i="11" s="1"/>
  <c r="BG529" i="12"/>
  <c r="BH524" i="12"/>
  <c r="BH527" i="12" s="1"/>
  <c r="BH529" i="12" s="1"/>
  <c r="BF116" i="12"/>
  <c r="BE117" i="12"/>
  <c r="BE118" i="12" s="1"/>
  <c r="BG665" i="11"/>
  <c r="BH660" i="11"/>
  <c r="BH663" i="11" s="1"/>
  <c r="BH665" i="11" s="1"/>
  <c r="BH350" i="12"/>
  <c r="BH351" i="12" s="1"/>
  <c r="BH352" i="12" s="1"/>
  <c r="BD561" i="11"/>
  <c r="BF866" i="11"/>
  <c r="BF867" i="11" s="1"/>
  <c r="BF868" i="11" s="1"/>
  <c r="BF869" i="11" s="1"/>
  <c r="BG861" i="11"/>
  <c r="BG864" i="11" s="1"/>
  <c r="BH336" i="12"/>
  <c r="BH337" i="12" s="1"/>
  <c r="BG374" i="12"/>
  <c r="BG377" i="12" s="1"/>
  <c r="BF379" i="12"/>
  <c r="BG485" i="12"/>
  <c r="BG486" i="12" s="1"/>
  <c r="BG487" i="12" s="1"/>
  <c r="BH419" i="12"/>
  <c r="BH422" i="12" s="1"/>
  <c r="BH424" i="12" s="1"/>
  <c r="BG424" i="12"/>
  <c r="BF115" i="12"/>
  <c r="BG110" i="12"/>
  <c r="BG113" i="12" s="1"/>
  <c r="BG509" i="12"/>
  <c r="BG512" i="12" s="1"/>
  <c r="BF514" i="12"/>
  <c r="BG513" i="11"/>
  <c r="BG514" i="11" s="1"/>
  <c r="BG515" i="11" s="1"/>
  <c r="BF545" i="12"/>
  <c r="BF546" i="12" s="1"/>
  <c r="BF547" i="12" s="1"/>
  <c r="BG364" i="12"/>
  <c r="BH359" i="12"/>
  <c r="BH362" i="12" s="1"/>
  <c r="BH364" i="12" s="1"/>
  <c r="BH651" i="11"/>
  <c r="BH652" i="11" s="1"/>
  <c r="BH653" i="11" s="1"/>
  <c r="BG942" i="11"/>
  <c r="BG943" i="11" s="1"/>
  <c r="BG944" i="11" s="1"/>
  <c r="BH543" i="11" l="1"/>
  <c r="BH544" i="11" s="1"/>
  <c r="BH545" i="11" s="1"/>
  <c r="BH972" i="11"/>
  <c r="BH973" i="11" s="1"/>
  <c r="BH974" i="11" s="1"/>
  <c r="BH365" i="12"/>
  <c r="BH366" i="12" s="1"/>
  <c r="BH367" i="12" s="1"/>
  <c r="BH666" i="11"/>
  <c r="BH667" i="11" s="1"/>
  <c r="BH668" i="11" s="1"/>
  <c r="BG972" i="11"/>
  <c r="BG973" i="11" s="1"/>
  <c r="BG974" i="11" s="1"/>
  <c r="BH681" i="11"/>
  <c r="BH682" i="11" s="1"/>
  <c r="BH683" i="11" s="1"/>
  <c r="BH545" i="12"/>
  <c r="BH546" i="12" s="1"/>
  <c r="BH547" i="12" s="1"/>
  <c r="BH425" i="12"/>
  <c r="BH426" i="12" s="1"/>
  <c r="BH427" i="12" s="1"/>
  <c r="BH110" i="12"/>
  <c r="BH113" i="12" s="1"/>
  <c r="BH115" i="12" s="1"/>
  <c r="BG115" i="12"/>
  <c r="BG389" i="12"/>
  <c r="BG392" i="12" s="1"/>
  <c r="BF394" i="12"/>
  <c r="BF284" i="12"/>
  <c r="BF287" i="12" s="1"/>
  <c r="BE289" i="12"/>
  <c r="BG555" i="11"/>
  <c r="BG558" i="11" s="1"/>
  <c r="BF560" i="11"/>
  <c r="BE381" i="12"/>
  <c r="BE382" i="12" s="1"/>
  <c r="BG425" i="12"/>
  <c r="BG426" i="12" s="1"/>
  <c r="BG427" i="12" s="1"/>
  <c r="BD16" i="10"/>
  <c r="BE11" i="10"/>
  <c r="BE14" i="10" s="1"/>
  <c r="BD562" i="11"/>
  <c r="BD563" i="11" s="1"/>
  <c r="BH530" i="12"/>
  <c r="BH531" i="12" s="1"/>
  <c r="BH532" i="12" s="1"/>
  <c r="BF395" i="12"/>
  <c r="BF396" i="12" s="1"/>
  <c r="BF397" i="12" s="1"/>
  <c r="BH391" i="12"/>
  <c r="BG286" i="12"/>
  <c r="BG13" i="10" s="1"/>
  <c r="BG530" i="12"/>
  <c r="BG531" i="12" s="1"/>
  <c r="BG532" i="12" s="1"/>
  <c r="BF561" i="11"/>
  <c r="BF562" i="11" s="1"/>
  <c r="BF563" i="11" s="1"/>
  <c r="BH957" i="11"/>
  <c r="BH958" i="11" s="1"/>
  <c r="BH959" i="11" s="1"/>
  <c r="BH176" i="12"/>
  <c r="BG545" i="12"/>
  <c r="BG546" i="12" s="1"/>
  <c r="BG547" i="12" s="1"/>
  <c r="BH528" i="11"/>
  <c r="BH529" i="11" s="1"/>
  <c r="BH530" i="11" s="1"/>
  <c r="BF380" i="12"/>
  <c r="BG379" i="12"/>
  <c r="BH374" i="12"/>
  <c r="BH377" i="12" s="1"/>
  <c r="BH379" i="12" s="1"/>
  <c r="BH861" i="11"/>
  <c r="BH864" i="11" s="1"/>
  <c r="BH866" i="11" s="1"/>
  <c r="BG866" i="11"/>
  <c r="BH570" i="11"/>
  <c r="BH573" i="11" s="1"/>
  <c r="BH575" i="11" s="1"/>
  <c r="BG575" i="11"/>
  <c r="BG407" i="11"/>
  <c r="BG408" i="11" s="1"/>
  <c r="BG409" i="11" s="1"/>
  <c r="BG410" i="11" s="1"/>
  <c r="BH402" i="11"/>
  <c r="BH405" i="11" s="1"/>
  <c r="BH407" i="11" s="1"/>
  <c r="BE19" i="10"/>
  <c r="BE20" i="10" s="1"/>
  <c r="BG404" i="12"/>
  <c r="BG407" i="12" s="1"/>
  <c r="BF409" i="12"/>
  <c r="BF410" i="12" s="1"/>
  <c r="BF411" i="12" s="1"/>
  <c r="BF412" i="12" s="1"/>
  <c r="BD291" i="12"/>
  <c r="BD292" i="12" s="1"/>
  <c r="BD17" i="10"/>
  <c r="BG177" i="12"/>
  <c r="BG178" i="12" s="1"/>
  <c r="BG116" i="12"/>
  <c r="BG514" i="12"/>
  <c r="BH509" i="12"/>
  <c r="BH512" i="12" s="1"/>
  <c r="BH514" i="12" s="1"/>
  <c r="BF117" i="12"/>
  <c r="BF118" i="12" s="1"/>
  <c r="BG365" i="12"/>
  <c r="BH882" i="11"/>
  <c r="BH883" i="11" s="1"/>
  <c r="BH884" i="11" s="1"/>
  <c r="BG666" i="11"/>
  <c r="BG667" i="11" s="1"/>
  <c r="BG668" i="11" s="1"/>
  <c r="BE395" i="12"/>
  <c r="BE396" i="12" s="1"/>
  <c r="BE397" i="12" s="1"/>
  <c r="BF515" i="12"/>
  <c r="BF516" i="12" s="1"/>
  <c r="BF517" i="12" s="1"/>
  <c r="BG543" i="11"/>
  <c r="BG544" i="11" s="1"/>
  <c r="BG545" i="11" s="1"/>
  <c r="BG681" i="11"/>
  <c r="BG682" i="11" s="1"/>
  <c r="BG683" i="11" s="1"/>
  <c r="BH867" i="11" l="1"/>
  <c r="BH868" i="11" s="1"/>
  <c r="BH869" i="11" s="1"/>
  <c r="BH576" i="11"/>
  <c r="BH577" i="11" s="1"/>
  <c r="BH578" i="11" s="1"/>
  <c r="BH515" i="12"/>
  <c r="BH516" i="12" s="1"/>
  <c r="BH517" i="12" s="1"/>
  <c r="BG515" i="12"/>
  <c r="BG516" i="12" s="1"/>
  <c r="BG517" i="12" s="1"/>
  <c r="BH177" i="12"/>
  <c r="BH178" i="12" s="1"/>
  <c r="BH116" i="12"/>
  <c r="BE290" i="12"/>
  <c r="BG867" i="11"/>
  <c r="BG868" i="11" s="1"/>
  <c r="BG869" i="11" s="1"/>
  <c r="BH380" i="12"/>
  <c r="BF381" i="12"/>
  <c r="BF382" i="12" s="1"/>
  <c r="BF290" i="12"/>
  <c r="BG576" i="11"/>
  <c r="BG577" i="11" s="1"/>
  <c r="BG578" i="11" s="1"/>
  <c r="BG380" i="12"/>
  <c r="BG381" i="12" s="1"/>
  <c r="BG382" i="12" s="1"/>
  <c r="BE16" i="10"/>
  <c r="BF11" i="10"/>
  <c r="BF14" i="10" s="1"/>
  <c r="BH555" i="11"/>
  <c r="BH558" i="11" s="1"/>
  <c r="BH560" i="11" s="1"/>
  <c r="BG560" i="11"/>
  <c r="BG394" i="12"/>
  <c r="BH389" i="12"/>
  <c r="BH392" i="12" s="1"/>
  <c r="BH394" i="12" s="1"/>
  <c r="BG366" i="12"/>
  <c r="BG367" i="12" s="1"/>
  <c r="BG117" i="12"/>
  <c r="BG118" i="12" s="1"/>
  <c r="BG409" i="12"/>
  <c r="BH404" i="12"/>
  <c r="BH407" i="12" s="1"/>
  <c r="BH409" i="12" s="1"/>
  <c r="BF19" i="10"/>
  <c r="BH408" i="11"/>
  <c r="BH409" i="11" s="1"/>
  <c r="BH410" i="11" s="1"/>
  <c r="D391" i="12"/>
  <c r="D392" i="12" s="1"/>
  <c r="BH286" i="12"/>
  <c r="BG284" i="12"/>
  <c r="BG287" i="12" s="1"/>
  <c r="BF289" i="12"/>
  <c r="BH395" i="12" l="1"/>
  <c r="BH396" i="12" s="1"/>
  <c r="BH397" i="12" s="1"/>
  <c r="BH410" i="12"/>
  <c r="BH411" i="12" s="1"/>
  <c r="BH412" i="12" s="1"/>
  <c r="D286" i="12"/>
  <c r="D287" i="12" s="1"/>
  <c r="BH13" i="10"/>
  <c r="D13" i="10" s="1"/>
  <c r="D14" i="10" s="1"/>
  <c r="BG19" i="10"/>
  <c r="BG20" i="10" s="1"/>
  <c r="BG395" i="12"/>
  <c r="BH117" i="12"/>
  <c r="BH118" i="12" s="1"/>
  <c r="BG289" i="12"/>
  <c r="BH284" i="12"/>
  <c r="BH287" i="12" s="1"/>
  <c r="BH289" i="12" s="1"/>
  <c r="BH561" i="11"/>
  <c r="BH562" i="11" s="1"/>
  <c r="BH563" i="11" s="1"/>
  <c r="BF291" i="12"/>
  <c r="BF292" i="12" s="1"/>
  <c r="BF17" i="10"/>
  <c r="BG561" i="11"/>
  <c r="BG562" i="11" s="1"/>
  <c r="BG563" i="11" s="1"/>
  <c r="BG410" i="12"/>
  <c r="BG411" i="12" s="1"/>
  <c r="BG412" i="12" s="1"/>
  <c r="BE291" i="12"/>
  <c r="BE292" i="12" s="1"/>
  <c r="BE17" i="10"/>
  <c r="BF20" i="10"/>
  <c r="BG11" i="10"/>
  <c r="BG14" i="10" s="1"/>
  <c r="BF16" i="10"/>
  <c r="BH381" i="12"/>
  <c r="BH382" i="12" s="1"/>
  <c r="BH290" i="12" l="1"/>
  <c r="BH291" i="12" s="1"/>
  <c r="BH292" i="12" s="1"/>
  <c r="BG16" i="10"/>
  <c r="BH11" i="10"/>
  <c r="BH14" i="10" s="1"/>
  <c r="BH16" i="10" s="1"/>
  <c r="BG396" i="12"/>
  <c r="BG397" i="12" s="1"/>
  <c r="BG290" i="12"/>
  <c r="BH19" i="10"/>
  <c r="BH20" i="10" s="1"/>
  <c r="BH17" i="10" l="1"/>
  <c r="BG291" i="12"/>
  <c r="BG292" i="12" s="1"/>
  <c r="BG17" i="10"/>
  <c r="M28" i="11"/>
  <c r="M380" i="11" s="1"/>
  <c r="M350" i="11" s="1"/>
  <c r="K28" i="11"/>
  <c r="K380" i="11" s="1"/>
  <c r="K384" i="11" s="1"/>
  <c r="I28" i="11"/>
  <c r="L28" i="11"/>
  <c r="J28" i="11"/>
  <c r="J29" i="11" s="1"/>
  <c r="J30" i="11" s="1"/>
  <c r="H28" i="11"/>
  <c r="H380" i="11" s="1"/>
  <c r="M384" i="11" l="1"/>
  <c r="K29" i="11"/>
  <c r="K30" i="11" s="1"/>
  <c r="K88" i="11" s="1"/>
  <c r="K89" i="11" s="1"/>
  <c r="J380" i="11"/>
  <c r="J384" i="11" s="1"/>
  <c r="H381" i="11"/>
  <c r="H385" i="11"/>
  <c r="H384" i="11"/>
  <c r="H350" i="11"/>
  <c r="L29" i="11"/>
  <c r="L30" i="11" s="1"/>
  <c r="L380" i="11"/>
  <c r="J31" i="11"/>
  <c r="J88" i="11"/>
  <c r="J89" i="11" s="1"/>
  <c r="I29" i="11"/>
  <c r="I30" i="11" s="1"/>
  <c r="I380" i="11"/>
  <c r="D28" i="11"/>
  <c r="H29" i="11"/>
  <c r="K350" i="11"/>
  <c r="M110" i="11"/>
  <c r="M354" i="11"/>
  <c r="J350" i="11"/>
  <c r="M29" i="11"/>
  <c r="M30" i="11" s="1"/>
  <c r="K31" i="11" l="1"/>
  <c r="D380" i="11"/>
  <c r="I384" i="11"/>
  <c r="I350" i="11"/>
  <c r="H355" i="11"/>
  <c r="H354" i="11"/>
  <c r="H351" i="11"/>
  <c r="H110" i="11"/>
  <c r="H386" i="11"/>
  <c r="K354" i="11"/>
  <c r="K110" i="11"/>
  <c r="L384" i="11"/>
  <c r="L350" i="11"/>
  <c r="I385" i="11"/>
  <c r="L88" i="11"/>
  <c r="L89" i="11" s="1"/>
  <c r="L31" i="11"/>
  <c r="J110" i="11"/>
  <c r="J354" i="11"/>
  <c r="I31" i="11"/>
  <c r="I88" i="11"/>
  <c r="I89" i="11" s="1"/>
  <c r="M114" i="11"/>
  <c r="M25" i="10"/>
  <c r="M29" i="10" s="1"/>
  <c r="M88" i="11"/>
  <c r="M89" i="11" s="1"/>
  <c r="M31" i="11"/>
  <c r="H30" i="11"/>
  <c r="D29" i="11"/>
  <c r="D30" i="11" s="1"/>
  <c r="I381" i="11"/>
  <c r="J381" i="11" s="1"/>
  <c r="K381" i="11" s="1"/>
  <c r="L381" i="11" s="1"/>
  <c r="M381" i="11" s="1"/>
  <c r="N381" i="11" s="1"/>
  <c r="D350" i="11" l="1"/>
  <c r="I351" i="11"/>
  <c r="J351" i="11" s="1"/>
  <c r="K351" i="11" s="1"/>
  <c r="L351" i="11" s="1"/>
  <c r="M351" i="11" s="1"/>
  <c r="N351" i="11" s="1"/>
  <c r="D384" i="11"/>
  <c r="J114" i="11"/>
  <c r="J25" i="10"/>
  <c r="J29" i="10" s="1"/>
  <c r="L354" i="11"/>
  <c r="L110" i="11"/>
  <c r="H31" i="11"/>
  <c r="H88" i="11"/>
  <c r="H356" i="11"/>
  <c r="H111" i="11"/>
  <c r="H114" i="11"/>
  <c r="H25" i="10"/>
  <c r="I355" i="11"/>
  <c r="I115" i="11" s="1"/>
  <c r="J385" i="11"/>
  <c r="H388" i="11"/>
  <c r="I383" i="11"/>
  <c r="I386" i="11" s="1"/>
  <c r="I110" i="11"/>
  <c r="I354" i="11"/>
  <c r="K25" i="10"/>
  <c r="K29" i="10" s="1"/>
  <c r="K114" i="11"/>
  <c r="H115" i="11"/>
  <c r="D354" i="11" l="1"/>
  <c r="I111" i="11"/>
  <c r="J111" i="11" s="1"/>
  <c r="K111" i="11" s="1"/>
  <c r="D88" i="11"/>
  <c r="H89" i="11"/>
  <c r="L25" i="10"/>
  <c r="L29" i="10" s="1"/>
  <c r="L114" i="11"/>
  <c r="H30" i="10"/>
  <c r="H104" i="11"/>
  <c r="F6" i="9" s="1"/>
  <c r="I388" i="11"/>
  <c r="J383" i="11"/>
  <c r="J386" i="11" s="1"/>
  <c r="I104" i="11"/>
  <c r="G6" i="9" s="1"/>
  <c r="G7" i="9" s="1"/>
  <c r="I30" i="10"/>
  <c r="J355" i="11"/>
  <c r="K385" i="11"/>
  <c r="I25" i="10"/>
  <c r="I29" i="10" s="1"/>
  <c r="I114" i="11"/>
  <c r="D110" i="11"/>
  <c r="I389" i="11"/>
  <c r="H389" i="11"/>
  <c r="H26" i="10"/>
  <c r="H29" i="10"/>
  <c r="H116" i="11"/>
  <c r="L111" i="11"/>
  <c r="M111" i="11" s="1"/>
  <c r="N111" i="11" s="1"/>
  <c r="I353" i="11"/>
  <c r="I356" i="11" s="1"/>
  <c r="H358" i="11"/>
  <c r="I26" i="10" l="1"/>
  <c r="J26" i="10" s="1"/>
  <c r="K26" i="10" s="1"/>
  <c r="L26" i="10" s="1"/>
  <c r="M26" i="10" s="1"/>
  <c r="N26" i="10" s="1"/>
  <c r="D114" i="11"/>
  <c r="D25" i="10"/>
  <c r="J115" i="11"/>
  <c r="G11" i="9"/>
  <c r="F7" i="9"/>
  <c r="F11" i="9"/>
  <c r="H390" i="11"/>
  <c r="H391" i="11" s="1"/>
  <c r="E24" i="8"/>
  <c r="J388" i="11"/>
  <c r="J389" i="11" s="1"/>
  <c r="K383" i="11"/>
  <c r="K386" i="11" s="1"/>
  <c r="H359" i="11"/>
  <c r="I358" i="11"/>
  <c r="I359" i="11" s="1"/>
  <c r="J353" i="11"/>
  <c r="J356" i="11" s="1"/>
  <c r="H36" i="10"/>
  <c r="F24" i="8"/>
  <c r="I390" i="11"/>
  <c r="I391" i="11" s="1"/>
  <c r="H118" i="11"/>
  <c r="I113" i="11"/>
  <c r="I116" i="11" s="1"/>
  <c r="K355" i="11"/>
  <c r="K115" i="11" s="1"/>
  <c r="L385" i="11"/>
  <c r="H31" i="10"/>
  <c r="D29" i="10"/>
  <c r="F22" i="8" l="1"/>
  <c r="F25" i="8" s="1"/>
  <c r="F78" i="8" s="1"/>
  <c r="I360" i="11"/>
  <c r="I361" i="11" s="1"/>
  <c r="G24" i="8"/>
  <c r="J390" i="11"/>
  <c r="J391" i="11" s="1"/>
  <c r="I118" i="11"/>
  <c r="J113" i="11"/>
  <c r="J116" i="11" s="1"/>
  <c r="H119" i="11"/>
  <c r="K388" i="11"/>
  <c r="K389" i="11" s="1"/>
  <c r="L383" i="11"/>
  <c r="L386" i="11" s="1"/>
  <c r="G12" i="9"/>
  <c r="H37" i="10"/>
  <c r="I36" i="10"/>
  <c r="I37" i="10" s="1"/>
  <c r="H360" i="11"/>
  <c r="H361" i="11" s="1"/>
  <c r="E22" i="8"/>
  <c r="E25" i="8" s="1"/>
  <c r="E78" i="8" s="1"/>
  <c r="L355" i="11"/>
  <c r="L115" i="11" s="1"/>
  <c r="M385" i="11"/>
  <c r="F12" i="9"/>
  <c r="G16" i="9"/>
  <c r="G17" i="9" s="1"/>
  <c r="F130" i="8" s="1"/>
  <c r="F16" i="9"/>
  <c r="F17" i="9" s="1"/>
  <c r="E130" i="8" s="1"/>
  <c r="J30" i="10"/>
  <c r="J104" i="11"/>
  <c r="H6" i="9" s="1"/>
  <c r="K353" i="11"/>
  <c r="K356" i="11" s="1"/>
  <c r="J358" i="11"/>
  <c r="J359" i="11" s="1"/>
  <c r="H33" i="10"/>
  <c r="I28" i="10"/>
  <c r="I31" i="10" s="1"/>
  <c r="K104" i="11"/>
  <c r="I6" i="9" s="1"/>
  <c r="I7" i="9" s="1"/>
  <c r="K30" i="10"/>
  <c r="J118" i="11" l="1"/>
  <c r="J119" i="11" s="1"/>
  <c r="K113" i="11"/>
  <c r="K116" i="11" s="1"/>
  <c r="L388" i="11"/>
  <c r="L389" i="11" s="1"/>
  <c r="M383" i="11"/>
  <c r="M386" i="11" s="1"/>
  <c r="I33" i="10"/>
  <c r="J28" i="10"/>
  <c r="J31" i="10" s="1"/>
  <c r="K358" i="11"/>
  <c r="K359" i="11" s="1"/>
  <c r="L353" i="11"/>
  <c r="L356" i="11" s="1"/>
  <c r="L30" i="10"/>
  <c r="L104" i="11"/>
  <c r="J6" i="9" s="1"/>
  <c r="J7" i="9" s="1"/>
  <c r="J360" i="11"/>
  <c r="J361" i="11" s="1"/>
  <c r="G22" i="8"/>
  <c r="G25" i="8" s="1"/>
  <c r="G78" i="8" s="1"/>
  <c r="E136" i="8"/>
  <c r="E129" i="8"/>
  <c r="E131" i="8" s="1"/>
  <c r="J36" i="10"/>
  <c r="J37" i="10" s="1"/>
  <c r="M355" i="11"/>
  <c r="M115" i="11" s="1"/>
  <c r="N385" i="11"/>
  <c r="I119" i="11"/>
  <c r="H24" i="8"/>
  <c r="K390" i="11"/>
  <c r="K391" i="11" s="1"/>
  <c r="H7" i="9"/>
  <c r="H11" i="9"/>
  <c r="I11" i="9"/>
  <c r="H34" i="10"/>
  <c r="H120" i="11"/>
  <c r="H121" i="11" s="1"/>
  <c r="F21" i="9"/>
  <c r="F129" i="8"/>
  <c r="F136" i="8"/>
  <c r="G129" i="8" l="1"/>
  <c r="G136" i="8"/>
  <c r="L390" i="11"/>
  <c r="L391" i="11" s="1"/>
  <c r="I24" i="8"/>
  <c r="J24" i="8" s="1"/>
  <c r="K24" i="8" s="1"/>
  <c r="F26" i="9"/>
  <c r="F25" i="9"/>
  <c r="H12" i="9"/>
  <c r="I16" i="9"/>
  <c r="I17" i="9" s="1"/>
  <c r="H130" i="8" s="1"/>
  <c r="H16" i="9"/>
  <c r="H17" i="9" s="1"/>
  <c r="G130" i="8" s="1"/>
  <c r="N355" i="11"/>
  <c r="O385" i="11"/>
  <c r="O355" i="11" s="1"/>
  <c r="O115" i="11" s="1"/>
  <c r="O30" i="10" s="1"/>
  <c r="H21" i="9"/>
  <c r="J34" i="10"/>
  <c r="J120" i="11"/>
  <c r="J121" i="11" s="1"/>
  <c r="H22" i="8"/>
  <c r="H25" i="8" s="1"/>
  <c r="H78" i="8" s="1"/>
  <c r="K360" i="11"/>
  <c r="K361" i="11" s="1"/>
  <c r="M30" i="10"/>
  <c r="M104" i="11"/>
  <c r="K6" i="9" s="1"/>
  <c r="J11" i="9"/>
  <c r="K36" i="10"/>
  <c r="L358" i="11"/>
  <c r="L359" i="11" s="1"/>
  <c r="M353" i="11"/>
  <c r="M356" i="11" s="1"/>
  <c r="K118" i="11"/>
  <c r="K119" i="11" s="1"/>
  <c r="L113" i="11"/>
  <c r="L116" i="11" s="1"/>
  <c r="J33" i="10"/>
  <c r="K28" i="10"/>
  <c r="K31" i="10" s="1"/>
  <c r="F131" i="8"/>
  <c r="M388" i="11"/>
  <c r="N383" i="11"/>
  <c r="N386" i="11" s="1"/>
  <c r="I12" i="9"/>
  <c r="I120" i="11"/>
  <c r="I121" i="11" s="1"/>
  <c r="I34" i="10"/>
  <c r="G21" i="9"/>
  <c r="K120" i="11" l="1"/>
  <c r="K121" i="11" s="1"/>
  <c r="K34" i="10"/>
  <c r="I21" i="9"/>
  <c r="H136" i="8"/>
  <c r="H129" i="8"/>
  <c r="L360" i="11"/>
  <c r="L361" i="11" s="1"/>
  <c r="I22" i="8"/>
  <c r="L36" i="10"/>
  <c r="K37" i="10"/>
  <c r="P385" i="11"/>
  <c r="J12" i="9"/>
  <c r="M358" i="11"/>
  <c r="M359" i="11" s="1"/>
  <c r="N353" i="11"/>
  <c r="N356" i="11" s="1"/>
  <c r="H26" i="9"/>
  <c r="H25" i="9"/>
  <c r="M389" i="11"/>
  <c r="N115" i="11"/>
  <c r="N388" i="11"/>
  <c r="N389" i="11" s="1"/>
  <c r="N390" i="11" s="1"/>
  <c r="N391" i="11" s="1"/>
  <c r="O383" i="11"/>
  <c r="O386" i="11" s="1"/>
  <c r="G25" i="9"/>
  <c r="G26" i="9"/>
  <c r="K33" i="10"/>
  <c r="L28" i="10"/>
  <c r="L31" i="10" s="1"/>
  <c r="J16" i="9"/>
  <c r="L118" i="11"/>
  <c r="M113" i="11"/>
  <c r="M116" i="11" s="1"/>
  <c r="K7" i="9"/>
  <c r="K11" i="9"/>
  <c r="K12" i="9" s="1"/>
  <c r="G131" i="8"/>
  <c r="K16" i="9" l="1"/>
  <c r="K17" i="9" s="1"/>
  <c r="L130" i="8" s="1"/>
  <c r="H131" i="8"/>
  <c r="P355" i="11"/>
  <c r="P115" i="11" s="1"/>
  <c r="P30" i="10" s="1"/>
  <c r="Q385" i="11"/>
  <c r="M360" i="11"/>
  <c r="M361" i="11" s="1"/>
  <c r="L22" i="8"/>
  <c r="N358" i="11"/>
  <c r="O353" i="11"/>
  <c r="O356" i="11" s="1"/>
  <c r="O388" i="11"/>
  <c r="O389" i="11" s="1"/>
  <c r="O390" i="11" s="1"/>
  <c r="O391" i="11" s="1"/>
  <c r="P383" i="11"/>
  <c r="P386" i="11" s="1"/>
  <c r="M118" i="11"/>
  <c r="N113" i="11"/>
  <c r="N116" i="11" s="1"/>
  <c r="M36" i="10"/>
  <c r="M37" i="10" s="1"/>
  <c r="L37" i="10"/>
  <c r="L45" i="10" s="1"/>
  <c r="J17" i="9"/>
  <c r="I130" i="8" s="1"/>
  <c r="J130" i="8" s="1"/>
  <c r="K130" i="8" s="1"/>
  <c r="J31" i="9"/>
  <c r="J32" i="9" s="1"/>
  <c r="J19" i="9"/>
  <c r="C45" i="9" s="1"/>
  <c r="C46" i="9" s="1"/>
  <c r="E17" i="1" s="1"/>
  <c r="N30" i="10"/>
  <c r="J22" i="8"/>
  <c r="I25" i="8"/>
  <c r="I78" i="8" s="1"/>
  <c r="I25" i="9"/>
  <c r="I26" i="9"/>
  <c r="L33" i="10"/>
  <c r="M28" i="10"/>
  <c r="M31" i="10" s="1"/>
  <c r="M390" i="11"/>
  <c r="M391" i="11" s="1"/>
  <c r="L24" i="8"/>
  <c r="M24" i="8" s="1"/>
  <c r="L119" i="11"/>
  <c r="K19" i="9" l="1"/>
  <c r="F45" i="9" s="1"/>
  <c r="F46" i="9" s="1"/>
  <c r="M22" i="8"/>
  <c r="M25" i="8" s="1"/>
  <c r="L25" i="8"/>
  <c r="L78" i="8" s="1"/>
  <c r="L120" i="11"/>
  <c r="L121" i="11" s="1"/>
  <c r="J21" i="9"/>
  <c r="L34" i="10"/>
  <c r="L42" i="10" s="1"/>
  <c r="L43" i="10" s="1"/>
  <c r="L46" i="10" s="1"/>
  <c r="P388" i="11"/>
  <c r="Q383" i="11"/>
  <c r="Q386" i="11" s="1"/>
  <c r="N118" i="11"/>
  <c r="O113" i="11"/>
  <c r="O116" i="11" s="1"/>
  <c r="M130" i="8"/>
  <c r="I136" i="8"/>
  <c r="I129" i="8"/>
  <c r="Q355" i="11"/>
  <c r="Q115" i="11" s="1"/>
  <c r="Q30" i="10" s="1"/>
  <c r="R385" i="11"/>
  <c r="K22" i="8"/>
  <c r="K25" i="8" s="1"/>
  <c r="E41" i="1"/>
  <c r="J25" i="8"/>
  <c r="J78" i="8" s="1"/>
  <c r="J129" i="8" s="1"/>
  <c r="E15" i="1" s="1"/>
  <c r="N359" i="11"/>
  <c r="N360" i="11" s="1"/>
  <c r="N361" i="11" s="1"/>
  <c r="N36" i="10"/>
  <c r="N37" i="10" s="1"/>
  <c r="E40" i="1"/>
  <c r="F40" i="1" s="1"/>
  <c r="F17" i="1"/>
  <c r="M33" i="10"/>
  <c r="N28" i="10"/>
  <c r="N31" i="10" s="1"/>
  <c r="M119" i="11"/>
  <c r="O358" i="11"/>
  <c r="P353" i="11"/>
  <c r="P356" i="11" s="1"/>
  <c r="F15" i="1" l="1"/>
  <c r="R355" i="11"/>
  <c r="R115" i="11" s="1"/>
  <c r="R30" i="10" s="1"/>
  <c r="S385" i="11"/>
  <c r="O36" i="10"/>
  <c r="I131" i="8"/>
  <c r="J26" i="9"/>
  <c r="J36" i="9"/>
  <c r="J40" i="9" s="1"/>
  <c r="J25" i="9"/>
  <c r="M120" i="11"/>
  <c r="M121" i="11" s="1"/>
  <c r="M34" i="10"/>
  <c r="K21" i="9"/>
  <c r="N33" i="10"/>
  <c r="O28" i="10"/>
  <c r="O31" i="10" s="1"/>
  <c r="M78" i="8"/>
  <c r="L129" i="8"/>
  <c r="L136" i="8"/>
  <c r="O118" i="11"/>
  <c r="P113" i="11"/>
  <c r="P116" i="11" s="1"/>
  <c r="N119" i="11"/>
  <c r="P358" i="11"/>
  <c r="Q353" i="11"/>
  <c r="Q356" i="11" s="1"/>
  <c r="J136" i="8"/>
  <c r="K136" i="8" s="1"/>
  <c r="K78" i="8"/>
  <c r="P389" i="11"/>
  <c r="P390" i="11" s="1"/>
  <c r="P391" i="11" s="1"/>
  <c r="Q388" i="11"/>
  <c r="Q389" i="11" s="1"/>
  <c r="Q390" i="11" s="1"/>
  <c r="Q391" i="11" s="1"/>
  <c r="R383" i="11"/>
  <c r="R386" i="11" s="1"/>
  <c r="O359" i="11"/>
  <c r="O360" i="11" s="1"/>
  <c r="O361" i="11" s="1"/>
  <c r="M136" i="8" l="1"/>
  <c r="G40" i="1"/>
  <c r="Q358" i="11"/>
  <c r="R353" i="11"/>
  <c r="R356" i="11" s="1"/>
  <c r="L131" i="8"/>
  <c r="M131" i="8" s="1"/>
  <c r="M129" i="8"/>
  <c r="N34" i="10"/>
  <c r="N120" i="11"/>
  <c r="N121" i="11" s="1"/>
  <c r="O33" i="10"/>
  <c r="P28" i="10"/>
  <c r="P31" i="10" s="1"/>
  <c r="P36" i="10"/>
  <c r="P37" i="10" s="1"/>
  <c r="O119" i="11"/>
  <c r="O37" i="10"/>
  <c r="K26" i="9"/>
  <c r="K25" i="9"/>
  <c r="P359" i="11"/>
  <c r="P360" i="11" s="1"/>
  <c r="P361" i="11" s="1"/>
  <c r="S355" i="11"/>
  <c r="S115" i="11" s="1"/>
  <c r="S30" i="10" s="1"/>
  <c r="T385" i="11"/>
  <c r="R388" i="11"/>
  <c r="R389" i="11" s="1"/>
  <c r="R390" i="11" s="1"/>
  <c r="R391" i="11" s="1"/>
  <c r="S383" i="11"/>
  <c r="S386" i="11" s="1"/>
  <c r="J131" i="8"/>
  <c r="K131" i="8" s="1"/>
  <c r="E24" i="1"/>
  <c r="K129" i="8"/>
  <c r="P118" i="11"/>
  <c r="P119" i="11" s="1"/>
  <c r="Q113" i="11"/>
  <c r="Q116" i="11" s="1"/>
  <c r="P33" i="10" l="1"/>
  <c r="Q28" i="10"/>
  <c r="Q31" i="10" s="1"/>
  <c r="E48" i="1"/>
  <c r="F24" i="1"/>
  <c r="F14" i="1" s="1"/>
  <c r="G14" i="1" s="1"/>
  <c r="G45" i="1" s="1"/>
  <c r="P120" i="11"/>
  <c r="P121" i="11" s="1"/>
  <c r="P34" i="10"/>
  <c r="O120" i="11"/>
  <c r="O121" i="11" s="1"/>
  <c r="O34" i="10"/>
  <c r="Q36" i="10"/>
  <c r="R358" i="11"/>
  <c r="R359" i="11" s="1"/>
  <c r="R360" i="11" s="1"/>
  <c r="R361" i="11" s="1"/>
  <c r="S353" i="11"/>
  <c r="S356" i="11" s="1"/>
  <c r="S388" i="11"/>
  <c r="T383" i="11"/>
  <c r="T386" i="11" s="1"/>
  <c r="Q118" i="11"/>
  <c r="R113" i="11"/>
  <c r="R116" i="11" s="1"/>
  <c r="T355" i="11"/>
  <c r="T115" i="11" s="1"/>
  <c r="T30" i="10" s="1"/>
  <c r="U385" i="11"/>
  <c r="Q359" i="11"/>
  <c r="Q360" i="11" s="1"/>
  <c r="Q361" i="11" s="1"/>
  <c r="U355" i="11" l="1"/>
  <c r="U115" i="11" s="1"/>
  <c r="U30" i="10" s="1"/>
  <c r="V385" i="11"/>
  <c r="F48" i="1"/>
  <c r="G48" i="1" s="1"/>
  <c r="E49" i="1"/>
  <c r="R118" i="11"/>
  <c r="S113" i="11"/>
  <c r="S116" i="11" s="1"/>
  <c r="Q33" i="10"/>
  <c r="R28" i="10"/>
  <c r="R31" i="10" s="1"/>
  <c r="S358" i="11"/>
  <c r="S359" i="11" s="1"/>
  <c r="S360" i="11" s="1"/>
  <c r="S361" i="11" s="1"/>
  <c r="T353" i="11"/>
  <c r="T356" i="11" s="1"/>
  <c r="R36" i="10"/>
  <c r="Q37" i="10"/>
  <c r="S389" i="11"/>
  <c r="S390" i="11" s="1"/>
  <c r="S391" i="11" s="1"/>
  <c r="U383" i="11"/>
  <c r="U386" i="11" s="1"/>
  <c r="T388" i="11"/>
  <c r="Q119" i="11"/>
  <c r="S36" i="10" l="1"/>
  <c r="Q120" i="11"/>
  <c r="Q121" i="11" s="1"/>
  <c r="Q34" i="10"/>
  <c r="R37" i="10"/>
  <c r="V355" i="11"/>
  <c r="V115" i="11" s="1"/>
  <c r="V30" i="10" s="1"/>
  <c r="W385" i="11"/>
  <c r="S118" i="11"/>
  <c r="T113" i="11"/>
  <c r="T116" i="11" s="1"/>
  <c r="U388" i="11"/>
  <c r="U389" i="11" s="1"/>
  <c r="U390" i="11" s="1"/>
  <c r="U391" i="11" s="1"/>
  <c r="V383" i="11"/>
  <c r="V386" i="11" s="1"/>
  <c r="R119" i="11"/>
  <c r="U353" i="11"/>
  <c r="U356" i="11" s="1"/>
  <c r="T358" i="11"/>
  <c r="S28" i="10"/>
  <c r="S31" i="10" s="1"/>
  <c r="R33" i="10"/>
  <c r="T389" i="11"/>
  <c r="T390" i="11" s="1"/>
  <c r="T391" i="11" s="1"/>
  <c r="W355" i="11" l="1"/>
  <c r="W115" i="11" s="1"/>
  <c r="W30" i="10" s="1"/>
  <c r="X385" i="11"/>
  <c r="S33" i="10"/>
  <c r="T28" i="10"/>
  <c r="T31" i="10" s="1"/>
  <c r="V388" i="11"/>
  <c r="V389" i="11" s="1"/>
  <c r="V390" i="11" s="1"/>
  <c r="V391" i="11" s="1"/>
  <c r="W383" i="11"/>
  <c r="W386" i="11" s="1"/>
  <c r="S119" i="11"/>
  <c r="T36" i="10"/>
  <c r="T118" i="11"/>
  <c r="U113" i="11"/>
  <c r="U116" i="11" s="1"/>
  <c r="U358" i="11"/>
  <c r="V353" i="11"/>
  <c r="V356" i="11" s="1"/>
  <c r="R120" i="11"/>
  <c r="R121" i="11" s="1"/>
  <c r="R34" i="10"/>
  <c r="T359" i="11"/>
  <c r="T360" i="11" s="1"/>
  <c r="T361" i="11" s="1"/>
  <c r="S37" i="10"/>
  <c r="X355" i="11" l="1"/>
  <c r="X115" i="11" s="1"/>
  <c r="X30" i="10" s="1"/>
  <c r="Y385" i="11"/>
  <c r="T33" i="10"/>
  <c r="U28" i="10"/>
  <c r="U31" i="10" s="1"/>
  <c r="U359" i="11"/>
  <c r="U360" i="11" s="1"/>
  <c r="U361" i="11" s="1"/>
  <c r="U36" i="10"/>
  <c r="T37" i="10"/>
  <c r="S120" i="11"/>
  <c r="S121" i="11" s="1"/>
  <c r="S34" i="10"/>
  <c r="V358" i="11"/>
  <c r="W353" i="11"/>
  <c r="W356" i="11" s="1"/>
  <c r="W388" i="11"/>
  <c r="W389" i="11" s="1"/>
  <c r="W390" i="11" s="1"/>
  <c r="W391" i="11" s="1"/>
  <c r="X383" i="11"/>
  <c r="X386" i="11" s="1"/>
  <c r="U118" i="11"/>
  <c r="V113" i="11"/>
  <c r="V116" i="11" s="1"/>
  <c r="T119" i="11"/>
  <c r="T34" i="10" l="1"/>
  <c r="T120" i="11"/>
  <c r="T121" i="11" s="1"/>
  <c r="U33" i="10"/>
  <c r="V28" i="10"/>
  <c r="V31" i="10" s="1"/>
  <c r="X388" i="11"/>
  <c r="Y383" i="11"/>
  <c r="Y386" i="11" s="1"/>
  <c r="U119" i="11"/>
  <c r="Y355" i="11"/>
  <c r="Y115" i="11" s="1"/>
  <c r="Y30" i="10" s="1"/>
  <c r="Z385" i="11"/>
  <c r="V359" i="11"/>
  <c r="V360" i="11" s="1"/>
  <c r="V361" i="11" s="1"/>
  <c r="V118" i="11"/>
  <c r="W113" i="11"/>
  <c r="W116" i="11" s="1"/>
  <c r="V36" i="10"/>
  <c r="V37" i="10" s="1"/>
  <c r="U37" i="10"/>
  <c r="X353" i="11"/>
  <c r="X356" i="11" s="1"/>
  <c r="W358" i="11"/>
  <c r="W359" i="11" s="1"/>
  <c r="W360" i="11" s="1"/>
  <c r="W361" i="11" s="1"/>
  <c r="Y388" i="11" l="1"/>
  <c r="Y389" i="11" s="1"/>
  <c r="Y390" i="11" s="1"/>
  <c r="Y391" i="11" s="1"/>
  <c r="Z383" i="11"/>
  <c r="Z386" i="11" s="1"/>
  <c r="Z355" i="11"/>
  <c r="Z115" i="11" s="1"/>
  <c r="Z30" i="10" s="1"/>
  <c r="AA385" i="11"/>
  <c r="Y353" i="11"/>
  <c r="Y356" i="11" s="1"/>
  <c r="X358" i="11"/>
  <c r="U120" i="11"/>
  <c r="U121" i="11" s="1"/>
  <c r="U34" i="10"/>
  <c r="W118" i="11"/>
  <c r="X113" i="11"/>
  <c r="X116" i="11" s="1"/>
  <c r="W119" i="11"/>
  <c r="V33" i="10"/>
  <c r="W28" i="10"/>
  <c r="W31" i="10" s="1"/>
  <c r="X359" i="11"/>
  <c r="X360" i="11" s="1"/>
  <c r="X361" i="11" s="1"/>
  <c r="W36" i="10"/>
  <c r="W37" i="10" s="1"/>
  <c r="X389" i="11"/>
  <c r="X390" i="11" s="1"/>
  <c r="X391" i="11" s="1"/>
  <c r="V119" i="11"/>
  <c r="Y358" i="11" l="1"/>
  <c r="Z353" i="11"/>
  <c r="Z356" i="11" s="1"/>
  <c r="W120" i="11"/>
  <c r="W121" i="11" s="1"/>
  <c r="W34" i="10"/>
  <c r="V34" i="10"/>
  <c r="V120" i="11"/>
  <c r="V121" i="11" s="1"/>
  <c r="X118" i="11"/>
  <c r="Y113" i="11"/>
  <c r="Y116" i="11" s="1"/>
  <c r="Z388" i="11"/>
  <c r="AA383" i="11"/>
  <c r="AA386" i="11" s="1"/>
  <c r="Y359" i="11"/>
  <c r="Y360" i="11" s="1"/>
  <c r="Y361" i="11" s="1"/>
  <c r="W33" i="10"/>
  <c r="X28" i="10"/>
  <c r="X31" i="10" s="1"/>
  <c r="AA355" i="11"/>
  <c r="AA115" i="11" s="1"/>
  <c r="AA30" i="10" s="1"/>
  <c r="AB385" i="11"/>
  <c r="X36" i="10"/>
  <c r="Z389" i="11"/>
  <c r="Z390" i="11" s="1"/>
  <c r="Z391" i="11" s="1"/>
  <c r="AB355" i="11" l="1"/>
  <c r="AB115" i="11" s="1"/>
  <c r="AB30" i="10" s="1"/>
  <c r="AC385" i="11"/>
  <c r="X33" i="10"/>
  <c r="Y28" i="10"/>
  <c r="Y31" i="10" s="1"/>
  <c r="Z113" i="11"/>
  <c r="Z116" i="11" s="1"/>
  <c r="Y118" i="11"/>
  <c r="AA388" i="11"/>
  <c r="AB383" i="11"/>
  <c r="AB386" i="11" s="1"/>
  <c r="Y36" i="10"/>
  <c r="Z358" i="11"/>
  <c r="AA353" i="11"/>
  <c r="AA356" i="11" s="1"/>
  <c r="X37" i="10"/>
  <c r="X119" i="11"/>
  <c r="AA358" i="11" l="1"/>
  <c r="AB353" i="11"/>
  <c r="AB356" i="11" s="1"/>
  <c r="Z118" i="11"/>
  <c r="AA113" i="11"/>
  <c r="AA116" i="11" s="1"/>
  <c r="AA359" i="11"/>
  <c r="AA360" i="11" s="1"/>
  <c r="AA361" i="11" s="1"/>
  <c r="Y33" i="10"/>
  <c r="Z28" i="10"/>
  <c r="Z31" i="10" s="1"/>
  <c r="X34" i="10"/>
  <c r="X120" i="11"/>
  <c r="X121" i="11" s="1"/>
  <c r="AA389" i="11"/>
  <c r="AA390" i="11" s="1"/>
  <c r="AA391" i="11" s="1"/>
  <c r="Z36" i="10"/>
  <c r="Y119" i="11"/>
  <c r="Y37" i="10"/>
  <c r="AC355" i="11"/>
  <c r="AC115" i="11" s="1"/>
  <c r="AC30" i="10" s="1"/>
  <c r="AD385" i="11"/>
  <c r="Z359" i="11"/>
  <c r="Z360" i="11" s="1"/>
  <c r="Z361" i="11" s="1"/>
  <c r="AB388" i="11"/>
  <c r="AC383" i="11"/>
  <c r="AC386" i="11" s="1"/>
  <c r="Z33" i="10" l="1"/>
  <c r="AA28" i="10"/>
  <c r="AA31" i="10" s="1"/>
  <c r="Y34" i="10"/>
  <c r="Y120" i="11"/>
  <c r="Y121" i="11" s="1"/>
  <c r="AA36" i="10"/>
  <c r="AC388" i="11"/>
  <c r="AD383" i="11"/>
  <c r="AD386" i="11" s="1"/>
  <c r="Z37" i="10"/>
  <c r="AA118" i="11"/>
  <c r="AB113" i="11"/>
  <c r="AB116" i="11" s="1"/>
  <c r="AA119" i="11"/>
  <c r="AB358" i="11"/>
  <c r="AC353" i="11"/>
  <c r="AC356" i="11" s="1"/>
  <c r="AD355" i="11"/>
  <c r="AD115" i="11" s="1"/>
  <c r="AD30" i="10" s="1"/>
  <c r="AE385" i="11"/>
  <c r="AB389" i="11"/>
  <c r="AB390" i="11" s="1"/>
  <c r="AB391" i="11" s="1"/>
  <c r="Z119" i="11"/>
  <c r="AD388" i="11" l="1"/>
  <c r="AE383" i="11"/>
  <c r="AE386" i="11" s="1"/>
  <c r="AD353" i="11"/>
  <c r="AD356" i="11" s="1"/>
  <c r="AC358" i="11"/>
  <c r="AC359" i="11" s="1"/>
  <c r="AC360" i="11" s="1"/>
  <c r="AC361" i="11" s="1"/>
  <c r="AD389" i="11"/>
  <c r="AD390" i="11" s="1"/>
  <c r="AD391" i="11" s="1"/>
  <c r="AB36" i="10"/>
  <c r="AB37" i="10" s="1"/>
  <c r="AC389" i="11"/>
  <c r="AC390" i="11" s="1"/>
  <c r="AC391" i="11" s="1"/>
  <c r="AA37" i="10"/>
  <c r="Z34" i="10"/>
  <c r="Z120" i="11"/>
  <c r="Z121" i="11" s="1"/>
  <c r="AB118" i="11"/>
  <c r="AB119" i="11" s="1"/>
  <c r="AC113" i="11"/>
  <c r="AC116" i="11" s="1"/>
  <c r="AA34" i="10"/>
  <c r="AA120" i="11"/>
  <c r="AA121" i="11" s="1"/>
  <c r="AB359" i="11"/>
  <c r="AB360" i="11" s="1"/>
  <c r="AB361" i="11" s="1"/>
  <c r="AA33" i="10"/>
  <c r="AB28" i="10"/>
  <c r="AB31" i="10" s="1"/>
  <c r="AE355" i="11"/>
  <c r="AE115" i="11" s="1"/>
  <c r="AE30" i="10" s="1"/>
  <c r="AF385" i="11"/>
  <c r="AC36" i="10" l="1"/>
  <c r="AF355" i="11"/>
  <c r="AF115" i="11" s="1"/>
  <c r="AF30" i="10" s="1"/>
  <c r="AG385" i="11"/>
  <c r="AC118" i="11"/>
  <c r="AD113" i="11"/>
  <c r="AD116" i="11" s="1"/>
  <c r="AB33" i="10"/>
  <c r="AC28" i="10"/>
  <c r="AC31" i="10" s="1"/>
  <c r="AD358" i="11"/>
  <c r="AE353" i="11"/>
  <c r="AE356" i="11" s="1"/>
  <c r="AB120" i="11"/>
  <c r="AB121" i="11" s="1"/>
  <c r="AB34" i="10"/>
  <c r="AE388" i="11"/>
  <c r="AF383" i="11"/>
  <c r="AF386" i="11" s="1"/>
  <c r="AG383" i="11" l="1"/>
  <c r="AG386" i="11" s="1"/>
  <c r="AF388" i="11"/>
  <c r="AF389" i="11" s="1"/>
  <c r="AF390" i="11" s="1"/>
  <c r="AF391" i="11" s="1"/>
  <c r="AG355" i="11"/>
  <c r="AG115" i="11" s="1"/>
  <c r="AG30" i="10" s="1"/>
  <c r="AH385" i="11"/>
  <c r="AD118" i="11"/>
  <c r="AE113" i="11"/>
  <c r="AE116" i="11" s="1"/>
  <c r="AE358" i="11"/>
  <c r="AE359" i="11" s="1"/>
  <c r="AE360" i="11" s="1"/>
  <c r="AE361" i="11" s="1"/>
  <c r="AF353" i="11"/>
  <c r="AF356" i="11" s="1"/>
  <c r="AC119" i="11"/>
  <c r="AD359" i="11"/>
  <c r="AD360" i="11" s="1"/>
  <c r="AD361" i="11" s="1"/>
  <c r="AD36" i="10"/>
  <c r="AE389" i="11"/>
  <c r="AE390" i="11" s="1"/>
  <c r="AE391" i="11" s="1"/>
  <c r="AC33" i="10"/>
  <c r="AD28" i="10"/>
  <c r="AD31" i="10" s="1"/>
  <c r="AC37" i="10"/>
  <c r="AE36" i="10" l="1"/>
  <c r="AD37" i="10"/>
  <c r="AH355" i="11"/>
  <c r="AH115" i="11" s="1"/>
  <c r="AH30" i="10" s="1"/>
  <c r="AI385" i="11"/>
  <c r="AC120" i="11"/>
  <c r="AC121" i="11" s="1"/>
  <c r="AC34" i="10"/>
  <c r="AE118" i="11"/>
  <c r="AE119" i="11" s="1"/>
  <c r="AF113" i="11"/>
  <c r="AF116" i="11" s="1"/>
  <c r="AD119" i="11"/>
  <c r="AD33" i="10"/>
  <c r="AE28" i="10"/>
  <c r="AE31" i="10" s="1"/>
  <c r="AG353" i="11"/>
  <c r="AG356" i="11" s="1"/>
  <c r="AF358" i="11"/>
  <c r="AG388" i="11"/>
  <c r="AG389" i="11" s="1"/>
  <c r="AG390" i="11" s="1"/>
  <c r="AG391" i="11" s="1"/>
  <c r="AH383" i="11"/>
  <c r="AH386" i="11" s="1"/>
  <c r="AI355" i="11" l="1"/>
  <c r="AI115" i="11" s="1"/>
  <c r="AI30" i="10" s="1"/>
  <c r="AJ385" i="11"/>
  <c r="AG358" i="11"/>
  <c r="AH353" i="11"/>
  <c r="AH356" i="11" s="1"/>
  <c r="AE33" i="10"/>
  <c r="AF28" i="10"/>
  <c r="AF31" i="10" s="1"/>
  <c r="AE34" i="10"/>
  <c r="AE120" i="11"/>
  <c r="AE121" i="11" s="1"/>
  <c r="AD120" i="11"/>
  <c r="AD121" i="11" s="1"/>
  <c r="AD34" i="10"/>
  <c r="AF118" i="11"/>
  <c r="AG113" i="11"/>
  <c r="AG116" i="11" s="1"/>
  <c r="AF36" i="10"/>
  <c r="AF37" i="10" s="1"/>
  <c r="AH388" i="11"/>
  <c r="AH389" i="11" s="1"/>
  <c r="AH390" i="11" s="1"/>
  <c r="AH391" i="11" s="1"/>
  <c r="AI383" i="11"/>
  <c r="AI386" i="11" s="1"/>
  <c r="AF359" i="11"/>
  <c r="AF360" i="11" s="1"/>
  <c r="AF361" i="11" s="1"/>
  <c r="AE37" i="10"/>
  <c r="AF33" i="10" l="1"/>
  <c r="AG28" i="10"/>
  <c r="AG31" i="10" s="1"/>
  <c r="AG118" i="11"/>
  <c r="AG119" i="11" s="1"/>
  <c r="AH113" i="11"/>
  <c r="AH116" i="11" s="1"/>
  <c r="AF119" i="11"/>
  <c r="AI388" i="11"/>
  <c r="AJ383" i="11"/>
  <c r="AJ386" i="11" s="1"/>
  <c r="AJ355" i="11"/>
  <c r="AJ115" i="11" s="1"/>
  <c r="AJ30" i="10" s="1"/>
  <c r="AK385" i="11"/>
  <c r="AG36" i="10"/>
  <c r="AH358" i="11"/>
  <c r="AH359" i="11" s="1"/>
  <c r="AH360" i="11" s="1"/>
  <c r="AH361" i="11" s="1"/>
  <c r="AI353" i="11"/>
  <c r="AI356" i="11" s="1"/>
  <c r="AG359" i="11"/>
  <c r="AG360" i="11" s="1"/>
  <c r="AG361" i="11" s="1"/>
  <c r="AI358" i="11" l="1"/>
  <c r="AI359" i="11" s="1"/>
  <c r="AI360" i="11" s="1"/>
  <c r="AI361" i="11" s="1"/>
  <c r="AJ353" i="11"/>
  <c r="AJ356" i="11" s="1"/>
  <c r="AH36" i="10"/>
  <c r="AH37" i="10" s="1"/>
  <c r="AG37" i="10"/>
  <c r="AH118" i="11"/>
  <c r="AI113" i="11"/>
  <c r="AI116" i="11" s="1"/>
  <c r="AH28" i="10"/>
  <c r="AH31" i="10" s="1"/>
  <c r="AG33" i="10"/>
  <c r="AF34" i="10"/>
  <c r="AF120" i="11"/>
  <c r="AF121" i="11" s="1"/>
  <c r="AG120" i="11"/>
  <c r="AG121" i="11" s="1"/>
  <c r="AG34" i="10"/>
  <c r="AK355" i="11"/>
  <c r="AK115" i="11" s="1"/>
  <c r="AK30" i="10" s="1"/>
  <c r="AL385" i="11"/>
  <c r="AI389" i="11"/>
  <c r="AI390" i="11" s="1"/>
  <c r="AI391" i="11" s="1"/>
  <c r="AJ388" i="11"/>
  <c r="AK383" i="11"/>
  <c r="AK386" i="11" s="1"/>
  <c r="AI36" i="10" l="1"/>
  <c r="AI37" i="10"/>
  <c r="AH119" i="11"/>
  <c r="AH33" i="10"/>
  <c r="AI28" i="10"/>
  <c r="AI31" i="10" s="1"/>
  <c r="AK388" i="11"/>
  <c r="AL383" i="11"/>
  <c r="AL386" i="11" s="1"/>
  <c r="AJ358" i="11"/>
  <c r="AJ359" i="11" s="1"/>
  <c r="AJ360" i="11" s="1"/>
  <c r="AJ361" i="11" s="1"/>
  <c r="AK353" i="11"/>
  <c r="AK356" i="11" s="1"/>
  <c r="AL355" i="11"/>
  <c r="AL115" i="11" s="1"/>
  <c r="AL30" i="10" s="1"/>
  <c r="AM385" i="11"/>
  <c r="AI118" i="11"/>
  <c r="AJ113" i="11"/>
  <c r="AJ116" i="11" s="1"/>
  <c r="AJ389" i="11"/>
  <c r="AJ390" i="11" s="1"/>
  <c r="AJ391" i="11" s="1"/>
  <c r="AM355" i="11" l="1"/>
  <c r="AM115" i="11" s="1"/>
  <c r="AM30" i="10" s="1"/>
  <c r="AN385" i="11"/>
  <c r="AI33" i="10"/>
  <c r="AJ28" i="10"/>
  <c r="AJ31" i="10" s="1"/>
  <c r="AH120" i="11"/>
  <c r="AH121" i="11" s="1"/>
  <c r="AH34" i="10"/>
  <c r="AK389" i="11"/>
  <c r="AK390" i="11" s="1"/>
  <c r="AK391" i="11" s="1"/>
  <c r="AJ36" i="10"/>
  <c r="AJ118" i="11"/>
  <c r="AK113" i="11"/>
  <c r="AK116" i="11" s="1"/>
  <c r="AK358" i="11"/>
  <c r="AK359" i="11" s="1"/>
  <c r="AK360" i="11" s="1"/>
  <c r="AK361" i="11" s="1"/>
  <c r="AL353" i="11"/>
  <c r="AL356" i="11" s="1"/>
  <c r="AL388" i="11"/>
  <c r="AL389" i="11" s="1"/>
  <c r="AL390" i="11" s="1"/>
  <c r="AL391" i="11" s="1"/>
  <c r="AM383" i="11"/>
  <c r="AM386" i="11" s="1"/>
  <c r="AI119" i="11"/>
  <c r="AL358" i="11" l="1"/>
  <c r="AM353" i="11"/>
  <c r="AM356" i="11" s="1"/>
  <c r="AL359" i="11"/>
  <c r="AL360" i="11" s="1"/>
  <c r="AL361" i="11" s="1"/>
  <c r="AK28" i="10"/>
  <c r="AK31" i="10" s="1"/>
  <c r="AJ33" i="10"/>
  <c r="AN355" i="11"/>
  <c r="AN115" i="11" s="1"/>
  <c r="AN30" i="10" s="1"/>
  <c r="AO385" i="11"/>
  <c r="AI34" i="10"/>
  <c r="AI120" i="11"/>
  <c r="AI121" i="11" s="1"/>
  <c r="AK36" i="10"/>
  <c r="AM388" i="11"/>
  <c r="AN383" i="11"/>
  <c r="AN386" i="11" s="1"/>
  <c r="AJ37" i="10"/>
  <c r="AK118" i="11"/>
  <c r="AL113" i="11"/>
  <c r="AL116" i="11" s="1"/>
  <c r="AJ119" i="11"/>
  <c r="AN388" i="11" l="1"/>
  <c r="AN389" i="11" s="1"/>
  <c r="AN390" i="11" s="1"/>
  <c r="AN391" i="11" s="1"/>
  <c r="AO383" i="11"/>
  <c r="AO386" i="11" s="1"/>
  <c r="AL118" i="11"/>
  <c r="AM113" i="11"/>
  <c r="AM116" i="11" s="1"/>
  <c r="AO355" i="11"/>
  <c r="AO115" i="11" s="1"/>
  <c r="AO30" i="10" s="1"/>
  <c r="AP385" i="11"/>
  <c r="AK33" i="10"/>
  <c r="AL28" i="10"/>
  <c r="AL31" i="10" s="1"/>
  <c r="AJ120" i="11"/>
  <c r="AJ121" i="11" s="1"/>
  <c r="AJ34" i="10"/>
  <c r="AL36" i="10"/>
  <c r="AL37" i="10" s="1"/>
  <c r="AM389" i="11"/>
  <c r="AM390" i="11" s="1"/>
  <c r="AM391" i="11" s="1"/>
  <c r="AK37" i="10"/>
  <c r="AM358" i="11"/>
  <c r="AM359" i="11" s="1"/>
  <c r="AM360" i="11" s="1"/>
  <c r="AM361" i="11" s="1"/>
  <c r="AN353" i="11"/>
  <c r="AN356" i="11" s="1"/>
  <c r="AK119" i="11"/>
  <c r="AP355" i="11" l="1"/>
  <c r="AP115" i="11" s="1"/>
  <c r="AP30" i="10" s="1"/>
  <c r="AQ385" i="11"/>
  <c r="AM36" i="10"/>
  <c r="AM118" i="11"/>
  <c r="AM119" i="11" s="1"/>
  <c r="AN113" i="11"/>
  <c r="AN116" i="11" s="1"/>
  <c r="AK34" i="10"/>
  <c r="AK120" i="11"/>
  <c r="AK121" i="11" s="1"/>
  <c r="AP383" i="11"/>
  <c r="AP386" i="11" s="1"/>
  <c r="AO388" i="11"/>
  <c r="AO389" i="11" s="1"/>
  <c r="AO390" i="11" s="1"/>
  <c r="AO391" i="11" s="1"/>
  <c r="AN358" i="11"/>
  <c r="AO353" i="11"/>
  <c r="AO356" i="11" s="1"/>
  <c r="AL33" i="10"/>
  <c r="AM28" i="10"/>
  <c r="AM31" i="10" s="1"/>
  <c r="AL119" i="11"/>
  <c r="AM33" i="10" l="1"/>
  <c r="AN28" i="10"/>
  <c r="AN31" i="10" s="1"/>
  <c r="AM34" i="10"/>
  <c r="AM120" i="11"/>
  <c r="AM121" i="11" s="1"/>
  <c r="AN118" i="11"/>
  <c r="AO113" i="11"/>
  <c r="AO116" i="11" s="1"/>
  <c r="AO358" i="11"/>
  <c r="AP353" i="11"/>
  <c r="AP356" i="11" s="1"/>
  <c r="AN36" i="10"/>
  <c r="AM37" i="10"/>
  <c r="AL120" i="11"/>
  <c r="AL121" i="11" s="1"/>
  <c r="AL34" i="10"/>
  <c r="AP388" i="11"/>
  <c r="AP389" i="11" s="1"/>
  <c r="AP390" i="11" s="1"/>
  <c r="AP391" i="11" s="1"/>
  <c r="AQ383" i="11"/>
  <c r="AQ386" i="11" s="1"/>
  <c r="AQ355" i="11"/>
  <c r="AQ115" i="11" s="1"/>
  <c r="AQ30" i="10" s="1"/>
  <c r="AR385" i="11"/>
  <c r="AN359" i="11"/>
  <c r="AN360" i="11" s="1"/>
  <c r="AN361" i="11" s="1"/>
  <c r="AQ353" i="11" l="1"/>
  <c r="AQ356" i="11" s="1"/>
  <c r="AP358" i="11"/>
  <c r="AP359" i="11" s="1"/>
  <c r="AP360" i="11" s="1"/>
  <c r="AP361" i="11" s="1"/>
  <c r="AP113" i="11"/>
  <c r="AP116" i="11" s="1"/>
  <c r="AO118" i="11"/>
  <c r="AO119" i="11" s="1"/>
  <c r="AO36" i="10"/>
  <c r="AR355" i="11"/>
  <c r="AR115" i="11" s="1"/>
  <c r="AR30" i="10" s="1"/>
  <c r="AS385" i="11"/>
  <c r="AN37" i="10"/>
  <c r="AQ388" i="11"/>
  <c r="AR383" i="11"/>
  <c r="AR386" i="11" s="1"/>
  <c r="AO359" i="11"/>
  <c r="AO360" i="11" s="1"/>
  <c r="AO361" i="11" s="1"/>
  <c r="AN33" i="10"/>
  <c r="AO28" i="10"/>
  <c r="AO31" i="10" s="1"/>
  <c r="AN119" i="11"/>
  <c r="AO34" i="10" l="1"/>
  <c r="AO120" i="11"/>
  <c r="AO121" i="11" s="1"/>
  <c r="AO33" i="10"/>
  <c r="AP28" i="10"/>
  <c r="AP31" i="10" s="1"/>
  <c r="AP36" i="10"/>
  <c r="AO37" i="10"/>
  <c r="AR388" i="11"/>
  <c r="AS383" i="11"/>
  <c r="AS386" i="11" s="1"/>
  <c r="AP118" i="11"/>
  <c r="AQ113" i="11"/>
  <c r="AQ116" i="11" s="1"/>
  <c r="AN34" i="10"/>
  <c r="AN120" i="11"/>
  <c r="AN121" i="11" s="1"/>
  <c r="AS355" i="11"/>
  <c r="AS115" i="11" s="1"/>
  <c r="AS30" i="10" s="1"/>
  <c r="AT385" i="11"/>
  <c r="AQ389" i="11"/>
  <c r="AQ390" i="11" s="1"/>
  <c r="AQ391" i="11" s="1"/>
  <c r="AR353" i="11"/>
  <c r="AR356" i="11" s="1"/>
  <c r="AQ358" i="11"/>
  <c r="AQ36" i="10" l="1"/>
  <c r="AQ118" i="11"/>
  <c r="AR113" i="11"/>
  <c r="AR116" i="11" s="1"/>
  <c r="AP37" i="10"/>
  <c r="AR358" i="11"/>
  <c r="AS353" i="11"/>
  <c r="AS356" i="11" s="1"/>
  <c r="AQ28" i="10"/>
  <c r="AQ31" i="10" s="1"/>
  <c r="AP33" i="10"/>
  <c r="AR389" i="11"/>
  <c r="AR390" i="11" s="1"/>
  <c r="AR391" i="11" s="1"/>
  <c r="AQ359" i="11"/>
  <c r="AQ360" i="11" s="1"/>
  <c r="AQ361" i="11" s="1"/>
  <c r="AP119" i="11"/>
  <c r="AT355" i="11"/>
  <c r="AT115" i="11" s="1"/>
  <c r="AT30" i="10" s="1"/>
  <c r="AU385" i="11"/>
  <c r="AT383" i="11"/>
  <c r="AT386" i="11" s="1"/>
  <c r="AS388" i="11"/>
  <c r="AT353" i="11" l="1"/>
  <c r="AT356" i="11" s="1"/>
  <c r="AS358" i="11"/>
  <c r="AS359" i="11"/>
  <c r="AS360" i="11" s="1"/>
  <c r="AS361" i="11" s="1"/>
  <c r="AQ33" i="10"/>
  <c r="AR28" i="10"/>
  <c r="AR31" i="10" s="1"/>
  <c r="AR359" i="11"/>
  <c r="AR360" i="11" s="1"/>
  <c r="AR361" i="11" s="1"/>
  <c r="AT388" i="11"/>
  <c r="AU383" i="11"/>
  <c r="AU386" i="11" s="1"/>
  <c r="AQ119" i="11"/>
  <c r="AR36" i="10"/>
  <c r="AP34" i="10"/>
  <c r="AP120" i="11"/>
  <c r="AP121" i="11" s="1"/>
  <c r="AR118" i="11"/>
  <c r="AS113" i="11"/>
  <c r="AS116" i="11" s="1"/>
  <c r="AU355" i="11"/>
  <c r="AU115" i="11" s="1"/>
  <c r="AU30" i="10" s="1"/>
  <c r="AV385" i="11"/>
  <c r="AS389" i="11"/>
  <c r="AS390" i="11" s="1"/>
  <c r="AS391" i="11" s="1"/>
  <c r="AQ37" i="10"/>
  <c r="AT113" i="11" l="1"/>
  <c r="AT116" i="11" s="1"/>
  <c r="AS118" i="11"/>
  <c r="AS119" i="11" s="1"/>
  <c r="AR33" i="10"/>
  <c r="AS28" i="10"/>
  <c r="AS31" i="10" s="1"/>
  <c r="AV355" i="11"/>
  <c r="AV115" i="11" s="1"/>
  <c r="AV30" i="10" s="1"/>
  <c r="AW385" i="11"/>
  <c r="AQ120" i="11"/>
  <c r="AQ121" i="11" s="1"/>
  <c r="AQ34" i="10"/>
  <c r="AS36" i="10"/>
  <c r="AR119" i="11"/>
  <c r="AR37" i="10"/>
  <c r="AT389" i="11"/>
  <c r="AT390" i="11" s="1"/>
  <c r="AT391" i="11" s="1"/>
  <c r="AU388" i="11"/>
  <c r="AU389" i="11" s="1"/>
  <c r="AU390" i="11" s="1"/>
  <c r="AU391" i="11" s="1"/>
  <c r="AV383" i="11"/>
  <c r="AV386" i="11" s="1"/>
  <c r="AT358" i="11"/>
  <c r="AU353" i="11"/>
  <c r="AU356" i="11" s="1"/>
  <c r="AR34" i="10" l="1"/>
  <c r="AR120" i="11"/>
  <c r="AR121" i="11" s="1"/>
  <c r="AT36" i="10"/>
  <c r="AT37" i="10" s="1"/>
  <c r="AS37" i="10"/>
  <c r="AV388" i="11"/>
  <c r="AV389" i="11" s="1"/>
  <c r="AV390" i="11" s="1"/>
  <c r="AV391" i="11" s="1"/>
  <c r="AW383" i="11"/>
  <c r="AW386" i="11" s="1"/>
  <c r="AT359" i="11"/>
  <c r="AT360" i="11" s="1"/>
  <c r="AT361" i="11" s="1"/>
  <c r="AW355" i="11"/>
  <c r="AW115" i="11" s="1"/>
  <c r="AW30" i="10" s="1"/>
  <c r="AX385" i="11"/>
  <c r="AV353" i="11"/>
  <c r="AV356" i="11" s="1"/>
  <c r="AU358" i="11"/>
  <c r="AS33" i="10"/>
  <c r="AT28" i="10"/>
  <c r="AT31" i="10" s="1"/>
  <c r="AS34" i="10"/>
  <c r="AS120" i="11"/>
  <c r="AS121" i="11" s="1"/>
  <c r="AU113" i="11"/>
  <c r="AU116" i="11" s="1"/>
  <c r="AT118" i="11"/>
  <c r="AW388" i="11" l="1"/>
  <c r="AW389" i="11" s="1"/>
  <c r="AW390" i="11" s="1"/>
  <c r="AW391" i="11" s="1"/>
  <c r="AX383" i="11"/>
  <c r="AX386" i="11" s="1"/>
  <c r="AU359" i="11"/>
  <c r="AU360" i="11" s="1"/>
  <c r="AU361" i="11" s="1"/>
  <c r="AV358" i="11"/>
  <c r="AV359" i="11" s="1"/>
  <c r="AV360" i="11" s="1"/>
  <c r="AV361" i="11" s="1"/>
  <c r="AW353" i="11"/>
  <c r="AW356" i="11" s="1"/>
  <c r="AT33" i="10"/>
  <c r="AU28" i="10"/>
  <c r="AU31" i="10" s="1"/>
  <c r="AU118" i="11"/>
  <c r="AV113" i="11"/>
  <c r="AV116" i="11" s="1"/>
  <c r="AU36" i="10"/>
  <c r="AT119" i="11"/>
  <c r="AX355" i="11"/>
  <c r="AX115" i="11" s="1"/>
  <c r="AX30" i="10" s="1"/>
  <c r="AY385" i="11"/>
  <c r="AT34" i="10" l="1"/>
  <c r="AT120" i="11"/>
  <c r="AT121" i="11" s="1"/>
  <c r="AU33" i="10"/>
  <c r="AV28" i="10"/>
  <c r="AV31" i="10" s="1"/>
  <c r="AW358" i="11"/>
  <c r="AX353" i="11"/>
  <c r="AX356" i="11" s="1"/>
  <c r="AV36" i="10"/>
  <c r="AU37" i="10"/>
  <c r="AV118" i="11"/>
  <c r="AV119" i="11" s="1"/>
  <c r="AW113" i="11"/>
  <c r="AW116" i="11" s="1"/>
  <c r="AX388" i="11"/>
  <c r="AY383" i="11"/>
  <c r="AY386" i="11" s="1"/>
  <c r="AW359" i="11"/>
  <c r="AW360" i="11" s="1"/>
  <c r="AW361" i="11" s="1"/>
  <c r="AY355" i="11"/>
  <c r="AY115" i="11" s="1"/>
  <c r="AY30" i="10" s="1"/>
  <c r="AZ385" i="11"/>
  <c r="AU119" i="11"/>
  <c r="AW36" i="10" l="1"/>
  <c r="AZ383" i="11"/>
  <c r="AZ386" i="11" s="1"/>
  <c r="AY388" i="11"/>
  <c r="AY389" i="11"/>
  <c r="AY390" i="11" s="1"/>
  <c r="AY391" i="11" s="1"/>
  <c r="AV34" i="10"/>
  <c r="AV120" i="11"/>
  <c r="AV121" i="11" s="1"/>
  <c r="AV33" i="10"/>
  <c r="AW28" i="10"/>
  <c r="AW31" i="10" s="1"/>
  <c r="AX113" i="11"/>
  <c r="AX116" i="11" s="1"/>
  <c r="AW118" i="11"/>
  <c r="AW119" i="11" s="1"/>
  <c r="AU120" i="11"/>
  <c r="AU121" i="11" s="1"/>
  <c r="AU34" i="10"/>
  <c r="AV37" i="10"/>
  <c r="AX358" i="11"/>
  <c r="AY353" i="11"/>
  <c r="AY356" i="11" s="1"/>
  <c r="AX389" i="11"/>
  <c r="AX390" i="11" s="1"/>
  <c r="AX391" i="11" s="1"/>
  <c r="AZ355" i="11"/>
  <c r="AZ115" i="11" s="1"/>
  <c r="AZ30" i="10" s="1"/>
  <c r="BA385" i="11"/>
  <c r="BA355" i="11" l="1"/>
  <c r="BA115" i="11" s="1"/>
  <c r="BA30" i="10" s="1"/>
  <c r="BB385" i="11"/>
  <c r="AX359" i="11"/>
  <c r="AX360" i="11" s="1"/>
  <c r="AX361" i="11" s="1"/>
  <c r="AX118" i="11"/>
  <c r="AX119" i="11" s="1"/>
  <c r="AY113" i="11"/>
  <c r="AY116" i="11" s="1"/>
  <c r="AX36" i="10"/>
  <c r="AX37" i="10"/>
  <c r="AW34" i="10"/>
  <c r="AW120" i="11"/>
  <c r="AW121" i="11" s="1"/>
  <c r="AZ388" i="11"/>
  <c r="BA383" i="11"/>
  <c r="BA386" i="11" s="1"/>
  <c r="AY358" i="11"/>
  <c r="AZ353" i="11"/>
  <c r="AZ356" i="11" s="1"/>
  <c r="AW33" i="10"/>
  <c r="AX28" i="10"/>
  <c r="AX31" i="10" s="1"/>
  <c r="AW37" i="10"/>
  <c r="AX120" i="11" l="1"/>
  <c r="AX121" i="11" s="1"/>
  <c r="AX34" i="10"/>
  <c r="AZ358" i="11"/>
  <c r="AZ359" i="11" s="1"/>
  <c r="AZ360" i="11" s="1"/>
  <c r="AZ361" i="11" s="1"/>
  <c r="BA353" i="11"/>
  <c r="BA356" i="11" s="1"/>
  <c r="BA388" i="11"/>
  <c r="BB383" i="11"/>
  <c r="BB386" i="11" s="1"/>
  <c r="AX33" i="10"/>
  <c r="AY28" i="10"/>
  <c r="AY31" i="10" s="1"/>
  <c r="AY118" i="11"/>
  <c r="AY119" i="11" s="1"/>
  <c r="AZ113" i="11"/>
  <c r="AZ116" i="11" s="1"/>
  <c r="AZ389" i="11"/>
  <c r="AZ390" i="11" s="1"/>
  <c r="AZ391" i="11" s="1"/>
  <c r="BB355" i="11"/>
  <c r="BB115" i="11" s="1"/>
  <c r="BB30" i="10" s="1"/>
  <c r="BC385" i="11"/>
  <c r="AY36" i="10"/>
  <c r="AY37" i="10" s="1"/>
  <c r="AY359" i="11"/>
  <c r="AY360" i="11" s="1"/>
  <c r="AY361" i="11" s="1"/>
  <c r="BB388" i="11" l="1"/>
  <c r="BC383" i="11"/>
  <c r="BC386" i="11" s="1"/>
  <c r="BA389" i="11"/>
  <c r="BA390" i="11" s="1"/>
  <c r="BA391" i="11" s="1"/>
  <c r="AY34" i="10"/>
  <c r="AY120" i="11"/>
  <c r="AY121" i="11" s="1"/>
  <c r="BA358" i="11"/>
  <c r="BA359" i="11" s="1"/>
  <c r="BA360" i="11" s="1"/>
  <c r="BA361" i="11" s="1"/>
  <c r="BB353" i="11"/>
  <c r="BB356" i="11" s="1"/>
  <c r="AZ118" i="11"/>
  <c r="AZ119" i="11" s="1"/>
  <c r="BA113" i="11"/>
  <c r="BA116" i="11" s="1"/>
  <c r="BC355" i="11"/>
  <c r="BC115" i="11" s="1"/>
  <c r="BC30" i="10" s="1"/>
  <c r="BD385" i="11"/>
  <c r="AZ36" i="10"/>
  <c r="AZ37" i="10" s="1"/>
  <c r="AY33" i="10"/>
  <c r="AZ28" i="10"/>
  <c r="AZ31" i="10" s="1"/>
  <c r="BC388" i="11" l="1"/>
  <c r="BD383" i="11"/>
  <c r="BD386" i="11" s="1"/>
  <c r="BB358" i="11"/>
  <c r="BC353" i="11"/>
  <c r="BC356" i="11" s="1"/>
  <c r="AZ34" i="10"/>
  <c r="AZ120" i="11"/>
  <c r="AZ121" i="11" s="1"/>
  <c r="BB113" i="11"/>
  <c r="BB116" i="11" s="1"/>
  <c r="BA118" i="11"/>
  <c r="BC389" i="11"/>
  <c r="BC390" i="11" s="1"/>
  <c r="BC391" i="11" s="1"/>
  <c r="BA36" i="10"/>
  <c r="BA37" i="10" s="1"/>
  <c r="BB359" i="11"/>
  <c r="BB360" i="11" s="1"/>
  <c r="BB361" i="11" s="1"/>
  <c r="BD355" i="11"/>
  <c r="BD115" i="11" s="1"/>
  <c r="BD30" i="10" s="1"/>
  <c r="BE385" i="11"/>
  <c r="BA28" i="10"/>
  <c r="BA31" i="10" s="1"/>
  <c r="AZ33" i="10"/>
  <c r="BB389" i="11"/>
  <c r="BB390" i="11" s="1"/>
  <c r="BB391" i="11" s="1"/>
  <c r="BA33" i="10" l="1"/>
  <c r="BB28" i="10"/>
  <c r="BB31" i="10" s="1"/>
  <c r="BC113" i="11"/>
  <c r="BC116" i="11" s="1"/>
  <c r="BB118" i="11"/>
  <c r="BD388" i="11"/>
  <c r="BE383" i="11"/>
  <c r="BE386" i="11" s="1"/>
  <c r="BE355" i="11"/>
  <c r="BE115" i="11" s="1"/>
  <c r="BE30" i="10" s="1"/>
  <c r="BF385" i="11"/>
  <c r="BC358" i="11"/>
  <c r="BC359" i="11" s="1"/>
  <c r="BC360" i="11" s="1"/>
  <c r="BC361" i="11" s="1"/>
  <c r="BD353" i="11"/>
  <c r="BD356" i="11" s="1"/>
  <c r="BB36" i="10"/>
  <c r="BA119" i="11"/>
  <c r="BD389" i="11"/>
  <c r="BD390" i="11" s="1"/>
  <c r="BD391" i="11" s="1"/>
  <c r="BE388" i="11" l="1"/>
  <c r="BF383" i="11"/>
  <c r="BF386" i="11" s="1"/>
  <c r="BC36" i="10"/>
  <c r="BC37" i="10" s="1"/>
  <c r="BC118" i="11"/>
  <c r="BD113" i="11"/>
  <c r="BD116" i="11" s="1"/>
  <c r="BE389" i="11"/>
  <c r="BE390" i="11" s="1"/>
  <c r="BE391" i="11" s="1"/>
  <c r="BB37" i="10"/>
  <c r="BE353" i="11"/>
  <c r="BE356" i="11" s="1"/>
  <c r="BD358" i="11"/>
  <c r="BD359" i="11" s="1"/>
  <c r="BD360" i="11" s="1"/>
  <c r="BD361" i="11" s="1"/>
  <c r="BF355" i="11"/>
  <c r="BF115" i="11" s="1"/>
  <c r="BF30" i="10" s="1"/>
  <c r="BG385" i="11"/>
  <c r="BB33" i="10"/>
  <c r="BC28" i="10"/>
  <c r="BC31" i="10" s="1"/>
  <c r="BA34" i="10"/>
  <c r="BA120" i="11"/>
  <c r="BA121" i="11" s="1"/>
  <c r="BB119" i="11"/>
  <c r="BC33" i="10" l="1"/>
  <c r="BD28" i="10"/>
  <c r="BD31" i="10" s="1"/>
  <c r="BD36" i="10"/>
  <c r="BD37" i="10"/>
  <c r="BG355" i="11"/>
  <c r="BG115" i="11" s="1"/>
  <c r="BG30" i="10" s="1"/>
  <c r="BH385" i="11"/>
  <c r="BC119" i="11"/>
  <c r="BE358" i="11"/>
  <c r="BE359" i="11" s="1"/>
  <c r="BE360" i="11" s="1"/>
  <c r="BE361" i="11" s="1"/>
  <c r="BF353" i="11"/>
  <c r="BF356" i="11" s="1"/>
  <c r="BG383" i="11"/>
  <c r="BG386" i="11" s="1"/>
  <c r="BF388" i="11"/>
  <c r="BD118" i="11"/>
  <c r="BE113" i="11"/>
  <c r="BE116" i="11" s="1"/>
  <c r="BB34" i="10"/>
  <c r="BB120" i="11"/>
  <c r="BB121" i="11" s="1"/>
  <c r="BF113" i="11" l="1"/>
  <c r="BF116" i="11" s="1"/>
  <c r="BE118" i="11"/>
  <c r="BE119" i="11" s="1"/>
  <c r="BE36" i="10"/>
  <c r="BE37" i="10" s="1"/>
  <c r="BG388" i="11"/>
  <c r="BH383" i="11"/>
  <c r="BH386" i="11" s="1"/>
  <c r="BH388" i="11" s="1"/>
  <c r="BF358" i="11"/>
  <c r="BF359" i="11" s="1"/>
  <c r="BF360" i="11" s="1"/>
  <c r="BF361" i="11" s="1"/>
  <c r="BG353" i="11"/>
  <c r="BG356" i="11" s="1"/>
  <c r="BE28" i="10"/>
  <c r="BE31" i="10" s="1"/>
  <c r="BD33" i="10"/>
  <c r="BH355" i="11"/>
  <c r="D385" i="11"/>
  <c r="D386" i="11" s="1"/>
  <c r="BD119" i="11"/>
  <c r="BF389" i="11"/>
  <c r="BF390" i="11" s="1"/>
  <c r="BF391" i="11" s="1"/>
  <c r="BC34" i="10"/>
  <c r="BC120" i="11"/>
  <c r="BC121" i="11" s="1"/>
  <c r="BD34" i="10" l="1"/>
  <c r="BD120" i="11"/>
  <c r="BD121" i="11" s="1"/>
  <c r="BH115" i="11"/>
  <c r="D355" i="11"/>
  <c r="D356" i="11" s="1"/>
  <c r="BF36" i="10"/>
  <c r="BF37" i="10"/>
  <c r="BE120" i="11"/>
  <c r="BE121" i="11" s="1"/>
  <c r="BE34" i="10"/>
  <c r="BH389" i="11"/>
  <c r="BH390" i="11" s="1"/>
  <c r="BH391" i="11" s="1"/>
  <c r="BG389" i="11"/>
  <c r="BG390" i="11" s="1"/>
  <c r="BG391" i="11" s="1"/>
  <c r="BE33" i="10"/>
  <c r="BF28" i="10"/>
  <c r="BF31" i="10" s="1"/>
  <c r="BH353" i="11"/>
  <c r="BH356" i="11" s="1"/>
  <c r="BH358" i="11" s="1"/>
  <c r="BG358" i="11"/>
  <c r="BH359" i="11" s="1"/>
  <c r="BH360" i="11" s="1"/>
  <c r="BH361" i="11" s="1"/>
  <c r="BG113" i="11"/>
  <c r="BG116" i="11" s="1"/>
  <c r="BF118" i="11"/>
  <c r="BF119" i="11" s="1"/>
  <c r="BG36" i="10" l="1"/>
  <c r="BF33" i="10"/>
  <c r="BG28" i="10"/>
  <c r="BG31" i="10" s="1"/>
  <c r="BH30" i="10"/>
  <c r="D30" i="10" s="1"/>
  <c r="D31" i="10" s="1"/>
  <c r="D115" i="11"/>
  <c r="D116" i="11" s="1"/>
  <c r="BG359" i="11"/>
  <c r="BG360" i="11" s="1"/>
  <c r="BG361" i="11" s="1"/>
  <c r="BF34" i="10"/>
  <c r="BF120" i="11"/>
  <c r="BF121" i="11" s="1"/>
  <c r="BG118" i="11"/>
  <c r="BG119" i="11" s="1"/>
  <c r="BH113" i="11"/>
  <c r="BH116" i="11" s="1"/>
  <c r="BH118" i="11" s="1"/>
  <c r="BG33" i="10" l="1"/>
  <c r="BH28" i="10"/>
  <c r="BH31" i="10" s="1"/>
  <c r="BH33" i="10" s="1"/>
  <c r="BG120" i="11"/>
  <c r="BG121" i="11" s="1"/>
  <c r="BG34" i="10"/>
  <c r="BH36" i="10"/>
  <c r="BH37" i="10" s="1"/>
  <c r="BH119" i="11"/>
  <c r="BG37" i="10"/>
  <c r="BH34" i="10" l="1"/>
  <c r="BH120" i="11"/>
  <c r="BH121" i="11" s="1"/>
  <c r="F46" i="1" l="1"/>
  <c r="G46" i="1" s="1"/>
  <c r="F42" i="1"/>
  <c r="G42" i="1" s="1"/>
  <c r="F30" i="1"/>
  <c r="F44" i="1"/>
  <c r="G44" i="1" s="1"/>
  <c r="F31" i="1"/>
  <c r="F33" i="1"/>
  <c r="F43" i="1"/>
  <c r="G43" i="1" s="1"/>
  <c r="F47" i="1"/>
  <c r="G47" i="1" s="1"/>
  <c r="F35" i="1"/>
  <c r="F41" i="1"/>
  <c r="F34" i="1"/>
  <c r="F32" i="1"/>
  <c r="F36" i="1" l="1"/>
  <c r="F49" i="1"/>
  <c r="G41" i="1"/>
</calcChain>
</file>

<file path=xl/comments1.xml><?xml version="1.0" encoding="utf-8"?>
<comments xmlns="http://schemas.openxmlformats.org/spreadsheetml/2006/main">
  <authors>
    <author>FPL_User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FPL_User:</t>
        </r>
        <r>
          <rPr>
            <sz val="9"/>
            <color indexed="81"/>
            <rFont val="Tahoma"/>
            <family val="2"/>
          </rPr>
          <t xml:space="preserve">
Based on the rate assumed in the AFUDC analysis prepared for R. Reagan.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FPL_User:</t>
        </r>
        <r>
          <rPr>
            <sz val="9"/>
            <color indexed="81"/>
            <rFont val="Tahoma"/>
            <family val="2"/>
          </rPr>
          <t xml:space="preserve">
Based on composite rate, per FPL Finance (J. Squires)</t>
        </r>
      </text>
    </comment>
  </commentList>
</comments>
</file>

<file path=xl/sharedStrings.xml><?xml version="1.0" encoding="utf-8"?>
<sst xmlns="http://schemas.openxmlformats.org/spreadsheetml/2006/main" count="1696" uniqueCount="451">
  <si>
    <t>Total Change in Retail Rate Base</t>
  </si>
  <si>
    <t>Less:</t>
  </si>
  <si>
    <t>Canaveral</t>
  </si>
  <si>
    <t>Riviera</t>
  </si>
  <si>
    <t>Everglades</t>
  </si>
  <si>
    <t>EPU</t>
  </si>
  <si>
    <t>Total Change in Retail RB Requiring Rate Increase</t>
  </si>
  <si>
    <t>WC3</t>
  </si>
  <si>
    <t>Change in Nuclear Fuel</t>
  </si>
  <si>
    <t>Change in Working Capital</t>
  </si>
  <si>
    <t>Other</t>
  </si>
  <si>
    <t>Rev Req</t>
  </si>
  <si>
    <t>RR Factor</t>
  </si>
  <si>
    <t>Pre-Tax WACC</t>
  </si>
  <si>
    <t>Pre-Tax WACC + Depreciation + Prop Tax</t>
  </si>
  <si>
    <t>Maintenance/Run Rate</t>
  </si>
  <si>
    <t>Nuclear - Excl Regulatory</t>
  </si>
  <si>
    <t>IM</t>
  </si>
  <si>
    <t>CS</t>
  </si>
  <si>
    <t>Peakers</t>
  </si>
  <si>
    <t>Solar</t>
  </si>
  <si>
    <t>Regulatory/Compliance</t>
  </si>
  <si>
    <t>Depreciation of Existing Plant</t>
  </si>
  <si>
    <t>Maintenance/Run Rate net of Dep Cash Flow</t>
  </si>
  <si>
    <t>Total Change in Rate base from Projects/Activities</t>
  </si>
  <si>
    <t>RB</t>
  </si>
  <si>
    <t>business case</t>
  </si>
  <si>
    <t>business base</t>
  </si>
  <si>
    <t>required</t>
  </si>
  <si>
    <t>required/committed</t>
  </si>
  <si>
    <t>Analysis of Capital Revenue Requirements</t>
  </si>
  <si>
    <t>customer SAIDI benefit</t>
  </si>
  <si>
    <t>PD - All Other "normal"</t>
  </si>
  <si>
    <t>Other CapEx</t>
  </si>
  <si>
    <t>Other (i.e. unexplained)</t>
  </si>
  <si>
    <t>Comments</t>
  </si>
  <si>
    <t>Retail Rate Base from New Capital Initiatives- To be Explained</t>
  </si>
  <si>
    <t>PD - Reliability (incl SL transmisison line)</t>
  </si>
  <si>
    <t>Sources of Change in Retail Rate Base (excl juris factors)</t>
  </si>
  <si>
    <t>%</t>
  </si>
  <si>
    <t>NSA</t>
  </si>
  <si>
    <t>Working Capital</t>
  </si>
  <si>
    <t>a-2013</t>
  </si>
  <si>
    <t>a-2014</t>
  </si>
  <si>
    <t>2015</t>
  </si>
  <si>
    <t>2016</t>
  </si>
  <si>
    <t>2017</t>
  </si>
  <si>
    <t>2018</t>
  </si>
  <si>
    <t>041: RIVIERA REPOWERING</t>
  </si>
  <si>
    <t>Intangible</t>
  </si>
  <si>
    <t>Ending Net Plant</t>
  </si>
  <si>
    <t>Ending Net Plant - 13 Month Avg</t>
  </si>
  <si>
    <t>Other Generation</t>
  </si>
  <si>
    <t xml:space="preserve">   Ending Gross Plant</t>
  </si>
  <si>
    <t>Total 13 mo Avg</t>
  </si>
  <si>
    <t>121: PORT EVERGLADES COMBINED CYCLE</t>
  </si>
  <si>
    <t>131: CAPE CANAVERAL REPOWERING</t>
  </si>
  <si>
    <t>191: WEST COUNTY ENERGY CENTER #3</t>
  </si>
  <si>
    <t>Transmission</t>
  </si>
  <si>
    <t>TURKEY POINT COMMON EPU</t>
  </si>
  <si>
    <t>TURKEY POINT UNIT #3 EPU</t>
  </si>
  <si>
    <t>Summary Total of EPU's</t>
  </si>
  <si>
    <t>Nuclear Generation</t>
  </si>
  <si>
    <t>2013 to 2017</t>
  </si>
  <si>
    <t>Retail Rate Base</t>
  </si>
  <si>
    <t>Less other earning:</t>
  </si>
  <si>
    <t>CC</t>
  </si>
  <si>
    <t>Riv</t>
  </si>
  <si>
    <t>PE</t>
  </si>
  <si>
    <t>WCEC3</t>
  </si>
  <si>
    <t>Total Other Earning in Retail RB</t>
  </si>
  <si>
    <t>AVERAGE 13 MONTH RATE BASE</t>
  </si>
  <si>
    <t>(Figures in $ Millions)</t>
  </si>
  <si>
    <t>Variance</t>
  </si>
  <si>
    <t>2017 to 2018</t>
  </si>
  <si>
    <t>Non-Earning Projects</t>
  </si>
  <si>
    <t>Power Delivery</t>
  </si>
  <si>
    <t>Reliability</t>
  </si>
  <si>
    <t>Storm Secure</t>
  </si>
  <si>
    <t>Total Power Delivery</t>
  </si>
  <si>
    <t>Power Generation</t>
  </si>
  <si>
    <t>Total Power Generation</t>
  </si>
  <si>
    <t>Total Nuclear Generation</t>
  </si>
  <si>
    <t>Total Eng &amp; Construction</t>
  </si>
  <si>
    <t>Total Info Management</t>
  </si>
  <si>
    <t>TOTAL NON-EARNING PROJECTS</t>
  </si>
  <si>
    <t>Earning Projects</t>
  </si>
  <si>
    <t>TOTAL EARNING PROJECTS</t>
  </si>
  <si>
    <t>TOTAL New Retail Capex - Net Plant Impact on RB</t>
  </si>
  <si>
    <t>TOTAL New Retail Capex -  Depr (RB impact)</t>
  </si>
  <si>
    <t>TOTAL New Retail Capex - Gross Impact on RB</t>
  </si>
  <si>
    <t>Removal &amp; Dismantlement</t>
  </si>
  <si>
    <t>Effect of $326MM Depr Study on RB</t>
  </si>
  <si>
    <t>Total % of Increase in Retail Rate Base Explained</t>
  </si>
  <si>
    <t>Adjusted Increase in Retail RB</t>
  </si>
  <si>
    <t>Increase in Retail Rate Base since 2013</t>
  </si>
  <si>
    <t>Figures in Millions</t>
  </si>
  <si>
    <t>Annual Depreciation</t>
  </si>
  <si>
    <t>Total Annual Depreciation</t>
  </si>
  <si>
    <t>Cumulative Depreciation</t>
  </si>
  <si>
    <t>Total Cumulative Depreciation</t>
  </si>
  <si>
    <t>Depreciation (13-mo. Avg)</t>
  </si>
  <si>
    <t>Total Depreciation</t>
  </si>
  <si>
    <t>13-Month Average Rate Base</t>
  </si>
  <si>
    <t>Total 13mo Avg Rate Base</t>
  </si>
  <si>
    <t>Variances (2013-2017)</t>
  </si>
  <si>
    <t>Total 13-Month Avg. RB</t>
  </si>
  <si>
    <t>SUMMARY II</t>
  </si>
  <si>
    <t>Sum</t>
  </si>
  <si>
    <t>Eligible Annual Capex</t>
  </si>
  <si>
    <t>Cumulative Capex</t>
  </si>
  <si>
    <t>Plant, Beginning</t>
  </si>
  <si>
    <t>Placed in Service</t>
  </si>
  <si>
    <t>Depreciation</t>
  </si>
  <si>
    <t>Plant, Ending</t>
  </si>
  <si>
    <t>Rate Base, Ending</t>
  </si>
  <si>
    <t>13-Month Average Depreciation</t>
  </si>
  <si>
    <t>Variance (2013-2017)</t>
  </si>
  <si>
    <t>13-Month Average Rate Base (Earning)</t>
  </si>
  <si>
    <t>13-Month Average Rate Base (Non-Earning)</t>
  </si>
  <si>
    <t>Total Earning &amp; Non-Earning</t>
  </si>
  <si>
    <t>Addback:  13-Month Average Depreciation (Earning)</t>
  </si>
  <si>
    <t>Addback:  13-Month Average Depreciation (Non-Earning)</t>
  </si>
  <si>
    <t>Gross Capex</t>
  </si>
  <si>
    <t>CAPITAL EXPENDITURES (NON-EARNING PROJECTS)</t>
  </si>
  <si>
    <t>Depr</t>
  </si>
  <si>
    <t>Rates</t>
  </si>
  <si>
    <t>Lookup</t>
  </si>
  <si>
    <t>Category</t>
  </si>
  <si>
    <t>Total Growth</t>
  </si>
  <si>
    <t>TOTAL CAPITAL EXPENDITURES (NON-EARNING)</t>
  </si>
  <si>
    <t>Global Assumptions</t>
  </si>
  <si>
    <t>Retail %</t>
  </si>
  <si>
    <t>Average Rate Base</t>
  </si>
  <si>
    <t>Equity Ratio</t>
  </si>
  <si>
    <t>Equity Return</t>
  </si>
  <si>
    <t>Depreciation Summary</t>
  </si>
  <si>
    <t>Total Non-Earning Projects</t>
  </si>
  <si>
    <t>Power Delivery Plant in Service</t>
  </si>
  <si>
    <t>Total Power Delivery Plant in Service</t>
  </si>
  <si>
    <t>Equity Portion of Average Rate Base</t>
  </si>
  <si>
    <t>Equity Return (12-mo. Rolling)</t>
  </si>
  <si>
    <t>Power Generation Plant in Service</t>
  </si>
  <si>
    <t>Engineering &amp; Construction</t>
  </si>
  <si>
    <t>Total Engineering &amp; Construction</t>
  </si>
  <si>
    <t>Information Management</t>
  </si>
  <si>
    <t>Total Information Management</t>
  </si>
  <si>
    <t>Total Other</t>
  </si>
  <si>
    <t>CAPITAL EXPENDITURES (EARNING PROJECTS)</t>
  </si>
  <si>
    <t>Subtotal:  Peaker Upgrades</t>
  </si>
  <si>
    <t>Subtotal:  Solar Upgrades</t>
  </si>
  <si>
    <t>TOTAL CAPITAL EXPENDITURES (EARNING)</t>
  </si>
  <si>
    <t>COD</t>
  </si>
  <si>
    <t>Yr 1 Ops</t>
  </si>
  <si>
    <t>LP Turbines</t>
  </si>
  <si>
    <t>Total Earning Projects</t>
  </si>
  <si>
    <t>Total Power Generation Plant in Service</t>
  </si>
  <si>
    <t>Nuclear Plant in Service</t>
  </si>
  <si>
    <t>Total Nuclear</t>
  </si>
  <si>
    <t>Customer Service</t>
  </si>
  <si>
    <t>Total Customer Service</t>
  </si>
  <si>
    <t>FPL Capital Expenditures - Earning Projects Only</t>
  </si>
  <si>
    <t>Excluding Nuclear Fuels</t>
  </si>
  <si>
    <t>2012 - 2018</t>
  </si>
  <si>
    <t>$ Millions</t>
  </si>
  <si>
    <t>Actual</t>
  </si>
  <si>
    <t>.05 CT Parts</t>
  </si>
  <si>
    <t>Nuclear</t>
  </si>
  <si>
    <t>Extended Power Uprate (EPU)</t>
  </si>
  <si>
    <t>St. Lucie Reactor Coolant Pumps (RCP)</t>
  </si>
  <si>
    <t>Turkey Pt. Excellence (TPE)</t>
  </si>
  <si>
    <t>Turkey Pt. Low Pressure Turbine Replacement</t>
  </si>
  <si>
    <t>Turkey Pt. Units 6&amp;7</t>
  </si>
  <si>
    <t>St. Lucie #4 Line / Treasure Substation</t>
  </si>
  <si>
    <t>Advanced Metering Infrastructure</t>
  </si>
  <si>
    <t>Martin Solar Thermal</t>
  </si>
  <si>
    <t>West County 1&amp;2</t>
  </si>
  <si>
    <t>West County 3</t>
  </si>
  <si>
    <t>Riviera Mod</t>
  </si>
  <si>
    <t>Cape Canaveral Mod</t>
  </si>
  <si>
    <t>Port Everglades Mod</t>
  </si>
  <si>
    <t>Okeechobee Energy Center</t>
  </si>
  <si>
    <t>Hendry Energy Center</t>
  </si>
  <si>
    <t>Manatee 1&amp;2 ESP (Base)</t>
  </si>
  <si>
    <t>Other (Martin Solar, West County 1,2,3)</t>
  </si>
  <si>
    <t>Peaker Upgrades</t>
  </si>
  <si>
    <t>Ft. Lauderdale Peakers</t>
  </si>
  <si>
    <t>Ft. Myers Peakers</t>
  </si>
  <si>
    <t>Ft. Lauderdale Black Start Upgrades</t>
  </si>
  <si>
    <t>Ft Myers 3A &amp; 3B Upgrades</t>
  </si>
  <si>
    <t>Ft Myers Black Start Upgrades</t>
  </si>
  <si>
    <t>Sub-Total Peaker Uprgades</t>
  </si>
  <si>
    <t>Babcock Ranch Solar</t>
  </si>
  <si>
    <t>Citrus Solar</t>
  </si>
  <si>
    <t>Manatee Solar</t>
  </si>
  <si>
    <t>Sub-Total Solar</t>
  </si>
  <si>
    <t>FPL Capital Expenditures - Infrastructure Only</t>
  </si>
  <si>
    <t>2013 - 2019</t>
  </si>
  <si>
    <t>Indicators Impacted</t>
  </si>
  <si>
    <t>Growth</t>
  </si>
  <si>
    <t>New Service</t>
  </si>
  <si>
    <t>T&amp;S Planned Reliability</t>
  </si>
  <si>
    <t>SAIDI</t>
  </si>
  <si>
    <t>Distribution Automation</t>
  </si>
  <si>
    <t>Cable Rehab</t>
  </si>
  <si>
    <t>Other Reliability</t>
  </si>
  <si>
    <t>Total Reliability</t>
  </si>
  <si>
    <t>Total Storm Secure</t>
  </si>
  <si>
    <t>Restoration</t>
  </si>
  <si>
    <t>Compliance</t>
  </si>
  <si>
    <t>Other Requests</t>
  </si>
  <si>
    <t>Fleet</t>
  </si>
  <si>
    <t>CT Overhauls (Outage Execution and Not Parts)</t>
  </si>
  <si>
    <t>Reliability - EAF
Capital Target</t>
  </si>
  <si>
    <t>CT Parts</t>
  </si>
  <si>
    <t>Coal Sites</t>
  </si>
  <si>
    <t>Steam Sites</t>
  </si>
  <si>
    <t>Gas Turbines</t>
  </si>
  <si>
    <t>Turkey Point Unit 2 Dismantlement</t>
  </si>
  <si>
    <t>Capital Target</t>
  </si>
  <si>
    <t>Putnam Dismantlement</t>
  </si>
  <si>
    <t>Vero Beach Dismantlement</t>
  </si>
  <si>
    <t xml:space="preserve">Staff Groups and Other Capital </t>
  </si>
  <si>
    <t>Equipment Reliability</t>
  </si>
  <si>
    <t>Base Capital</t>
  </si>
  <si>
    <t>EFOR, INPO INDEX, UCF</t>
  </si>
  <si>
    <t>Turbine Reliability</t>
  </si>
  <si>
    <t>All other Equipment Reliability</t>
  </si>
  <si>
    <t>PTN Operating Margin Project</t>
  </si>
  <si>
    <t>Rad Monitor Replacements</t>
  </si>
  <si>
    <t>Storm Hardening-EDG's and Offsite Power</t>
  </si>
  <si>
    <t>Projects</t>
  </si>
  <si>
    <t>Total Equipment Reliability</t>
  </si>
  <si>
    <t>Efficiency</t>
  </si>
  <si>
    <t>O&amp;M $</t>
  </si>
  <si>
    <t>Regulatory</t>
  </si>
  <si>
    <t>Fire Protection - NFPA 805</t>
  </si>
  <si>
    <t>Contiainment Insulation</t>
  </si>
  <si>
    <t>PSL/PTN License Renewal</t>
  </si>
  <si>
    <t>Total Regulatory</t>
  </si>
  <si>
    <t>All other</t>
  </si>
  <si>
    <t>Growth: EPU</t>
  </si>
  <si>
    <t>MWH</t>
  </si>
  <si>
    <t>Eng &amp; Construction</t>
  </si>
  <si>
    <t>Hendry Land</t>
  </si>
  <si>
    <t>Port, Cape, Riviera Mods Removal</t>
  </si>
  <si>
    <t>Info Management</t>
  </si>
  <si>
    <t xml:space="preserve">Customer Facing Applications </t>
  </si>
  <si>
    <t>Customer Service Projects</t>
  </si>
  <si>
    <t xml:space="preserve">Major Projects NGCC $22MM between '15 and '16, CIS Uplift ~$40MM between '17 - '18 </t>
  </si>
  <si>
    <t>AMI / Smart Grid</t>
  </si>
  <si>
    <t>Marketing and communications</t>
  </si>
  <si>
    <t>MP Digital Customer Experience $22MM '14 and '15</t>
  </si>
  <si>
    <t>MP OMS and WMS $60MM '16 - '18</t>
  </si>
  <si>
    <t xml:space="preserve">Total Customer Facing </t>
  </si>
  <si>
    <t>Other Corp Applications</t>
  </si>
  <si>
    <t>Corporate Financial including SAP</t>
  </si>
  <si>
    <t>Infrastructure Srvcs &amp; Other</t>
  </si>
  <si>
    <t>MP Statewide Radio ~$53MM '16 - '17. The rest represents On-Going Maint and Growth</t>
  </si>
  <si>
    <t>Corp Real Estate</t>
  </si>
  <si>
    <t>Meters</t>
  </si>
  <si>
    <t>Net Other</t>
  </si>
  <si>
    <t xml:space="preserve">PSL Credits offsetting minor staff unit expenditures </t>
  </si>
  <si>
    <t>Forecasting Model Contingency</t>
  </si>
  <si>
    <r>
      <t>Total</t>
    </r>
    <r>
      <rPr>
        <b/>
        <sz val="6"/>
        <rFont val="Arial"/>
        <family val="2"/>
      </rPr>
      <t xml:space="preserve">  (1)</t>
    </r>
  </si>
  <si>
    <t>Effect of $282MM Depr Study on RB</t>
  </si>
  <si>
    <t>High Level Forecast Assumptions ($/kWh)</t>
  </si>
  <si>
    <t/>
  </si>
  <si>
    <t>DOT 05</t>
  </si>
  <si>
    <t>Retail Base Revenues</t>
  </si>
  <si>
    <t>Change in CWIP</t>
  </si>
  <si>
    <t>Change in Future Use</t>
  </si>
  <si>
    <t>Total Depreciation 2014-2017</t>
  </si>
  <si>
    <t>EPU and GBRA</t>
  </si>
  <si>
    <t>New Capex 2014-2017</t>
  </si>
  <si>
    <t>2013 Plant Depr Exp</t>
  </si>
  <si>
    <t>Nuc Fuel</t>
  </si>
  <si>
    <t>Future Use</t>
  </si>
  <si>
    <t>PGD</t>
  </si>
  <si>
    <t>Depr Exp - From dep of 2013 Plant</t>
  </si>
  <si>
    <t>Total Depreciation 2018</t>
  </si>
  <si>
    <t>New Capex 2018</t>
  </si>
  <si>
    <t>2018 Plant Depr Exp</t>
  </si>
  <si>
    <t>Forecast as of
Budget Approval</t>
  </si>
  <si>
    <t>Net Plant &amp; 13 Month Avg                     (Source:  Rate Case Scenario)</t>
  </si>
  <si>
    <t>Reserve Equip</t>
  </si>
  <si>
    <t>Reliability Feeders</t>
  </si>
  <si>
    <t>Feeder Hardening</t>
  </si>
  <si>
    <t>Pole Program</t>
  </si>
  <si>
    <t>T&amp;S Storm Secure</t>
  </si>
  <si>
    <t>Outside Requests</t>
  </si>
  <si>
    <t>a-Dec - 2013</t>
  </si>
  <si>
    <t>a-Dec - 2014</t>
  </si>
  <si>
    <t>Dec - 2015</t>
  </si>
  <si>
    <t>Dec - 2016</t>
  </si>
  <si>
    <t>Dec - 2017</t>
  </si>
  <si>
    <t>Dec - 2018</t>
  </si>
  <si>
    <t>10: Juris Adj Utility</t>
  </si>
  <si>
    <t>2014-2017 Depreciation Expense</t>
  </si>
  <si>
    <t>Adjusted Depr Exp</t>
  </si>
  <si>
    <t>Rate Base</t>
  </si>
  <si>
    <t>RAF: Summary Juris Rate Base</t>
  </si>
  <si>
    <t>RATE BASE</t>
  </si>
  <si>
    <t>NET UTILITY PLANT</t>
  </si>
  <si>
    <t>TOTAL PLANT IN SERVICE</t>
  </si>
  <si>
    <t>INTANGIBLE</t>
  </si>
  <si>
    <t>STEAM PRODUCTION</t>
  </si>
  <si>
    <t>NUCLEAR PRODUCTION</t>
  </si>
  <si>
    <t>OTHER PRODUCTION</t>
  </si>
  <si>
    <t>TRANSMISSION</t>
  </si>
  <si>
    <t>DISTRIBUTION EXCL ECCR</t>
  </si>
  <si>
    <t>GENERAL PLANT</t>
  </si>
  <si>
    <t>FUTURE USE PLANT</t>
  </si>
  <si>
    <t>CONSTRUCTION WORK IN PROGRESS</t>
  </si>
  <si>
    <t>TOTAL ACCUM DEPRECIATION</t>
  </si>
  <si>
    <t>ACCUM DEPR INTANGIBLE</t>
  </si>
  <si>
    <t>ACCUM DEPR STEAM PRODUCTION</t>
  </si>
  <si>
    <t>ACCUM DEPR NUCLEAR PRODUCTION</t>
  </si>
  <si>
    <t>ACCUM DEPR OTHER PRODUCTION</t>
  </si>
  <si>
    <t>ACCUM DEPR TRANSMISSION</t>
  </si>
  <si>
    <t>ACCUM DEPR DISTRIB EXCL ECCR</t>
  </si>
  <si>
    <t>ACCUM DEPR GENERAL PLANT</t>
  </si>
  <si>
    <t>NUCLEAR FUEL</t>
  </si>
  <si>
    <t>TOTAL WORKING CAPITAL ASSETS</t>
  </si>
  <si>
    <t>CURRENT ASSETS</t>
  </si>
  <si>
    <t>CASH</t>
  </si>
  <si>
    <t>SPECIAL DEPOSITS</t>
  </si>
  <si>
    <t>WORKING FUNDS</t>
  </si>
  <si>
    <t>ACCOUNTS RECEIVABLE</t>
  </si>
  <si>
    <t>OTHER ACCTS RECEIVABLE</t>
  </si>
  <si>
    <t>ACCUM PROV FR UNCOLLECT ACCTS</t>
  </si>
  <si>
    <t>FUEL STOCK</t>
  </si>
  <si>
    <t>PLT MAT &amp; OPER SUPPLIES</t>
  </si>
  <si>
    <t>STORES EXPENSE</t>
  </si>
  <si>
    <t>PREPAYMENTS</t>
  </si>
  <si>
    <t>RENTS RECEIVABLE</t>
  </si>
  <si>
    <t>ACCRUED REVENUES</t>
  </si>
  <si>
    <t>MISC CUR &amp; ACCR ASSETS</t>
  </si>
  <si>
    <t>OTHER DEFERRED DEBITS</t>
  </si>
  <si>
    <t>OTHER REG ASSETS</t>
  </si>
  <si>
    <t>STUDIES &amp; ANALYSIS</t>
  </si>
  <si>
    <t>CLEARING ACCOUNTS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</si>
  <si>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</si>
  <si>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</si>
  <si>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</si>
  <si>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</si>
  <si>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</si>
  <si>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</si>
  <si>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</si>
  <si>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</si>
  <si>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</si>
  <si>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</si>
  <si>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</si>
  <si>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</si>
  <si>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CUSTOMER ADVANCES CONSTRUCTION</t>
  </si>
  <si>
    <t>OTHER DEFERRED CREDITS</t>
  </si>
  <si>
    <t>OTHER REGULATORY LIABILITY</t>
  </si>
  <si>
    <t>DEFERRED GAINS PROPERTY</t>
  </si>
  <si>
    <t>2013-2017</t>
  </si>
  <si>
    <t>2017-2018</t>
  </si>
  <si>
    <t>Net Plant</t>
  </si>
  <si>
    <t>CWIP</t>
  </si>
  <si>
    <t>W/C</t>
  </si>
  <si>
    <t>TOTAL DEPRECIATION EXPENSE</t>
  </si>
  <si>
    <t>INTANG DEPRECIATION</t>
  </si>
  <si>
    <t>STEAM DEPRECIATION PRODUCTION</t>
  </si>
  <si>
    <t>NUCLEAR DEPRECIATION PRODUCTION</t>
  </si>
  <si>
    <t>OTHER DEPRECIATION PRODUCTION</t>
  </si>
  <si>
    <t>TRANSMISSION DEPRECIATION EXPENSE</t>
  </si>
  <si>
    <t>DISTRIBUTION DEPRECIATION EXPENSE</t>
  </si>
  <si>
    <t>GENERAL DEPRECIATION EXPENSE</t>
  </si>
  <si>
    <t>Surplus</t>
  </si>
  <si>
    <t>Depr Group: SAP FERC Function</t>
  </si>
  <si>
    <t>Depr Group: Plant Site</t>
  </si>
  <si>
    <t>002: Nuclear Generation</t>
  </si>
  <si>
    <t>ST LUCIE COMMON EPU</t>
  </si>
  <si>
    <t>ST LUCIE UNIT #1 EPU</t>
  </si>
  <si>
    <t>ST LUCIE UNIT #2 EPU</t>
  </si>
  <si>
    <t>TURKEY POINT UNIT #4 EPU</t>
  </si>
  <si>
    <t xml:space="preserve">   Total</t>
  </si>
  <si>
    <t>003: Other Generation</t>
  </si>
  <si>
    <t>CAPE CANAVERAL REPOWERING</t>
  </si>
  <si>
    <t>PORT EVERGLADES COMBINED CYCLE</t>
  </si>
  <si>
    <t>RIVIERA REPOWERING</t>
  </si>
  <si>
    <t>WEST COUNTY ENERGY CENTER #3</t>
  </si>
  <si>
    <t>Grid Servicing/Support</t>
  </si>
  <si>
    <t>Grid Servicing</t>
  </si>
  <si>
    <t>Smart Grid</t>
  </si>
  <si>
    <t>Streetlight Restoration</t>
  </si>
  <si>
    <t>Use of Reserve Amortization</t>
  </si>
  <si>
    <t>Offset to O&amp;M Productivity</t>
  </si>
  <si>
    <t>Company Adjustments</t>
  </si>
  <si>
    <t>Impact of Depreciation/Dismantlement Study</t>
  </si>
  <si>
    <t>RAF: Detailed Juris COS ID NOI</t>
  </si>
  <si>
    <t>INC603000: INC603000: DEPR &amp; AMORT EXP - INTANGIBLE</t>
  </si>
  <si>
    <t>INC603001: INC603001: DEPR &amp; AMORT  EXP - INTANGIBLE ARO</t>
  </si>
  <si>
    <t>INC603010: INC603010: DEPR &amp; AMORT EXP - STEAM</t>
  </si>
  <si>
    <t>INC603011: INC603011: DEPR &amp; AMORT EXP - FOSSIL DECOMM</t>
  </si>
  <si>
    <t>INC603015: INC603015: DEPR &amp; AMORT EXP - SURPLUS DISMANTLEMENT DEPR</t>
  </si>
  <si>
    <t>INC603980: INC603980: DEPR EXP - AMORT ELECT PLT  - ACQUI ADJ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</si>
  <si>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</si>
  <si>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</si>
  <si>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</si>
  <si>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</si>
  <si>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INC603029: INC603029: DEPR &amp; AMORT EXP - NUCLEAR FLOWBACK</t>
  </si>
  <si>
    <t>INC603030: INC603030: DEPR &amp; AMORT EXP - OTHER PRODUCTION</t>
  </si>
  <si>
    <t>INC603036: INC603036: DEPR &amp; AMORT EXP - DISMANTLEMENT - OTHER PROD</t>
  </si>
  <si>
    <t>INC603041: INC603041: DEPR &amp; AMORT EXP - TRANSMISSION</t>
  </si>
  <si>
    <t>INC603047: INC603047: DEPR &amp; AMORT EXP - TRANSMISSION - GSU</t>
  </si>
  <si>
    <t>INC603048: INC603048: DEPR &amp; AMORT EXP - TRANSMISSION - OTHER RETAIL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</si>
  <si>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</si>
  <si>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</si>
  <si>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</si>
  <si>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</si>
  <si>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</si>
  <si>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</si>
  <si>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</si>
  <si>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</si>
  <si>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</si>
  <si>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</si>
  <si>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</si>
  <si>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INC603089: INC603089: DEPR &amp; AMORT EXP - DISTRIBUTION FLOWBACK</t>
  </si>
  <si>
    <t>INC603091: INC603091: DEPR &amp; AMORT EXP - GENERAL STRUCTURES</t>
  </si>
  <si>
    <t>INC603093: INC603093: DEPR &amp; AMORT EXP - GENERAL OTHER (EXC ECCR &amp; FERC)</t>
  </si>
  <si>
    <t>FPLM: 2016 Rate Case v3 – 2012 Sep Factors for 2017</t>
  </si>
  <si>
    <t>FPLM: 2016 Rate Case v3</t>
  </si>
  <si>
    <t>Dif. FPLM: 2016 Rate Case v3</t>
  </si>
  <si>
    <t>FPLM: 2016 Rate Case v3</t>
  </si>
  <si>
    <t>Pre-Tax WACC + Prop Tax</t>
  </si>
  <si>
    <t>Capital Initiatives</t>
  </si>
  <si>
    <t>Maintenance Capex</t>
  </si>
  <si>
    <t>CDR: 2016 Rate Case v3</t>
  </si>
  <si>
    <t>Forecast as of
Rate Case</t>
  </si>
  <si>
    <t>PD - Storm Hardening</t>
  </si>
  <si>
    <t>OPC 002128</t>
  </si>
  <si>
    <t>FPL RC-16</t>
  </si>
  <si>
    <t>OPC 002129</t>
  </si>
  <si>
    <t>OPC 002130</t>
  </si>
  <si>
    <t>OPC 002131</t>
  </si>
  <si>
    <t>OPC 002132</t>
  </si>
  <si>
    <t>OPC 002133</t>
  </si>
  <si>
    <t>OPC 002134</t>
  </si>
  <si>
    <t>OPC 002135</t>
  </si>
  <si>
    <t>OPC 002136</t>
  </si>
  <si>
    <t>OPC 002137</t>
  </si>
  <si>
    <t>OPC 002138</t>
  </si>
  <si>
    <t>OPC 002139</t>
  </si>
  <si>
    <t>OPC 002140</t>
  </si>
  <si>
    <t>OPC 002141</t>
  </si>
  <si>
    <t>OPC 002142</t>
  </si>
  <si>
    <t>OPC 002143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</si>
</sst>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#,##0_);[Red]\(#,##0\);&quot; &quot;"/>
    <numFmt numFmtId="168" formatCode="_-* #,##0.00\ _D_M_-;\-* #,##0.00\ _D_M_-;_-* &quot;-&quot;??\ _D_M_-;_-@_-"/>
    <numFmt numFmtId="169" formatCode="0.0000"/>
    <numFmt numFmtId="170" formatCode="_-* #,##0.00\ &quot;DM&quot;_-;\-* #,##0.00\ &quot;DM&quot;_-;_-* &quot;-&quot;??\ &quot;DM&quot;_-;_-@_-"/>
    <numFmt numFmtId="171" formatCode="m/d/yy;@"/>
    <numFmt numFmtId="172" formatCode="#,##0.000_);\(#,##0.000\)"/>
    <numFmt numFmtId="173" formatCode="#,##0.0_);\(#,##0.0\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rgb="FF0000FF"/>
      <name val="Arial"/>
      <family val="2"/>
    </font>
    <font>
      <sz val="10"/>
      <color rgb="FF00B050"/>
      <name val="Arial"/>
      <family val="2"/>
    </font>
    <font>
      <b/>
      <sz val="11"/>
      <color indexed="8"/>
      <name val="Calibri"/>
      <family val="2"/>
      <scheme val="minor"/>
    </font>
    <font>
      <sz val="8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00B05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i/>
      <sz val="8"/>
      <color rgb="FF00B050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i/>
      <u/>
      <sz val="12"/>
      <color indexed="8"/>
      <name val="Arial"/>
      <family val="2"/>
    </font>
    <font>
      <sz val="10"/>
      <color indexed="8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0"/>
      <color rgb="FF008000"/>
      <name val="Arial"/>
      <family val="2"/>
    </font>
    <font>
      <b/>
      <u/>
      <sz val="10"/>
      <color rgb="FF008000"/>
      <name val="Arial"/>
      <family val="2"/>
    </font>
    <font>
      <b/>
      <i/>
      <sz val="12"/>
      <color indexed="8"/>
      <name val="Arial"/>
      <family val="2"/>
    </font>
    <font>
      <b/>
      <i/>
      <u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8"/>
      <color theme="0" tint="-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60"/>
      </patternFill>
    </fill>
    <fill>
      <patternFill patternType="solid">
        <fgColor rgb="FF0048B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6" borderId="0"/>
    <xf numFmtId="9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7" fillId="6" borderId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3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3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3" fillId="17" borderId="0" applyNumberFormat="0" applyBorder="0" applyAlignment="0" applyProtection="0"/>
    <xf numFmtId="0" fontId="42" fillId="12" borderId="0" applyNumberFormat="0" applyBorder="0" applyAlignment="0" applyProtection="0"/>
    <xf numFmtId="0" fontId="42" fillId="18" borderId="0" applyNumberFormat="0" applyBorder="0" applyAlignment="0" applyProtection="0"/>
    <xf numFmtId="0" fontId="43" fillId="13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3" fillId="11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4" fontId="27" fillId="27" borderId="22" applyNumberFormat="0" applyProtection="0">
      <alignment vertical="center"/>
    </xf>
    <xf numFmtId="4" fontId="27" fillId="27" borderId="22" applyNumberFormat="0" applyProtection="0">
      <alignment vertical="center"/>
    </xf>
    <xf numFmtId="4" fontId="45" fillId="28" borderId="22" applyNumberFormat="0" applyProtection="0">
      <alignment vertical="center"/>
    </xf>
    <xf numFmtId="4" fontId="27" fillId="28" borderId="22" applyNumberFormat="0" applyProtection="0">
      <alignment horizontal="left" vertical="center" indent="1"/>
    </xf>
    <xf numFmtId="4" fontId="27" fillId="28" borderId="22" applyNumberFormat="0" applyProtection="0">
      <alignment horizontal="left" vertical="center" indent="1"/>
    </xf>
    <xf numFmtId="0" fontId="46" fillId="27" borderId="23" applyNumberFormat="0" applyProtection="0">
      <alignment horizontal="left" vertical="top" indent="1"/>
    </xf>
    <xf numFmtId="4" fontId="27" fillId="29" borderId="22" applyNumberFormat="0" applyProtection="0">
      <alignment horizontal="left" vertical="center" indent="1"/>
    </xf>
    <xf numFmtId="4" fontId="27" fillId="29" borderId="22" applyNumberFormat="0" applyProtection="0">
      <alignment horizontal="left" vertical="center" indent="1"/>
    </xf>
    <xf numFmtId="4" fontId="27" fillId="30" borderId="22" applyNumberFormat="0" applyProtection="0">
      <alignment horizontal="right" vertical="center"/>
    </xf>
    <xf numFmtId="4" fontId="27" fillId="31" borderId="22" applyNumberFormat="0" applyProtection="0">
      <alignment horizontal="right" vertical="center"/>
    </xf>
    <xf numFmtId="4" fontId="27" fillId="32" borderId="24" applyNumberFormat="0" applyProtection="0">
      <alignment horizontal="right" vertical="center"/>
    </xf>
    <xf numFmtId="4" fontId="27" fillId="33" borderId="22" applyNumberFormat="0" applyProtection="0">
      <alignment horizontal="right" vertical="center"/>
    </xf>
    <xf numFmtId="4" fontId="27" fillId="34" borderId="22" applyNumberFormat="0" applyProtection="0">
      <alignment horizontal="right" vertical="center"/>
    </xf>
    <xf numFmtId="4" fontId="27" fillId="35" borderId="22" applyNumberFormat="0" applyProtection="0">
      <alignment horizontal="right" vertical="center"/>
    </xf>
    <xf numFmtId="4" fontId="27" fillId="36" borderId="22" applyNumberFormat="0" applyProtection="0">
      <alignment horizontal="right" vertical="center"/>
    </xf>
    <xf numFmtId="4" fontId="27" fillId="37" borderId="22" applyNumberFormat="0" applyProtection="0">
      <alignment horizontal="right" vertical="center"/>
    </xf>
    <xf numFmtId="4" fontId="27" fillId="38" borderId="22" applyNumberFormat="0" applyProtection="0">
      <alignment horizontal="right" vertical="center"/>
    </xf>
    <xf numFmtId="4" fontId="27" fillId="39" borderId="24" applyNumberFormat="0" applyProtection="0">
      <alignment horizontal="left" vertical="center" indent="1"/>
    </xf>
    <xf numFmtId="4" fontId="9" fillId="40" borderId="24" applyNumberFormat="0" applyProtection="0">
      <alignment horizontal="left" vertical="center" indent="1"/>
    </xf>
    <xf numFmtId="4" fontId="9" fillId="40" borderId="24" applyNumberFormat="0" applyProtection="0">
      <alignment horizontal="left" vertical="center" indent="1"/>
    </xf>
    <xf numFmtId="4" fontId="27" fillId="41" borderId="22" applyNumberFormat="0" applyProtection="0">
      <alignment horizontal="right" vertical="center"/>
    </xf>
    <xf numFmtId="4" fontId="27" fillId="42" borderId="24" applyNumberFormat="0" applyProtection="0">
      <alignment horizontal="left" vertical="center" indent="1"/>
    </xf>
    <xf numFmtId="4" fontId="27" fillId="41" borderId="24" applyNumberFormat="0" applyProtection="0">
      <alignment horizontal="left" vertical="center" indent="1"/>
    </xf>
    <xf numFmtId="0" fontId="27" fillId="43" borderId="22" applyNumberFormat="0" applyProtection="0">
      <alignment horizontal="left" vertical="center" indent="1"/>
    </xf>
    <xf numFmtId="0" fontId="27" fillId="40" borderId="23" applyNumberFormat="0" applyProtection="0">
      <alignment horizontal="left" vertical="top" indent="1"/>
    </xf>
    <xf numFmtId="0" fontId="27" fillId="44" borderId="22" applyNumberFormat="0" applyProtection="0">
      <alignment horizontal="left" vertical="center" indent="1"/>
    </xf>
    <xf numFmtId="0" fontId="27" fillId="41" borderId="23" applyNumberFormat="0" applyProtection="0">
      <alignment horizontal="left" vertical="top" indent="1"/>
    </xf>
    <xf numFmtId="0" fontId="27" fillId="45" borderId="22" applyNumberFormat="0" applyProtection="0">
      <alignment horizontal="left" vertical="center" indent="1"/>
    </xf>
    <xf numFmtId="0" fontId="27" fillId="45" borderId="23" applyNumberFormat="0" applyProtection="0">
      <alignment horizontal="left" vertical="top" indent="1"/>
    </xf>
    <xf numFmtId="0" fontId="27" fillId="42" borderId="22" applyNumberFormat="0" applyProtection="0">
      <alignment horizontal="left" vertical="center" indent="1"/>
    </xf>
    <xf numFmtId="0" fontId="27" fillId="42" borderId="23" applyNumberFormat="0" applyProtection="0">
      <alignment horizontal="left" vertical="top" indent="1"/>
    </xf>
    <xf numFmtId="0" fontId="27" fillId="46" borderId="25" applyNumberFormat="0">
      <protection locked="0"/>
    </xf>
    <xf numFmtId="0" fontId="25" fillId="40" borderId="26" applyBorder="0"/>
    <xf numFmtId="4" fontId="47" fillId="47" borderId="23" applyNumberFormat="0" applyProtection="0">
      <alignment vertical="center"/>
    </xf>
    <xf numFmtId="4" fontId="45" fillId="48" borderId="27" applyNumberFormat="0" applyProtection="0">
      <alignment vertical="center"/>
    </xf>
    <xf numFmtId="4" fontId="47" fillId="43" borderId="23" applyNumberFormat="0" applyProtection="0">
      <alignment horizontal="left" vertical="center" indent="1"/>
    </xf>
    <xf numFmtId="0" fontId="47" fillId="47" borderId="23" applyNumberFormat="0" applyProtection="0">
      <alignment horizontal="left" vertical="top" indent="1"/>
    </xf>
    <xf numFmtId="4" fontId="27" fillId="0" borderId="22" applyNumberFormat="0" applyProtection="0">
      <alignment horizontal="right" vertical="center"/>
    </xf>
    <xf numFmtId="4" fontId="27" fillId="0" borderId="22" applyNumberFormat="0" applyProtection="0">
      <alignment horizontal="right" vertical="center"/>
    </xf>
    <xf numFmtId="4" fontId="45" fillId="49" borderId="22" applyNumberFormat="0" applyProtection="0">
      <alignment horizontal="right" vertical="center"/>
    </xf>
    <xf numFmtId="4" fontId="27" fillId="29" borderId="22" applyNumberFormat="0" applyProtection="0">
      <alignment horizontal="left" vertical="center" indent="1"/>
    </xf>
    <xf numFmtId="4" fontId="27" fillId="29" borderId="22" applyNumberFormat="0" applyProtection="0">
      <alignment horizontal="left" vertical="center" indent="1"/>
    </xf>
    <xf numFmtId="0" fontId="47" fillId="41" borderId="23" applyNumberFormat="0" applyProtection="0">
      <alignment horizontal="left" vertical="top" indent="1"/>
    </xf>
    <xf numFmtId="4" fontId="48" fillId="50" borderId="24" applyNumberFormat="0" applyProtection="0">
      <alignment horizontal="left" vertical="center" indent="1"/>
    </xf>
    <xf numFmtId="0" fontId="27" fillId="51" borderId="27"/>
    <xf numFmtId="4" fontId="49" fillId="46" borderId="22" applyNumberFormat="0" applyProtection="0">
      <alignment horizontal="right" vertical="center"/>
    </xf>
    <xf numFmtId="0" fontId="50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377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0" fontId="0" fillId="0" borderId="0" xfId="0" applyAlignment="1">
      <alignment horizontal="left" indent="1"/>
    </xf>
    <xf numFmtId="164" fontId="0" fillId="0" borderId="0" xfId="1" applyNumberFormat="1" applyFont="1" applyBorder="1"/>
    <xf numFmtId="0" fontId="3" fillId="0" borderId="0" xfId="0" applyFont="1"/>
    <xf numFmtId="0" fontId="4" fillId="0" borderId="0" xfId="0" applyFont="1"/>
    <xf numFmtId="0" fontId="3" fillId="2" borderId="2" xfId="0" applyFont="1" applyFill="1" applyBorder="1"/>
    <xf numFmtId="0" fontId="0" fillId="2" borderId="3" xfId="0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0" fontId="0" fillId="2" borderId="6" xfId="0" applyFill="1" applyBorder="1"/>
    <xf numFmtId="0" fontId="0" fillId="2" borderId="5" xfId="0" quotePrefix="1" applyFill="1" applyBorder="1"/>
    <xf numFmtId="0" fontId="0" fillId="2" borderId="7" xfId="0" applyFill="1" applyBorder="1"/>
    <xf numFmtId="0" fontId="0" fillId="2" borderId="8" xfId="0" applyFill="1" applyBorder="1"/>
    <xf numFmtId="164" fontId="0" fillId="2" borderId="9" xfId="1" applyNumberFormat="1" applyFont="1" applyFill="1" applyBorder="1"/>
    <xf numFmtId="0" fontId="0" fillId="2" borderId="10" xfId="0" applyFill="1" applyBorder="1"/>
    <xf numFmtId="0" fontId="2" fillId="2" borderId="4" xfId="0" applyFont="1" applyFill="1" applyBorder="1"/>
    <xf numFmtId="0" fontId="2" fillId="2" borderId="11" xfId="0" applyFont="1" applyFill="1" applyBorder="1"/>
    <xf numFmtId="164" fontId="0" fillId="0" borderId="0" xfId="0" applyNumberFormat="1"/>
    <xf numFmtId="10" fontId="0" fillId="0" borderId="0" xfId="2" applyNumberFormat="1" applyFont="1"/>
    <xf numFmtId="164" fontId="0" fillId="3" borderId="1" xfId="1" applyNumberFormat="1" applyFont="1" applyFill="1" applyBorder="1"/>
    <xf numFmtId="43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Border="1"/>
    <xf numFmtId="0" fontId="0" fillId="0" borderId="0" xfId="0" applyFill="1" applyBorder="1"/>
    <xf numFmtId="1" fontId="0" fillId="0" borderId="0" xfId="0" applyNumberFormat="1"/>
    <xf numFmtId="10" fontId="0" fillId="0" borderId="0" xfId="2" applyNumberFormat="1" applyFont="1" applyFill="1" applyBorder="1"/>
    <xf numFmtId="166" fontId="0" fillId="0" borderId="0" xfId="0" applyNumberFormat="1" applyFill="1" applyBorder="1"/>
    <xf numFmtId="1" fontId="0" fillId="0" borderId="0" xfId="0" applyNumberFormat="1" applyFill="1" applyBorder="1"/>
    <xf numFmtId="0" fontId="8" fillId="0" borderId="15" xfId="4" applyFont="1" applyFill="1" applyBorder="1" applyAlignment="1">
      <alignment horizontal="center" vertical="center" wrapText="1"/>
    </xf>
    <xf numFmtId="0" fontId="9" fillId="0" borderId="16" xfId="4" applyFont="1" applyBorder="1" applyAlignment="1">
      <alignment horizontal="center" vertical="center" wrapText="1"/>
    </xf>
    <xf numFmtId="0" fontId="7" fillId="0" borderId="0" xfId="4"/>
    <xf numFmtId="0" fontId="7" fillId="0" borderId="0" xfId="4" applyFill="1"/>
    <xf numFmtId="0" fontId="10" fillId="0" borderId="0" xfId="4" applyFont="1" applyBorder="1" applyAlignment="1">
      <alignment horizontal="left" indent="2"/>
    </xf>
    <xf numFmtId="0" fontId="9" fillId="0" borderId="0" xfId="4" applyFont="1" applyAlignment="1">
      <alignment horizontal="left" indent="1"/>
    </xf>
    <xf numFmtId="167" fontId="9" fillId="0" borderId="0" xfId="4" applyNumberFormat="1" applyFont="1" applyAlignment="1">
      <alignment horizontal="right"/>
    </xf>
    <xf numFmtId="0" fontId="9" fillId="0" borderId="0" xfId="4" applyFont="1" applyAlignment="1">
      <alignment horizontal="left" indent="3"/>
    </xf>
    <xf numFmtId="0" fontId="7" fillId="0" borderId="0" xfId="4" applyFont="1" applyFill="1"/>
    <xf numFmtId="0" fontId="9" fillId="4" borderId="0" xfId="4" applyFont="1" applyFill="1" applyAlignment="1">
      <alignment horizontal="left" indent="3"/>
    </xf>
    <xf numFmtId="167" fontId="7" fillId="4" borderId="0" xfId="4" applyNumberFormat="1" applyFill="1"/>
    <xf numFmtId="167" fontId="9" fillId="4" borderId="0" xfId="4" applyNumberFormat="1" applyFont="1" applyFill="1" applyAlignment="1">
      <alignment horizontal="right"/>
    </xf>
    <xf numFmtId="167" fontId="7" fillId="0" borderId="0" xfId="4" applyNumberFormat="1"/>
    <xf numFmtId="0" fontId="10" fillId="0" borderId="0" xfId="4" applyFont="1" applyAlignment="1">
      <alignment horizontal="left" indent="2"/>
    </xf>
    <xf numFmtId="0" fontId="9" fillId="0" borderId="0" xfId="4" applyFont="1" applyBorder="1" applyAlignment="1">
      <alignment horizontal="left" indent="1"/>
    </xf>
    <xf numFmtId="0" fontId="9" fillId="0" borderId="0" xfId="4" applyFont="1" applyBorder="1" applyAlignment="1">
      <alignment horizontal="left" indent="3"/>
    </xf>
    <xf numFmtId="0" fontId="7" fillId="0" borderId="0" xfId="4" applyFill="1" applyBorder="1"/>
    <xf numFmtId="0" fontId="8" fillId="0" borderId="14" xfId="4" applyFont="1" applyBorder="1" applyAlignment="1">
      <alignment horizontal="left" indent="2"/>
    </xf>
    <xf numFmtId="0" fontId="8" fillId="0" borderId="0" xfId="4" applyFont="1" applyBorder="1" applyAlignment="1">
      <alignment horizontal="left" indent="2"/>
    </xf>
    <xf numFmtId="0" fontId="9" fillId="0" borderId="0" xfId="4" applyFont="1" applyAlignment="1">
      <alignment horizontal="left" indent="2"/>
    </xf>
    <xf numFmtId="0" fontId="8" fillId="0" borderId="14" xfId="4" applyFont="1" applyFill="1" applyBorder="1" applyAlignment="1">
      <alignment horizontal="left" indent="3"/>
    </xf>
    <xf numFmtId="0" fontId="8" fillId="0" borderId="0" xfId="4" applyFont="1" applyFill="1" applyBorder="1" applyAlignment="1">
      <alignment horizontal="left" indent="3"/>
    </xf>
    <xf numFmtId="0" fontId="9" fillId="0" borderId="0" xfId="4" applyFont="1" applyFill="1" applyAlignment="1">
      <alignment horizontal="left" indent="2"/>
    </xf>
    <xf numFmtId="0" fontId="9" fillId="0" borderId="0" xfId="4" applyFont="1" applyFill="1" applyAlignment="1">
      <alignment horizontal="left" indent="3"/>
    </xf>
    <xf numFmtId="167" fontId="9" fillId="0" borderId="0" xfId="4" applyNumberFormat="1" applyFont="1" applyFill="1" applyAlignment="1">
      <alignment horizontal="right"/>
    </xf>
    <xf numFmtId="167" fontId="7" fillId="0" borderId="0" xfId="4" applyNumberFormat="1" applyFill="1"/>
    <xf numFmtId="41" fontId="9" fillId="0" borderId="0" xfId="4" applyNumberFormat="1" applyFont="1" applyFill="1"/>
    <xf numFmtId="41" fontId="7" fillId="0" borderId="0" xfId="4" applyNumberFormat="1"/>
    <xf numFmtId="0" fontId="15" fillId="7" borderId="0" xfId="8" applyFont="1" applyFill="1"/>
    <xf numFmtId="9" fontId="15" fillId="7" borderId="0" xfId="9" applyFont="1" applyFill="1"/>
    <xf numFmtId="0" fontId="9" fillId="0" borderId="0" xfId="8" applyFont="1" applyFill="1"/>
    <xf numFmtId="0" fontId="17" fillId="0" borderId="0" xfId="8" applyFont="1" applyFill="1"/>
    <xf numFmtId="0" fontId="18" fillId="0" borderId="0" xfId="8" quotePrefix="1" applyFont="1" applyFill="1" applyAlignment="1">
      <alignment horizontal="center"/>
    </xf>
    <xf numFmtId="9" fontId="9" fillId="0" borderId="0" xfId="9" applyFont="1" applyFill="1"/>
    <xf numFmtId="0" fontId="8" fillId="0" borderId="0" xfId="8" applyFont="1" applyFill="1" applyAlignment="1">
      <alignment horizontal="center"/>
    </xf>
    <xf numFmtId="9" fontId="8" fillId="0" borderId="0" xfId="9" applyFont="1" applyFill="1" applyAlignment="1">
      <alignment horizontal="center"/>
    </xf>
    <xf numFmtId="0" fontId="9" fillId="0" borderId="0" xfId="8" applyFont="1" applyFill="1" applyAlignment="1">
      <alignment horizontal="center"/>
    </xf>
    <xf numFmtId="0" fontId="19" fillId="0" borderId="0" xfId="8" applyFont="1" applyFill="1" applyAlignment="1">
      <alignment horizontal="center"/>
    </xf>
    <xf numFmtId="0" fontId="10" fillId="0" borderId="0" xfId="8" applyFont="1" applyFill="1" applyAlignment="1">
      <alignment horizontal="center"/>
    </xf>
    <xf numFmtId="0" fontId="8" fillId="0" borderId="14" xfId="8" applyFont="1" applyFill="1" applyBorder="1" applyAlignment="1">
      <alignment horizontal="center"/>
    </xf>
    <xf numFmtId="9" fontId="8" fillId="0" borderId="14" xfId="9" applyFont="1" applyFill="1" applyBorder="1" applyAlignment="1">
      <alignment horizontal="center"/>
    </xf>
    <xf numFmtId="0" fontId="10" fillId="0" borderId="0" xfId="8" applyFont="1" applyFill="1"/>
    <xf numFmtId="0" fontId="8" fillId="0" borderId="0" xfId="8" applyFont="1" applyFill="1" applyBorder="1" applyAlignment="1">
      <alignment horizontal="center"/>
    </xf>
    <xf numFmtId="9" fontId="8" fillId="0" borderId="0" xfId="9" applyFont="1" applyFill="1" applyBorder="1" applyAlignment="1">
      <alignment horizontal="center"/>
    </xf>
    <xf numFmtId="0" fontId="20" fillId="0" borderId="0" xfId="8" applyFont="1" applyFill="1"/>
    <xf numFmtId="37" fontId="9" fillId="0" borderId="0" xfId="10" applyNumberFormat="1" applyFont="1" applyFill="1" applyAlignment="1">
      <alignment horizontal="left" indent="1"/>
    </xf>
    <xf numFmtId="37" fontId="9" fillId="0" borderId="0" xfId="10" applyNumberFormat="1" applyFont="1" applyFill="1"/>
    <xf numFmtId="41" fontId="12" fillId="0" borderId="0" xfId="10" applyNumberFormat="1" applyFont="1" applyFill="1"/>
    <xf numFmtId="41" fontId="9" fillId="0" borderId="0" xfId="8" applyNumberFormat="1" applyFont="1" applyFill="1"/>
    <xf numFmtId="37" fontId="21" fillId="0" borderId="0" xfId="10" applyNumberFormat="1" applyFont="1" applyFill="1" applyAlignment="1">
      <alignment horizontal="left" indent="3"/>
    </xf>
    <xf numFmtId="41" fontId="22" fillId="0" borderId="0" xfId="10" applyNumberFormat="1" applyFont="1" applyFill="1"/>
    <xf numFmtId="41" fontId="21" fillId="0" borderId="0" xfId="8" applyNumberFormat="1" applyFont="1" applyFill="1"/>
    <xf numFmtId="9" fontId="21" fillId="0" borderId="0" xfId="9" applyFont="1" applyFill="1"/>
    <xf numFmtId="169" fontId="9" fillId="0" borderId="0" xfId="8" applyNumberFormat="1" applyFont="1" applyFill="1"/>
    <xf numFmtId="8" fontId="9" fillId="0" borderId="0" xfId="8" applyNumberFormat="1" applyFont="1" applyFill="1"/>
    <xf numFmtId="0" fontId="9" fillId="0" borderId="0" xfId="8" applyFont="1" applyFill="1" applyAlignment="1">
      <alignment horizontal="left" indent="2"/>
    </xf>
    <xf numFmtId="37" fontId="9" fillId="0" borderId="0" xfId="8" applyNumberFormat="1" applyFont="1" applyFill="1" applyBorder="1"/>
    <xf numFmtId="41" fontId="9" fillId="0" borderId="1" xfId="8" applyNumberFormat="1" applyFont="1" applyFill="1" applyBorder="1"/>
    <xf numFmtId="9" fontId="9" fillId="0" borderId="1" xfId="9" applyFont="1" applyFill="1" applyBorder="1"/>
    <xf numFmtId="38" fontId="9" fillId="0" borderId="0" xfId="8" applyNumberFormat="1" applyFont="1" applyFill="1" applyBorder="1"/>
    <xf numFmtId="9" fontId="9" fillId="0" borderId="0" xfId="9" applyFont="1" applyFill="1" applyBorder="1"/>
    <xf numFmtId="0" fontId="8" fillId="0" borderId="0" xfId="8" applyFont="1" applyFill="1"/>
    <xf numFmtId="164" fontId="8" fillId="0" borderId="12" xfId="10" applyNumberFormat="1" applyFont="1" applyFill="1" applyBorder="1"/>
    <xf numFmtId="9" fontId="8" fillId="0" borderId="12" xfId="9" applyFont="1" applyFill="1" applyBorder="1"/>
    <xf numFmtId="41" fontId="9" fillId="0" borderId="1" xfId="10" applyNumberFormat="1" applyFont="1" applyFill="1" applyBorder="1"/>
    <xf numFmtId="41" fontId="10" fillId="0" borderId="0" xfId="8" applyNumberFormat="1" applyFont="1" applyFill="1"/>
    <xf numFmtId="37" fontId="9" fillId="0" borderId="0" xfId="10" applyNumberFormat="1" applyFont="1" applyFill="1" applyAlignment="1">
      <alignment horizontal="left" indent="2"/>
    </xf>
    <xf numFmtId="41" fontId="9" fillId="0" borderId="0" xfId="10" applyNumberFormat="1" applyFont="1" applyFill="1" applyBorder="1"/>
    <xf numFmtId="164" fontId="8" fillId="0" borderId="0" xfId="10" applyNumberFormat="1" applyFont="1" applyFill="1" applyBorder="1"/>
    <xf numFmtId="9" fontId="8" fillId="0" borderId="0" xfId="9" applyFont="1" applyFill="1" applyBorder="1"/>
    <xf numFmtId="38" fontId="8" fillId="0" borderId="12" xfId="8" applyNumberFormat="1" applyFont="1" applyFill="1" applyBorder="1"/>
    <xf numFmtId="41" fontId="11" fillId="5" borderId="0" xfId="11" applyNumberFormat="1" applyFont="1" applyFill="1" applyBorder="1" applyAlignment="1">
      <alignment horizontal="right"/>
    </xf>
    <xf numFmtId="38" fontId="8" fillId="0" borderId="12" xfId="11" applyNumberFormat="1" applyFont="1" applyFill="1" applyBorder="1"/>
    <xf numFmtId="9" fontId="10" fillId="0" borderId="0" xfId="9" applyFont="1" applyFill="1" applyAlignment="1">
      <alignment horizontal="center"/>
    </xf>
    <xf numFmtId="41" fontId="12" fillId="0" borderId="0" xfId="8" applyNumberFormat="1" applyFont="1" applyFill="1"/>
    <xf numFmtId="41" fontId="12" fillId="0" borderId="0" xfId="11" applyNumberFormat="1" applyFont="1" applyFill="1" applyBorder="1" applyAlignment="1">
      <alignment horizontal="right"/>
    </xf>
    <xf numFmtId="9" fontId="12" fillId="0" borderId="0" xfId="9" applyFont="1" applyFill="1" applyBorder="1" applyAlignment="1">
      <alignment horizontal="right"/>
    </xf>
    <xf numFmtId="41" fontId="9" fillId="0" borderId="17" xfId="8" applyNumberFormat="1" applyFont="1" applyFill="1" applyBorder="1"/>
    <xf numFmtId="9" fontId="9" fillId="0" borderId="17" xfId="9" applyFont="1" applyFill="1" applyBorder="1"/>
    <xf numFmtId="0" fontId="21" fillId="0" borderId="0" xfId="8" applyFont="1" applyFill="1"/>
    <xf numFmtId="0" fontId="14" fillId="0" borderId="0" xfId="8" applyFill="1"/>
    <xf numFmtId="0" fontId="23" fillId="0" borderId="0" xfId="8" applyFont="1" applyFill="1"/>
    <xf numFmtId="41" fontId="14" fillId="0" borderId="0" xfId="8" applyNumberFormat="1" applyFill="1"/>
    <xf numFmtId="41" fontId="24" fillId="0" borderId="0" xfId="8" applyNumberFormat="1" applyFont="1" applyFill="1"/>
    <xf numFmtId="0" fontId="25" fillId="0" borderId="0" xfId="8" applyFont="1" applyFill="1" applyAlignment="1">
      <alignment horizontal="left" indent="2"/>
    </xf>
    <xf numFmtId="41" fontId="25" fillId="0" borderId="0" xfId="8" applyNumberFormat="1" applyFont="1" applyFill="1"/>
    <xf numFmtId="164" fontId="14" fillId="0" borderId="0" xfId="8" applyNumberFormat="1" applyFill="1"/>
    <xf numFmtId="164" fontId="24" fillId="0" borderId="0" xfId="8" applyNumberFormat="1" applyFont="1" applyFill="1"/>
    <xf numFmtId="164" fontId="26" fillId="0" borderId="0" xfId="8" applyNumberFormat="1" applyFont="1" applyFill="1"/>
    <xf numFmtId="41" fontId="27" fillId="0" borderId="0" xfId="8" applyNumberFormat="1" applyFont="1" applyFill="1"/>
    <xf numFmtId="0" fontId="27" fillId="0" borderId="0" xfId="8" applyFont="1" applyFill="1"/>
    <xf numFmtId="164" fontId="27" fillId="0" borderId="0" xfId="8" applyNumberFormat="1" applyFont="1" applyFill="1"/>
    <xf numFmtId="43" fontId="14" fillId="0" borderId="0" xfId="8" applyNumberFormat="1" applyFill="1"/>
    <xf numFmtId="41" fontId="14" fillId="0" borderId="0" xfId="8" applyNumberFormat="1" applyFill="1" applyAlignment="1">
      <alignment horizontal="left" indent="2"/>
    </xf>
    <xf numFmtId="41" fontId="14" fillId="0" borderId="0" xfId="8" applyNumberFormat="1" applyFill="1" applyAlignment="1">
      <alignment horizontal="left" indent="4"/>
    </xf>
    <xf numFmtId="41" fontId="25" fillId="0" borderId="0" xfId="8" applyNumberFormat="1" applyFont="1" applyFill="1" applyAlignment="1">
      <alignment horizontal="left" indent="4"/>
    </xf>
    <xf numFmtId="0" fontId="25" fillId="0" borderId="0" xfId="8" applyFont="1" applyFill="1"/>
    <xf numFmtId="164" fontId="25" fillId="0" borderId="0" xfId="8" applyNumberFormat="1" applyFont="1" applyFill="1" applyAlignment="1">
      <alignment horizontal="right"/>
    </xf>
    <xf numFmtId="41" fontId="18" fillId="0" borderId="0" xfId="8" quotePrefix="1" applyNumberFormat="1" applyFont="1" applyFill="1" applyAlignment="1">
      <alignment horizontal="center"/>
    </xf>
    <xf numFmtId="41" fontId="10" fillId="0" borderId="0" xfId="8" applyNumberFormat="1" applyFont="1" applyFill="1" applyBorder="1"/>
    <xf numFmtId="41" fontId="9" fillId="0" borderId="0" xfId="8" applyNumberFormat="1" applyFont="1" applyFill="1" applyBorder="1"/>
    <xf numFmtId="41" fontId="18" fillId="0" borderId="0" xfId="8" quotePrefix="1" applyNumberFormat="1" applyFont="1" applyFill="1" applyBorder="1" applyAlignment="1">
      <alignment horizontal="center"/>
    </xf>
    <xf numFmtId="41" fontId="8" fillId="0" borderId="0" xfId="8" applyNumberFormat="1" applyFont="1" applyFill="1" applyBorder="1" applyAlignment="1">
      <alignment horizontal="center"/>
    </xf>
    <xf numFmtId="41" fontId="9" fillId="0" borderId="0" xfId="8" applyNumberFormat="1" applyFont="1" applyFill="1" applyAlignment="1">
      <alignment horizontal="center"/>
    </xf>
    <xf numFmtId="41" fontId="10" fillId="0" borderId="0" xfId="8" applyNumberFormat="1" applyFont="1" applyFill="1" applyAlignment="1">
      <alignment horizontal="center"/>
    </xf>
    <xf numFmtId="0" fontId="19" fillId="0" borderId="0" xfId="8" applyNumberFormat="1" applyFont="1" applyFill="1" applyAlignment="1">
      <alignment horizontal="center"/>
    </xf>
    <xf numFmtId="0" fontId="10" fillId="0" borderId="0" xfId="8" applyNumberFormat="1" applyFont="1" applyFill="1" applyAlignment="1">
      <alignment horizontal="center"/>
    </xf>
    <xf numFmtId="41" fontId="28" fillId="0" borderId="0" xfId="4" applyNumberFormat="1" applyFont="1"/>
    <xf numFmtId="41" fontId="9" fillId="0" borderId="0" xfId="9" applyNumberFormat="1" applyFont="1" applyFill="1"/>
    <xf numFmtId="41" fontId="9" fillId="0" borderId="0" xfId="10" applyNumberFormat="1" applyFont="1" applyFill="1"/>
    <xf numFmtId="164" fontId="9" fillId="0" borderId="0" xfId="10" applyNumberFormat="1" applyFont="1" applyFill="1"/>
    <xf numFmtId="41" fontId="29" fillId="0" borderId="0" xfId="4" applyNumberFormat="1" applyFont="1" applyFill="1" applyAlignment="1">
      <alignment horizontal="left" indent="1"/>
    </xf>
    <xf numFmtId="10" fontId="9" fillId="0" borderId="0" xfId="9" applyNumberFormat="1" applyFont="1" applyFill="1"/>
    <xf numFmtId="41" fontId="9" fillId="0" borderId="0" xfId="10" applyNumberFormat="1" applyFont="1" applyFill="1" applyAlignment="1">
      <alignment horizontal="left" indent="2"/>
    </xf>
    <xf numFmtId="41" fontId="29" fillId="0" borderId="0" xfId="4" applyNumberFormat="1" applyFont="1" applyFill="1"/>
    <xf numFmtId="41" fontId="8" fillId="0" borderId="13" xfId="8" applyNumberFormat="1" applyFont="1" applyFill="1" applyBorder="1"/>
    <xf numFmtId="164" fontId="9" fillId="0" borderId="0" xfId="8" applyNumberFormat="1" applyFont="1" applyFill="1"/>
    <xf numFmtId="41" fontId="30" fillId="0" borderId="0" xfId="8" applyNumberFormat="1" applyFont="1" applyFill="1"/>
    <xf numFmtId="41" fontId="31" fillId="0" borderId="0" xfId="8" applyNumberFormat="1" applyFont="1" applyFill="1"/>
    <xf numFmtId="41" fontId="9" fillId="0" borderId="0" xfId="8" applyNumberFormat="1" applyFont="1" applyFill="1" applyAlignment="1">
      <alignment horizontal="left" indent="2"/>
    </xf>
    <xf numFmtId="41" fontId="8" fillId="0" borderId="18" xfId="8" applyNumberFormat="1" applyFont="1" applyFill="1" applyBorder="1"/>
    <xf numFmtId="10" fontId="9" fillId="0" borderId="0" xfId="8" applyNumberFormat="1" applyFont="1" applyFill="1"/>
    <xf numFmtId="41" fontId="8" fillId="0" borderId="0" xfId="8" applyNumberFormat="1" applyFont="1" applyFill="1" applyAlignment="1">
      <alignment horizontal="center"/>
    </xf>
    <xf numFmtId="41" fontId="8" fillId="0" borderId="0" xfId="8" applyNumberFormat="1" applyFont="1" applyFill="1" applyBorder="1"/>
    <xf numFmtId="41" fontId="9" fillId="0" borderId="0" xfId="8" applyNumberFormat="1" applyFont="1" applyFill="1" applyBorder="1" applyAlignment="1">
      <alignment horizontal="center"/>
    </xf>
    <xf numFmtId="41" fontId="10" fillId="0" borderId="0" xfId="8" applyNumberFormat="1" applyFont="1" applyFill="1" applyBorder="1" applyAlignment="1">
      <alignment horizontal="center"/>
    </xf>
    <xf numFmtId="41" fontId="20" fillId="0" borderId="0" xfId="8" applyNumberFormat="1" applyFont="1" applyFill="1" applyBorder="1"/>
    <xf numFmtId="41" fontId="8" fillId="0" borderId="0" xfId="8" applyNumberFormat="1" applyFont="1" applyFill="1" applyAlignment="1">
      <alignment horizontal="left" indent="1"/>
    </xf>
    <xf numFmtId="41" fontId="9" fillId="0" borderId="0" xfId="10" applyNumberFormat="1" applyFont="1" applyFill="1" applyAlignment="1">
      <alignment horizontal="left" indent="3"/>
    </xf>
    <xf numFmtId="41" fontId="9" fillId="0" borderId="0" xfId="10" applyNumberFormat="1" applyFont="1" applyFill="1" applyAlignment="1">
      <alignment horizontal="left" indent="1"/>
    </xf>
    <xf numFmtId="41" fontId="32" fillId="0" borderId="0" xfId="10" applyNumberFormat="1" applyFont="1" applyFill="1"/>
    <xf numFmtId="41" fontId="9" fillId="0" borderId="0" xfId="10" applyNumberFormat="1" applyFont="1" applyFill="1" applyBorder="1" applyAlignment="1">
      <alignment horizontal="left" indent="1"/>
    </xf>
    <xf numFmtId="41" fontId="9" fillId="0" borderId="0" xfId="9" applyNumberFormat="1" applyFont="1" applyFill="1" applyBorder="1"/>
    <xf numFmtId="41" fontId="9" fillId="0" borderId="0" xfId="8" applyNumberFormat="1" applyFont="1" applyFill="1" applyAlignment="1">
      <alignment horizontal="left" indent="1"/>
    </xf>
    <xf numFmtId="41" fontId="9" fillId="0" borderId="0" xfId="11" applyNumberFormat="1" applyFont="1" applyFill="1" applyBorder="1"/>
    <xf numFmtId="41" fontId="9" fillId="0" borderId="0" xfId="12" applyNumberFormat="1" applyFont="1" applyFill="1" applyAlignment="1">
      <alignment horizontal="left" indent="1"/>
    </xf>
    <xf numFmtId="165" fontId="9" fillId="0" borderId="0" xfId="9" applyNumberFormat="1" applyFont="1" applyFill="1"/>
    <xf numFmtId="165" fontId="11" fillId="0" borderId="0" xfId="9" applyNumberFormat="1" applyFont="1" applyFill="1"/>
    <xf numFmtId="41" fontId="8" fillId="0" borderId="0" xfId="8" applyNumberFormat="1" applyFont="1" applyFill="1"/>
    <xf numFmtId="164" fontId="8" fillId="0" borderId="1" xfId="8" applyNumberFormat="1" applyFont="1" applyFill="1" applyBorder="1"/>
    <xf numFmtId="41" fontId="9" fillId="0" borderId="0" xfId="8" applyNumberFormat="1" applyFont="1" applyFill="1" applyAlignment="1">
      <alignment horizontal="right"/>
    </xf>
    <xf numFmtId="41" fontId="8" fillId="0" borderId="0" xfId="10" applyNumberFormat="1" applyFont="1" applyFill="1" applyAlignment="1">
      <alignment horizontal="left" indent="3"/>
    </xf>
    <xf numFmtId="41" fontId="8" fillId="0" borderId="0" xfId="12" applyNumberFormat="1" applyFont="1" applyFill="1" applyAlignment="1">
      <alignment horizontal="left" indent="1"/>
    </xf>
    <xf numFmtId="41" fontId="8" fillId="0" borderId="1" xfId="10" applyNumberFormat="1" applyFont="1" applyFill="1" applyBorder="1"/>
    <xf numFmtId="41" fontId="8" fillId="0" borderId="0" xfId="10" applyNumberFormat="1" applyFont="1" applyFill="1" applyAlignment="1">
      <alignment horizontal="left" indent="1"/>
    </xf>
    <xf numFmtId="41" fontId="33" fillId="0" borderId="0" xfId="8" applyNumberFormat="1" applyFont="1" applyFill="1" applyBorder="1" applyAlignment="1">
      <alignment horizontal="center"/>
    </xf>
    <xf numFmtId="41" fontId="8" fillId="0" borderId="0" xfId="11" applyNumberFormat="1" applyFont="1" applyFill="1" applyBorder="1"/>
    <xf numFmtId="41" fontId="9" fillId="0" borderId="0" xfId="8" applyNumberFormat="1" applyFont="1" applyFill="1" applyBorder="1" applyAlignment="1">
      <alignment horizontal="left" indent="2"/>
    </xf>
    <xf numFmtId="164" fontId="8" fillId="0" borderId="1" xfId="10" applyNumberFormat="1" applyFont="1" applyFill="1" applyBorder="1"/>
    <xf numFmtId="41" fontId="8" fillId="0" borderId="12" xfId="8" applyNumberFormat="1" applyFont="1" applyFill="1" applyBorder="1"/>
    <xf numFmtId="41" fontId="8" fillId="0" borderId="0" xfId="8" applyNumberFormat="1" applyFont="1" applyFill="1" applyAlignment="1">
      <alignment horizontal="right"/>
    </xf>
    <xf numFmtId="41" fontId="17" fillId="0" borderId="0" xfId="8" quotePrefix="1" applyNumberFormat="1" applyFont="1" applyFill="1"/>
    <xf numFmtId="41" fontId="15" fillId="7" borderId="0" xfId="4" applyNumberFormat="1" applyFont="1" applyFill="1"/>
    <xf numFmtId="41" fontId="6" fillId="7" borderId="0" xfId="8" applyNumberFormat="1" applyFont="1" applyFill="1"/>
    <xf numFmtId="41" fontId="29" fillId="0" borderId="0" xfId="4" applyNumberFormat="1" applyFont="1"/>
    <xf numFmtId="43" fontId="9" fillId="0" borderId="0" xfId="8" applyNumberFormat="1" applyFont="1" applyFill="1"/>
    <xf numFmtId="41" fontId="34" fillId="0" borderId="0" xfId="4" applyNumberFormat="1" applyFont="1" applyAlignment="1">
      <alignment horizontal="left" indent="2"/>
    </xf>
    <xf numFmtId="41" fontId="29" fillId="0" borderId="0" xfId="4" applyNumberFormat="1" applyFont="1" applyAlignment="1">
      <alignment horizontal="left" indent="3"/>
    </xf>
    <xf numFmtId="41" fontId="9" fillId="0" borderId="0" xfId="10" applyNumberFormat="1" applyFont="1" applyFill="1" applyAlignment="1">
      <alignment horizontal="left" indent="4"/>
    </xf>
    <xf numFmtId="41" fontId="29" fillId="0" borderId="0" xfId="4" applyNumberFormat="1" applyFont="1" applyAlignment="1">
      <alignment horizontal="left" indent="2"/>
    </xf>
    <xf numFmtId="43" fontId="29" fillId="0" borderId="0" xfId="4" applyNumberFormat="1" applyFont="1"/>
    <xf numFmtId="41" fontId="35" fillId="0" borderId="0" xfId="4" applyNumberFormat="1" applyFont="1" applyAlignment="1">
      <alignment horizontal="left" indent="4"/>
    </xf>
    <xf numFmtId="41" fontId="9" fillId="0" borderId="0" xfId="8" applyNumberFormat="1" applyFont="1" applyFill="1" applyAlignment="1">
      <alignment horizontal="left" indent="4"/>
    </xf>
    <xf numFmtId="41" fontId="29" fillId="0" borderId="0" xfId="4" applyNumberFormat="1" applyFont="1" applyAlignment="1">
      <alignment horizontal="left" indent="5"/>
    </xf>
    <xf numFmtId="41" fontId="9" fillId="0" borderId="0" xfId="10" applyNumberFormat="1" applyFont="1" applyFill="1" applyAlignment="1">
      <alignment horizontal="left" indent="6"/>
    </xf>
    <xf numFmtId="41" fontId="29" fillId="0" borderId="0" xfId="4" applyNumberFormat="1" applyFont="1" applyAlignment="1">
      <alignment horizontal="left" indent="4"/>
    </xf>
    <xf numFmtId="12" fontId="29" fillId="0" borderId="0" xfId="4" applyNumberFormat="1" applyFont="1"/>
    <xf numFmtId="41" fontId="5" fillId="0" borderId="0" xfId="10" applyNumberFormat="1" applyFont="1" applyFill="1"/>
    <xf numFmtId="41" fontId="8" fillId="0" borderId="0" xfId="8" applyNumberFormat="1" applyFont="1" applyFill="1" applyAlignment="1">
      <alignment horizontal="left" indent="2"/>
    </xf>
    <xf numFmtId="41" fontId="8" fillId="0" borderId="1" xfId="8" applyNumberFormat="1" applyFont="1" applyFill="1" applyBorder="1"/>
    <xf numFmtId="41" fontId="32" fillId="8" borderId="0" xfId="10" applyNumberFormat="1" applyFont="1" applyFill="1"/>
    <xf numFmtId="164" fontId="9" fillId="0" borderId="1" xfId="10" applyNumberFormat="1" applyFont="1" applyFill="1" applyBorder="1"/>
    <xf numFmtId="165" fontId="12" fillId="0" borderId="0" xfId="9" applyNumberFormat="1" applyFont="1" applyFill="1"/>
    <xf numFmtId="10" fontId="12" fillId="0" borderId="0" xfId="9" applyNumberFormat="1" applyFont="1" applyFill="1"/>
    <xf numFmtId="10" fontId="5" fillId="0" borderId="0" xfId="9" applyNumberFormat="1" applyFont="1" applyFill="1"/>
    <xf numFmtId="41" fontId="5" fillId="0" borderId="0" xfId="8" applyNumberFormat="1" applyFont="1" applyFill="1"/>
    <xf numFmtId="41" fontId="9" fillId="0" borderId="0" xfId="10" applyNumberFormat="1" applyFont="1" applyFill="1" applyAlignment="1">
      <alignment vertical="center"/>
    </xf>
    <xf numFmtId="10" fontId="5" fillId="0" borderId="0" xfId="9" applyNumberFormat="1" applyFont="1" applyFill="1" applyAlignment="1">
      <alignment vertical="center"/>
    </xf>
    <xf numFmtId="164" fontId="9" fillId="0" borderId="0" xfId="8" applyNumberFormat="1" applyFont="1" applyFill="1" applyAlignment="1">
      <alignment horizontal="left" indent="1"/>
    </xf>
    <xf numFmtId="0" fontId="38" fillId="0" borderId="0" xfId="13" applyFont="1" applyFill="1" applyAlignment="1">
      <alignment horizontal="left"/>
    </xf>
    <xf numFmtId="0" fontId="27" fillId="0" borderId="0" xfId="13" applyFill="1"/>
    <xf numFmtId="0" fontId="25" fillId="0" borderId="0" xfId="13" applyFont="1" applyFill="1"/>
    <xf numFmtId="0" fontId="25" fillId="0" borderId="0" xfId="13" quotePrefix="1" applyFont="1" applyFill="1" applyAlignment="1">
      <alignment horizontal="left"/>
    </xf>
    <xf numFmtId="0" fontId="25" fillId="0" borderId="0" xfId="13" applyFont="1" applyFill="1" applyAlignment="1">
      <alignment horizontal="center"/>
    </xf>
    <xf numFmtId="0" fontId="25" fillId="0" borderId="14" xfId="13" applyFont="1" applyFill="1" applyBorder="1" applyAlignment="1">
      <alignment horizontal="center" wrapText="1"/>
    </xf>
    <xf numFmtId="0" fontId="25" fillId="0" borderId="14" xfId="13" applyFont="1" applyFill="1" applyBorder="1" applyAlignment="1">
      <alignment horizontal="center"/>
    </xf>
    <xf numFmtId="0" fontId="27" fillId="0" borderId="0" xfId="13" quotePrefix="1" applyFont="1" applyFill="1" applyAlignment="1">
      <alignment horizontal="left" indent="2"/>
    </xf>
    <xf numFmtId="37" fontId="27" fillId="0" borderId="14" xfId="13" applyNumberFormat="1" applyFill="1" applyBorder="1"/>
    <xf numFmtId="37" fontId="27" fillId="0" borderId="0" xfId="13" applyNumberFormat="1" applyFill="1"/>
    <xf numFmtId="0" fontId="25" fillId="0" borderId="0" xfId="13" applyFont="1" applyFill="1" applyAlignment="1">
      <alignment horizontal="left" indent="1"/>
    </xf>
    <xf numFmtId="37" fontId="25" fillId="0" borderId="0" xfId="13" applyNumberFormat="1" applyFont="1" applyFill="1"/>
    <xf numFmtId="0" fontId="27" fillId="0" borderId="0" xfId="13" applyFont="1" applyFill="1" applyAlignment="1">
      <alignment horizontal="left" indent="2"/>
    </xf>
    <xf numFmtId="0" fontId="27" fillId="0" borderId="0" xfId="13" applyFill="1" applyAlignment="1">
      <alignment horizontal="left" indent="2"/>
    </xf>
    <xf numFmtId="0" fontId="27" fillId="0" borderId="0" xfId="13" applyFont="1" applyFill="1" applyAlignment="1">
      <alignment horizontal="left" indent="4"/>
    </xf>
    <xf numFmtId="0" fontId="27" fillId="0" borderId="0" xfId="13" applyFont="1" applyFill="1" applyAlignment="1">
      <alignment horizontal="left" indent="3"/>
    </xf>
    <xf numFmtId="37" fontId="25" fillId="0" borderId="12" xfId="13" applyNumberFormat="1" applyFont="1" applyFill="1" applyBorder="1"/>
    <xf numFmtId="172" fontId="27" fillId="0" borderId="0" xfId="13" applyNumberFormat="1" applyFill="1"/>
    <xf numFmtId="0" fontId="38" fillId="0" borderId="0" xfId="8" applyFont="1" applyFill="1" applyAlignment="1">
      <alignment horizontal="left"/>
    </xf>
    <xf numFmtId="0" fontId="25" fillId="0" borderId="0" xfId="8" quotePrefix="1" applyFont="1" applyFill="1" applyAlignment="1">
      <alignment horizontal="left"/>
    </xf>
    <xf numFmtId="0" fontId="25" fillId="0" borderId="0" xfId="8" applyFont="1" applyFill="1" applyAlignment="1">
      <alignment horizontal="center"/>
    </xf>
    <xf numFmtId="0" fontId="25" fillId="0" borderId="14" xfId="8" applyFont="1" applyFill="1" applyBorder="1" applyAlignment="1">
      <alignment horizontal="center" wrapText="1"/>
    </xf>
    <xf numFmtId="0" fontId="25" fillId="0" borderId="14" xfId="8" applyFont="1" applyFill="1" applyBorder="1" applyAlignment="1">
      <alignment horizontal="center"/>
    </xf>
    <xf numFmtId="0" fontId="25" fillId="0" borderId="0" xfId="8" applyFont="1" applyFill="1" applyAlignment="1">
      <alignment horizontal="left" indent="1"/>
    </xf>
    <xf numFmtId="37" fontId="27" fillId="0" borderId="0" xfId="8" applyNumberFormat="1" applyFont="1" applyFill="1"/>
    <xf numFmtId="37" fontId="14" fillId="0" borderId="0" xfId="8" applyNumberFormat="1" applyFill="1"/>
    <xf numFmtId="0" fontId="14" fillId="0" borderId="0" xfId="8" applyFill="1" applyAlignment="1">
      <alignment horizontal="left" indent="2"/>
    </xf>
    <xf numFmtId="37" fontId="27" fillId="0" borderId="14" xfId="8" applyNumberFormat="1" applyFont="1" applyFill="1" applyBorder="1"/>
    <xf numFmtId="0" fontId="27" fillId="0" borderId="0" xfId="8" applyFont="1" applyFill="1" applyAlignment="1">
      <alignment horizontal="left" indent="2"/>
    </xf>
    <xf numFmtId="37" fontId="25" fillId="0" borderId="0" xfId="8" applyNumberFormat="1" applyFont="1" applyFill="1" applyBorder="1"/>
    <xf numFmtId="37" fontId="25" fillId="0" borderId="0" xfId="8" applyNumberFormat="1" applyFont="1" applyFill="1"/>
    <xf numFmtId="0" fontId="27" fillId="0" borderId="0" xfId="8" applyFont="1" applyFill="1" applyAlignment="1">
      <alignment horizontal="left" indent="1"/>
    </xf>
    <xf numFmtId="37" fontId="27" fillId="0" borderId="0" xfId="8" applyNumberFormat="1" applyFont="1" applyFill="1" applyBorder="1"/>
    <xf numFmtId="37" fontId="25" fillId="0" borderId="14" xfId="8" applyNumberFormat="1" applyFont="1" applyFill="1" applyBorder="1"/>
    <xf numFmtId="0" fontId="25" fillId="0" borderId="0" xfId="8" applyFont="1" applyFill="1" applyAlignment="1">
      <alignment horizontal="left"/>
    </xf>
    <xf numFmtId="37" fontId="25" fillId="0" borderId="12" xfId="8" applyNumberFormat="1" applyFont="1" applyFill="1" applyBorder="1"/>
    <xf numFmtId="37" fontId="40" fillId="0" borderId="21" xfId="8" quotePrefix="1" applyNumberFormat="1" applyFont="1" applyFill="1" applyBorder="1"/>
    <xf numFmtId="37" fontId="41" fillId="0" borderId="21" xfId="8" applyNumberFormat="1" applyFont="1" applyFill="1" applyBorder="1"/>
    <xf numFmtId="37" fontId="41" fillId="0" borderId="0" xfId="8" applyNumberFormat="1" applyFont="1" applyFill="1" applyBorder="1"/>
    <xf numFmtId="0" fontId="41" fillId="0" borderId="0" xfId="8" applyFont="1" applyFill="1"/>
    <xf numFmtId="37" fontId="41" fillId="0" borderId="0" xfId="8" applyNumberFormat="1" applyFont="1" applyFill="1"/>
    <xf numFmtId="173" fontId="14" fillId="0" borderId="0" xfId="8" applyNumberFormat="1" applyFill="1"/>
    <xf numFmtId="41" fontId="9" fillId="0" borderId="0" xfId="82" applyFont="1" applyFill="1" applyBorder="1" applyAlignment="1">
      <alignment horizontal="center" vertical="center" wrapText="1"/>
    </xf>
    <xf numFmtId="1" fontId="0" fillId="0" borderId="0" xfId="0" applyNumberFormat="1" applyBorder="1"/>
    <xf numFmtId="41" fontId="0" fillId="0" borderId="0" xfId="82" applyFont="1"/>
    <xf numFmtId="164" fontId="0" fillId="0" borderId="0" xfId="1" applyNumberFormat="1" applyFont="1" applyFill="1" applyBorder="1"/>
    <xf numFmtId="167" fontId="16" fillId="0" borderId="0" xfId="4" applyNumberFormat="1" applyFont="1" applyAlignment="1">
      <alignment horizontal="right"/>
    </xf>
    <xf numFmtId="0" fontId="7" fillId="0" borderId="0" xfId="4"/>
    <xf numFmtId="0" fontId="7" fillId="0" borderId="30" xfId="4" applyBorder="1"/>
    <xf numFmtId="0" fontId="51" fillId="0" borderId="0" xfId="4" applyFont="1" applyAlignment="1">
      <alignment horizontal="left"/>
    </xf>
    <xf numFmtId="0" fontId="16" fillId="0" borderId="0" xfId="4" applyFont="1" applyAlignment="1">
      <alignment horizontal="left"/>
    </xf>
    <xf numFmtId="0" fontId="14" fillId="0" borderId="0" xfId="8" applyFont="1" applyFill="1" applyAlignment="1">
      <alignment horizontal="left" indent="2"/>
    </xf>
    <xf numFmtId="0" fontId="38" fillId="0" borderId="0" xfId="8" applyFont="1" applyFill="1"/>
    <xf numFmtId="37" fontId="14" fillId="52" borderId="0" xfId="0" applyNumberFormat="1" applyFont="1" applyFill="1"/>
    <xf numFmtId="37" fontId="14" fillId="52" borderId="32" xfId="0" applyNumberFormat="1" applyFont="1" applyFill="1" applyBorder="1"/>
    <xf numFmtId="37" fontId="14" fillId="52" borderId="33" xfId="0" applyNumberFormat="1" applyFont="1" applyFill="1" applyBorder="1"/>
    <xf numFmtId="37" fontId="14" fillId="52" borderId="34" xfId="0" applyNumberFormat="1" applyFont="1" applyFill="1" applyBorder="1"/>
    <xf numFmtId="37" fontId="14" fillId="52" borderId="0" xfId="0" applyNumberFormat="1" applyFont="1" applyFill="1" applyBorder="1"/>
    <xf numFmtId="37" fontId="14" fillId="52" borderId="14" xfId="0" applyNumberFormat="1" applyFont="1" applyFill="1" applyBorder="1"/>
    <xf numFmtId="37" fontId="14" fillId="52" borderId="35" xfId="0" applyNumberFormat="1" applyFont="1" applyFill="1" applyBorder="1"/>
    <xf numFmtId="37" fontId="25" fillId="52" borderId="0" xfId="0" applyNumberFormat="1" applyFont="1" applyFill="1"/>
    <xf numFmtId="37" fontId="25" fillId="52" borderId="14" xfId="0" applyNumberFormat="1" applyFont="1" applyFill="1" applyBorder="1"/>
    <xf numFmtId="37" fontId="25" fillId="52" borderId="35" xfId="0" applyNumberFormat="1" applyFont="1" applyFill="1" applyBorder="1"/>
    <xf numFmtId="37" fontId="14" fillId="0" borderId="0" xfId="0" applyNumberFormat="1" applyFont="1" applyFill="1"/>
    <xf numFmtId="37" fontId="14" fillId="0" borderId="33" xfId="0" applyNumberFormat="1" applyFont="1" applyFill="1" applyBorder="1"/>
    <xf numFmtId="37" fontId="14" fillId="0" borderId="14" xfId="0" applyNumberFormat="1" applyFont="1" applyFill="1" applyBorder="1"/>
    <xf numFmtId="37" fontId="14" fillId="0" borderId="35" xfId="0" applyNumberFormat="1" applyFont="1" applyFill="1" applyBorder="1"/>
    <xf numFmtId="37" fontId="25" fillId="0" borderId="17" xfId="0" applyNumberFormat="1" applyFont="1" applyFill="1" applyBorder="1"/>
    <xf numFmtId="37" fontId="25" fillId="0" borderId="0" xfId="0" applyNumberFormat="1" applyFont="1" applyFill="1"/>
    <xf numFmtId="41" fontId="9" fillId="0" borderId="14" xfId="10" applyNumberFormat="1" applyFont="1" applyFill="1" applyBorder="1"/>
    <xf numFmtId="41" fontId="32" fillId="0" borderId="14" xfId="10" applyNumberFormat="1" applyFont="1" applyFill="1" applyBorder="1"/>
    <xf numFmtId="41" fontId="9" fillId="0" borderId="1" xfId="82" applyFont="1" applyFill="1" applyBorder="1"/>
    <xf numFmtId="41" fontId="7" fillId="0" borderId="0" xfId="82" applyFont="1"/>
    <xf numFmtId="41" fontId="0" fillId="0" borderId="0" xfId="82" applyFont="1" applyFill="1" applyBorder="1"/>
    <xf numFmtId="41" fontId="0" fillId="0" borderId="0" xfId="0" applyNumberFormat="1" applyFill="1" applyBorder="1"/>
    <xf numFmtId="0" fontId="13" fillId="0" borderId="0" xfId="4" applyFont="1" applyAlignment="1">
      <alignment horizontal="center"/>
    </xf>
    <xf numFmtId="167" fontId="0" fillId="0" borderId="0" xfId="0" applyNumberFormat="1"/>
    <xf numFmtId="0" fontId="7" fillId="0" borderId="0" xfId="4"/>
    <xf numFmtId="43" fontId="0" fillId="0" borderId="14" xfId="0" applyNumberFormat="1" applyBorder="1"/>
    <xf numFmtId="0" fontId="7" fillId="0" borderId="0" xfId="4"/>
    <xf numFmtId="164" fontId="0" fillId="0" borderId="0" xfId="0" applyNumberFormat="1" applyFill="1" applyBorder="1"/>
    <xf numFmtId="10" fontId="0" fillId="0" borderId="0" xfId="0" applyNumberFormat="1" applyFill="1" applyBorder="1"/>
    <xf numFmtId="41" fontId="7" fillId="0" borderId="0" xfId="82" applyFont="1" applyBorder="1"/>
    <xf numFmtId="0" fontId="7" fillId="0" borderId="0" xfId="4"/>
    <xf numFmtId="167" fontId="7" fillId="0" borderId="0" xfId="4" applyNumberFormat="1"/>
    <xf numFmtId="0" fontId="53" fillId="0" borderId="0" xfId="0" applyFont="1" applyAlignment="1">
      <alignment horizontal="center"/>
    </xf>
    <xf numFmtId="0" fontId="7" fillId="0" borderId="0" xfId="4"/>
    <xf numFmtId="0" fontId="7" fillId="0" borderId="30" xfId="4" applyBorder="1"/>
    <xf numFmtId="0" fontId="9" fillId="0" borderId="0" xfId="4" applyFont="1"/>
    <xf numFmtId="0" fontId="9" fillId="0" borderId="16" xfId="4" applyFont="1" applyBorder="1" applyAlignment="1">
      <alignment horizontal="center" vertical="center" wrapText="1"/>
    </xf>
    <xf numFmtId="0" fontId="10" fillId="0" borderId="0" xfId="4" applyFont="1" applyAlignment="1">
      <alignment horizontal="left"/>
    </xf>
    <xf numFmtId="0" fontId="9" fillId="0" borderId="0" xfId="4" applyFont="1" applyAlignment="1">
      <alignment horizontal="left"/>
    </xf>
    <xf numFmtId="167" fontId="9" fillId="0" borderId="0" xfId="4" applyNumberFormat="1" applyFont="1" applyAlignment="1">
      <alignment horizontal="right"/>
    </xf>
    <xf numFmtId="167" fontId="9" fillId="0" borderId="14" xfId="4" applyNumberFormat="1" applyFont="1" applyBorder="1" applyAlignment="1">
      <alignment horizontal="right"/>
    </xf>
    <xf numFmtId="167" fontId="7" fillId="0" borderId="0" xfId="4" applyNumberFormat="1"/>
    <xf numFmtId="0" fontId="52" fillId="0" borderId="16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167" fontId="52" fillId="0" borderId="0" xfId="0" applyNumberFormat="1" applyFont="1" applyAlignment="1">
      <alignment horizontal="right"/>
    </xf>
    <xf numFmtId="0" fontId="52" fillId="0" borderId="0" xfId="0" applyFont="1" applyAlignment="1">
      <alignment horizontal="left" indent="1"/>
    </xf>
    <xf numFmtId="0" fontId="52" fillId="0" borderId="0" xfId="0" applyFont="1" applyAlignment="1">
      <alignment horizontal="left" indent="2"/>
    </xf>
    <xf numFmtId="0" fontId="52" fillId="0" borderId="0" xfId="0" applyFont="1" applyAlignment="1">
      <alignment horizontal="left" indent="3"/>
    </xf>
    <xf numFmtId="167" fontId="52" fillId="0" borderId="28" xfId="0" applyNumberFormat="1" applyFont="1" applyBorder="1" applyAlignment="1">
      <alignment horizontal="right"/>
    </xf>
    <xf numFmtId="167" fontId="52" fillId="0" borderId="29" xfId="0" applyNumberFormat="1" applyFont="1" applyBorder="1" applyAlignment="1">
      <alignment horizontal="right"/>
    </xf>
    <xf numFmtId="0" fontId="52" fillId="0" borderId="0" xfId="4" applyFont="1" applyAlignment="1">
      <alignment horizontal="left"/>
    </xf>
    <xf numFmtId="167" fontId="52" fillId="0" borderId="0" xfId="4" applyNumberFormat="1" applyFont="1" applyAlignment="1">
      <alignment horizontal="right"/>
    </xf>
    <xf numFmtId="167" fontId="52" fillId="0" borderId="29" xfId="4" applyNumberFormat="1" applyFont="1" applyBorder="1" applyAlignment="1">
      <alignment horizontal="right"/>
    </xf>
    <xf numFmtId="0" fontId="0" fillId="53" borderId="0" xfId="0" applyFill="1"/>
    <xf numFmtId="167" fontId="52" fillId="0" borderId="0" xfId="4" applyNumberFormat="1" applyFont="1" applyBorder="1" applyAlignment="1">
      <alignment horizontal="right"/>
    </xf>
    <xf numFmtId="0" fontId="52" fillId="0" borderId="16" xfId="4" applyFont="1" applyBorder="1" applyAlignment="1">
      <alignment horizontal="center" vertical="center" wrapText="1"/>
    </xf>
    <xf numFmtId="167" fontId="52" fillId="0" borderId="0" xfId="4" applyNumberFormat="1" applyFont="1" applyAlignment="1">
      <alignment horizontal="right"/>
    </xf>
    <xf numFmtId="0" fontId="52" fillId="0" borderId="0" xfId="4" applyFont="1" applyAlignment="1">
      <alignment horizontal="left" indent="1"/>
    </xf>
    <xf numFmtId="0" fontId="52" fillId="0" borderId="0" xfId="4" applyFont="1" applyAlignment="1">
      <alignment horizontal="left" indent="2"/>
    </xf>
    <xf numFmtId="0" fontId="52" fillId="0" borderId="0" xfId="4" applyFont="1" applyAlignment="1">
      <alignment horizontal="left" indent="3"/>
    </xf>
    <xf numFmtId="167" fontId="52" fillId="0" borderId="28" xfId="4" applyNumberFormat="1" applyFont="1" applyBorder="1" applyAlignment="1">
      <alignment horizontal="right"/>
    </xf>
    <xf numFmtId="167" fontId="52" fillId="0" borderId="0" xfId="4" applyNumberFormat="1" applyFont="1" applyAlignment="1">
      <alignment horizontal="right"/>
    </xf>
    <xf numFmtId="0" fontId="52" fillId="0" borderId="16" xfId="0" applyFont="1" applyBorder="1" applyAlignment="1">
      <alignment horizontal="center" vertical="center" wrapText="1"/>
    </xf>
    <xf numFmtId="0" fontId="7" fillId="0" borderId="0" xfId="4" applyAlignment="1">
      <alignment horizontal="center"/>
    </xf>
    <xf numFmtId="0" fontId="9" fillId="0" borderId="0" xfId="8" applyFont="1" applyFill="1" applyBorder="1"/>
    <xf numFmtId="164" fontId="9" fillId="0" borderId="0" xfId="8" applyNumberFormat="1" applyFont="1" applyFill="1" applyBorder="1"/>
    <xf numFmtId="41" fontId="9" fillId="0" borderId="0" xfId="82" applyFont="1" applyFill="1" applyBorder="1"/>
    <xf numFmtId="167" fontId="7" fillId="0" borderId="0" xfId="4" applyNumberFormat="1" applyFill="1" applyBorder="1"/>
    <xf numFmtId="164" fontId="0" fillId="0" borderId="0" xfId="1" applyNumberFormat="1" applyFont="1" applyFill="1"/>
    <xf numFmtId="167" fontId="9" fillId="0" borderId="0" xfId="4" applyNumberFormat="1" applyFont="1" applyAlignment="1">
      <alignment horizontal="right"/>
    </xf>
    <xf numFmtId="167" fontId="9" fillId="0" borderId="28" xfId="4" applyNumberFormat="1" applyFont="1" applyBorder="1" applyAlignment="1">
      <alignment horizontal="right"/>
    </xf>
    <xf numFmtId="167" fontId="9" fillId="0" borderId="29" xfId="4" applyNumberFormat="1" applyFont="1" applyBorder="1" applyAlignment="1">
      <alignment horizontal="right"/>
    </xf>
    <xf numFmtId="10" fontId="0" fillId="0" borderId="0" xfId="2" applyNumberFormat="1" applyFont="1" applyFill="1"/>
    <xf numFmtId="164" fontId="0" fillId="0" borderId="1" xfId="1" applyNumberFormat="1" applyFont="1" applyFill="1" applyBorder="1"/>
    <xf numFmtId="43" fontId="0" fillId="0" borderId="0" xfId="0" applyNumberFormat="1" applyFill="1"/>
    <xf numFmtId="41" fontId="11" fillId="0" borderId="0" xfId="11" applyNumberFormat="1" applyFont="1" applyFill="1" applyBorder="1" applyAlignment="1">
      <alignment horizontal="right"/>
    </xf>
    <xf numFmtId="9" fontId="11" fillId="0" borderId="0" xfId="9" applyFont="1" applyFill="1" applyBorder="1" applyAlignment="1">
      <alignment horizontal="right"/>
    </xf>
    <xf numFmtId="41" fontId="14" fillId="0" borderId="0" xfId="82" applyFont="1" applyFill="1"/>
    <xf numFmtId="41" fontId="27" fillId="0" borderId="0" xfId="82" applyFont="1" applyFill="1"/>
    <xf numFmtId="41" fontId="14" fillId="0" borderId="14" xfId="8" applyNumberFormat="1" applyFill="1" applyBorder="1"/>
    <xf numFmtId="41" fontId="27" fillId="0" borderId="14" xfId="8" applyNumberFormat="1" applyFont="1" applyFill="1" applyBorder="1"/>
    <xf numFmtId="0" fontId="52" fillId="0" borderId="0" xfId="4" applyFont="1" applyFill="1" applyAlignment="1">
      <alignment horizontal="left" indent="2"/>
    </xf>
    <xf numFmtId="0" fontId="52" fillId="0" borderId="0" xfId="4" applyFont="1" applyFill="1" applyAlignment="1">
      <alignment horizontal="left" indent="3"/>
    </xf>
    <xf numFmtId="0" fontId="52" fillId="0" borderId="0" xfId="4" applyFont="1" applyFill="1" applyAlignment="1">
      <alignment horizontal="left"/>
    </xf>
    <xf numFmtId="0" fontId="52" fillId="0" borderId="0" xfId="4" applyFont="1" applyFill="1" applyAlignment="1">
      <alignment horizontal="left" indent="1"/>
    </xf>
    <xf numFmtId="41" fontId="11" fillId="0" borderId="0" xfId="9" applyNumberFormat="1" applyFont="1" applyFill="1"/>
    <xf numFmtId="41" fontId="11" fillId="0" borderId="0" xfId="4" applyNumberFormat="1" applyFont="1" applyFill="1"/>
    <xf numFmtId="10" fontId="11" fillId="0" borderId="0" xfId="9" applyNumberFormat="1" applyFont="1" applyFill="1"/>
    <xf numFmtId="171" fontId="11" fillId="0" borderId="0" xfId="9" applyNumberFormat="1" applyFont="1" applyFill="1"/>
    <xf numFmtId="167" fontId="16" fillId="0" borderId="0" xfId="4" applyNumberFormat="1" applyFont="1" applyFill="1" applyAlignment="1">
      <alignment horizontal="right"/>
    </xf>
    <xf numFmtId="10" fontId="0" fillId="0" borderId="0" xfId="0" applyNumberFormat="1" applyFill="1"/>
    <xf numFmtId="164" fontId="0" fillId="0" borderId="0" xfId="2" applyNumberFormat="1" applyFont="1" applyFill="1"/>
    <xf numFmtId="0" fontId="3" fillId="0" borderId="0" xfId="0" applyFont="1" applyFill="1"/>
    <xf numFmtId="0" fontId="0" fillId="0" borderId="0" xfId="0" applyFill="1" applyBorder="1" applyAlignment="1">
      <alignment horizontal="center"/>
    </xf>
    <xf numFmtId="44" fontId="0" fillId="0" borderId="0" xfId="3" applyFont="1" applyFill="1" applyBorder="1"/>
    <xf numFmtId="0" fontId="0" fillId="0" borderId="0" xfId="0" quotePrefix="1" applyFill="1" applyBorder="1"/>
    <xf numFmtId="164" fontId="2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0" fontId="52" fillId="0" borderId="16" xfId="4" applyFont="1" applyBorder="1" applyAlignment="1">
      <alignment horizontal="center" vertical="center" wrapText="1"/>
    </xf>
    <xf numFmtId="0" fontId="25" fillId="0" borderId="14" xfId="13" applyFont="1" applyFill="1" applyBorder="1" applyAlignment="1">
      <alignment horizontal="center"/>
    </xf>
    <xf numFmtId="0" fontId="25" fillId="0" borderId="19" xfId="13" applyFont="1" applyFill="1" applyBorder="1" applyAlignment="1">
      <alignment horizontal="center"/>
    </xf>
    <xf numFmtId="0" fontId="25" fillId="0" borderId="20" xfId="13" applyFont="1" applyFill="1" applyBorder="1" applyAlignment="1">
      <alignment horizontal="center" wrapText="1"/>
    </xf>
    <xf numFmtId="0" fontId="25" fillId="0" borderId="14" xfId="13" applyFont="1" applyFill="1" applyBorder="1" applyAlignment="1">
      <alignment horizontal="center" wrapText="1"/>
    </xf>
    <xf numFmtId="0" fontId="25" fillId="0" borderId="14" xfId="8" applyFont="1" applyFill="1" applyBorder="1" applyAlignment="1">
      <alignment horizontal="center"/>
    </xf>
    <xf numFmtId="0" fontId="25" fillId="0" borderId="19" xfId="8" applyFont="1" applyFill="1" applyBorder="1" applyAlignment="1">
      <alignment horizontal="center"/>
    </xf>
    <xf numFmtId="0" fontId="25" fillId="0" borderId="14" xfId="8" applyFont="1" applyFill="1" applyBorder="1" applyAlignment="1">
      <alignment horizontal="center" wrapText="1"/>
    </xf>
    <xf numFmtId="0" fontId="16" fillId="0" borderId="16" xfId="4" applyFont="1" applyBorder="1" applyAlignment="1">
      <alignment horizontal="center" vertical="center" wrapText="1"/>
    </xf>
    <xf numFmtId="0" fontId="7" fillId="0" borderId="31" xfId="4" applyNumberFormat="1" applyFont="1" applyFill="1" applyBorder="1"/>
    <xf numFmtId="0" fontId="7" fillId="0" borderId="15" xfId="4" applyNumberFormat="1" applyFont="1" applyFill="1" applyBorder="1"/>
    <xf numFmtId="0" fontId="52" fillId="0" borderId="16" xfId="0" applyFont="1" applyBorder="1" applyAlignment="1">
      <alignment horizontal="center" vertical="center" wrapText="1"/>
    </xf>
  </cellXfs>
  <cellStyles count="84">
    <cellStyle name="Accent1 - 20%" xfId="14"/>
    <cellStyle name="Accent1 - 40%" xfId="15"/>
    <cellStyle name="Accent1 - 60%" xfId="16"/>
    <cellStyle name="Accent2 - 20%" xfId="17"/>
    <cellStyle name="Accent2 - 40%" xfId="18"/>
    <cellStyle name="Accent2 - 60%" xfId="19"/>
    <cellStyle name="Accent3 - 20%" xfId="20"/>
    <cellStyle name="Accent3 - 40%" xfId="21"/>
    <cellStyle name="Accent3 - 60%" xfId="22"/>
    <cellStyle name="Accent4 - 20%" xfId="23"/>
    <cellStyle name="Accent4 - 40%" xfId="24"/>
    <cellStyle name="Accent4 - 60%" xfId="25"/>
    <cellStyle name="Accent5 - 20%" xfId="26"/>
    <cellStyle name="Accent5 - 40%" xfId="27"/>
    <cellStyle name="Accent5 - 60%" xfId="28"/>
    <cellStyle name="Accent6 - 20%" xfId="29"/>
    <cellStyle name="Accent6 - 40%" xfId="30"/>
    <cellStyle name="Accent6 - 60%" xfId="31"/>
    <cellStyle name="Comma" xfId="1" builtinId="3"/>
    <cellStyle name="Comma [0]" xfId="82" builtinId="6"/>
    <cellStyle name="Comma 2" xfId="5"/>
    <cellStyle name="Comma 2 2" xfId="12"/>
    <cellStyle name="Comma 3" xfId="10"/>
    <cellStyle name="Currency" xfId="3" builtinId="4"/>
    <cellStyle name="Currency [0] 2" xfId="83"/>
    <cellStyle name="Currency 2" xfId="6"/>
    <cellStyle name="Currency 3" xfId="11"/>
    <cellStyle name="Emphasis 1" xfId="32"/>
    <cellStyle name="Emphasis 2" xfId="33"/>
    <cellStyle name="Emphasis 3" xfId="34"/>
    <cellStyle name="Normal" xfId="0" builtinId="0"/>
    <cellStyle name="Normal 2" xfId="4"/>
    <cellStyle name="Normal 3" xfId="8"/>
    <cellStyle name="Normal 3 2" xfId="13"/>
    <cellStyle name="Percent" xfId="2" builtinId="5"/>
    <cellStyle name="Percent 2" xfId="7"/>
    <cellStyle name="Percent 3" xfId="9"/>
    <cellStyle name="SAPBEXaggData" xfId="35"/>
    <cellStyle name="SAPBEXaggData 2" xfId="36"/>
    <cellStyle name="SAPBEXaggDataEmph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8" xfId="44"/>
    <cellStyle name="SAPBEXexcBad9" xfId="45"/>
    <cellStyle name="SAPBEXexcCritical4" xfId="46"/>
    <cellStyle name="SAPBEXexcCritical5" xfId="47"/>
    <cellStyle name="SAPBEXexcCritical6" xfId="48"/>
    <cellStyle name="SAPBEXexcGood1" xfId="49"/>
    <cellStyle name="SAPBEXexcGood2" xfId="50"/>
    <cellStyle name="SAPBEXexcGood3" xfId="51"/>
    <cellStyle name="SAPBEXfilterDrill" xfId="52"/>
    <cellStyle name="SAPBEXfilterItem" xfId="53"/>
    <cellStyle name="SAPBEXfilterText" xfId="54"/>
    <cellStyle name="SAPBEXformats" xfId="55"/>
    <cellStyle name="SAPBEXheaderItem" xfId="56"/>
    <cellStyle name="SAPBEXheaderText" xfId="57"/>
    <cellStyle name="SAPBEXHLevel0" xfId="58"/>
    <cellStyle name="SAPBEXHLevel0X" xfId="59"/>
    <cellStyle name="SAPBEXHLevel1" xfId="60"/>
    <cellStyle name="SAPBEXHLevel1X" xfId="61"/>
    <cellStyle name="SAPBEXHLevel2" xfId="62"/>
    <cellStyle name="SAPBEXHLevel2X" xfId="63"/>
    <cellStyle name="SAPBEXHLevel3" xfId="64"/>
    <cellStyle name="SAPBEXHLevel3X" xfId="65"/>
    <cellStyle name="SAPBEXinputData" xfId="66"/>
    <cellStyle name="SAPBEXItemHeader" xfId="67"/>
    <cellStyle name="SAPBEXresData" xfId="68"/>
    <cellStyle name="SAPBEXresDataEmph" xfId="69"/>
    <cellStyle name="SAPBEXresItem" xfId="70"/>
    <cellStyle name="SAPBEXresItemX" xfId="71"/>
    <cellStyle name="SAPBEXstdData" xfId="72"/>
    <cellStyle name="SAPBEXstdData 2" xfId="73"/>
    <cellStyle name="SAPBEXstdDataEmph" xfId="74"/>
    <cellStyle name="SAPBEXstdItem" xfId="75"/>
    <cellStyle name="SAPBEXstdItem 2" xfId="76"/>
    <cellStyle name="SAPBEXstdItemX" xfId="77"/>
    <cellStyle name="SAPBEXtitle" xfId="78"/>
    <cellStyle name="SAPBEXunassignedItem" xfId="79"/>
    <cellStyle name="SAPBEXundefined" xfId="80"/>
    <cellStyle name="Sheet Title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30</xdr:row>
      <xdr:rowOff>0</xdr:rowOff>
    </xdr:from>
    <xdr:to>
      <xdr:col>8</xdr:col>
      <xdr:colOff>81087</xdr:colOff>
      <xdr:row>37</xdr:row>
      <xdr:rowOff>1574</xdr:rowOff>
    </xdr:to>
    <xdr:sp macro="" textlink="">
      <xdr:nvSpPr>
        <xdr:cNvPr id="3" name="Right Brace 2"/>
        <xdr:cNvSpPr/>
      </xdr:nvSpPr>
      <xdr:spPr>
        <a:xfrm>
          <a:off x="6400800" y="3857625"/>
          <a:ext cx="71562" cy="992174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u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nly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l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4"/>
  <sheetViews>
    <sheetView tabSelected="1" zoomScale="80" zoomScaleNormal="80" workbookViewId="0">
      <selection activeCell="A2" sqref="A2:A3"/>
    </sheetView>
  </sheetViews>
  <sheetFormatPr defaultRowHeight="14.4" x14ac:dyDescent="0.3"/>
  <cols>
    <col min="1" max="1" width="30" customWidth="1"/>
    <col min="2" max="2" width="11.6640625" customWidth="1"/>
    <col min="5" max="5" width="14.33203125" style="1" bestFit="1" customWidth="1"/>
    <col min="7" max="7" width="10.88671875" customWidth="1"/>
    <col min="8" max="8" width="25.88671875" customWidth="1"/>
    <col min="10" max="10" width="7.6640625" style="27" bestFit="1" customWidth="1"/>
    <col min="11" max="11" width="8" style="27" customWidth="1"/>
    <col min="12" max="12" width="16.33203125" style="27" customWidth="1"/>
    <col min="13" max="13" width="9.109375" style="27" customWidth="1"/>
    <col min="14" max="14" width="9.88671875" style="27" customWidth="1"/>
    <col min="15" max="15" width="10.33203125" style="27" customWidth="1"/>
    <col min="16" max="40" width="9.109375" style="27" customWidth="1"/>
    <col min="41" max="41" width="3.5546875" style="27" customWidth="1"/>
  </cols>
  <sheetData>
    <row r="1" spans="1:43" ht="18" x14ac:dyDescent="0.35">
      <c r="A1" s="7" t="s">
        <v>30</v>
      </c>
    </row>
    <row r="2" spans="1:43" ht="18" x14ac:dyDescent="0.35">
      <c r="A2" s="7" t="s">
        <v>434</v>
      </c>
    </row>
    <row r="3" spans="1:43" ht="18" x14ac:dyDescent="0.35">
      <c r="A3" s="7" t="s">
        <v>435</v>
      </c>
    </row>
    <row r="4" spans="1:43" x14ac:dyDescent="0.3">
      <c r="A4" t="s">
        <v>0</v>
      </c>
      <c r="E4" s="1">
        <f>RAF_Summary_Juris_Rate_Base!C86/1000000</f>
        <v>8889.7526164997598</v>
      </c>
      <c r="G4" s="31"/>
      <c r="H4" s="23"/>
      <c r="N4" s="335"/>
      <c r="Q4" s="335"/>
    </row>
    <row r="5" spans="1:43" x14ac:dyDescent="0.3">
      <c r="A5" t="s">
        <v>1</v>
      </c>
      <c r="B5" t="s">
        <v>2</v>
      </c>
      <c r="E5" s="1">
        <f>+-'2013-2018'!I39</f>
        <v>-243.77174990371236</v>
      </c>
      <c r="G5" s="31"/>
      <c r="N5" s="357"/>
      <c r="Q5" s="335"/>
    </row>
    <row r="6" spans="1:43" x14ac:dyDescent="0.3">
      <c r="B6" t="s">
        <v>3</v>
      </c>
      <c r="E6" s="1">
        <f>+-'2013-2018'!I15</f>
        <v>-1037.5046604855834</v>
      </c>
      <c r="G6" s="31"/>
      <c r="N6" s="335"/>
      <c r="Q6" s="335"/>
    </row>
    <row r="7" spans="1:43" x14ac:dyDescent="0.3">
      <c r="B7" t="s">
        <v>4</v>
      </c>
      <c r="E7" s="1">
        <f>+-'2013-2018'!I27</f>
        <v>-1087.6292426436603</v>
      </c>
      <c r="G7" s="31"/>
      <c r="Q7" s="339"/>
    </row>
    <row r="8" spans="1:43" x14ac:dyDescent="0.3">
      <c r="B8" t="s">
        <v>5</v>
      </c>
      <c r="E8" s="1">
        <f>+-'2013-2018'!I59</f>
        <v>-57.437697476710127</v>
      </c>
      <c r="G8" s="31"/>
    </row>
    <row r="9" spans="1:43" x14ac:dyDescent="0.3">
      <c r="B9" t="s">
        <v>7</v>
      </c>
      <c r="E9" s="1">
        <f>+-'2013-2018'!I52</f>
        <v>36.256846792826082</v>
      </c>
    </row>
    <row r="10" spans="1:43" x14ac:dyDescent="0.3">
      <c r="A10" t="s">
        <v>6</v>
      </c>
      <c r="E10" s="2">
        <f>SUM(E4:E9)</f>
        <v>6499.6661127829202</v>
      </c>
    </row>
    <row r="11" spans="1:43" x14ac:dyDescent="0.3">
      <c r="E11" s="5"/>
    </row>
    <row r="12" spans="1:43" x14ac:dyDescent="0.3">
      <c r="E12" s="3"/>
      <c r="G12" s="26"/>
    </row>
    <row r="13" spans="1:43" x14ac:dyDescent="0.3">
      <c r="A13" s="6" t="s">
        <v>38</v>
      </c>
      <c r="E13" s="335"/>
      <c r="F13" s="27" t="s">
        <v>11</v>
      </c>
      <c r="G13" s="27" t="s">
        <v>12</v>
      </c>
      <c r="H13" s="27"/>
      <c r="I13" s="30"/>
      <c r="J13" s="30"/>
      <c r="AP13" s="364"/>
      <c r="AQ13" s="364"/>
    </row>
    <row r="14" spans="1:43" x14ac:dyDescent="0.3">
      <c r="A14" t="s">
        <v>429</v>
      </c>
      <c r="E14" s="335">
        <f ca="1">+E36</f>
        <v>6103.733483492525</v>
      </c>
      <c r="F14" s="28">
        <f ca="1">+F25-SUM(F15:F24)</f>
        <v>828.95938308263271</v>
      </c>
      <c r="G14" s="339">
        <f ca="1">(+F14+F15)/(E14+E15)</f>
        <v>0.13580742782566455</v>
      </c>
      <c r="H14" s="27" t="s">
        <v>14</v>
      </c>
      <c r="I14" s="294"/>
      <c r="J14" s="30"/>
      <c r="AP14" s="287"/>
      <c r="AQ14" s="287"/>
    </row>
    <row r="15" spans="1:43" x14ac:dyDescent="0.3">
      <c r="A15" t="s">
        <v>430</v>
      </c>
      <c r="E15" s="335">
        <f ca="1">'Summary - capex'!J129-Summary!E14</f>
        <v>3640.1710743727535</v>
      </c>
      <c r="F15" s="335">
        <f ca="1">G15*E15</f>
        <v>494.33523189981997</v>
      </c>
      <c r="G15" s="339">
        <v>0.1358</v>
      </c>
      <c r="H15" s="27"/>
      <c r="I15" s="294"/>
      <c r="J15" s="30"/>
      <c r="M15" s="30"/>
      <c r="N15" s="30"/>
      <c r="O15" s="30"/>
      <c r="P15" s="30"/>
      <c r="AP15" s="287"/>
      <c r="AQ15" s="287"/>
    </row>
    <row r="16" spans="1:43" x14ac:dyDescent="0.3">
      <c r="A16" t="s">
        <v>389</v>
      </c>
      <c r="E16" s="335">
        <v>210</v>
      </c>
      <c r="F16" s="335">
        <f>G16*E16</f>
        <v>20.496000000000002</v>
      </c>
      <c r="G16" s="339">
        <v>9.7600000000000006E-2</v>
      </c>
      <c r="H16" s="27"/>
      <c r="I16" s="294"/>
      <c r="J16" s="32"/>
      <c r="K16" s="358"/>
      <c r="M16" s="30"/>
      <c r="N16" s="30"/>
      <c r="O16" s="30"/>
      <c r="P16" s="30"/>
      <c r="AP16" s="287"/>
      <c r="AQ16" s="287"/>
    </row>
    <row r="17" spans="1:48" x14ac:dyDescent="0.3">
      <c r="A17" t="s">
        <v>279</v>
      </c>
      <c r="E17" s="335">
        <f ca="1">+-'Depr and RB'!C46</f>
        <v>-3369.8301523563578</v>
      </c>
      <c r="F17" s="335">
        <f ca="1">+G17*E17</f>
        <v>-389.55236561239496</v>
      </c>
      <c r="G17" s="339">
        <f>9.76%+1.8%</f>
        <v>0.11559999999999999</v>
      </c>
      <c r="H17" s="27" t="s">
        <v>428</v>
      </c>
      <c r="I17" s="294"/>
      <c r="J17" s="295"/>
      <c r="K17" s="339"/>
      <c r="M17" s="30"/>
      <c r="N17" s="30"/>
      <c r="O17" s="30"/>
      <c r="P17" s="30"/>
      <c r="AP17" s="287"/>
      <c r="AQ17" s="287"/>
    </row>
    <row r="18" spans="1:48" x14ac:dyDescent="0.3">
      <c r="A18" t="s">
        <v>392</v>
      </c>
      <c r="E18" s="335">
        <v>-97.2</v>
      </c>
      <c r="F18" s="335">
        <f>+G18*E18</f>
        <v>-9.48672</v>
      </c>
      <c r="G18" s="339">
        <v>9.7600000000000006E-2</v>
      </c>
      <c r="H18" s="27" t="s">
        <v>13</v>
      </c>
      <c r="I18" s="294"/>
      <c r="J18" s="295"/>
      <c r="K18" s="339"/>
      <c r="M18" s="30"/>
      <c r="N18" s="30"/>
      <c r="O18" s="30"/>
      <c r="P18" s="30"/>
      <c r="AP18" s="287"/>
      <c r="AQ18" s="287"/>
    </row>
    <row r="19" spans="1:48" x14ac:dyDescent="0.3">
      <c r="A19" t="s">
        <v>391</v>
      </c>
      <c r="E19" s="335">
        <v>-19</v>
      </c>
      <c r="F19" s="335">
        <f>+G19*E19</f>
        <v>-1.8544</v>
      </c>
      <c r="G19" s="339">
        <v>9.7600000000000006E-2</v>
      </c>
      <c r="H19" s="27" t="s">
        <v>13</v>
      </c>
      <c r="I19" s="294"/>
      <c r="J19" s="295"/>
      <c r="K19" s="339"/>
      <c r="M19" s="30"/>
      <c r="N19" s="30"/>
      <c r="O19" s="30"/>
      <c r="P19" s="30"/>
      <c r="AP19" s="287"/>
      <c r="AQ19" s="287"/>
    </row>
    <row r="20" spans="1:48" x14ac:dyDescent="0.3">
      <c r="A20" t="s">
        <v>8</v>
      </c>
      <c r="E20" s="335">
        <f>(RAF_Summary_Juris_Rate_Base!C90/1000000/0.96)*0.98</f>
        <v>-26.497207259493297</v>
      </c>
      <c r="F20" s="335">
        <f t="shared" ref="F20:F24" si="0">+G20*E20</f>
        <v>-2.5861274285265461</v>
      </c>
      <c r="G20" s="339">
        <v>9.7600000000000006E-2</v>
      </c>
      <c r="H20" s="27" t="s">
        <v>13</v>
      </c>
      <c r="I20" s="294"/>
      <c r="J20" s="295"/>
      <c r="K20" s="28"/>
      <c r="L20" s="359"/>
      <c r="M20" s="30"/>
      <c r="N20" s="30"/>
      <c r="O20" s="30"/>
      <c r="P20" s="30"/>
      <c r="AP20" s="287"/>
      <c r="AQ20" s="287"/>
    </row>
    <row r="21" spans="1:48" x14ac:dyDescent="0.3">
      <c r="A21" t="s">
        <v>9</v>
      </c>
      <c r="E21" s="335">
        <f>(RAF_Summary_Juris_Rate_Base!C91/1000000/0.96)*0.98</f>
        <v>-169.40343496000003</v>
      </c>
      <c r="F21" s="335">
        <f t="shared" si="0"/>
        <v>-16.533775252096003</v>
      </c>
      <c r="G21" s="339">
        <v>9.7600000000000006E-2</v>
      </c>
      <c r="H21" s="27" t="s">
        <v>13</v>
      </c>
      <c r="I21" s="294"/>
      <c r="J21" s="295"/>
      <c r="K21" s="28"/>
      <c r="M21" s="360"/>
      <c r="N21" s="360"/>
      <c r="O21" s="360"/>
      <c r="P21" s="30"/>
      <c r="AP21" s="287"/>
      <c r="AQ21" s="287"/>
    </row>
    <row r="22" spans="1:48" x14ac:dyDescent="0.3">
      <c r="A22" t="s">
        <v>270</v>
      </c>
      <c r="E22" s="335">
        <f>(RAF_Summary_Juris_Rate_Base!C88/1000000/0.96)*0.98</f>
        <v>271.54680864156745</v>
      </c>
      <c r="F22" s="335">
        <f t="shared" ref="F22:F23" si="1">+G22*E22</f>
        <v>26.502968523416985</v>
      </c>
      <c r="G22" s="339">
        <v>9.7600000000000006E-2</v>
      </c>
      <c r="H22" s="27" t="s">
        <v>13</v>
      </c>
      <c r="I22" s="294"/>
      <c r="J22" s="295"/>
      <c r="K22" s="28"/>
      <c r="M22" s="361"/>
      <c r="N22" s="259"/>
      <c r="O22" s="259"/>
      <c r="P22" s="30"/>
      <c r="AP22" s="287"/>
      <c r="AQ22" s="287"/>
    </row>
    <row r="23" spans="1:48" x14ac:dyDescent="0.3">
      <c r="A23" t="s">
        <v>271</v>
      </c>
      <c r="E23" s="335">
        <f>RAF_Summary_Juris_Rate_Base!C89/1000000/0.96*0.98</f>
        <v>15.330958932432665</v>
      </c>
      <c r="F23" s="335">
        <f t="shared" si="1"/>
        <v>1.4963015918054283</v>
      </c>
      <c r="G23" s="339">
        <v>9.7600000000000006E-2</v>
      </c>
      <c r="H23" s="27" t="s">
        <v>13</v>
      </c>
      <c r="I23" s="294"/>
      <c r="J23" s="295"/>
      <c r="K23" s="28"/>
      <c r="M23" s="361"/>
      <c r="N23" s="259"/>
      <c r="O23" s="259"/>
      <c r="P23" s="30"/>
      <c r="AP23" s="287"/>
      <c r="AQ23" s="287"/>
    </row>
    <row r="24" spans="1:48" x14ac:dyDescent="0.3">
      <c r="A24" t="s">
        <v>10</v>
      </c>
      <c r="E24" s="335">
        <f ca="1">+E25-SUM(E14:E23)</f>
        <v>-59.185418080507588</v>
      </c>
      <c r="F24" s="335">
        <f t="shared" ca="1" si="0"/>
        <v>-5.7764968046575413</v>
      </c>
      <c r="G24" s="339">
        <v>9.7600000000000006E-2</v>
      </c>
      <c r="H24" s="27" t="s">
        <v>13</v>
      </c>
      <c r="I24" s="294"/>
      <c r="J24" s="295"/>
      <c r="K24" s="28"/>
      <c r="M24" s="361"/>
      <c r="N24" s="259"/>
      <c r="O24" s="259"/>
      <c r="P24" s="30"/>
      <c r="AP24" s="287"/>
      <c r="AQ24" s="287"/>
    </row>
    <row r="25" spans="1:48" x14ac:dyDescent="0.3">
      <c r="A25" t="s">
        <v>6</v>
      </c>
      <c r="E25" s="340">
        <f>+E10</f>
        <v>6499.6661127829202</v>
      </c>
      <c r="F25" s="340">
        <v>946</v>
      </c>
      <c r="G25" s="27"/>
      <c r="H25" s="27"/>
      <c r="I25" s="259"/>
      <c r="J25" s="295"/>
      <c r="K25" s="28"/>
      <c r="M25" s="361"/>
      <c r="N25" s="259"/>
      <c r="O25" s="259"/>
      <c r="P25" s="30"/>
      <c r="AP25" s="30"/>
      <c r="AQ25" s="287"/>
    </row>
    <row r="26" spans="1:48" ht="15" thickBot="1" x14ac:dyDescent="0.35">
      <c r="E26" s="259"/>
      <c r="F26" s="259"/>
      <c r="G26" s="341"/>
      <c r="H26" s="27"/>
      <c r="K26" s="28"/>
      <c r="M26" s="361"/>
      <c r="N26" s="259"/>
      <c r="O26" s="259"/>
      <c r="P26" s="30"/>
      <c r="AP26" s="288"/>
      <c r="AQ26" s="288"/>
    </row>
    <row r="27" spans="1:48" x14ac:dyDescent="0.3">
      <c r="A27" s="8" t="s">
        <v>36</v>
      </c>
      <c r="B27" s="9"/>
      <c r="C27" s="9"/>
      <c r="D27" s="9"/>
      <c r="E27" s="10" t="s">
        <v>25</v>
      </c>
      <c r="F27" s="11" t="s">
        <v>11</v>
      </c>
      <c r="G27" s="21" t="s">
        <v>35</v>
      </c>
      <c r="H27" s="21"/>
      <c r="I27" s="22"/>
      <c r="M27" s="30"/>
      <c r="N27" s="30"/>
      <c r="O27" s="30"/>
      <c r="P27" s="30"/>
      <c r="AP27" s="30"/>
      <c r="AQ27" s="30"/>
      <c r="AS27" s="29"/>
      <c r="AT27" s="257"/>
      <c r="AU27" s="29"/>
      <c r="AV27" s="29"/>
    </row>
    <row r="28" spans="1:48" x14ac:dyDescent="0.3">
      <c r="A28" s="12"/>
      <c r="B28" s="13"/>
      <c r="C28" s="13"/>
      <c r="D28" s="13"/>
      <c r="E28" s="14"/>
      <c r="F28" s="14"/>
      <c r="G28" s="13"/>
      <c r="H28" s="13"/>
      <c r="I28" s="15"/>
      <c r="L28" s="359"/>
      <c r="M28" s="30"/>
      <c r="N28" s="30"/>
      <c r="O28" s="30"/>
      <c r="P28" s="30"/>
      <c r="AQ28" s="30"/>
      <c r="AR28" s="30"/>
      <c r="AS28" s="32"/>
      <c r="AT28" s="34"/>
      <c r="AU28" s="29"/>
      <c r="AV28" s="29"/>
    </row>
    <row r="29" spans="1:48" x14ac:dyDescent="0.3">
      <c r="A29" s="12" t="s">
        <v>37</v>
      </c>
      <c r="B29" s="13"/>
      <c r="C29" s="13"/>
      <c r="D29" s="13"/>
      <c r="E29" s="14">
        <f ca="1">+'Summary - capex'!J10+'Summary - capex'!J106-'Summary - capex'!J11</f>
        <v>1711.5456440559879</v>
      </c>
      <c r="F29" s="14">
        <v>232</v>
      </c>
      <c r="G29" s="13" t="s">
        <v>31</v>
      </c>
      <c r="H29" s="13"/>
      <c r="I29" s="15"/>
      <c r="M29" s="30"/>
      <c r="N29" s="30"/>
      <c r="O29" s="259"/>
      <c r="P29" s="30"/>
      <c r="AQ29" s="30"/>
      <c r="AR29" s="30"/>
      <c r="AS29" s="30"/>
      <c r="AT29" s="34"/>
      <c r="AU29" s="29"/>
      <c r="AV29" s="29"/>
    </row>
    <row r="30" spans="1:48" x14ac:dyDescent="0.3">
      <c r="A30" s="12" t="s">
        <v>433</v>
      </c>
      <c r="B30" s="13"/>
      <c r="C30" s="13"/>
      <c r="D30" s="13"/>
      <c r="E30" s="14">
        <f ca="1">+'Summary - capex'!J16</f>
        <v>1285.7816709363397</v>
      </c>
      <c r="F30" s="14">
        <f t="shared" ref="F30:F35" ca="1" si="2">+G$14*E30</f>
        <v>174.61870147524931</v>
      </c>
      <c r="G30" s="13" t="s">
        <v>29</v>
      </c>
      <c r="H30" s="13"/>
      <c r="I30" s="15"/>
      <c r="M30" s="30"/>
      <c r="N30" s="30"/>
      <c r="O30" s="294"/>
      <c r="P30" s="30"/>
      <c r="AQ30" s="30"/>
      <c r="AR30" s="30"/>
      <c r="AS30" s="30"/>
      <c r="AT30" s="29"/>
      <c r="AU30" s="29"/>
      <c r="AV30" s="29"/>
    </row>
    <row r="31" spans="1:48" x14ac:dyDescent="0.3">
      <c r="A31" s="12" t="s">
        <v>199</v>
      </c>
      <c r="B31" s="13"/>
      <c r="C31" s="13"/>
      <c r="D31" s="13"/>
      <c r="E31" s="14">
        <f ca="1">+'Summary - capex'!J7</f>
        <v>1352.552684824888</v>
      </c>
      <c r="F31" s="14">
        <f t="shared" ca="1" si="2"/>
        <v>183.6867011247648</v>
      </c>
      <c r="G31" s="13" t="s">
        <v>28</v>
      </c>
      <c r="H31" s="13"/>
      <c r="I31" s="15"/>
      <c r="M31" s="30"/>
      <c r="N31" s="30"/>
      <c r="O31" s="294"/>
      <c r="P31" s="30"/>
      <c r="AQ31" s="30"/>
      <c r="AR31" s="33"/>
      <c r="AS31" s="30"/>
      <c r="AT31" s="29"/>
      <c r="AU31" s="29"/>
      <c r="AV31" s="29"/>
    </row>
    <row r="32" spans="1:48" x14ac:dyDescent="0.3">
      <c r="A32" s="16" t="s">
        <v>268</v>
      </c>
      <c r="B32" s="13"/>
      <c r="C32" s="13"/>
      <c r="D32" s="13"/>
      <c r="E32" s="14">
        <f ca="1">+'Summary - capex'!J82</f>
        <v>338.61599999999999</v>
      </c>
      <c r="F32" s="14">
        <f t="shared" ca="1" si="2"/>
        <v>45.98656798061522</v>
      </c>
      <c r="G32" s="13" t="s">
        <v>26</v>
      </c>
      <c r="H32" s="13"/>
      <c r="I32" s="15"/>
      <c r="M32" s="30"/>
      <c r="N32" s="30"/>
      <c r="O32" s="294"/>
      <c r="P32" s="362"/>
      <c r="AQ32" s="30"/>
      <c r="AR32" s="33"/>
      <c r="AS32" s="30"/>
    </row>
    <row r="33" spans="1:45" x14ac:dyDescent="0.3">
      <c r="A33" s="12" t="s">
        <v>19</v>
      </c>
      <c r="B33" s="13"/>
      <c r="C33" s="13"/>
      <c r="D33" s="13"/>
      <c r="E33" s="14">
        <f ca="1">+'Summary - capex'!J118</f>
        <v>676.90551812215995</v>
      </c>
      <c r="F33" s="14">
        <f t="shared" ca="1" si="2"/>
        <v>91.928797297169297</v>
      </c>
      <c r="G33" s="13" t="s">
        <v>26</v>
      </c>
      <c r="H33" s="13"/>
      <c r="I33" s="15"/>
      <c r="M33" s="30"/>
      <c r="N33" s="30"/>
      <c r="O33" s="259"/>
      <c r="P33" s="30"/>
      <c r="AQ33" s="30"/>
      <c r="AR33" s="33"/>
      <c r="AS33" s="30"/>
    </row>
    <row r="34" spans="1:45" x14ac:dyDescent="0.3">
      <c r="A34" s="12" t="s">
        <v>20</v>
      </c>
      <c r="B34" s="13"/>
      <c r="C34" s="13"/>
      <c r="D34" s="13"/>
      <c r="E34" s="14">
        <f ca="1">+'Summary - capex'!J124</f>
        <v>368.71930340069753</v>
      </c>
      <c r="F34" s="14">
        <f t="shared" ca="1" si="2"/>
        <v>50.074820184519538</v>
      </c>
      <c r="G34" s="13" t="s">
        <v>27</v>
      </c>
      <c r="H34" s="13"/>
      <c r="I34" s="15"/>
      <c r="M34" s="30"/>
      <c r="N34" s="30"/>
      <c r="O34" s="30"/>
      <c r="P34" s="30"/>
      <c r="AQ34" s="30"/>
      <c r="AR34" s="33"/>
      <c r="AS34" s="30"/>
    </row>
    <row r="35" spans="1:45" x14ac:dyDescent="0.3">
      <c r="A35" s="12" t="s">
        <v>21</v>
      </c>
      <c r="B35" s="13"/>
      <c r="C35" s="13"/>
      <c r="D35" s="13"/>
      <c r="E35" s="14">
        <f ca="1">+'Summary - capex'!J21+'Summary - capex'!J49</f>
        <v>369.612662152452</v>
      </c>
      <c r="F35" s="14">
        <f t="shared" ca="1" si="2"/>
        <v>50.196144938720856</v>
      </c>
      <c r="G35" s="13" t="s">
        <v>28</v>
      </c>
      <c r="H35" s="13"/>
      <c r="I35" s="15"/>
      <c r="L35" s="359"/>
      <c r="M35" s="30"/>
      <c r="N35" s="30"/>
      <c r="O35" s="30"/>
      <c r="P35" s="30"/>
      <c r="AQ35" s="30"/>
      <c r="AR35" s="33"/>
      <c r="AS35" s="30"/>
    </row>
    <row r="36" spans="1:45" ht="15" thickBot="1" x14ac:dyDescent="0.35">
      <c r="A36" s="17" t="s">
        <v>24</v>
      </c>
      <c r="B36" s="18"/>
      <c r="C36" s="18"/>
      <c r="D36" s="18"/>
      <c r="E36" s="19">
        <f ca="1">SUM(E29:E35)</f>
        <v>6103.733483492525</v>
      </c>
      <c r="F36" s="19">
        <f ca="1">SUM(F29:F35)</f>
        <v>828.49173300103905</v>
      </c>
      <c r="G36" s="18"/>
      <c r="H36" s="18"/>
      <c r="I36" s="20"/>
      <c r="M36" s="30"/>
      <c r="N36" s="259"/>
      <c r="O36" s="30"/>
      <c r="P36" s="30"/>
      <c r="AQ36" s="30"/>
      <c r="AR36" s="33"/>
      <c r="AS36" s="30"/>
    </row>
    <row r="37" spans="1:45" x14ac:dyDescent="0.3">
      <c r="E37"/>
      <c r="M37" s="30"/>
      <c r="N37" s="259"/>
      <c r="O37" s="362"/>
      <c r="P37" s="30"/>
      <c r="AQ37" s="30"/>
      <c r="AR37" s="30"/>
      <c r="AS37" s="30"/>
    </row>
    <row r="38" spans="1:45" x14ac:dyDescent="0.3">
      <c r="M38" s="30"/>
      <c r="N38" s="259"/>
      <c r="O38" s="362"/>
      <c r="P38" s="30"/>
      <c r="AQ38" s="30"/>
      <c r="AR38" s="30"/>
      <c r="AS38" s="30"/>
    </row>
    <row r="39" spans="1:45" x14ac:dyDescent="0.3">
      <c r="A39" t="s">
        <v>15</v>
      </c>
      <c r="F39" s="1"/>
      <c r="M39" s="30"/>
      <c r="N39" s="294"/>
      <c r="O39" s="30"/>
      <c r="P39" s="30"/>
      <c r="AQ39" s="30"/>
      <c r="AR39" s="34"/>
      <c r="AS39" s="30"/>
    </row>
    <row r="40" spans="1:45" x14ac:dyDescent="0.3">
      <c r="A40" s="4" t="s">
        <v>22</v>
      </c>
      <c r="E40" s="1">
        <f ca="1">+E17</f>
        <v>-3369.8301523563578</v>
      </c>
      <c r="F40" s="1">
        <f ca="1">+E40*G$17</f>
        <v>-389.55236561239496</v>
      </c>
      <c r="G40" s="24">
        <f t="shared" ref="G40:G48" ca="1" si="3">F40/E40</f>
        <v>0.11560000000000001</v>
      </c>
      <c r="M40" s="30"/>
      <c r="N40" s="259"/>
      <c r="O40" s="30"/>
      <c r="P40" s="30"/>
      <c r="AQ40" s="30"/>
      <c r="AR40" s="33"/>
      <c r="AS40" s="30"/>
    </row>
    <row r="41" spans="1:45" x14ac:dyDescent="0.3">
      <c r="A41" s="4" t="s">
        <v>32</v>
      </c>
      <c r="E41" s="1">
        <f ca="1">+'Summary - capex'!J22+'Summary - capex'!J11</f>
        <v>728.01733133706807</v>
      </c>
      <c r="F41" s="1">
        <f ca="1">+E41*G$14</f>
        <v>98.870161181391779</v>
      </c>
      <c r="G41" s="3">
        <f t="shared" ca="1" si="3"/>
        <v>0.13580742782566455</v>
      </c>
      <c r="M41" s="30"/>
      <c r="N41" s="259"/>
      <c r="O41" s="30"/>
      <c r="P41" s="30"/>
      <c r="AQ41" s="30"/>
      <c r="AR41" s="30"/>
      <c r="AS41" s="30"/>
    </row>
    <row r="42" spans="1:45" x14ac:dyDescent="0.3">
      <c r="A42" s="4" t="s">
        <v>214</v>
      </c>
      <c r="E42" s="1">
        <f ca="1">+'Summary - capex'!J29</f>
        <v>838.80067426318431</v>
      </c>
      <c r="F42" s="1">
        <f ca="1">+E42*G$14</f>
        <v>113.91536203011616</v>
      </c>
      <c r="G42" s="3">
        <f t="shared" ref="G42" ca="1" si="4">F42/E42</f>
        <v>0.13580742782566455</v>
      </c>
      <c r="M42" s="30"/>
      <c r="N42" s="294"/>
      <c r="O42" s="30"/>
      <c r="P42" s="30"/>
    </row>
    <row r="43" spans="1:45" x14ac:dyDescent="0.3">
      <c r="A43" s="4" t="s">
        <v>278</v>
      </c>
      <c r="E43" s="1">
        <f ca="1">+'Summary - capex'!J37-'Summary - capex'!J29</f>
        <v>841.50428625132542</v>
      </c>
      <c r="F43" s="1">
        <f ca="1">+E43*G$14</f>
        <v>114.28253262006423</v>
      </c>
      <c r="G43" s="3">
        <f t="shared" ca="1" si="3"/>
        <v>0.13580742782566455</v>
      </c>
      <c r="N43" s="28"/>
    </row>
    <row r="44" spans="1:45" x14ac:dyDescent="0.3">
      <c r="A44" s="4" t="s">
        <v>16</v>
      </c>
      <c r="E44" s="1">
        <f ca="1">+'Summary - capex'!J55-'Summary - capex'!J49+'Summary - capex'!J91</f>
        <v>593.16580289954413</v>
      </c>
      <c r="F44" s="1">
        <f ca="1">+E44*G$14</f>
        <v>80.556321965932199</v>
      </c>
      <c r="G44" s="3">
        <f t="shared" ca="1" si="3"/>
        <v>0.13580742782566455</v>
      </c>
    </row>
    <row r="45" spans="1:45" x14ac:dyDescent="0.3">
      <c r="A45" s="4" t="s">
        <v>17</v>
      </c>
      <c r="E45" s="1">
        <f ca="1">+'Summary - capex'!J71</f>
        <v>306.319008</v>
      </c>
      <c r="F45" s="1">
        <v>0</v>
      </c>
      <c r="G45" s="3">
        <f t="shared" ca="1" si="3"/>
        <v>0</v>
      </c>
      <c r="H45" s="320" t="s">
        <v>390</v>
      </c>
    </row>
    <row r="46" spans="1:45" x14ac:dyDescent="0.3">
      <c r="A46" s="4" t="s">
        <v>18</v>
      </c>
      <c r="E46" s="1">
        <f ca="1">+'Summary - capex'!J75+'Summary - capex'!J99</f>
        <v>120.43636472539598</v>
      </c>
      <c r="F46" s="1">
        <f t="shared" ref="F46" ca="1" si="5">+E46*G$14</f>
        <v>16.356152910029625</v>
      </c>
      <c r="G46" s="3">
        <f t="shared" ca="1" si="3"/>
        <v>0.13580742782566455</v>
      </c>
    </row>
    <row r="47" spans="1:45" x14ac:dyDescent="0.3">
      <c r="A47" s="4" t="s">
        <v>33</v>
      </c>
      <c r="E47" s="1">
        <f ca="1">+'Summary - capex'!J61+'Summary - capex'!J74+'Summary - capex'!J76+'Summary - capex'!J109</f>
        <v>210.93404650712361</v>
      </c>
      <c r="F47" s="1">
        <f ca="1">+E47*G$14</f>
        <v>28.646410296991558</v>
      </c>
      <c r="G47" s="3">
        <f t="shared" ca="1" si="3"/>
        <v>0.13580742782566455</v>
      </c>
      <c r="L47" s="359"/>
    </row>
    <row r="48" spans="1:45" x14ac:dyDescent="0.3">
      <c r="A48" s="4" t="s">
        <v>34</v>
      </c>
      <c r="E48" s="1">
        <f ca="1">+E24</f>
        <v>-59.185418080507588</v>
      </c>
      <c r="F48" s="1">
        <f ca="1">+E48*G$17</f>
        <v>-6.8418343301066766</v>
      </c>
      <c r="G48" s="3">
        <f t="shared" ca="1" si="3"/>
        <v>0.11559999999999999</v>
      </c>
      <c r="O48" s="28"/>
    </row>
    <row r="49" spans="1:27" x14ac:dyDescent="0.3">
      <c r="A49" s="4" t="s">
        <v>23</v>
      </c>
      <c r="E49" s="2">
        <f ca="1">SUM(E40:E48)</f>
        <v>210.16194354677583</v>
      </c>
      <c r="F49" s="25">
        <f ca="1">SUM(F40:F48)</f>
        <v>56.232741062023919</v>
      </c>
      <c r="O49" s="28"/>
    </row>
    <row r="50" spans="1:27" x14ac:dyDescent="0.3">
      <c r="A50" s="4"/>
      <c r="E50" s="5"/>
      <c r="F50" s="259"/>
      <c r="O50" s="28"/>
    </row>
    <row r="51" spans="1:27" x14ac:dyDescent="0.3">
      <c r="A51" s="4"/>
      <c r="E51" s="5"/>
      <c r="F51" s="259"/>
      <c r="O51" s="28"/>
    </row>
    <row r="52" spans="1:27" x14ac:dyDescent="0.3">
      <c r="O52" s="28"/>
    </row>
    <row r="53" spans="1:27" x14ac:dyDescent="0.3">
      <c r="O53" s="28"/>
    </row>
    <row r="54" spans="1:27" x14ac:dyDescent="0.3">
      <c r="O54" s="28"/>
    </row>
    <row r="55" spans="1:27" x14ac:dyDescent="0.3">
      <c r="M55" s="30"/>
      <c r="N55" s="30"/>
      <c r="O55" s="294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x14ac:dyDescent="0.3">
      <c r="M56" s="30"/>
      <c r="N56" s="30"/>
      <c r="O56" s="294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x14ac:dyDescent="0.3">
      <c r="M57" s="30"/>
      <c r="N57" s="30"/>
      <c r="O57" s="294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x14ac:dyDescent="0.3">
      <c r="M58" s="30"/>
      <c r="N58" s="30"/>
      <c r="O58" s="294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x14ac:dyDescent="0.3">
      <c r="M59" s="30"/>
      <c r="N59" s="30"/>
      <c r="O59" s="294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x14ac:dyDescent="0.3">
      <c r="M60" s="30"/>
      <c r="N60" s="30"/>
      <c r="O60" s="294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x14ac:dyDescent="0.3">
      <c r="M61" s="30"/>
      <c r="N61" s="30"/>
      <c r="O61" s="294"/>
      <c r="P61" s="30"/>
      <c r="Q61" s="30"/>
      <c r="R61" s="30"/>
      <c r="S61" s="30"/>
      <c r="T61" s="294"/>
      <c r="U61" s="30"/>
      <c r="V61" s="30"/>
      <c r="W61" s="30"/>
      <c r="X61" s="30"/>
      <c r="Y61" s="30"/>
      <c r="Z61" s="30"/>
      <c r="AA61" s="30"/>
    </row>
    <row r="62" spans="1:27" x14ac:dyDescent="0.3">
      <c r="M62" s="30"/>
      <c r="N62" s="30"/>
      <c r="O62" s="294"/>
      <c r="P62" s="30"/>
      <c r="Q62" s="30"/>
      <c r="R62" s="30"/>
      <c r="S62" s="30"/>
      <c r="T62" s="294"/>
      <c r="U62" s="30"/>
      <c r="V62" s="30"/>
      <c r="W62" s="30"/>
      <c r="X62" s="30"/>
      <c r="Y62" s="30"/>
      <c r="Z62" s="30"/>
      <c r="AA62" s="30"/>
    </row>
    <row r="63" spans="1:27" x14ac:dyDescent="0.3">
      <c r="M63" s="30"/>
      <c r="N63" s="30"/>
      <c r="O63" s="294"/>
      <c r="P63" s="30"/>
      <c r="Q63" s="30"/>
      <c r="R63" s="30"/>
      <c r="S63" s="30"/>
      <c r="T63" s="294"/>
      <c r="U63" s="30"/>
      <c r="V63" s="30"/>
      <c r="W63" s="30"/>
      <c r="X63" s="30"/>
      <c r="Y63" s="30"/>
      <c r="Z63" s="30"/>
      <c r="AA63" s="30"/>
    </row>
    <row r="64" spans="1:27" x14ac:dyDescent="0.3">
      <c r="M64" s="30"/>
      <c r="N64" s="30"/>
      <c r="O64" s="294"/>
      <c r="P64" s="30"/>
      <c r="Q64" s="30"/>
      <c r="R64" s="30"/>
      <c r="S64" s="30"/>
      <c r="T64" s="294"/>
      <c r="U64" s="30"/>
      <c r="V64" s="30"/>
      <c r="W64" s="30"/>
      <c r="X64" s="30"/>
      <c r="Y64" s="30"/>
      <c r="Z64" s="30"/>
      <c r="AA64" s="30"/>
    </row>
    <row r="65" spans="13:27" x14ac:dyDescent="0.3">
      <c r="M65" s="30"/>
      <c r="N65" s="30"/>
      <c r="O65" s="294"/>
      <c r="P65" s="30"/>
      <c r="Q65" s="30"/>
      <c r="R65" s="30"/>
      <c r="S65" s="30"/>
      <c r="T65" s="294"/>
      <c r="U65" s="30"/>
      <c r="V65" s="30"/>
      <c r="W65" s="30"/>
      <c r="X65" s="30"/>
      <c r="Y65" s="30"/>
      <c r="Z65" s="30"/>
      <c r="AA65" s="30"/>
    </row>
    <row r="66" spans="13:27" x14ac:dyDescent="0.3">
      <c r="M66" s="30"/>
      <c r="N66" s="30"/>
      <c r="O66" s="294"/>
      <c r="P66" s="30"/>
      <c r="Q66" s="30"/>
      <c r="R66" s="30"/>
      <c r="S66" s="30"/>
      <c r="T66" s="294"/>
      <c r="U66" s="30"/>
      <c r="V66" s="30"/>
      <c r="W66" s="30"/>
      <c r="X66" s="30"/>
      <c r="Y66" s="30"/>
      <c r="Z66" s="30"/>
      <c r="AA66" s="30"/>
    </row>
    <row r="67" spans="13:27" x14ac:dyDescent="0.3">
      <c r="M67" s="30"/>
      <c r="N67" s="30"/>
      <c r="O67" s="294"/>
      <c r="P67" s="30"/>
      <c r="Q67" s="30"/>
      <c r="R67" s="30"/>
      <c r="S67" s="30"/>
      <c r="T67" s="294"/>
      <c r="U67" s="30"/>
      <c r="V67" s="30"/>
      <c r="W67" s="30"/>
      <c r="X67" s="30"/>
      <c r="Y67" s="30"/>
      <c r="Z67" s="30"/>
      <c r="AA67" s="30"/>
    </row>
    <row r="68" spans="13:27" x14ac:dyDescent="0.3">
      <c r="M68" s="30"/>
      <c r="N68" s="30"/>
      <c r="O68" s="294"/>
      <c r="P68" s="30"/>
      <c r="Q68" s="30"/>
      <c r="R68" s="30"/>
      <c r="S68" s="30"/>
      <c r="T68" s="294"/>
      <c r="U68" s="30"/>
      <c r="V68" s="30"/>
      <c r="W68" s="30"/>
      <c r="X68" s="30"/>
      <c r="Y68" s="30"/>
      <c r="Z68" s="30"/>
      <c r="AA68" s="30"/>
    </row>
    <row r="69" spans="13:27" x14ac:dyDescent="0.3">
      <c r="M69" s="30"/>
      <c r="N69" s="30"/>
      <c r="O69" s="363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3:27" x14ac:dyDescent="0.3">
      <c r="M70" s="30"/>
      <c r="N70" s="30"/>
      <c r="O70" s="294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3:27" x14ac:dyDescent="0.3"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3:27" x14ac:dyDescent="0.3"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3:27" x14ac:dyDescent="0.3"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3:27" x14ac:dyDescent="0.3"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</sheetData>
  <mergeCells count="1">
    <mergeCell ref="AP13:AQ13"/>
  </mergeCells>
  <pageMargins left="0.25" right="0.25" top="0.75" bottom="0.75" header="0.3" footer="0.3"/>
  <pageSetup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562"/>
  <sheetViews>
    <sheetView showGridLines="0" zoomScale="85" zoomScaleNormal="85" workbookViewId="0">
      <pane xSplit="1" ySplit="4" topLeftCell="B5" activePane="bottomRight" state="frozen"/>
      <selection activeCell="M133" sqref="M133"/>
      <selection pane="topRight" activeCell="M133" sqref="M133"/>
      <selection pane="bottomLeft" activeCell="M133" sqref="M133"/>
      <selection pane="bottomRight" activeCell="A4" sqref="A3:A4"/>
    </sheetView>
  </sheetViews>
  <sheetFormatPr defaultRowHeight="13.2" x14ac:dyDescent="0.25"/>
  <cols>
    <col min="1" max="1" width="43.6640625" style="83" customWidth="1"/>
    <col min="2" max="2" width="7.44140625" style="83" customWidth="1"/>
    <col min="3" max="3" width="8.109375" style="83" bestFit="1" customWidth="1"/>
    <col min="4" max="4" width="9.6640625" style="83" customWidth="1"/>
    <col min="5" max="5" width="2.6640625" style="83" customWidth="1"/>
    <col min="6" max="6" width="2.88671875" style="83" customWidth="1"/>
    <col min="7" max="60" width="9.6640625" style="83" customWidth="1"/>
    <col min="61" max="256" width="9.109375" style="83"/>
    <col min="257" max="257" width="43.6640625" style="83" customWidth="1"/>
    <col min="258" max="258" width="7.44140625" style="83" customWidth="1"/>
    <col min="259" max="259" width="8.109375" style="83" bestFit="1" customWidth="1"/>
    <col min="260" max="260" width="9.6640625" style="83" customWidth="1"/>
    <col min="261" max="261" width="2.6640625" style="83" customWidth="1"/>
    <col min="262" max="262" width="2.88671875" style="83" customWidth="1"/>
    <col min="263" max="316" width="9.6640625" style="83" customWidth="1"/>
    <col min="317" max="512" width="9.109375" style="83"/>
    <col min="513" max="513" width="43.6640625" style="83" customWidth="1"/>
    <col min="514" max="514" width="7.44140625" style="83" customWidth="1"/>
    <col min="515" max="515" width="8.109375" style="83" bestFit="1" customWidth="1"/>
    <col min="516" max="516" width="9.6640625" style="83" customWidth="1"/>
    <col min="517" max="517" width="2.6640625" style="83" customWidth="1"/>
    <col min="518" max="518" width="2.88671875" style="83" customWidth="1"/>
    <col min="519" max="572" width="9.6640625" style="83" customWidth="1"/>
    <col min="573" max="768" width="9.109375" style="83"/>
    <col min="769" max="769" width="43.6640625" style="83" customWidth="1"/>
    <col min="770" max="770" width="7.44140625" style="83" customWidth="1"/>
    <col min="771" max="771" width="8.109375" style="83" bestFit="1" customWidth="1"/>
    <col min="772" max="772" width="9.6640625" style="83" customWidth="1"/>
    <col min="773" max="773" width="2.6640625" style="83" customWidth="1"/>
    <col min="774" max="774" width="2.88671875" style="83" customWidth="1"/>
    <col min="775" max="828" width="9.6640625" style="83" customWidth="1"/>
    <col min="829" max="1024" width="9.109375" style="83"/>
    <col min="1025" max="1025" width="43.6640625" style="83" customWidth="1"/>
    <col min="1026" max="1026" width="7.44140625" style="83" customWidth="1"/>
    <col min="1027" max="1027" width="8.109375" style="83" bestFit="1" customWidth="1"/>
    <col min="1028" max="1028" width="9.6640625" style="83" customWidth="1"/>
    <col min="1029" max="1029" width="2.6640625" style="83" customWidth="1"/>
    <col min="1030" max="1030" width="2.88671875" style="83" customWidth="1"/>
    <col min="1031" max="1084" width="9.6640625" style="83" customWidth="1"/>
    <col min="1085" max="1280" width="9.109375" style="83"/>
    <col min="1281" max="1281" width="43.6640625" style="83" customWidth="1"/>
    <col min="1282" max="1282" width="7.44140625" style="83" customWidth="1"/>
    <col min="1283" max="1283" width="8.109375" style="83" bestFit="1" customWidth="1"/>
    <col min="1284" max="1284" width="9.6640625" style="83" customWidth="1"/>
    <col min="1285" max="1285" width="2.6640625" style="83" customWidth="1"/>
    <col min="1286" max="1286" width="2.88671875" style="83" customWidth="1"/>
    <col min="1287" max="1340" width="9.6640625" style="83" customWidth="1"/>
    <col min="1341" max="1536" width="9.109375" style="83"/>
    <col min="1537" max="1537" width="43.6640625" style="83" customWidth="1"/>
    <col min="1538" max="1538" width="7.44140625" style="83" customWidth="1"/>
    <col min="1539" max="1539" width="8.109375" style="83" bestFit="1" customWidth="1"/>
    <col min="1540" max="1540" width="9.6640625" style="83" customWidth="1"/>
    <col min="1541" max="1541" width="2.6640625" style="83" customWidth="1"/>
    <col min="1542" max="1542" width="2.88671875" style="83" customWidth="1"/>
    <col min="1543" max="1596" width="9.6640625" style="83" customWidth="1"/>
    <col min="1597" max="1792" width="9.109375" style="83"/>
    <col min="1793" max="1793" width="43.6640625" style="83" customWidth="1"/>
    <col min="1794" max="1794" width="7.44140625" style="83" customWidth="1"/>
    <col min="1795" max="1795" width="8.109375" style="83" bestFit="1" customWidth="1"/>
    <col min="1796" max="1796" width="9.6640625" style="83" customWidth="1"/>
    <col min="1797" max="1797" width="2.6640625" style="83" customWidth="1"/>
    <col min="1798" max="1798" width="2.88671875" style="83" customWidth="1"/>
    <col min="1799" max="1852" width="9.6640625" style="83" customWidth="1"/>
    <col min="1853" max="2048" width="9.109375" style="83"/>
    <col min="2049" max="2049" width="43.6640625" style="83" customWidth="1"/>
    <col min="2050" max="2050" width="7.44140625" style="83" customWidth="1"/>
    <col min="2051" max="2051" width="8.109375" style="83" bestFit="1" customWidth="1"/>
    <col min="2052" max="2052" width="9.6640625" style="83" customWidth="1"/>
    <col min="2053" max="2053" width="2.6640625" style="83" customWidth="1"/>
    <col min="2054" max="2054" width="2.88671875" style="83" customWidth="1"/>
    <col min="2055" max="2108" width="9.6640625" style="83" customWidth="1"/>
    <col min="2109" max="2304" width="9.109375" style="83"/>
    <col min="2305" max="2305" width="43.6640625" style="83" customWidth="1"/>
    <col min="2306" max="2306" width="7.44140625" style="83" customWidth="1"/>
    <col min="2307" max="2307" width="8.109375" style="83" bestFit="1" customWidth="1"/>
    <col min="2308" max="2308" width="9.6640625" style="83" customWidth="1"/>
    <col min="2309" max="2309" width="2.6640625" style="83" customWidth="1"/>
    <col min="2310" max="2310" width="2.88671875" style="83" customWidth="1"/>
    <col min="2311" max="2364" width="9.6640625" style="83" customWidth="1"/>
    <col min="2365" max="2560" width="9.109375" style="83"/>
    <col min="2561" max="2561" width="43.6640625" style="83" customWidth="1"/>
    <col min="2562" max="2562" width="7.44140625" style="83" customWidth="1"/>
    <col min="2563" max="2563" width="8.109375" style="83" bestFit="1" customWidth="1"/>
    <col min="2564" max="2564" width="9.6640625" style="83" customWidth="1"/>
    <col min="2565" max="2565" width="2.6640625" style="83" customWidth="1"/>
    <col min="2566" max="2566" width="2.88671875" style="83" customWidth="1"/>
    <col min="2567" max="2620" width="9.6640625" style="83" customWidth="1"/>
    <col min="2621" max="2816" width="9.109375" style="83"/>
    <col min="2817" max="2817" width="43.6640625" style="83" customWidth="1"/>
    <col min="2818" max="2818" width="7.44140625" style="83" customWidth="1"/>
    <col min="2819" max="2819" width="8.109375" style="83" bestFit="1" customWidth="1"/>
    <col min="2820" max="2820" width="9.6640625" style="83" customWidth="1"/>
    <col min="2821" max="2821" width="2.6640625" style="83" customWidth="1"/>
    <col min="2822" max="2822" width="2.88671875" style="83" customWidth="1"/>
    <col min="2823" max="2876" width="9.6640625" style="83" customWidth="1"/>
    <col min="2877" max="3072" width="9.109375" style="83"/>
    <col min="3073" max="3073" width="43.6640625" style="83" customWidth="1"/>
    <col min="3074" max="3074" width="7.44140625" style="83" customWidth="1"/>
    <col min="3075" max="3075" width="8.109375" style="83" bestFit="1" customWidth="1"/>
    <col min="3076" max="3076" width="9.6640625" style="83" customWidth="1"/>
    <col min="3077" max="3077" width="2.6640625" style="83" customWidth="1"/>
    <col min="3078" max="3078" width="2.88671875" style="83" customWidth="1"/>
    <col min="3079" max="3132" width="9.6640625" style="83" customWidth="1"/>
    <col min="3133" max="3328" width="9.109375" style="83"/>
    <col min="3329" max="3329" width="43.6640625" style="83" customWidth="1"/>
    <col min="3330" max="3330" width="7.44140625" style="83" customWidth="1"/>
    <col min="3331" max="3331" width="8.109375" style="83" bestFit="1" customWidth="1"/>
    <col min="3332" max="3332" width="9.6640625" style="83" customWidth="1"/>
    <col min="3333" max="3333" width="2.6640625" style="83" customWidth="1"/>
    <col min="3334" max="3334" width="2.88671875" style="83" customWidth="1"/>
    <col min="3335" max="3388" width="9.6640625" style="83" customWidth="1"/>
    <col min="3389" max="3584" width="9.109375" style="83"/>
    <col min="3585" max="3585" width="43.6640625" style="83" customWidth="1"/>
    <col min="3586" max="3586" width="7.44140625" style="83" customWidth="1"/>
    <col min="3587" max="3587" width="8.109375" style="83" bestFit="1" customWidth="1"/>
    <col min="3588" max="3588" width="9.6640625" style="83" customWidth="1"/>
    <col min="3589" max="3589" width="2.6640625" style="83" customWidth="1"/>
    <col min="3590" max="3590" width="2.88671875" style="83" customWidth="1"/>
    <col min="3591" max="3644" width="9.6640625" style="83" customWidth="1"/>
    <col min="3645" max="3840" width="9.109375" style="83"/>
    <col min="3841" max="3841" width="43.6640625" style="83" customWidth="1"/>
    <col min="3842" max="3842" width="7.44140625" style="83" customWidth="1"/>
    <col min="3843" max="3843" width="8.109375" style="83" bestFit="1" customWidth="1"/>
    <col min="3844" max="3844" width="9.6640625" style="83" customWidth="1"/>
    <col min="3845" max="3845" width="2.6640625" style="83" customWidth="1"/>
    <col min="3846" max="3846" width="2.88671875" style="83" customWidth="1"/>
    <col min="3847" max="3900" width="9.6640625" style="83" customWidth="1"/>
    <col min="3901" max="4096" width="9.109375" style="83"/>
    <col min="4097" max="4097" width="43.6640625" style="83" customWidth="1"/>
    <col min="4098" max="4098" width="7.44140625" style="83" customWidth="1"/>
    <col min="4099" max="4099" width="8.109375" style="83" bestFit="1" customWidth="1"/>
    <col min="4100" max="4100" width="9.6640625" style="83" customWidth="1"/>
    <col min="4101" max="4101" width="2.6640625" style="83" customWidth="1"/>
    <col min="4102" max="4102" width="2.88671875" style="83" customWidth="1"/>
    <col min="4103" max="4156" width="9.6640625" style="83" customWidth="1"/>
    <col min="4157" max="4352" width="9.109375" style="83"/>
    <col min="4353" max="4353" width="43.6640625" style="83" customWidth="1"/>
    <col min="4354" max="4354" width="7.44140625" style="83" customWidth="1"/>
    <col min="4355" max="4355" width="8.109375" style="83" bestFit="1" customWidth="1"/>
    <col min="4356" max="4356" width="9.6640625" style="83" customWidth="1"/>
    <col min="4357" max="4357" width="2.6640625" style="83" customWidth="1"/>
    <col min="4358" max="4358" width="2.88671875" style="83" customWidth="1"/>
    <col min="4359" max="4412" width="9.6640625" style="83" customWidth="1"/>
    <col min="4413" max="4608" width="9.109375" style="83"/>
    <col min="4609" max="4609" width="43.6640625" style="83" customWidth="1"/>
    <col min="4610" max="4610" width="7.44140625" style="83" customWidth="1"/>
    <col min="4611" max="4611" width="8.109375" style="83" bestFit="1" customWidth="1"/>
    <col min="4612" max="4612" width="9.6640625" style="83" customWidth="1"/>
    <col min="4613" max="4613" width="2.6640625" style="83" customWidth="1"/>
    <col min="4614" max="4614" width="2.88671875" style="83" customWidth="1"/>
    <col min="4615" max="4668" width="9.6640625" style="83" customWidth="1"/>
    <col min="4669" max="4864" width="9.109375" style="83"/>
    <col min="4865" max="4865" width="43.6640625" style="83" customWidth="1"/>
    <col min="4866" max="4866" width="7.44140625" style="83" customWidth="1"/>
    <col min="4867" max="4867" width="8.109375" style="83" bestFit="1" customWidth="1"/>
    <col min="4868" max="4868" width="9.6640625" style="83" customWidth="1"/>
    <col min="4869" max="4869" width="2.6640625" style="83" customWidth="1"/>
    <col min="4870" max="4870" width="2.88671875" style="83" customWidth="1"/>
    <col min="4871" max="4924" width="9.6640625" style="83" customWidth="1"/>
    <col min="4925" max="5120" width="9.109375" style="83"/>
    <col min="5121" max="5121" width="43.6640625" style="83" customWidth="1"/>
    <col min="5122" max="5122" width="7.44140625" style="83" customWidth="1"/>
    <col min="5123" max="5123" width="8.109375" style="83" bestFit="1" customWidth="1"/>
    <col min="5124" max="5124" width="9.6640625" style="83" customWidth="1"/>
    <col min="5125" max="5125" width="2.6640625" style="83" customWidth="1"/>
    <col min="5126" max="5126" width="2.88671875" style="83" customWidth="1"/>
    <col min="5127" max="5180" width="9.6640625" style="83" customWidth="1"/>
    <col min="5181" max="5376" width="9.109375" style="83"/>
    <col min="5377" max="5377" width="43.6640625" style="83" customWidth="1"/>
    <col min="5378" max="5378" width="7.44140625" style="83" customWidth="1"/>
    <col min="5379" max="5379" width="8.109375" style="83" bestFit="1" customWidth="1"/>
    <col min="5380" max="5380" width="9.6640625" style="83" customWidth="1"/>
    <col min="5381" max="5381" width="2.6640625" style="83" customWidth="1"/>
    <col min="5382" max="5382" width="2.88671875" style="83" customWidth="1"/>
    <col min="5383" max="5436" width="9.6640625" style="83" customWidth="1"/>
    <col min="5437" max="5632" width="9.109375" style="83"/>
    <col min="5633" max="5633" width="43.6640625" style="83" customWidth="1"/>
    <col min="5634" max="5634" width="7.44140625" style="83" customWidth="1"/>
    <col min="5635" max="5635" width="8.109375" style="83" bestFit="1" customWidth="1"/>
    <col min="5636" max="5636" width="9.6640625" style="83" customWidth="1"/>
    <col min="5637" max="5637" width="2.6640625" style="83" customWidth="1"/>
    <col min="5638" max="5638" width="2.88671875" style="83" customWidth="1"/>
    <col min="5639" max="5692" width="9.6640625" style="83" customWidth="1"/>
    <col min="5693" max="5888" width="9.109375" style="83"/>
    <col min="5889" max="5889" width="43.6640625" style="83" customWidth="1"/>
    <col min="5890" max="5890" width="7.44140625" style="83" customWidth="1"/>
    <col min="5891" max="5891" width="8.109375" style="83" bestFit="1" customWidth="1"/>
    <col min="5892" max="5892" width="9.6640625" style="83" customWidth="1"/>
    <col min="5893" max="5893" width="2.6640625" style="83" customWidth="1"/>
    <col min="5894" max="5894" width="2.88671875" style="83" customWidth="1"/>
    <col min="5895" max="5948" width="9.6640625" style="83" customWidth="1"/>
    <col min="5949" max="6144" width="9.109375" style="83"/>
    <col min="6145" max="6145" width="43.6640625" style="83" customWidth="1"/>
    <col min="6146" max="6146" width="7.44140625" style="83" customWidth="1"/>
    <col min="6147" max="6147" width="8.109375" style="83" bestFit="1" customWidth="1"/>
    <col min="6148" max="6148" width="9.6640625" style="83" customWidth="1"/>
    <col min="6149" max="6149" width="2.6640625" style="83" customWidth="1"/>
    <col min="6150" max="6150" width="2.88671875" style="83" customWidth="1"/>
    <col min="6151" max="6204" width="9.6640625" style="83" customWidth="1"/>
    <col min="6205" max="6400" width="9.109375" style="83"/>
    <col min="6401" max="6401" width="43.6640625" style="83" customWidth="1"/>
    <col min="6402" max="6402" width="7.44140625" style="83" customWidth="1"/>
    <col min="6403" max="6403" width="8.109375" style="83" bestFit="1" customWidth="1"/>
    <col min="6404" max="6404" width="9.6640625" style="83" customWidth="1"/>
    <col min="6405" max="6405" width="2.6640625" style="83" customWidth="1"/>
    <col min="6406" max="6406" width="2.88671875" style="83" customWidth="1"/>
    <col min="6407" max="6460" width="9.6640625" style="83" customWidth="1"/>
    <col min="6461" max="6656" width="9.109375" style="83"/>
    <col min="6657" max="6657" width="43.6640625" style="83" customWidth="1"/>
    <col min="6658" max="6658" width="7.44140625" style="83" customWidth="1"/>
    <col min="6659" max="6659" width="8.109375" style="83" bestFit="1" customWidth="1"/>
    <col min="6660" max="6660" width="9.6640625" style="83" customWidth="1"/>
    <col min="6661" max="6661" width="2.6640625" style="83" customWidth="1"/>
    <col min="6662" max="6662" width="2.88671875" style="83" customWidth="1"/>
    <col min="6663" max="6716" width="9.6640625" style="83" customWidth="1"/>
    <col min="6717" max="6912" width="9.109375" style="83"/>
    <col min="6913" max="6913" width="43.6640625" style="83" customWidth="1"/>
    <col min="6914" max="6914" width="7.44140625" style="83" customWidth="1"/>
    <col min="6915" max="6915" width="8.109375" style="83" bestFit="1" customWidth="1"/>
    <col min="6916" max="6916" width="9.6640625" style="83" customWidth="1"/>
    <col min="6917" max="6917" width="2.6640625" style="83" customWidth="1"/>
    <col min="6918" max="6918" width="2.88671875" style="83" customWidth="1"/>
    <col min="6919" max="6972" width="9.6640625" style="83" customWidth="1"/>
    <col min="6973" max="7168" width="9.109375" style="83"/>
    <col min="7169" max="7169" width="43.6640625" style="83" customWidth="1"/>
    <col min="7170" max="7170" width="7.44140625" style="83" customWidth="1"/>
    <col min="7171" max="7171" width="8.109375" style="83" bestFit="1" customWidth="1"/>
    <col min="7172" max="7172" width="9.6640625" style="83" customWidth="1"/>
    <col min="7173" max="7173" width="2.6640625" style="83" customWidth="1"/>
    <col min="7174" max="7174" width="2.88671875" style="83" customWidth="1"/>
    <col min="7175" max="7228" width="9.6640625" style="83" customWidth="1"/>
    <col min="7229" max="7424" width="9.109375" style="83"/>
    <col min="7425" max="7425" width="43.6640625" style="83" customWidth="1"/>
    <col min="7426" max="7426" width="7.44140625" style="83" customWidth="1"/>
    <col min="7427" max="7427" width="8.109375" style="83" bestFit="1" customWidth="1"/>
    <col min="7428" max="7428" width="9.6640625" style="83" customWidth="1"/>
    <col min="7429" max="7429" width="2.6640625" style="83" customWidth="1"/>
    <col min="7430" max="7430" width="2.88671875" style="83" customWidth="1"/>
    <col min="7431" max="7484" width="9.6640625" style="83" customWidth="1"/>
    <col min="7485" max="7680" width="9.109375" style="83"/>
    <col min="7681" max="7681" width="43.6640625" style="83" customWidth="1"/>
    <col min="7682" max="7682" width="7.44140625" style="83" customWidth="1"/>
    <col min="7683" max="7683" width="8.109375" style="83" bestFit="1" customWidth="1"/>
    <col min="7684" max="7684" width="9.6640625" style="83" customWidth="1"/>
    <col min="7685" max="7685" width="2.6640625" style="83" customWidth="1"/>
    <col min="7686" max="7686" width="2.88671875" style="83" customWidth="1"/>
    <col min="7687" max="7740" width="9.6640625" style="83" customWidth="1"/>
    <col min="7741" max="7936" width="9.109375" style="83"/>
    <col min="7937" max="7937" width="43.6640625" style="83" customWidth="1"/>
    <col min="7938" max="7938" width="7.44140625" style="83" customWidth="1"/>
    <col min="7939" max="7939" width="8.109375" style="83" bestFit="1" customWidth="1"/>
    <col min="7940" max="7940" width="9.6640625" style="83" customWidth="1"/>
    <col min="7941" max="7941" width="2.6640625" style="83" customWidth="1"/>
    <col min="7942" max="7942" width="2.88671875" style="83" customWidth="1"/>
    <col min="7943" max="7996" width="9.6640625" style="83" customWidth="1"/>
    <col min="7997" max="8192" width="9.109375" style="83"/>
    <col min="8193" max="8193" width="43.6640625" style="83" customWidth="1"/>
    <col min="8194" max="8194" width="7.44140625" style="83" customWidth="1"/>
    <col min="8195" max="8195" width="8.109375" style="83" bestFit="1" customWidth="1"/>
    <col min="8196" max="8196" width="9.6640625" style="83" customWidth="1"/>
    <col min="8197" max="8197" width="2.6640625" style="83" customWidth="1"/>
    <col min="8198" max="8198" width="2.88671875" style="83" customWidth="1"/>
    <col min="8199" max="8252" width="9.6640625" style="83" customWidth="1"/>
    <col min="8253" max="8448" width="9.109375" style="83"/>
    <col min="8449" max="8449" width="43.6640625" style="83" customWidth="1"/>
    <col min="8450" max="8450" width="7.44140625" style="83" customWidth="1"/>
    <col min="8451" max="8451" width="8.109375" style="83" bestFit="1" customWidth="1"/>
    <col min="8452" max="8452" width="9.6640625" style="83" customWidth="1"/>
    <col min="8453" max="8453" width="2.6640625" style="83" customWidth="1"/>
    <col min="8454" max="8454" width="2.88671875" style="83" customWidth="1"/>
    <col min="8455" max="8508" width="9.6640625" style="83" customWidth="1"/>
    <col min="8509" max="8704" width="9.109375" style="83"/>
    <col min="8705" max="8705" width="43.6640625" style="83" customWidth="1"/>
    <col min="8706" max="8706" width="7.44140625" style="83" customWidth="1"/>
    <col min="8707" max="8707" width="8.109375" style="83" bestFit="1" customWidth="1"/>
    <col min="8708" max="8708" width="9.6640625" style="83" customWidth="1"/>
    <col min="8709" max="8709" width="2.6640625" style="83" customWidth="1"/>
    <col min="8710" max="8710" width="2.88671875" style="83" customWidth="1"/>
    <col min="8711" max="8764" width="9.6640625" style="83" customWidth="1"/>
    <col min="8765" max="8960" width="9.109375" style="83"/>
    <col min="8961" max="8961" width="43.6640625" style="83" customWidth="1"/>
    <col min="8962" max="8962" width="7.44140625" style="83" customWidth="1"/>
    <col min="8963" max="8963" width="8.109375" style="83" bestFit="1" customWidth="1"/>
    <col min="8964" max="8964" width="9.6640625" style="83" customWidth="1"/>
    <col min="8965" max="8965" width="2.6640625" style="83" customWidth="1"/>
    <col min="8966" max="8966" width="2.88671875" style="83" customWidth="1"/>
    <col min="8967" max="9020" width="9.6640625" style="83" customWidth="1"/>
    <col min="9021" max="9216" width="9.109375" style="83"/>
    <col min="9217" max="9217" width="43.6640625" style="83" customWidth="1"/>
    <col min="9218" max="9218" width="7.44140625" style="83" customWidth="1"/>
    <col min="9219" max="9219" width="8.109375" style="83" bestFit="1" customWidth="1"/>
    <col min="9220" max="9220" width="9.6640625" style="83" customWidth="1"/>
    <col min="9221" max="9221" width="2.6640625" style="83" customWidth="1"/>
    <col min="9222" max="9222" width="2.88671875" style="83" customWidth="1"/>
    <col min="9223" max="9276" width="9.6640625" style="83" customWidth="1"/>
    <col min="9277" max="9472" width="9.109375" style="83"/>
    <col min="9473" max="9473" width="43.6640625" style="83" customWidth="1"/>
    <col min="9474" max="9474" width="7.44140625" style="83" customWidth="1"/>
    <col min="9475" max="9475" width="8.109375" style="83" bestFit="1" customWidth="1"/>
    <col min="9476" max="9476" width="9.6640625" style="83" customWidth="1"/>
    <col min="9477" max="9477" width="2.6640625" style="83" customWidth="1"/>
    <col min="9478" max="9478" width="2.88671875" style="83" customWidth="1"/>
    <col min="9479" max="9532" width="9.6640625" style="83" customWidth="1"/>
    <col min="9533" max="9728" width="9.109375" style="83"/>
    <col min="9729" max="9729" width="43.6640625" style="83" customWidth="1"/>
    <col min="9730" max="9730" width="7.44140625" style="83" customWidth="1"/>
    <col min="9731" max="9731" width="8.109375" style="83" bestFit="1" customWidth="1"/>
    <col min="9732" max="9732" width="9.6640625" style="83" customWidth="1"/>
    <col min="9733" max="9733" width="2.6640625" style="83" customWidth="1"/>
    <col min="9734" max="9734" width="2.88671875" style="83" customWidth="1"/>
    <col min="9735" max="9788" width="9.6640625" style="83" customWidth="1"/>
    <col min="9789" max="9984" width="9.109375" style="83"/>
    <col min="9985" max="9985" width="43.6640625" style="83" customWidth="1"/>
    <col min="9986" max="9986" width="7.44140625" style="83" customWidth="1"/>
    <col min="9987" max="9987" width="8.109375" style="83" bestFit="1" customWidth="1"/>
    <col min="9988" max="9988" width="9.6640625" style="83" customWidth="1"/>
    <col min="9989" max="9989" width="2.6640625" style="83" customWidth="1"/>
    <col min="9990" max="9990" width="2.88671875" style="83" customWidth="1"/>
    <col min="9991" max="10044" width="9.6640625" style="83" customWidth="1"/>
    <col min="10045" max="10240" width="9.109375" style="83"/>
    <col min="10241" max="10241" width="43.6640625" style="83" customWidth="1"/>
    <col min="10242" max="10242" width="7.44140625" style="83" customWidth="1"/>
    <col min="10243" max="10243" width="8.109375" style="83" bestFit="1" customWidth="1"/>
    <col min="10244" max="10244" width="9.6640625" style="83" customWidth="1"/>
    <col min="10245" max="10245" width="2.6640625" style="83" customWidth="1"/>
    <col min="10246" max="10246" width="2.88671875" style="83" customWidth="1"/>
    <col min="10247" max="10300" width="9.6640625" style="83" customWidth="1"/>
    <col min="10301" max="10496" width="9.109375" style="83"/>
    <col min="10497" max="10497" width="43.6640625" style="83" customWidth="1"/>
    <col min="10498" max="10498" width="7.44140625" style="83" customWidth="1"/>
    <col min="10499" max="10499" width="8.109375" style="83" bestFit="1" customWidth="1"/>
    <col min="10500" max="10500" width="9.6640625" style="83" customWidth="1"/>
    <col min="10501" max="10501" width="2.6640625" style="83" customWidth="1"/>
    <col min="10502" max="10502" width="2.88671875" style="83" customWidth="1"/>
    <col min="10503" max="10556" width="9.6640625" style="83" customWidth="1"/>
    <col min="10557" max="10752" width="9.109375" style="83"/>
    <col min="10753" max="10753" width="43.6640625" style="83" customWidth="1"/>
    <col min="10754" max="10754" width="7.44140625" style="83" customWidth="1"/>
    <col min="10755" max="10755" width="8.109375" style="83" bestFit="1" customWidth="1"/>
    <col min="10756" max="10756" width="9.6640625" style="83" customWidth="1"/>
    <col min="10757" max="10757" width="2.6640625" style="83" customWidth="1"/>
    <col min="10758" max="10758" width="2.88671875" style="83" customWidth="1"/>
    <col min="10759" max="10812" width="9.6640625" style="83" customWidth="1"/>
    <col min="10813" max="11008" width="9.109375" style="83"/>
    <col min="11009" max="11009" width="43.6640625" style="83" customWidth="1"/>
    <col min="11010" max="11010" width="7.44140625" style="83" customWidth="1"/>
    <col min="11011" max="11011" width="8.109375" style="83" bestFit="1" customWidth="1"/>
    <col min="11012" max="11012" width="9.6640625" style="83" customWidth="1"/>
    <col min="11013" max="11013" width="2.6640625" style="83" customWidth="1"/>
    <col min="11014" max="11014" width="2.88671875" style="83" customWidth="1"/>
    <col min="11015" max="11068" width="9.6640625" style="83" customWidth="1"/>
    <col min="11069" max="11264" width="9.109375" style="83"/>
    <col min="11265" max="11265" width="43.6640625" style="83" customWidth="1"/>
    <col min="11266" max="11266" width="7.44140625" style="83" customWidth="1"/>
    <col min="11267" max="11267" width="8.109375" style="83" bestFit="1" customWidth="1"/>
    <col min="11268" max="11268" width="9.6640625" style="83" customWidth="1"/>
    <col min="11269" max="11269" width="2.6640625" style="83" customWidth="1"/>
    <col min="11270" max="11270" width="2.88671875" style="83" customWidth="1"/>
    <col min="11271" max="11324" width="9.6640625" style="83" customWidth="1"/>
    <col min="11325" max="11520" width="9.109375" style="83"/>
    <col min="11521" max="11521" width="43.6640625" style="83" customWidth="1"/>
    <col min="11522" max="11522" width="7.44140625" style="83" customWidth="1"/>
    <col min="11523" max="11523" width="8.109375" style="83" bestFit="1" customWidth="1"/>
    <col min="11524" max="11524" width="9.6640625" style="83" customWidth="1"/>
    <col min="11525" max="11525" width="2.6640625" style="83" customWidth="1"/>
    <col min="11526" max="11526" width="2.88671875" style="83" customWidth="1"/>
    <col min="11527" max="11580" width="9.6640625" style="83" customWidth="1"/>
    <col min="11581" max="11776" width="9.109375" style="83"/>
    <col min="11777" max="11777" width="43.6640625" style="83" customWidth="1"/>
    <col min="11778" max="11778" width="7.44140625" style="83" customWidth="1"/>
    <col min="11779" max="11779" width="8.109375" style="83" bestFit="1" customWidth="1"/>
    <col min="11780" max="11780" width="9.6640625" style="83" customWidth="1"/>
    <col min="11781" max="11781" width="2.6640625" style="83" customWidth="1"/>
    <col min="11782" max="11782" width="2.88671875" style="83" customWidth="1"/>
    <col min="11783" max="11836" width="9.6640625" style="83" customWidth="1"/>
    <col min="11837" max="12032" width="9.109375" style="83"/>
    <col min="12033" max="12033" width="43.6640625" style="83" customWidth="1"/>
    <col min="12034" max="12034" width="7.44140625" style="83" customWidth="1"/>
    <col min="12035" max="12035" width="8.109375" style="83" bestFit="1" customWidth="1"/>
    <col min="12036" max="12036" width="9.6640625" style="83" customWidth="1"/>
    <col min="12037" max="12037" width="2.6640625" style="83" customWidth="1"/>
    <col min="12038" max="12038" width="2.88671875" style="83" customWidth="1"/>
    <col min="12039" max="12092" width="9.6640625" style="83" customWidth="1"/>
    <col min="12093" max="12288" width="9.109375" style="83"/>
    <col min="12289" max="12289" width="43.6640625" style="83" customWidth="1"/>
    <col min="12290" max="12290" width="7.44140625" style="83" customWidth="1"/>
    <col min="12291" max="12291" width="8.109375" style="83" bestFit="1" customWidth="1"/>
    <col min="12292" max="12292" width="9.6640625" style="83" customWidth="1"/>
    <col min="12293" max="12293" width="2.6640625" style="83" customWidth="1"/>
    <col min="12294" max="12294" width="2.88671875" style="83" customWidth="1"/>
    <col min="12295" max="12348" width="9.6640625" style="83" customWidth="1"/>
    <col min="12349" max="12544" width="9.109375" style="83"/>
    <col min="12545" max="12545" width="43.6640625" style="83" customWidth="1"/>
    <col min="12546" max="12546" width="7.44140625" style="83" customWidth="1"/>
    <col min="12547" max="12547" width="8.109375" style="83" bestFit="1" customWidth="1"/>
    <col min="12548" max="12548" width="9.6640625" style="83" customWidth="1"/>
    <col min="12549" max="12549" width="2.6640625" style="83" customWidth="1"/>
    <col min="12550" max="12550" width="2.88671875" style="83" customWidth="1"/>
    <col min="12551" max="12604" width="9.6640625" style="83" customWidth="1"/>
    <col min="12605" max="12800" width="9.109375" style="83"/>
    <col min="12801" max="12801" width="43.6640625" style="83" customWidth="1"/>
    <col min="12802" max="12802" width="7.44140625" style="83" customWidth="1"/>
    <col min="12803" max="12803" width="8.109375" style="83" bestFit="1" customWidth="1"/>
    <col min="12804" max="12804" width="9.6640625" style="83" customWidth="1"/>
    <col min="12805" max="12805" width="2.6640625" style="83" customWidth="1"/>
    <col min="12806" max="12806" width="2.88671875" style="83" customWidth="1"/>
    <col min="12807" max="12860" width="9.6640625" style="83" customWidth="1"/>
    <col min="12861" max="13056" width="9.109375" style="83"/>
    <col min="13057" max="13057" width="43.6640625" style="83" customWidth="1"/>
    <col min="13058" max="13058" width="7.44140625" style="83" customWidth="1"/>
    <col min="13059" max="13059" width="8.109375" style="83" bestFit="1" customWidth="1"/>
    <col min="13060" max="13060" width="9.6640625" style="83" customWidth="1"/>
    <col min="13061" max="13061" width="2.6640625" style="83" customWidth="1"/>
    <col min="13062" max="13062" width="2.88671875" style="83" customWidth="1"/>
    <col min="13063" max="13116" width="9.6640625" style="83" customWidth="1"/>
    <col min="13117" max="13312" width="9.109375" style="83"/>
    <col min="13313" max="13313" width="43.6640625" style="83" customWidth="1"/>
    <col min="13314" max="13314" width="7.44140625" style="83" customWidth="1"/>
    <col min="13315" max="13315" width="8.109375" style="83" bestFit="1" customWidth="1"/>
    <col min="13316" max="13316" width="9.6640625" style="83" customWidth="1"/>
    <col min="13317" max="13317" width="2.6640625" style="83" customWidth="1"/>
    <col min="13318" max="13318" width="2.88671875" style="83" customWidth="1"/>
    <col min="13319" max="13372" width="9.6640625" style="83" customWidth="1"/>
    <col min="13373" max="13568" width="9.109375" style="83"/>
    <col min="13569" max="13569" width="43.6640625" style="83" customWidth="1"/>
    <col min="13570" max="13570" width="7.44140625" style="83" customWidth="1"/>
    <col min="13571" max="13571" width="8.109375" style="83" bestFit="1" customWidth="1"/>
    <col min="13572" max="13572" width="9.6640625" style="83" customWidth="1"/>
    <col min="13573" max="13573" width="2.6640625" style="83" customWidth="1"/>
    <col min="13574" max="13574" width="2.88671875" style="83" customWidth="1"/>
    <col min="13575" max="13628" width="9.6640625" style="83" customWidth="1"/>
    <col min="13629" max="13824" width="9.109375" style="83"/>
    <col min="13825" max="13825" width="43.6640625" style="83" customWidth="1"/>
    <col min="13826" max="13826" width="7.44140625" style="83" customWidth="1"/>
    <col min="13827" max="13827" width="8.109375" style="83" bestFit="1" customWidth="1"/>
    <col min="13828" max="13828" width="9.6640625" style="83" customWidth="1"/>
    <col min="13829" max="13829" width="2.6640625" style="83" customWidth="1"/>
    <col min="13830" max="13830" width="2.88671875" style="83" customWidth="1"/>
    <col min="13831" max="13884" width="9.6640625" style="83" customWidth="1"/>
    <col min="13885" max="14080" width="9.109375" style="83"/>
    <col min="14081" max="14081" width="43.6640625" style="83" customWidth="1"/>
    <col min="14082" max="14082" width="7.44140625" style="83" customWidth="1"/>
    <col min="14083" max="14083" width="8.109375" style="83" bestFit="1" customWidth="1"/>
    <col min="14084" max="14084" width="9.6640625" style="83" customWidth="1"/>
    <col min="14085" max="14085" width="2.6640625" style="83" customWidth="1"/>
    <col min="14086" max="14086" width="2.88671875" style="83" customWidth="1"/>
    <col min="14087" max="14140" width="9.6640625" style="83" customWidth="1"/>
    <col min="14141" max="14336" width="9.109375" style="83"/>
    <col min="14337" max="14337" width="43.6640625" style="83" customWidth="1"/>
    <col min="14338" max="14338" width="7.44140625" style="83" customWidth="1"/>
    <col min="14339" max="14339" width="8.109375" style="83" bestFit="1" customWidth="1"/>
    <col min="14340" max="14340" width="9.6640625" style="83" customWidth="1"/>
    <col min="14341" max="14341" width="2.6640625" style="83" customWidth="1"/>
    <col min="14342" max="14342" width="2.88671875" style="83" customWidth="1"/>
    <col min="14343" max="14396" width="9.6640625" style="83" customWidth="1"/>
    <col min="14397" max="14592" width="9.109375" style="83"/>
    <col min="14593" max="14593" width="43.6640625" style="83" customWidth="1"/>
    <col min="14594" max="14594" width="7.44140625" style="83" customWidth="1"/>
    <col min="14595" max="14595" width="8.109375" style="83" bestFit="1" customWidth="1"/>
    <col min="14596" max="14596" width="9.6640625" style="83" customWidth="1"/>
    <col min="14597" max="14597" width="2.6640625" style="83" customWidth="1"/>
    <col min="14598" max="14598" width="2.88671875" style="83" customWidth="1"/>
    <col min="14599" max="14652" width="9.6640625" style="83" customWidth="1"/>
    <col min="14653" max="14848" width="9.109375" style="83"/>
    <col min="14849" max="14849" width="43.6640625" style="83" customWidth="1"/>
    <col min="14850" max="14850" width="7.44140625" style="83" customWidth="1"/>
    <col min="14851" max="14851" width="8.109375" style="83" bestFit="1" customWidth="1"/>
    <col min="14852" max="14852" width="9.6640625" style="83" customWidth="1"/>
    <col min="14853" max="14853" width="2.6640625" style="83" customWidth="1"/>
    <col min="14854" max="14854" width="2.88671875" style="83" customWidth="1"/>
    <col min="14855" max="14908" width="9.6640625" style="83" customWidth="1"/>
    <col min="14909" max="15104" width="9.109375" style="83"/>
    <col min="15105" max="15105" width="43.6640625" style="83" customWidth="1"/>
    <col min="15106" max="15106" width="7.44140625" style="83" customWidth="1"/>
    <col min="15107" max="15107" width="8.109375" style="83" bestFit="1" customWidth="1"/>
    <col min="15108" max="15108" width="9.6640625" style="83" customWidth="1"/>
    <col min="15109" max="15109" width="2.6640625" style="83" customWidth="1"/>
    <col min="15110" max="15110" width="2.88671875" style="83" customWidth="1"/>
    <col min="15111" max="15164" width="9.6640625" style="83" customWidth="1"/>
    <col min="15165" max="15360" width="9.109375" style="83"/>
    <col min="15361" max="15361" width="43.6640625" style="83" customWidth="1"/>
    <col min="15362" max="15362" width="7.44140625" style="83" customWidth="1"/>
    <col min="15363" max="15363" width="8.109375" style="83" bestFit="1" customWidth="1"/>
    <col min="15364" max="15364" width="9.6640625" style="83" customWidth="1"/>
    <col min="15365" max="15365" width="2.6640625" style="83" customWidth="1"/>
    <col min="15366" max="15366" width="2.88671875" style="83" customWidth="1"/>
    <col min="15367" max="15420" width="9.6640625" style="83" customWidth="1"/>
    <col min="15421" max="15616" width="9.109375" style="83"/>
    <col min="15617" max="15617" width="43.6640625" style="83" customWidth="1"/>
    <col min="15618" max="15618" width="7.44140625" style="83" customWidth="1"/>
    <col min="15619" max="15619" width="8.109375" style="83" bestFit="1" customWidth="1"/>
    <col min="15620" max="15620" width="9.6640625" style="83" customWidth="1"/>
    <col min="15621" max="15621" width="2.6640625" style="83" customWidth="1"/>
    <col min="15622" max="15622" width="2.88671875" style="83" customWidth="1"/>
    <col min="15623" max="15676" width="9.6640625" style="83" customWidth="1"/>
    <col min="15677" max="15872" width="9.109375" style="83"/>
    <col min="15873" max="15873" width="43.6640625" style="83" customWidth="1"/>
    <col min="15874" max="15874" width="7.44140625" style="83" customWidth="1"/>
    <col min="15875" max="15875" width="8.109375" style="83" bestFit="1" customWidth="1"/>
    <col min="15876" max="15876" width="9.6640625" style="83" customWidth="1"/>
    <col min="15877" max="15877" width="2.6640625" style="83" customWidth="1"/>
    <col min="15878" max="15878" width="2.88671875" style="83" customWidth="1"/>
    <col min="15879" max="15932" width="9.6640625" style="83" customWidth="1"/>
    <col min="15933" max="16128" width="9.109375" style="83"/>
    <col min="16129" max="16129" width="43.6640625" style="83" customWidth="1"/>
    <col min="16130" max="16130" width="7.44140625" style="83" customWidth="1"/>
    <col min="16131" max="16131" width="8.109375" style="83" bestFit="1" customWidth="1"/>
    <col min="16132" max="16132" width="9.6640625" style="83" customWidth="1"/>
    <col min="16133" max="16133" width="2.6640625" style="83" customWidth="1"/>
    <col min="16134" max="16134" width="2.88671875" style="83" customWidth="1"/>
    <col min="16135" max="16188" width="9.6640625" style="83" customWidth="1"/>
    <col min="16189" max="16384" width="9.109375" style="83"/>
  </cols>
  <sheetData>
    <row r="1" spans="1:60" ht="15.6" x14ac:dyDescent="0.3">
      <c r="A1" s="63" t="s">
        <v>148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</row>
    <row r="2" spans="1:60" x14ac:dyDescent="0.25">
      <c r="A2" s="66" t="s">
        <v>72</v>
      </c>
      <c r="B2" s="66"/>
      <c r="G2" s="133"/>
      <c r="P2" s="134"/>
      <c r="Q2" s="135"/>
      <c r="R2" s="135"/>
      <c r="S2" s="135"/>
      <c r="T2" s="135"/>
      <c r="U2" s="135"/>
      <c r="V2" s="135"/>
      <c r="W2" s="136"/>
      <c r="X2" s="135"/>
      <c r="Y2" s="135"/>
      <c r="Z2" s="135"/>
      <c r="AA2" s="137"/>
      <c r="AB2" s="135"/>
      <c r="AC2" s="135"/>
      <c r="AD2" s="135"/>
      <c r="AE2" s="135"/>
      <c r="AF2" s="135"/>
    </row>
    <row r="3" spans="1:60" ht="18" x14ac:dyDescent="0.35">
      <c r="A3" s="7" t="s">
        <v>444</v>
      </c>
      <c r="B3" s="66"/>
      <c r="C3" s="157" t="s">
        <v>125</v>
      </c>
      <c r="G3" s="133"/>
      <c r="P3" s="134"/>
      <c r="Q3" s="135"/>
      <c r="R3" s="135"/>
      <c r="S3" s="135"/>
      <c r="T3" s="135"/>
      <c r="U3" s="135"/>
      <c r="V3" s="135"/>
      <c r="W3" s="136"/>
      <c r="X3" s="135"/>
      <c r="Y3" s="135"/>
      <c r="Z3" s="135"/>
      <c r="AA3" s="137"/>
      <c r="AB3" s="135"/>
      <c r="AC3" s="135"/>
      <c r="AD3" s="135"/>
      <c r="AE3" s="135"/>
      <c r="AF3" s="135"/>
    </row>
    <row r="4" spans="1:60" ht="18" x14ac:dyDescent="0.35">
      <c r="A4" s="7" t="s">
        <v>435</v>
      </c>
      <c r="C4" s="139" t="s">
        <v>126</v>
      </c>
      <c r="D4" s="139" t="s">
        <v>108</v>
      </c>
      <c r="E4" s="138"/>
      <c r="F4" s="138"/>
      <c r="G4" s="140">
        <f>'FPL Capex - Non Earning'!B7</f>
        <v>2012</v>
      </c>
      <c r="H4" s="141">
        <f t="shared" ref="H4:BH4" si="0">G4+1</f>
        <v>2013</v>
      </c>
      <c r="I4" s="141">
        <f t="shared" si="0"/>
        <v>2014</v>
      </c>
      <c r="J4" s="141">
        <f t="shared" si="0"/>
        <v>2015</v>
      </c>
      <c r="K4" s="141">
        <f t="shared" si="0"/>
        <v>2016</v>
      </c>
      <c r="L4" s="141">
        <f t="shared" si="0"/>
        <v>2017</v>
      </c>
      <c r="M4" s="141">
        <f t="shared" si="0"/>
        <v>2018</v>
      </c>
      <c r="N4" s="141">
        <f t="shared" si="0"/>
        <v>2019</v>
      </c>
      <c r="O4" s="141">
        <f t="shared" si="0"/>
        <v>2020</v>
      </c>
      <c r="P4" s="141">
        <f t="shared" si="0"/>
        <v>2021</v>
      </c>
      <c r="Q4" s="141">
        <f t="shared" si="0"/>
        <v>2022</v>
      </c>
      <c r="R4" s="141">
        <f t="shared" si="0"/>
        <v>2023</v>
      </c>
      <c r="S4" s="141">
        <f t="shared" si="0"/>
        <v>2024</v>
      </c>
      <c r="T4" s="141">
        <f t="shared" si="0"/>
        <v>2025</v>
      </c>
      <c r="U4" s="141">
        <f t="shared" si="0"/>
        <v>2026</v>
      </c>
      <c r="V4" s="141">
        <f t="shared" si="0"/>
        <v>2027</v>
      </c>
      <c r="W4" s="141">
        <f t="shared" si="0"/>
        <v>2028</v>
      </c>
      <c r="X4" s="141">
        <f t="shared" si="0"/>
        <v>2029</v>
      </c>
      <c r="Y4" s="141">
        <f t="shared" si="0"/>
        <v>2030</v>
      </c>
      <c r="Z4" s="141">
        <f t="shared" si="0"/>
        <v>2031</v>
      </c>
      <c r="AA4" s="141">
        <f t="shared" si="0"/>
        <v>2032</v>
      </c>
      <c r="AB4" s="141">
        <f t="shared" si="0"/>
        <v>2033</v>
      </c>
      <c r="AC4" s="141">
        <f t="shared" si="0"/>
        <v>2034</v>
      </c>
      <c r="AD4" s="141">
        <f t="shared" si="0"/>
        <v>2035</v>
      </c>
      <c r="AE4" s="141">
        <f t="shared" si="0"/>
        <v>2036</v>
      </c>
      <c r="AF4" s="141">
        <f t="shared" si="0"/>
        <v>2037</v>
      </c>
      <c r="AG4" s="141">
        <f t="shared" si="0"/>
        <v>2038</v>
      </c>
      <c r="AH4" s="141">
        <f t="shared" si="0"/>
        <v>2039</v>
      </c>
      <c r="AI4" s="141">
        <f t="shared" si="0"/>
        <v>2040</v>
      </c>
      <c r="AJ4" s="141">
        <f t="shared" si="0"/>
        <v>2041</v>
      </c>
      <c r="AK4" s="141">
        <f t="shared" si="0"/>
        <v>2042</v>
      </c>
      <c r="AL4" s="141">
        <f t="shared" si="0"/>
        <v>2043</v>
      </c>
      <c r="AM4" s="141">
        <f t="shared" si="0"/>
        <v>2044</v>
      </c>
      <c r="AN4" s="141">
        <f t="shared" si="0"/>
        <v>2045</v>
      </c>
      <c r="AO4" s="141">
        <f t="shared" si="0"/>
        <v>2046</v>
      </c>
      <c r="AP4" s="141">
        <f t="shared" si="0"/>
        <v>2047</v>
      </c>
      <c r="AQ4" s="141">
        <f t="shared" si="0"/>
        <v>2048</v>
      </c>
      <c r="AR4" s="141">
        <f t="shared" si="0"/>
        <v>2049</v>
      </c>
      <c r="AS4" s="141">
        <f t="shared" si="0"/>
        <v>2050</v>
      </c>
      <c r="AT4" s="141">
        <f t="shared" si="0"/>
        <v>2051</v>
      </c>
      <c r="AU4" s="141">
        <f t="shared" si="0"/>
        <v>2052</v>
      </c>
      <c r="AV4" s="141">
        <f t="shared" si="0"/>
        <v>2053</v>
      </c>
      <c r="AW4" s="141">
        <f t="shared" si="0"/>
        <v>2054</v>
      </c>
      <c r="AX4" s="141">
        <f t="shared" si="0"/>
        <v>2055</v>
      </c>
      <c r="AY4" s="141">
        <f t="shared" si="0"/>
        <v>2056</v>
      </c>
      <c r="AZ4" s="141">
        <f t="shared" si="0"/>
        <v>2057</v>
      </c>
      <c r="BA4" s="141">
        <f t="shared" si="0"/>
        <v>2058</v>
      </c>
      <c r="BB4" s="141">
        <f t="shared" si="0"/>
        <v>2059</v>
      </c>
      <c r="BC4" s="141">
        <f t="shared" si="0"/>
        <v>2060</v>
      </c>
      <c r="BD4" s="141">
        <f t="shared" si="0"/>
        <v>2061</v>
      </c>
      <c r="BE4" s="141">
        <f t="shared" si="0"/>
        <v>2062</v>
      </c>
      <c r="BF4" s="141">
        <f t="shared" si="0"/>
        <v>2063</v>
      </c>
      <c r="BG4" s="141">
        <f t="shared" si="0"/>
        <v>2064</v>
      </c>
      <c r="BH4" s="141">
        <f t="shared" si="0"/>
        <v>2065</v>
      </c>
    </row>
    <row r="5" spans="1:60" x14ac:dyDescent="0.25">
      <c r="A5" s="100" t="str">
        <f>'FPL Capex - Earning'!A11</f>
        <v>Power Generation</v>
      </c>
      <c r="B5" s="100"/>
      <c r="C5" s="100"/>
      <c r="D5" s="100"/>
      <c r="E5" s="100"/>
      <c r="F5" s="100"/>
      <c r="P5" s="161"/>
      <c r="Q5" s="134"/>
      <c r="R5" s="160"/>
      <c r="S5" s="134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</row>
    <row r="6" spans="1:60" x14ac:dyDescent="0.25">
      <c r="A6" s="163" t="str">
        <f>'FPL Capex - Earning'!A12</f>
        <v>.05 CT Parts</v>
      </c>
      <c r="B6" s="163"/>
      <c r="C6" s="172">
        <v>0.05</v>
      </c>
      <c r="D6" s="144">
        <f>SUM(G6:M6)</f>
        <v>419</v>
      </c>
      <c r="E6" s="164"/>
      <c r="F6" s="164"/>
      <c r="G6" s="165">
        <f>'FPL Capex - Earning'!B12</f>
        <v>0</v>
      </c>
      <c r="H6" s="165">
        <f>'FPL Capex - Earning'!C12</f>
        <v>0</v>
      </c>
      <c r="I6" s="165">
        <f>'FPL Capex - Earning'!D12</f>
        <v>0</v>
      </c>
      <c r="J6" s="165">
        <f>'FPL Capex - Earning'!E12</f>
        <v>364</v>
      </c>
      <c r="K6" s="165">
        <f>'FPL Capex - Earning'!F12</f>
        <v>18</v>
      </c>
      <c r="L6" s="165">
        <f>'FPL Capex - Earning'!G12</f>
        <v>37</v>
      </c>
      <c r="M6" s="165">
        <f>'FPL Capex - Earning'!H12</f>
        <v>0</v>
      </c>
      <c r="P6" s="166"/>
      <c r="Q6" s="166"/>
      <c r="R6" s="102"/>
      <c r="S6" s="166"/>
      <c r="T6" s="135"/>
      <c r="U6" s="135"/>
      <c r="V6" s="102"/>
      <c r="W6" s="102"/>
      <c r="X6" s="102"/>
      <c r="Y6" s="102"/>
      <c r="Z6" s="102"/>
      <c r="AA6" s="135"/>
      <c r="AB6" s="167"/>
      <c r="AC6" s="102"/>
      <c r="AD6" s="102"/>
      <c r="AE6" s="135"/>
      <c r="AF6" s="135"/>
    </row>
    <row r="7" spans="1:60" s="173" customFormat="1" x14ac:dyDescent="0.25">
      <c r="A7" s="162" t="s">
        <v>81</v>
      </c>
      <c r="B7" s="162"/>
      <c r="C7" s="203"/>
      <c r="D7" s="204">
        <f>SUM(G7:M7)</f>
        <v>419</v>
      </c>
      <c r="E7" s="203"/>
      <c r="F7" s="203"/>
      <c r="G7" s="204">
        <f t="shared" ref="G7:M7" si="1">SUM(G6:G6)</f>
        <v>0</v>
      </c>
      <c r="H7" s="204">
        <f t="shared" si="1"/>
        <v>0</v>
      </c>
      <c r="I7" s="204">
        <f t="shared" si="1"/>
        <v>0</v>
      </c>
      <c r="J7" s="204">
        <f t="shared" si="1"/>
        <v>364</v>
      </c>
      <c r="K7" s="204">
        <f t="shared" si="1"/>
        <v>18</v>
      </c>
      <c r="L7" s="204">
        <f t="shared" si="1"/>
        <v>37</v>
      </c>
      <c r="M7" s="204">
        <f t="shared" si="1"/>
        <v>0</v>
      </c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</row>
    <row r="8" spans="1:60" x14ac:dyDescent="0.25">
      <c r="A8" s="163"/>
      <c r="B8" s="163"/>
      <c r="G8" s="175" t="b">
        <f>G7='FPL Capex - Earning'!B13</f>
        <v>1</v>
      </c>
      <c r="H8" s="175" t="b">
        <f>H7='FPL Capex - Earning'!C13</f>
        <v>1</v>
      </c>
      <c r="I8" s="175" t="b">
        <f>I7='FPL Capex - Earning'!D13</f>
        <v>1</v>
      </c>
      <c r="J8" s="175" t="b">
        <f>J7='FPL Capex - Earning'!E13</f>
        <v>1</v>
      </c>
      <c r="K8" s="175" t="b">
        <f>K7='FPL Capex - Earning'!F13</f>
        <v>1</v>
      </c>
      <c r="L8" s="175" t="b">
        <f>L7='FPL Capex - Earning'!G13</f>
        <v>1</v>
      </c>
      <c r="M8" s="175" t="b">
        <f>M7='FPL Capex - Earning'!H13</f>
        <v>1</v>
      </c>
      <c r="P8" s="135"/>
      <c r="Q8" s="135"/>
      <c r="R8" s="135"/>
      <c r="S8" s="135"/>
      <c r="T8" s="135"/>
      <c r="U8" s="135"/>
      <c r="V8" s="169"/>
      <c r="W8" s="169"/>
      <c r="X8" s="169"/>
      <c r="Y8" s="169"/>
      <c r="Z8" s="169"/>
      <c r="AA8" s="135"/>
      <c r="AB8" s="167"/>
      <c r="AC8" s="135"/>
      <c r="AD8" s="135"/>
      <c r="AE8" s="135"/>
      <c r="AF8" s="135"/>
    </row>
    <row r="9" spans="1:60" x14ac:dyDescent="0.25">
      <c r="A9" s="100" t="str">
        <f>'FPL Capex - Earning'!A15</f>
        <v>Nuclear</v>
      </c>
      <c r="B9" s="100"/>
      <c r="P9" s="135"/>
      <c r="Q9" s="135"/>
      <c r="R9" s="135"/>
      <c r="S9" s="135"/>
      <c r="T9" s="135"/>
      <c r="U9" s="135"/>
      <c r="V9" s="169"/>
      <c r="W9" s="169"/>
      <c r="X9" s="169"/>
      <c r="Y9" s="169"/>
      <c r="Z9" s="169"/>
      <c r="AA9" s="135"/>
      <c r="AB9" s="167"/>
      <c r="AC9" s="135"/>
      <c r="AD9" s="135"/>
      <c r="AE9" s="135"/>
      <c r="AF9" s="135"/>
    </row>
    <row r="10" spans="1:60" x14ac:dyDescent="0.25">
      <c r="A10" s="163" t="str">
        <f>'FPL Capex - Earning'!A16</f>
        <v>Extended Power Uprate (EPU)</v>
      </c>
      <c r="B10" s="163"/>
      <c r="C10" s="172">
        <v>0.03</v>
      </c>
      <c r="D10" s="144">
        <f t="shared" ref="D10:D15" si="2">SUM(G10:M10)</f>
        <v>0</v>
      </c>
      <c r="G10" s="205"/>
      <c r="H10" s="205"/>
      <c r="I10" s="205"/>
      <c r="J10" s="205"/>
      <c r="K10" s="205"/>
      <c r="L10" s="205"/>
      <c r="M10" s="205"/>
      <c r="P10" s="135"/>
      <c r="Q10" s="135"/>
      <c r="R10" s="135"/>
      <c r="S10" s="135"/>
      <c r="T10" s="135"/>
      <c r="U10" s="135"/>
      <c r="V10" s="169"/>
      <c r="W10" s="169"/>
      <c r="X10" s="169"/>
      <c r="Y10" s="169"/>
      <c r="Z10" s="169"/>
      <c r="AA10" s="135"/>
      <c r="AB10" s="167"/>
      <c r="AC10" s="135"/>
      <c r="AD10" s="135"/>
      <c r="AE10" s="135"/>
      <c r="AF10" s="135"/>
    </row>
    <row r="11" spans="1:60" x14ac:dyDescent="0.25">
      <c r="A11" s="163" t="str">
        <f>'FPL Capex - Earning'!A17</f>
        <v>St. Lucie Reactor Coolant Pumps (RCP)</v>
      </c>
      <c r="B11" s="163"/>
      <c r="C11" s="171">
        <f>C10</f>
        <v>0.03</v>
      </c>
      <c r="D11" s="144">
        <f t="shared" si="2"/>
        <v>139.05428007</v>
      </c>
      <c r="G11" s="165">
        <f>'FPL Capex - Earning'!B17</f>
        <v>35.918957679999998</v>
      </c>
      <c r="H11" s="165">
        <f>'FPL Capex - Earning'!C17</f>
        <v>34.145329950000004</v>
      </c>
      <c r="I11" s="165">
        <f>'FPL Capex - Earning'!D17</f>
        <v>19.989992440000002</v>
      </c>
      <c r="J11" s="165">
        <f>'FPL Capex - Earning'!E17</f>
        <v>29</v>
      </c>
      <c r="K11" s="165">
        <f>'FPL Capex - Earning'!F17</f>
        <v>16</v>
      </c>
      <c r="L11" s="165">
        <f>'FPL Capex - Earning'!G17</f>
        <v>3</v>
      </c>
      <c r="M11" s="165">
        <f>'FPL Capex - Earning'!H17</f>
        <v>1</v>
      </c>
      <c r="P11" s="135"/>
      <c r="Q11" s="135"/>
      <c r="R11" s="135"/>
      <c r="S11" s="135"/>
      <c r="T11" s="135"/>
      <c r="U11" s="135"/>
      <c r="V11" s="169"/>
      <c r="W11" s="169"/>
      <c r="X11" s="169"/>
      <c r="Y11" s="169"/>
      <c r="Z11" s="169"/>
      <c r="AA11" s="135"/>
      <c r="AB11" s="167"/>
      <c r="AC11" s="135"/>
      <c r="AD11" s="135"/>
      <c r="AE11" s="135"/>
      <c r="AF11" s="135"/>
    </row>
    <row r="12" spans="1:60" x14ac:dyDescent="0.25">
      <c r="A12" s="163" t="str">
        <f>'FPL Capex - Earning'!A18</f>
        <v>Turkey Pt. Excellence (TPE)</v>
      </c>
      <c r="B12" s="163"/>
      <c r="C12" s="171">
        <f>C11</f>
        <v>0.03</v>
      </c>
      <c r="D12" s="144">
        <f t="shared" si="2"/>
        <v>53.995839259999997</v>
      </c>
      <c r="E12" s="100"/>
      <c r="F12" s="100"/>
      <c r="G12" s="165">
        <f>'FPL Capex - Earning'!B18</f>
        <v>41.512145719999999</v>
      </c>
      <c r="H12" s="165">
        <f>'FPL Capex - Earning'!C18</f>
        <v>8.1006576900000002</v>
      </c>
      <c r="I12" s="165">
        <f>'FPL Capex - Earning'!D18</f>
        <v>2.3830358500000002</v>
      </c>
      <c r="J12" s="165">
        <f>'FPL Capex - Earning'!E18</f>
        <v>1</v>
      </c>
      <c r="K12" s="165">
        <f>'FPL Capex - Earning'!F18</f>
        <v>1</v>
      </c>
      <c r="L12" s="165">
        <f>'FPL Capex - Earning'!G18</f>
        <v>0</v>
      </c>
      <c r="M12" s="165">
        <f>'FPL Capex - Earning'!H18</f>
        <v>0</v>
      </c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67"/>
      <c r="AC12" s="135"/>
      <c r="AD12" s="135"/>
      <c r="AE12" s="135"/>
      <c r="AF12" s="135"/>
    </row>
    <row r="13" spans="1:60" x14ac:dyDescent="0.25">
      <c r="A13" s="163" t="str">
        <f>'FPL Capex - Earning'!A19</f>
        <v>Turkey Pt. Low Pressure Turbine Replacement</v>
      </c>
      <c r="B13" s="163"/>
      <c r="C13" s="171">
        <f>C12</f>
        <v>0.03</v>
      </c>
      <c r="D13" s="144">
        <f t="shared" si="2"/>
        <v>0</v>
      </c>
      <c r="E13" s="164"/>
      <c r="F13" s="164"/>
      <c r="G13" s="205"/>
      <c r="H13" s="205"/>
      <c r="I13" s="205"/>
      <c r="J13" s="205"/>
      <c r="K13" s="205"/>
      <c r="L13" s="205"/>
      <c r="M13" s="20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</row>
    <row r="14" spans="1:60" x14ac:dyDescent="0.25">
      <c r="A14" s="163" t="str">
        <f>'FPL Capex - Earning'!A20</f>
        <v>Turkey Pt. Units 6&amp;7</v>
      </c>
      <c r="B14" s="163"/>
      <c r="C14" s="171">
        <f>C13</f>
        <v>0.03</v>
      </c>
      <c r="D14" s="144">
        <f t="shared" si="2"/>
        <v>154.53364583999999</v>
      </c>
      <c r="E14" s="164"/>
      <c r="F14" s="164"/>
      <c r="G14" s="165">
        <f>'FPL Capex - Earning'!B20</f>
        <v>29.881155050000004</v>
      </c>
      <c r="H14" s="165">
        <f>'FPL Capex - Earning'!C20</f>
        <v>29.123387839999999</v>
      </c>
      <c r="I14" s="165">
        <f>'FPL Capex - Earning'!D20</f>
        <v>20.429102950000001</v>
      </c>
      <c r="J14" s="165">
        <f>'FPL Capex - Earning'!E20</f>
        <v>22</v>
      </c>
      <c r="K14" s="165">
        <f>'FPL Capex - Earning'!F20</f>
        <v>29</v>
      </c>
      <c r="L14" s="165">
        <f>'FPL Capex - Earning'!G20</f>
        <v>22</v>
      </c>
      <c r="M14" s="165">
        <f>'FPL Capex - Earning'!H20</f>
        <v>2.1</v>
      </c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67"/>
      <c r="AC14" s="135"/>
      <c r="AD14" s="135"/>
      <c r="AE14" s="135"/>
      <c r="AF14" s="135"/>
    </row>
    <row r="15" spans="1:60" s="173" customFormat="1" x14ac:dyDescent="0.25">
      <c r="A15" s="176" t="str">
        <f>'FPL Capex - Earning'!A21</f>
        <v>Total Nuclear</v>
      </c>
      <c r="B15" s="176"/>
      <c r="C15" s="177"/>
      <c r="D15" s="178">
        <f t="shared" si="2"/>
        <v>347.58376516999999</v>
      </c>
      <c r="E15" s="179"/>
      <c r="F15" s="179"/>
      <c r="G15" s="178">
        <f t="shared" ref="G15:M15" si="3">SUM(G10:G14)</f>
        <v>107.31225845</v>
      </c>
      <c r="H15" s="178">
        <f t="shared" si="3"/>
        <v>71.369375480000002</v>
      </c>
      <c r="I15" s="178">
        <f t="shared" si="3"/>
        <v>42.802131240000001</v>
      </c>
      <c r="J15" s="178">
        <f t="shared" si="3"/>
        <v>52</v>
      </c>
      <c r="K15" s="178">
        <f t="shared" si="3"/>
        <v>46</v>
      </c>
      <c r="L15" s="178">
        <f t="shared" si="3"/>
        <v>25</v>
      </c>
      <c r="M15" s="178">
        <f t="shared" si="3"/>
        <v>3.1</v>
      </c>
      <c r="P15" s="158"/>
      <c r="Q15" s="158"/>
      <c r="R15" s="158"/>
      <c r="S15" s="158"/>
      <c r="T15" s="158"/>
      <c r="U15" s="158"/>
      <c r="V15" s="160"/>
      <c r="W15" s="160"/>
      <c r="X15" s="180"/>
      <c r="Y15" s="160"/>
      <c r="Z15" s="160"/>
      <c r="AA15" s="158"/>
      <c r="AB15" s="158"/>
      <c r="AC15" s="158"/>
      <c r="AD15" s="158"/>
      <c r="AE15" s="158"/>
      <c r="AF15" s="158"/>
    </row>
    <row r="16" spans="1:60" x14ac:dyDescent="0.25">
      <c r="A16" s="163"/>
      <c r="B16" s="163"/>
      <c r="C16" s="170"/>
      <c r="D16" s="102"/>
      <c r="E16" s="164"/>
      <c r="F16" s="164"/>
      <c r="G16" s="175" t="b">
        <f>G15='FPL Capex - Earning'!B21</f>
        <v>0</v>
      </c>
      <c r="H16" s="175" t="b">
        <f>H15='FPL Capex - Earning'!C21</f>
        <v>0</v>
      </c>
      <c r="I16" s="175" t="b">
        <f>I15='FPL Capex - Earning'!D21</f>
        <v>0</v>
      </c>
      <c r="J16" s="175" t="b">
        <f>J15='FPL Capex - Earning'!E21</f>
        <v>0</v>
      </c>
      <c r="K16" s="175" t="b">
        <f>K15='FPL Capex - Earning'!F21</f>
        <v>0</v>
      </c>
      <c r="L16" s="175" t="b">
        <f>L15='FPL Capex - Earning'!G21</f>
        <v>0</v>
      </c>
      <c r="M16" s="175" t="b">
        <f>M15='FPL Capex - Earning'!H21</f>
        <v>0</v>
      </c>
      <c r="P16" s="158"/>
      <c r="Q16" s="135"/>
      <c r="R16" s="135"/>
      <c r="S16" s="135"/>
      <c r="T16" s="135"/>
      <c r="U16" s="135"/>
      <c r="V16" s="102"/>
      <c r="W16" s="102"/>
      <c r="X16" s="102"/>
      <c r="Y16" s="102"/>
      <c r="Z16" s="102"/>
      <c r="AA16" s="135"/>
      <c r="AB16" s="135"/>
      <c r="AC16" s="102"/>
      <c r="AD16" s="102"/>
      <c r="AE16" s="135"/>
      <c r="AF16" s="135"/>
    </row>
    <row r="17" spans="1:32" x14ac:dyDescent="0.25">
      <c r="A17" s="100" t="str">
        <f>'FPL Capex - Earning'!A23</f>
        <v>Power Delivery</v>
      </c>
      <c r="B17" s="100"/>
      <c r="C17" s="154"/>
      <c r="D17" s="135"/>
      <c r="E17" s="154"/>
      <c r="F17" s="154"/>
      <c r="G17" s="135"/>
      <c r="H17" s="135"/>
      <c r="I17" s="135"/>
      <c r="J17" s="135"/>
      <c r="K17" s="135"/>
      <c r="L17" s="135"/>
      <c r="M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</row>
    <row r="18" spans="1:32" x14ac:dyDescent="0.25">
      <c r="A18" s="163" t="str">
        <f>'FPL Capex - Earning'!A24</f>
        <v>Extended Power Uprate (EPU)</v>
      </c>
      <c r="B18" s="163"/>
      <c r="C18" s="172">
        <v>0.03</v>
      </c>
      <c r="D18" s="144">
        <f>SUM(G18:M18)</f>
        <v>0</v>
      </c>
      <c r="E18" s="100"/>
      <c r="F18" s="100"/>
      <c r="G18" s="205"/>
      <c r="H18" s="205"/>
      <c r="I18" s="205"/>
      <c r="J18" s="205"/>
      <c r="K18" s="205"/>
      <c r="L18" s="205"/>
      <c r="M18" s="20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02"/>
      <c r="AA18" s="135"/>
      <c r="AB18" s="135"/>
      <c r="AC18" s="135"/>
      <c r="AD18" s="135"/>
      <c r="AE18" s="135"/>
      <c r="AF18" s="135"/>
    </row>
    <row r="19" spans="1:32" x14ac:dyDescent="0.25">
      <c r="A19" s="163" t="str">
        <f>'FPL Capex - Earning'!A25</f>
        <v>St. Lucie #4 Line / Treasure Substation</v>
      </c>
      <c r="B19" s="163"/>
      <c r="C19" s="171">
        <f>C18</f>
        <v>0.03</v>
      </c>
      <c r="D19" s="144">
        <f>SUM(G19:M19)</f>
        <v>-7.0775000000000698E-4</v>
      </c>
      <c r="E19" s="164"/>
      <c r="F19" s="164"/>
      <c r="G19" s="165">
        <f>'FPL Capex - Earning'!B25</f>
        <v>0.21795498999999999</v>
      </c>
      <c r="H19" s="165">
        <f>'FPL Capex - Earning'!C25</f>
        <v>-0.21866273999999999</v>
      </c>
      <c r="I19" s="165">
        <f>'FPL Capex - Earning'!D25</f>
        <v>0</v>
      </c>
      <c r="J19" s="165">
        <f>'FPL Capex - Earning'!E25</f>
        <v>0</v>
      </c>
      <c r="K19" s="165">
        <f>'FPL Capex - Earning'!F25</f>
        <v>0</v>
      </c>
      <c r="L19" s="165">
        <f>'FPL Capex - Earning'!G25</f>
        <v>0</v>
      </c>
      <c r="M19" s="165">
        <f>'FPL Capex - Earning'!H25</f>
        <v>0</v>
      </c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02"/>
      <c r="AA19" s="135"/>
      <c r="AB19" s="135"/>
      <c r="AC19" s="135"/>
      <c r="AD19" s="135"/>
      <c r="AE19" s="135"/>
      <c r="AF19" s="135"/>
    </row>
    <row r="20" spans="1:32" s="173" customFormat="1" x14ac:dyDescent="0.25">
      <c r="A20" s="176" t="str">
        <f>'FPL Capex - Earning'!A26</f>
        <v>Total Power Delivery</v>
      </c>
      <c r="B20" s="176"/>
      <c r="C20" s="177"/>
      <c r="D20" s="178">
        <f>SUM(G20:M20)</f>
        <v>-7.0775000000000698E-4</v>
      </c>
      <c r="E20" s="179"/>
      <c r="F20" s="179"/>
      <c r="G20" s="178">
        <f t="shared" ref="G20:M20" si="4">SUM(G18:G19)</f>
        <v>0.21795498999999999</v>
      </c>
      <c r="H20" s="178">
        <f t="shared" si="4"/>
        <v>-0.21866273999999999</v>
      </c>
      <c r="I20" s="178">
        <f t="shared" si="4"/>
        <v>0</v>
      </c>
      <c r="J20" s="178">
        <f t="shared" si="4"/>
        <v>0</v>
      </c>
      <c r="K20" s="178">
        <f t="shared" si="4"/>
        <v>0</v>
      </c>
      <c r="L20" s="178">
        <f t="shared" si="4"/>
        <v>0</v>
      </c>
      <c r="M20" s="178">
        <f t="shared" si="4"/>
        <v>0</v>
      </c>
      <c r="P20" s="158"/>
      <c r="Q20" s="158"/>
      <c r="R20" s="158"/>
      <c r="S20" s="158"/>
      <c r="T20" s="158"/>
      <c r="U20" s="158"/>
      <c r="V20" s="158"/>
      <c r="W20" s="181"/>
      <c r="X20" s="181"/>
      <c r="Y20" s="181"/>
      <c r="Z20" s="181"/>
      <c r="AA20" s="158"/>
      <c r="AB20" s="158"/>
      <c r="AC20" s="158"/>
      <c r="AD20" s="158"/>
      <c r="AE20" s="158"/>
      <c r="AF20" s="158"/>
    </row>
    <row r="21" spans="1:32" x14ac:dyDescent="0.25">
      <c r="A21" s="163"/>
      <c r="B21" s="163"/>
      <c r="G21" s="175" t="b">
        <f>G20='FPL Capex - Earning'!B26</f>
        <v>0</v>
      </c>
      <c r="H21" s="175" t="b">
        <f>H20='FPL Capex - Earning'!C26</f>
        <v>0</v>
      </c>
      <c r="I21" s="175" t="b">
        <f>I20='FPL Capex - Earning'!D26</f>
        <v>0</v>
      </c>
      <c r="J21" s="175" t="b">
        <f>J20='FPL Capex - Earning'!E26</f>
        <v>0</v>
      </c>
      <c r="K21" s="175" t="b">
        <f>K20='FPL Capex - Earning'!F26</f>
        <v>0</v>
      </c>
      <c r="L21" s="175" t="b">
        <f>L20='FPL Capex - Earning'!G26</f>
        <v>1</v>
      </c>
      <c r="M21" s="175" t="b">
        <f>M20='FPL Capex - Earning'!H26</f>
        <v>1</v>
      </c>
    </row>
    <row r="22" spans="1:32" x14ac:dyDescent="0.25">
      <c r="A22" s="100" t="str">
        <f>'FPL Capex - Earning'!A28</f>
        <v>Customer Service</v>
      </c>
      <c r="B22" s="100"/>
    </row>
    <row r="23" spans="1:32" x14ac:dyDescent="0.25">
      <c r="A23" s="163" t="str">
        <f>'FPL Capex - Earning'!A29</f>
        <v>Advanced Metering Infrastructure</v>
      </c>
      <c r="B23" s="163"/>
      <c r="C23" s="172">
        <v>0.03</v>
      </c>
      <c r="D23" s="144">
        <f>SUM(G23:M23)</f>
        <v>331.57353187000001</v>
      </c>
      <c r="G23" s="165">
        <f>'FPL Capex - Earning'!B29</f>
        <v>201.21746946000002</v>
      </c>
      <c r="H23" s="165">
        <f>'FPL Capex - Earning'!C29</f>
        <v>62.370080460000004</v>
      </c>
      <c r="I23" s="165">
        <f>'FPL Capex - Earning'!D29</f>
        <v>52.774463920000002</v>
      </c>
      <c r="J23" s="165">
        <f>'FPL Capex - Earning'!E29</f>
        <v>12.211518029999999</v>
      </c>
      <c r="K23" s="165">
        <f>'FPL Capex - Earning'!F29</f>
        <v>3</v>
      </c>
      <c r="L23" s="165">
        <f>'FPL Capex - Earning'!G29</f>
        <v>0</v>
      </c>
      <c r="M23" s="165">
        <f>'FPL Capex - Earning'!H29</f>
        <v>0</v>
      </c>
    </row>
    <row r="24" spans="1:32" x14ac:dyDescent="0.25">
      <c r="A24" s="163" t="str">
        <f>'FPL Capex - Earning'!A30</f>
        <v>Total Customer Service</v>
      </c>
      <c r="B24" s="163"/>
      <c r="D24" s="178">
        <f>SUM(G24:M24)</f>
        <v>331.57353187000001</v>
      </c>
      <c r="E24" s="173"/>
      <c r="F24" s="173"/>
      <c r="G24" s="183">
        <f t="shared" ref="G24:M24" si="5">SUM(G23:G23)</f>
        <v>201.21746946000002</v>
      </c>
      <c r="H24" s="183">
        <f t="shared" si="5"/>
        <v>62.370080460000004</v>
      </c>
      <c r="I24" s="183">
        <f t="shared" si="5"/>
        <v>52.774463920000002</v>
      </c>
      <c r="J24" s="183">
        <f t="shared" si="5"/>
        <v>12.211518029999999</v>
      </c>
      <c r="K24" s="183">
        <f t="shared" si="5"/>
        <v>3</v>
      </c>
      <c r="L24" s="183">
        <f t="shared" si="5"/>
        <v>0</v>
      </c>
      <c r="M24" s="183">
        <f t="shared" si="5"/>
        <v>0</v>
      </c>
    </row>
    <row r="25" spans="1:32" x14ac:dyDescent="0.25">
      <c r="A25" s="163"/>
      <c r="B25" s="163"/>
      <c r="G25" s="175" t="b">
        <f>G24='FPL Capex - Earning'!B30</f>
        <v>1</v>
      </c>
      <c r="H25" s="175" t="b">
        <f>H24='FPL Capex - Earning'!C30</f>
        <v>1</v>
      </c>
      <c r="I25" s="175" t="b">
        <f>I24='FPL Capex - Earning'!D30</f>
        <v>1</v>
      </c>
      <c r="J25" s="175" t="b">
        <f>J24='FPL Capex - Earning'!E30</f>
        <v>1</v>
      </c>
      <c r="K25" s="175" t="b">
        <f>K24='FPL Capex - Earning'!F30</f>
        <v>0</v>
      </c>
      <c r="L25" s="175" t="b">
        <f>L24='FPL Capex - Earning'!G30</f>
        <v>0</v>
      </c>
      <c r="M25" s="175" t="b">
        <f>M24='FPL Capex - Earning'!H30</f>
        <v>0</v>
      </c>
    </row>
    <row r="26" spans="1:32" x14ac:dyDescent="0.25">
      <c r="A26" s="100" t="str">
        <f>'FPL Capex - Earning'!A32</f>
        <v>Engineering &amp; Construction</v>
      </c>
      <c r="B26" s="100"/>
    </row>
    <row r="27" spans="1:32" x14ac:dyDescent="0.25">
      <c r="A27" s="163" t="str">
        <f>'FPL Capex - Earning'!A36</f>
        <v>Riviera Mod</v>
      </c>
      <c r="B27" s="163"/>
      <c r="C27" s="172">
        <v>0.05</v>
      </c>
      <c r="D27" s="144">
        <f t="shared" ref="D27:D41" si="6">SUM(G27:M27)</f>
        <v>0</v>
      </c>
      <c r="G27" s="205"/>
      <c r="H27" s="205"/>
      <c r="I27" s="205"/>
      <c r="J27" s="205"/>
      <c r="K27" s="205"/>
      <c r="L27" s="205"/>
      <c r="M27" s="205"/>
    </row>
    <row r="28" spans="1:32" x14ac:dyDescent="0.25">
      <c r="A28" s="163" t="str">
        <f>'FPL Capex - Earning'!A37</f>
        <v>Cape Canaveral Mod</v>
      </c>
      <c r="B28" s="163"/>
      <c r="C28" s="171">
        <f t="shared" ref="C28:C41" si="7">C27</f>
        <v>0.05</v>
      </c>
      <c r="D28" s="144">
        <f t="shared" si="6"/>
        <v>0</v>
      </c>
      <c r="G28" s="205"/>
      <c r="H28" s="205"/>
      <c r="I28" s="205"/>
      <c r="J28" s="205"/>
      <c r="K28" s="205"/>
      <c r="L28" s="205"/>
      <c r="M28" s="205"/>
    </row>
    <row r="29" spans="1:32" x14ac:dyDescent="0.25">
      <c r="A29" s="163" t="str">
        <f>'FPL Capex - Earning'!A38</f>
        <v>Port Everglades Mod</v>
      </c>
      <c r="B29" s="163"/>
      <c r="C29" s="171">
        <f t="shared" si="7"/>
        <v>0.05</v>
      </c>
      <c r="D29" s="144">
        <f t="shared" si="6"/>
        <v>0</v>
      </c>
      <c r="G29" s="205"/>
      <c r="H29" s="205"/>
      <c r="I29" s="205"/>
      <c r="J29" s="205"/>
      <c r="K29" s="205"/>
      <c r="L29" s="205"/>
      <c r="M29" s="205"/>
    </row>
    <row r="30" spans="1:32" x14ac:dyDescent="0.25">
      <c r="A30" s="163" t="str">
        <f>'FPL Capex - Earning'!A39</f>
        <v>St. Lucie #4 Line / Treasure Substation</v>
      </c>
      <c r="B30" s="163"/>
      <c r="C30" s="171">
        <f t="shared" si="7"/>
        <v>0.05</v>
      </c>
      <c r="D30" s="144">
        <f t="shared" si="6"/>
        <v>236.68516439000001</v>
      </c>
      <c r="G30" s="165">
        <f>'FPL Capex - Earning'!B39</f>
        <v>0.36297945000000004</v>
      </c>
      <c r="H30" s="165">
        <f>'FPL Capex - Earning'!C39</f>
        <v>2.4961780700000005</v>
      </c>
      <c r="I30" s="165">
        <f>'FPL Capex - Earning'!D39</f>
        <v>24.826006870000001</v>
      </c>
      <c r="J30" s="165">
        <f>'FPL Capex - Earning'!E39</f>
        <v>67</v>
      </c>
      <c r="K30" s="165">
        <f>'FPL Capex - Earning'!F39</f>
        <v>142</v>
      </c>
      <c r="L30" s="165">
        <f>'FPL Capex - Earning'!G39</f>
        <v>0</v>
      </c>
      <c r="M30" s="165">
        <f>'FPL Capex - Earning'!H39</f>
        <v>0</v>
      </c>
    </row>
    <row r="31" spans="1:32" x14ac:dyDescent="0.25">
      <c r="A31" s="163" t="str">
        <f>'FPL Capex - Earning'!A40</f>
        <v>Okeechobee Energy Center</v>
      </c>
      <c r="B31" s="163"/>
      <c r="C31" s="171">
        <f t="shared" si="7"/>
        <v>0.05</v>
      </c>
      <c r="D31" s="144">
        <f t="shared" si="6"/>
        <v>0</v>
      </c>
      <c r="G31" s="205"/>
      <c r="H31" s="205"/>
      <c r="I31" s="205"/>
      <c r="J31" s="205"/>
      <c r="K31" s="205"/>
      <c r="L31" s="205"/>
      <c r="M31" s="205"/>
    </row>
    <row r="32" spans="1:32" x14ac:dyDescent="0.25">
      <c r="A32" s="163" t="str">
        <f>'FPL Capex - Earning'!A41</f>
        <v>Hendry Energy Center</v>
      </c>
      <c r="B32" s="163"/>
      <c r="C32" s="171">
        <f t="shared" si="7"/>
        <v>0.05</v>
      </c>
      <c r="D32" s="144">
        <f t="shared" si="6"/>
        <v>0</v>
      </c>
      <c r="G32" s="205"/>
      <c r="H32" s="205"/>
      <c r="I32" s="205"/>
      <c r="J32" s="205"/>
      <c r="K32" s="205"/>
      <c r="L32" s="205"/>
      <c r="M32" s="205"/>
    </row>
    <row r="33" spans="1:13" x14ac:dyDescent="0.25">
      <c r="A33" s="163" t="str">
        <f>'FPL Capex - Earning'!A42</f>
        <v>Manatee 1&amp;2 ESP (Base)</v>
      </c>
      <c r="B33" s="163"/>
      <c r="C33" s="171">
        <f t="shared" si="7"/>
        <v>0.05</v>
      </c>
      <c r="D33" s="144">
        <f t="shared" si="6"/>
        <v>-32.50705799</v>
      </c>
      <c r="G33" s="165">
        <f>'FPL Capex - Earning'!B42</f>
        <v>-32.498449950000001</v>
      </c>
      <c r="H33" s="165">
        <f>'FPL Capex - Earning'!C42</f>
        <v>1.5145E-3</v>
      </c>
      <c r="I33" s="165">
        <f>'FPL Capex - Earning'!D42</f>
        <v>-1.0122540000000001E-2</v>
      </c>
      <c r="J33" s="165">
        <f>'FPL Capex - Earning'!E42</f>
        <v>0</v>
      </c>
      <c r="K33" s="165">
        <f>'FPL Capex - Earning'!F42</f>
        <v>0</v>
      </c>
      <c r="L33" s="165">
        <f>'FPL Capex - Earning'!G42</f>
        <v>0</v>
      </c>
      <c r="M33" s="165">
        <f>'FPL Capex - Earning'!H42</f>
        <v>0</v>
      </c>
    </row>
    <row r="34" spans="1:13" x14ac:dyDescent="0.25">
      <c r="A34" s="163" t="str">
        <f>'FPL Capex - Earning'!A43</f>
        <v>Other (Martin Solar, West County 1,2,3)</v>
      </c>
      <c r="B34" s="163"/>
      <c r="C34" s="171">
        <f t="shared" si="7"/>
        <v>0.05</v>
      </c>
      <c r="D34" s="144">
        <f t="shared" si="6"/>
        <v>2.1944410699999999</v>
      </c>
      <c r="G34" s="165">
        <f>'FPL Capex - Earning'!B43</f>
        <v>0.46057287999999985</v>
      </c>
      <c r="H34" s="165">
        <f>'FPL Capex - Earning'!C43</f>
        <v>0.47851278999999991</v>
      </c>
      <c r="I34" s="165">
        <f>'FPL Capex - Earning'!D43</f>
        <v>0.30101424999999998</v>
      </c>
      <c r="J34" s="165">
        <f>'FPL Capex - Earning'!E43</f>
        <v>0.95434114999999997</v>
      </c>
      <c r="K34" s="165">
        <f>'FPL Capex - Earning'!F43</f>
        <v>0</v>
      </c>
      <c r="L34" s="165">
        <f>'FPL Capex - Earning'!G43</f>
        <v>0</v>
      </c>
      <c r="M34" s="165">
        <f>'FPL Capex - Earning'!H43</f>
        <v>0</v>
      </c>
    </row>
    <row r="35" spans="1:13" x14ac:dyDescent="0.25">
      <c r="A35" s="163"/>
      <c r="B35" s="163"/>
      <c r="C35" s="171"/>
      <c r="D35" s="144"/>
      <c r="G35" s="165"/>
      <c r="H35" s="165"/>
      <c r="I35" s="165"/>
      <c r="J35" s="165"/>
      <c r="K35" s="165"/>
      <c r="L35" s="165"/>
      <c r="M35" s="165"/>
    </row>
    <row r="36" spans="1:13" x14ac:dyDescent="0.25">
      <c r="A36" s="164" t="str">
        <f>'FPL Capex - Earning'!A44</f>
        <v>Peaker Upgrades</v>
      </c>
      <c r="B36" s="163"/>
      <c r="C36" s="171"/>
      <c r="D36" s="144"/>
      <c r="G36" s="165"/>
      <c r="H36" s="165"/>
      <c r="I36" s="165"/>
      <c r="J36" s="165"/>
      <c r="K36" s="165"/>
      <c r="L36" s="165"/>
      <c r="M36" s="165"/>
    </row>
    <row r="37" spans="1:13" x14ac:dyDescent="0.25">
      <c r="A37" s="163" t="str">
        <f>'FPL Capex - Earning'!A45</f>
        <v>Ft. Lauderdale Peakers</v>
      </c>
      <c r="B37" s="163"/>
      <c r="C37" s="172">
        <v>0.05</v>
      </c>
      <c r="D37" s="144">
        <f t="shared" si="6"/>
        <v>508</v>
      </c>
      <c r="G37" s="165">
        <f>'FPL Capex - Earning'!B45</f>
        <v>0</v>
      </c>
      <c r="H37" s="165">
        <f>'FPL Capex - Earning'!C45</f>
        <v>0</v>
      </c>
      <c r="I37" s="165">
        <f>'FPL Capex - Earning'!D45</f>
        <v>0</v>
      </c>
      <c r="J37" s="165">
        <f>'FPL Capex - Earning'!E45</f>
        <v>209</v>
      </c>
      <c r="K37" s="165">
        <f>'FPL Capex - Earning'!F45</f>
        <v>281</v>
      </c>
      <c r="L37" s="165">
        <f>'FPL Capex - Earning'!G45</f>
        <v>18</v>
      </c>
      <c r="M37" s="165">
        <f>'FPL Capex - Earning'!H45</f>
        <v>0</v>
      </c>
    </row>
    <row r="38" spans="1:13" x14ac:dyDescent="0.25">
      <c r="A38" s="163" t="str">
        <f>'FPL Capex - Earning'!A46</f>
        <v>Ft. Myers Peakers</v>
      </c>
      <c r="B38" s="163"/>
      <c r="C38" s="171">
        <f t="shared" si="7"/>
        <v>0.05</v>
      </c>
      <c r="D38" s="144">
        <f t="shared" si="6"/>
        <v>145</v>
      </c>
      <c r="G38" s="165">
        <f>'FPL Capex - Earning'!B46</f>
        <v>0</v>
      </c>
      <c r="H38" s="165">
        <f>'FPL Capex - Earning'!C46</f>
        <v>0</v>
      </c>
      <c r="I38" s="165">
        <f>'FPL Capex - Earning'!D46</f>
        <v>0</v>
      </c>
      <c r="J38" s="165">
        <f>'FPL Capex - Earning'!E46</f>
        <v>83</v>
      </c>
      <c r="K38" s="165">
        <f>'FPL Capex - Earning'!F46</f>
        <v>56</v>
      </c>
      <c r="L38" s="165">
        <f>'FPL Capex - Earning'!G46</f>
        <v>6</v>
      </c>
      <c r="M38" s="165">
        <f>'FPL Capex - Earning'!H46</f>
        <v>0</v>
      </c>
    </row>
    <row r="39" spans="1:13" x14ac:dyDescent="0.25">
      <c r="A39" s="163" t="str">
        <f>'FPL Capex - Earning'!A47</f>
        <v>Ft. Lauderdale Black Start Upgrades</v>
      </c>
      <c r="B39" s="163"/>
      <c r="C39" s="171">
        <f t="shared" si="7"/>
        <v>0.05</v>
      </c>
      <c r="D39" s="144">
        <f t="shared" si="6"/>
        <v>12</v>
      </c>
      <c r="G39" s="165">
        <f>'FPL Capex - Earning'!B47</f>
        <v>0</v>
      </c>
      <c r="H39" s="165">
        <f>'FPL Capex - Earning'!C47</f>
        <v>0</v>
      </c>
      <c r="I39" s="165">
        <f>'FPL Capex - Earning'!D47</f>
        <v>0</v>
      </c>
      <c r="J39" s="165">
        <f>'FPL Capex - Earning'!E47</f>
        <v>1</v>
      </c>
      <c r="K39" s="165">
        <f>'FPL Capex - Earning'!F47</f>
        <v>11</v>
      </c>
      <c r="L39" s="165">
        <f>'FPL Capex - Earning'!G47</f>
        <v>0</v>
      </c>
      <c r="M39" s="165">
        <f>'FPL Capex - Earning'!H47</f>
        <v>0</v>
      </c>
    </row>
    <row r="40" spans="1:13" x14ac:dyDescent="0.25">
      <c r="A40" s="163" t="str">
        <f>'FPL Capex - Earning'!A48</f>
        <v>Ft Myers 3A &amp; 3B Upgrades</v>
      </c>
      <c r="B40" s="163"/>
      <c r="C40" s="171">
        <f t="shared" si="7"/>
        <v>0.05</v>
      </c>
      <c r="D40" s="144">
        <f t="shared" si="6"/>
        <v>47</v>
      </c>
      <c r="G40" s="165">
        <f>'FPL Capex - Earning'!B48</f>
        <v>0</v>
      </c>
      <c r="H40" s="165">
        <f>'FPL Capex - Earning'!C48</f>
        <v>0</v>
      </c>
      <c r="I40" s="165">
        <f>'FPL Capex - Earning'!D48</f>
        <v>0</v>
      </c>
      <c r="J40" s="165">
        <f>'FPL Capex - Earning'!E48</f>
        <v>31</v>
      </c>
      <c r="K40" s="165">
        <f>'FPL Capex - Earning'!F48</f>
        <v>16</v>
      </c>
      <c r="L40" s="165">
        <f>'FPL Capex - Earning'!G48</f>
        <v>0</v>
      </c>
      <c r="M40" s="165">
        <f>'FPL Capex - Earning'!H48</f>
        <v>0</v>
      </c>
    </row>
    <row r="41" spans="1:13" x14ac:dyDescent="0.25">
      <c r="A41" s="163" t="str">
        <f>'FPL Capex - Earning'!A49</f>
        <v>Ft Myers Black Start Upgrades</v>
      </c>
      <c r="B41" s="163"/>
      <c r="C41" s="171">
        <f t="shared" si="7"/>
        <v>0.05</v>
      </c>
      <c r="D41" s="144">
        <f t="shared" si="6"/>
        <v>14.293474379999999</v>
      </c>
      <c r="G41" s="165">
        <f>'FPL Capex - Earning'!B49</f>
        <v>0</v>
      </c>
      <c r="H41" s="165">
        <f>'FPL Capex - Earning'!C49</f>
        <v>0</v>
      </c>
      <c r="I41" s="165">
        <f>'FPL Capex - Earning'!D49</f>
        <v>0</v>
      </c>
      <c r="J41" s="165">
        <f>'FPL Capex - Earning'!E49</f>
        <v>0.29347437999999998</v>
      </c>
      <c r="K41" s="165">
        <f>'FPL Capex - Earning'!F49</f>
        <v>14</v>
      </c>
      <c r="L41" s="165">
        <f>'FPL Capex - Earning'!G49</f>
        <v>0</v>
      </c>
      <c r="M41" s="165">
        <f>'FPL Capex - Earning'!H49</f>
        <v>0</v>
      </c>
    </row>
    <row r="42" spans="1:13" x14ac:dyDescent="0.25">
      <c r="A42" s="163" t="s">
        <v>149</v>
      </c>
      <c r="B42" s="163"/>
      <c r="C42" s="171"/>
      <c r="D42" s="99">
        <f>SUM(G42:M42)</f>
        <v>726.29347438000002</v>
      </c>
      <c r="G42" s="206">
        <f>SUM(G37:G41)</f>
        <v>0</v>
      </c>
      <c r="H42" s="206">
        <f t="shared" ref="H42:M42" si="8">SUM(H37:H41)</f>
        <v>0</v>
      </c>
      <c r="I42" s="206">
        <f t="shared" si="8"/>
        <v>0</v>
      </c>
      <c r="J42" s="206">
        <f t="shared" si="8"/>
        <v>324.29347438000002</v>
      </c>
      <c r="K42" s="206">
        <f t="shared" si="8"/>
        <v>378</v>
      </c>
      <c r="L42" s="206">
        <f t="shared" si="8"/>
        <v>24</v>
      </c>
      <c r="M42" s="206">
        <f t="shared" si="8"/>
        <v>0</v>
      </c>
    </row>
    <row r="43" spans="1:13" x14ac:dyDescent="0.25">
      <c r="A43" s="164"/>
      <c r="B43" s="163"/>
      <c r="C43" s="171"/>
      <c r="G43" s="175" t="b">
        <f>G42='FPL Capex - Earning'!B50</f>
        <v>1</v>
      </c>
      <c r="H43" s="175" t="b">
        <f>H42='FPL Capex - Earning'!C50</f>
        <v>1</v>
      </c>
      <c r="I43" s="175" t="b">
        <f>I42='FPL Capex - Earning'!D50</f>
        <v>1</v>
      </c>
      <c r="J43" s="175" t="b">
        <f>J42='FPL Capex - Earning'!E50</f>
        <v>0</v>
      </c>
      <c r="K43" s="175" t="b">
        <f>K42='FPL Capex - Earning'!F50</f>
        <v>1</v>
      </c>
      <c r="L43" s="175" t="b">
        <f>L42='FPL Capex - Earning'!G50</f>
        <v>1</v>
      </c>
      <c r="M43" s="175" t="b">
        <f>M42='FPL Capex - Earning'!H50</f>
        <v>1</v>
      </c>
    </row>
    <row r="44" spans="1:13" x14ac:dyDescent="0.25">
      <c r="A44" s="164" t="str">
        <f>'FPL Capex - Earning'!A51</f>
        <v>Solar</v>
      </c>
      <c r="B44" s="163"/>
      <c r="C44" s="171"/>
      <c r="D44" s="144"/>
      <c r="G44" s="165"/>
      <c r="H44" s="165"/>
      <c r="I44" s="165"/>
      <c r="J44" s="165"/>
      <c r="K44" s="165"/>
      <c r="L44" s="165"/>
      <c r="M44" s="165"/>
    </row>
    <row r="45" spans="1:13" x14ac:dyDescent="0.25">
      <c r="A45" s="163" t="str">
        <f>'FPL Capex - Earning'!A52</f>
        <v>Babcock Ranch Solar</v>
      </c>
      <c r="B45" s="163"/>
      <c r="C45" s="172">
        <v>3.3000000000000002E-2</v>
      </c>
      <c r="D45" s="144">
        <f>SUM(G45:M45)</f>
        <v>129</v>
      </c>
      <c r="G45" s="165">
        <f>'FPL Capex - Earning'!B52</f>
        <v>0</v>
      </c>
      <c r="H45" s="165">
        <f>'FPL Capex - Earning'!C52</f>
        <v>0</v>
      </c>
      <c r="I45" s="165">
        <f>'FPL Capex - Earning'!D52</f>
        <v>0</v>
      </c>
      <c r="J45" s="165">
        <f>'FPL Capex - Earning'!E52</f>
        <v>10</v>
      </c>
      <c r="K45" s="165">
        <f>'FPL Capex - Earning'!F52</f>
        <v>119</v>
      </c>
      <c r="L45" s="165">
        <f>'FPL Capex - Earning'!G52</f>
        <v>0</v>
      </c>
      <c r="M45" s="165">
        <f>'FPL Capex - Earning'!H52</f>
        <v>0</v>
      </c>
    </row>
    <row r="46" spans="1:13" x14ac:dyDescent="0.25">
      <c r="A46" s="163" t="str">
        <f>'FPL Capex - Earning'!A53</f>
        <v>Citrus Solar</v>
      </c>
      <c r="B46" s="163"/>
      <c r="C46" s="171">
        <f>C45</f>
        <v>3.3000000000000002E-2</v>
      </c>
      <c r="D46" s="144">
        <f>SUM(G46:M46)</f>
        <v>133.67535741</v>
      </c>
      <c r="G46" s="165">
        <f>'FPL Capex - Earning'!B53</f>
        <v>0</v>
      </c>
      <c r="H46" s="165">
        <f>'FPL Capex - Earning'!C53</f>
        <v>0</v>
      </c>
      <c r="I46" s="165">
        <f>'FPL Capex - Earning'!D53</f>
        <v>0</v>
      </c>
      <c r="J46" s="165">
        <f>'FPL Capex - Earning'!E53</f>
        <v>10.67535741</v>
      </c>
      <c r="K46" s="165">
        <f>'FPL Capex - Earning'!F53</f>
        <v>123</v>
      </c>
      <c r="L46" s="165">
        <f>'FPL Capex - Earning'!G53</f>
        <v>0</v>
      </c>
      <c r="M46" s="165">
        <f>'FPL Capex - Earning'!H53</f>
        <v>0</v>
      </c>
    </row>
    <row r="47" spans="1:13" x14ac:dyDescent="0.25">
      <c r="A47" s="163" t="str">
        <f>'FPL Capex - Earning'!A54</f>
        <v>Manatee Solar</v>
      </c>
      <c r="B47" s="163"/>
      <c r="C47" s="171">
        <f>C46</f>
        <v>3.3000000000000002E-2</v>
      </c>
      <c r="D47" s="144">
        <f>SUM(G47:M47)</f>
        <v>130.04714536</v>
      </c>
      <c r="G47" s="165">
        <f>'FPL Capex - Earning'!B54</f>
        <v>0</v>
      </c>
      <c r="H47" s="165">
        <f>'FPL Capex - Earning'!C54</f>
        <v>0</v>
      </c>
      <c r="I47" s="165">
        <f>'FPL Capex - Earning'!D54</f>
        <v>0</v>
      </c>
      <c r="J47" s="165">
        <f>'FPL Capex - Earning'!E54</f>
        <v>8.5016365399999998</v>
      </c>
      <c r="K47" s="165">
        <f>'FPL Capex - Earning'!F54</f>
        <v>121</v>
      </c>
      <c r="L47" s="165">
        <f>'FPL Capex - Earning'!G54</f>
        <v>0.54550881999999989</v>
      </c>
      <c r="M47" s="165">
        <f>'FPL Capex - Earning'!H54</f>
        <v>0</v>
      </c>
    </row>
    <row r="48" spans="1:13" x14ac:dyDescent="0.25">
      <c r="A48" s="163" t="s">
        <v>150</v>
      </c>
      <c r="B48" s="163"/>
      <c r="C48" s="171"/>
      <c r="D48" s="99">
        <f>SUM(G48:M48)</f>
        <v>392.72250277000001</v>
      </c>
      <c r="G48" s="206">
        <f>SUM(G45:G47)</f>
        <v>0</v>
      </c>
      <c r="H48" s="206">
        <f t="shared" ref="H48:M48" si="9">SUM(H45:H47)</f>
        <v>0</v>
      </c>
      <c r="I48" s="206">
        <f t="shared" si="9"/>
        <v>0</v>
      </c>
      <c r="J48" s="206">
        <f t="shared" si="9"/>
        <v>29.17699395</v>
      </c>
      <c r="K48" s="206">
        <f t="shared" si="9"/>
        <v>363</v>
      </c>
      <c r="L48" s="206">
        <f t="shared" si="9"/>
        <v>0.54550881999999989</v>
      </c>
      <c r="M48" s="206">
        <f t="shared" si="9"/>
        <v>0</v>
      </c>
    </row>
    <row r="49" spans="1:61" x14ac:dyDescent="0.25">
      <c r="A49" s="164"/>
      <c r="B49" s="163"/>
      <c r="C49" s="171"/>
      <c r="G49" s="175" t="b">
        <f>G48='FPL Capex - Earning'!B55</f>
        <v>1</v>
      </c>
      <c r="H49" s="175" t="b">
        <f>H48='FPL Capex - Earning'!C55</f>
        <v>1</v>
      </c>
      <c r="I49" s="175" t="b">
        <f>I48='FPL Capex - Earning'!D55</f>
        <v>1</v>
      </c>
      <c r="J49" s="175" t="b">
        <f>J48='FPL Capex - Earning'!E55</f>
        <v>0</v>
      </c>
      <c r="K49" s="175" t="b">
        <f>K48='FPL Capex - Earning'!F55</f>
        <v>1</v>
      </c>
      <c r="L49" s="175" t="b">
        <f>L48='FPL Capex - Earning'!G55</f>
        <v>0</v>
      </c>
      <c r="M49" s="175" t="b">
        <f>M48='FPL Capex - Earning'!H55</f>
        <v>1</v>
      </c>
    </row>
    <row r="50" spans="1:61" x14ac:dyDescent="0.25">
      <c r="A50" s="163"/>
      <c r="B50" s="163"/>
      <c r="C50" s="171"/>
      <c r="D50" s="144"/>
      <c r="G50" s="165"/>
      <c r="H50" s="165"/>
      <c r="I50" s="165"/>
      <c r="J50" s="165"/>
      <c r="K50" s="165"/>
      <c r="L50" s="165"/>
      <c r="M50" s="165"/>
    </row>
    <row r="51" spans="1:61" s="173" customFormat="1" x14ac:dyDescent="0.25">
      <c r="A51" s="176" t="str">
        <f>'FPL Capex - Earning'!A56</f>
        <v>Total Engineering &amp; Construction</v>
      </c>
      <c r="B51" s="176"/>
      <c r="D51" s="178">
        <f>SUM(G51:M51)</f>
        <v>1325.38852462</v>
      </c>
      <c r="G51" s="183">
        <f>SUM(G27:G34)+G42+G48</f>
        <v>-31.674897620000003</v>
      </c>
      <c r="H51" s="183">
        <f t="shared" ref="H51:M51" si="10">SUM(H27:H34)+H42+H48</f>
        <v>2.9762053600000002</v>
      </c>
      <c r="I51" s="183">
        <f t="shared" si="10"/>
        <v>25.116898580000001</v>
      </c>
      <c r="J51" s="183">
        <f t="shared" si="10"/>
        <v>421.42480948000002</v>
      </c>
      <c r="K51" s="183">
        <f t="shared" si="10"/>
        <v>883</v>
      </c>
      <c r="L51" s="183">
        <f t="shared" si="10"/>
        <v>24.545508819999998</v>
      </c>
      <c r="M51" s="183">
        <f t="shared" si="10"/>
        <v>0</v>
      </c>
    </row>
    <row r="52" spans="1:61" ht="13.8" thickBot="1" x14ac:dyDescent="0.3">
      <c r="A52" s="173" t="s">
        <v>151</v>
      </c>
      <c r="B52" s="173"/>
      <c r="C52" s="173"/>
      <c r="D52" s="184">
        <f>SUM(G52:M52)</f>
        <v>2423.5451139100001</v>
      </c>
      <c r="E52" s="173"/>
      <c r="F52" s="173"/>
      <c r="G52" s="184">
        <f>G7+G15+G20+G24+G51</f>
        <v>277.07278528000001</v>
      </c>
      <c r="H52" s="184">
        <f t="shared" ref="H52:M52" si="11">H7+H15+H20+H24+H51</f>
        <v>136.49699856000001</v>
      </c>
      <c r="I52" s="184">
        <f t="shared" si="11"/>
        <v>120.69349374000001</v>
      </c>
      <c r="J52" s="184">
        <f t="shared" si="11"/>
        <v>849.63632751</v>
      </c>
      <c r="K52" s="184">
        <f t="shared" si="11"/>
        <v>950</v>
      </c>
      <c r="L52" s="184">
        <f t="shared" si="11"/>
        <v>86.545508819999995</v>
      </c>
      <c r="M52" s="184">
        <f t="shared" si="11"/>
        <v>3.1</v>
      </c>
    </row>
    <row r="53" spans="1:61" s="124" customFormat="1" ht="13.8" thickTop="1" x14ac:dyDescent="0.25">
      <c r="A53" s="86"/>
      <c r="B53" s="86"/>
      <c r="C53" s="86"/>
      <c r="D53" s="86"/>
      <c r="E53" s="86"/>
      <c r="F53" s="86"/>
      <c r="G53" s="185" t="b">
        <f>G52='FPL Capex - Earning'!B58</f>
        <v>0</v>
      </c>
      <c r="H53" s="185" t="b">
        <f>H52='FPL Capex - Earning'!C58</f>
        <v>0</v>
      </c>
      <c r="I53" s="185" t="b">
        <f>I52='FPL Capex - Earning'!D58</f>
        <v>0</v>
      </c>
      <c r="J53" s="185" t="b">
        <f>J52='FPL Capex - Earning'!E58</f>
        <v>0</v>
      </c>
      <c r="K53" s="185" t="b">
        <f>K52='FPL Capex - Earning'!F58</f>
        <v>0</v>
      </c>
      <c r="L53" s="185" t="b">
        <f>L52='FPL Capex - Earning'!G58</f>
        <v>0</v>
      </c>
      <c r="M53" s="185" t="b">
        <f>M52='FPL Capex - Earning'!H58</f>
        <v>0</v>
      </c>
      <c r="P53" s="173"/>
      <c r="Q53" s="173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83"/>
    </row>
    <row r="54" spans="1:61" x14ac:dyDescent="0.25">
      <c r="A54" s="186"/>
      <c r="B54" s="186"/>
    </row>
    <row r="55" spans="1:61" x14ac:dyDescent="0.25">
      <c r="G55" s="352">
        <v>0</v>
      </c>
      <c r="H55" s="138">
        <f>G55+1</f>
        <v>1</v>
      </c>
      <c r="I55" s="138">
        <f>H55+1</f>
        <v>2</v>
      </c>
      <c r="J55" s="138">
        <f t="shared" ref="J55:Y56" si="12">I55+1</f>
        <v>3</v>
      </c>
      <c r="K55" s="138">
        <f t="shared" si="12"/>
        <v>4</v>
      </c>
      <c r="L55" s="138">
        <f t="shared" si="12"/>
        <v>5</v>
      </c>
      <c r="M55" s="138">
        <f t="shared" si="12"/>
        <v>6</v>
      </c>
      <c r="N55" s="138">
        <f t="shared" si="12"/>
        <v>7</v>
      </c>
      <c r="O55" s="138">
        <f t="shared" si="12"/>
        <v>8</v>
      </c>
      <c r="P55" s="138">
        <f t="shared" si="12"/>
        <v>9</v>
      </c>
      <c r="Q55" s="138">
        <f t="shared" si="12"/>
        <v>10</v>
      </c>
      <c r="R55" s="138">
        <f t="shared" si="12"/>
        <v>11</v>
      </c>
      <c r="S55" s="138">
        <f t="shared" si="12"/>
        <v>12</v>
      </c>
      <c r="T55" s="138">
        <f t="shared" si="12"/>
        <v>13</v>
      </c>
      <c r="U55" s="138">
        <f t="shared" si="12"/>
        <v>14</v>
      </c>
      <c r="V55" s="138">
        <f t="shared" si="12"/>
        <v>15</v>
      </c>
      <c r="W55" s="138">
        <f t="shared" si="12"/>
        <v>16</v>
      </c>
      <c r="X55" s="138">
        <f t="shared" si="12"/>
        <v>17</v>
      </c>
      <c r="Y55" s="138">
        <f t="shared" si="12"/>
        <v>18</v>
      </c>
      <c r="Z55" s="138">
        <f t="shared" ref="Z55:AO56" si="13">Y55+1</f>
        <v>19</v>
      </c>
      <c r="AA55" s="138">
        <f t="shared" si="13"/>
        <v>20</v>
      </c>
      <c r="AB55" s="138">
        <f t="shared" si="13"/>
        <v>21</v>
      </c>
      <c r="AC55" s="138">
        <f t="shared" si="13"/>
        <v>22</v>
      </c>
      <c r="AD55" s="138">
        <f t="shared" si="13"/>
        <v>23</v>
      </c>
      <c r="AE55" s="138">
        <f t="shared" si="13"/>
        <v>24</v>
      </c>
      <c r="AF55" s="138">
        <f t="shared" si="13"/>
        <v>25</v>
      </c>
      <c r="AG55" s="138">
        <f t="shared" si="13"/>
        <v>26</v>
      </c>
      <c r="AH55" s="138">
        <f t="shared" si="13"/>
        <v>27</v>
      </c>
      <c r="AI55" s="138">
        <f t="shared" si="13"/>
        <v>28</v>
      </c>
      <c r="AJ55" s="138">
        <f t="shared" si="13"/>
        <v>29</v>
      </c>
      <c r="AK55" s="138">
        <f t="shared" si="13"/>
        <v>30</v>
      </c>
      <c r="AL55" s="138">
        <f t="shared" si="13"/>
        <v>31</v>
      </c>
      <c r="AM55" s="138">
        <f t="shared" si="13"/>
        <v>32</v>
      </c>
      <c r="AN55" s="138">
        <f t="shared" si="13"/>
        <v>33</v>
      </c>
      <c r="AO55" s="138">
        <f t="shared" si="13"/>
        <v>34</v>
      </c>
      <c r="AP55" s="138">
        <f t="shared" ref="AP55:BE56" si="14">AO55+1</f>
        <v>35</v>
      </c>
      <c r="AQ55" s="138">
        <f t="shared" si="14"/>
        <v>36</v>
      </c>
      <c r="AR55" s="138">
        <f t="shared" si="14"/>
        <v>37</v>
      </c>
      <c r="AS55" s="138">
        <f t="shared" si="14"/>
        <v>38</v>
      </c>
      <c r="AT55" s="138">
        <f t="shared" si="14"/>
        <v>39</v>
      </c>
      <c r="AU55" s="138">
        <f t="shared" si="14"/>
        <v>40</v>
      </c>
      <c r="AV55" s="138">
        <f t="shared" si="14"/>
        <v>41</v>
      </c>
      <c r="AW55" s="138">
        <f t="shared" si="14"/>
        <v>42</v>
      </c>
      <c r="AX55" s="138">
        <f t="shared" si="14"/>
        <v>43</v>
      </c>
      <c r="AY55" s="138">
        <f t="shared" si="14"/>
        <v>44</v>
      </c>
      <c r="AZ55" s="138">
        <f t="shared" si="14"/>
        <v>45</v>
      </c>
      <c r="BA55" s="138">
        <f t="shared" si="14"/>
        <v>46</v>
      </c>
      <c r="BB55" s="138">
        <f t="shared" si="14"/>
        <v>47</v>
      </c>
      <c r="BC55" s="138">
        <f t="shared" si="14"/>
        <v>48</v>
      </c>
      <c r="BD55" s="138">
        <f t="shared" si="14"/>
        <v>49</v>
      </c>
      <c r="BE55" s="138">
        <f t="shared" si="14"/>
        <v>50</v>
      </c>
      <c r="BF55" s="138">
        <f t="shared" ref="BF55:BH56" si="15">BE55+1</f>
        <v>51</v>
      </c>
      <c r="BG55" s="138">
        <f t="shared" si="15"/>
        <v>52</v>
      </c>
      <c r="BH55" s="138">
        <f t="shared" si="15"/>
        <v>53</v>
      </c>
      <c r="BI55" s="138"/>
    </row>
    <row r="56" spans="1:61" x14ac:dyDescent="0.25">
      <c r="D56" s="139" t="s">
        <v>108</v>
      </c>
      <c r="G56" s="141">
        <f>G4</f>
        <v>2012</v>
      </c>
      <c r="H56" s="141">
        <f>H4</f>
        <v>2013</v>
      </c>
      <c r="I56" s="141">
        <f>H56+1</f>
        <v>2014</v>
      </c>
      <c r="J56" s="141">
        <f>J4</f>
        <v>2015</v>
      </c>
      <c r="K56" s="141">
        <f>J56+1</f>
        <v>2016</v>
      </c>
      <c r="L56" s="141">
        <f t="shared" si="12"/>
        <v>2017</v>
      </c>
      <c r="M56" s="141">
        <f t="shared" si="12"/>
        <v>2018</v>
      </c>
      <c r="N56" s="141">
        <f t="shared" si="12"/>
        <v>2019</v>
      </c>
      <c r="O56" s="141">
        <f t="shared" si="12"/>
        <v>2020</v>
      </c>
      <c r="P56" s="141">
        <f t="shared" si="12"/>
        <v>2021</v>
      </c>
      <c r="Q56" s="141">
        <f t="shared" si="12"/>
        <v>2022</v>
      </c>
      <c r="R56" s="141">
        <f t="shared" si="12"/>
        <v>2023</v>
      </c>
      <c r="S56" s="141">
        <f t="shared" si="12"/>
        <v>2024</v>
      </c>
      <c r="T56" s="141">
        <f t="shared" si="12"/>
        <v>2025</v>
      </c>
      <c r="U56" s="141">
        <f t="shared" si="12"/>
        <v>2026</v>
      </c>
      <c r="V56" s="141">
        <f t="shared" si="12"/>
        <v>2027</v>
      </c>
      <c r="W56" s="141">
        <f t="shared" si="12"/>
        <v>2028</v>
      </c>
      <c r="X56" s="141">
        <f t="shared" si="12"/>
        <v>2029</v>
      </c>
      <c r="Y56" s="141">
        <f t="shared" si="12"/>
        <v>2030</v>
      </c>
      <c r="Z56" s="141">
        <f t="shared" si="13"/>
        <v>2031</v>
      </c>
      <c r="AA56" s="141">
        <f t="shared" si="13"/>
        <v>2032</v>
      </c>
      <c r="AB56" s="141">
        <f t="shared" si="13"/>
        <v>2033</v>
      </c>
      <c r="AC56" s="141">
        <f t="shared" si="13"/>
        <v>2034</v>
      </c>
      <c r="AD56" s="141">
        <f t="shared" si="13"/>
        <v>2035</v>
      </c>
      <c r="AE56" s="141">
        <f t="shared" si="13"/>
        <v>2036</v>
      </c>
      <c r="AF56" s="141">
        <f t="shared" si="13"/>
        <v>2037</v>
      </c>
      <c r="AG56" s="141">
        <f t="shared" si="13"/>
        <v>2038</v>
      </c>
      <c r="AH56" s="141">
        <f t="shared" si="13"/>
        <v>2039</v>
      </c>
      <c r="AI56" s="141">
        <f t="shared" si="13"/>
        <v>2040</v>
      </c>
      <c r="AJ56" s="141">
        <f>AI56+1</f>
        <v>2041</v>
      </c>
      <c r="AK56" s="141">
        <f>AJ56+1</f>
        <v>2042</v>
      </c>
      <c r="AL56" s="141">
        <f>AK56+1</f>
        <v>2043</v>
      </c>
      <c r="AM56" s="141">
        <f>AL56+1</f>
        <v>2044</v>
      </c>
      <c r="AN56" s="141">
        <f>AM56+1</f>
        <v>2045</v>
      </c>
      <c r="AO56" s="141">
        <f t="shared" si="13"/>
        <v>2046</v>
      </c>
      <c r="AP56" s="141">
        <f t="shared" si="14"/>
        <v>2047</v>
      </c>
      <c r="AQ56" s="141">
        <f t="shared" si="14"/>
        <v>2048</v>
      </c>
      <c r="AR56" s="141">
        <f t="shared" si="14"/>
        <v>2049</v>
      </c>
      <c r="AS56" s="141">
        <f t="shared" si="14"/>
        <v>2050</v>
      </c>
      <c r="AT56" s="141">
        <f t="shared" si="14"/>
        <v>2051</v>
      </c>
      <c r="AU56" s="141">
        <f t="shared" si="14"/>
        <v>2052</v>
      </c>
      <c r="AV56" s="141">
        <f t="shared" si="14"/>
        <v>2053</v>
      </c>
      <c r="AW56" s="141">
        <f t="shared" si="14"/>
        <v>2054</v>
      </c>
      <c r="AX56" s="141">
        <f t="shared" si="14"/>
        <v>2055</v>
      </c>
      <c r="AY56" s="141">
        <f t="shared" si="14"/>
        <v>2056</v>
      </c>
      <c r="AZ56" s="141">
        <f t="shared" si="14"/>
        <v>2057</v>
      </c>
      <c r="BA56" s="141">
        <f t="shared" si="14"/>
        <v>2058</v>
      </c>
      <c r="BB56" s="141">
        <f t="shared" si="14"/>
        <v>2059</v>
      </c>
      <c r="BC56" s="141">
        <f t="shared" si="14"/>
        <v>2060</v>
      </c>
      <c r="BD56" s="141">
        <f t="shared" si="14"/>
        <v>2061</v>
      </c>
      <c r="BE56" s="141">
        <f t="shared" si="14"/>
        <v>2062</v>
      </c>
      <c r="BF56" s="141">
        <f t="shared" si="15"/>
        <v>2063</v>
      </c>
      <c r="BG56" s="141">
        <f t="shared" si="15"/>
        <v>2064</v>
      </c>
      <c r="BH56" s="141">
        <f t="shared" si="15"/>
        <v>2065</v>
      </c>
      <c r="BI56" s="139"/>
    </row>
    <row r="57" spans="1:61" x14ac:dyDescent="0.25">
      <c r="D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</row>
    <row r="58" spans="1:61" s="188" customFormat="1" ht="15.6" x14ac:dyDescent="0.3">
      <c r="A58" s="187" t="s">
        <v>131</v>
      </c>
      <c r="B58" s="187"/>
    </row>
    <row r="59" spans="1:61" x14ac:dyDescent="0.25">
      <c r="G59" s="141">
        <f>G56</f>
        <v>2012</v>
      </c>
      <c r="H59" s="141">
        <f t="shared" ref="H59:M59" si="16">H56</f>
        <v>2013</v>
      </c>
      <c r="I59" s="141">
        <f t="shared" si="16"/>
        <v>2014</v>
      </c>
      <c r="J59" s="141">
        <f t="shared" si="16"/>
        <v>2015</v>
      </c>
      <c r="K59" s="141">
        <f t="shared" si="16"/>
        <v>2016</v>
      </c>
      <c r="L59" s="141">
        <f t="shared" si="16"/>
        <v>2017</v>
      </c>
      <c r="M59" s="141">
        <f t="shared" si="16"/>
        <v>2018</v>
      </c>
      <c r="S59" s="157" t="s">
        <v>39</v>
      </c>
    </row>
    <row r="60" spans="1:61" x14ac:dyDescent="0.25">
      <c r="A60" s="83" t="s">
        <v>132</v>
      </c>
      <c r="G60" s="207">
        <f>'Annual RB - Non Earning'!G$96</f>
        <v>0.95</v>
      </c>
      <c r="H60" s="207">
        <f>'Annual RB - Non Earning'!H$96</f>
        <v>0.98</v>
      </c>
      <c r="I60" s="207">
        <f>'Annual RB - Non Earning'!I$96</f>
        <v>0.96</v>
      </c>
      <c r="J60" s="207">
        <f>'Annual RB - Non Earning'!J$96</f>
        <v>0.96</v>
      </c>
      <c r="K60" s="207">
        <f>'Annual RB - Non Earning'!K$96</f>
        <v>0.96</v>
      </c>
      <c r="L60" s="207">
        <f>'Annual RB - Non Earning'!L$96</f>
        <v>0.96</v>
      </c>
      <c r="M60" s="207">
        <f>'Annual RB - Non Earning'!M$96</f>
        <v>0.96</v>
      </c>
      <c r="N60" s="171"/>
      <c r="Q60" s="171"/>
      <c r="R60" s="139" t="s">
        <v>152</v>
      </c>
      <c r="S60" s="139" t="s">
        <v>153</v>
      </c>
    </row>
    <row r="61" spans="1:61" x14ac:dyDescent="0.25">
      <c r="A61" s="189" t="s">
        <v>133</v>
      </c>
      <c r="B61" s="189"/>
      <c r="C61" s="353">
        <v>2</v>
      </c>
      <c r="D61" s="149"/>
      <c r="P61" s="83" t="s">
        <v>154</v>
      </c>
      <c r="R61" s="355">
        <v>43070</v>
      </c>
      <c r="S61" s="171">
        <f>YEARFRAC(DATE(L$56,12,31),$R61)</f>
        <v>8.3333333333333329E-2</v>
      </c>
    </row>
    <row r="62" spans="1:61" x14ac:dyDescent="0.25">
      <c r="A62" s="189" t="s">
        <v>134</v>
      </c>
      <c r="B62" s="189"/>
      <c r="C62" s="208">
        <f>'Annual RB - Non Earning'!C98</f>
        <v>0.46</v>
      </c>
      <c r="P62" s="83" t="s">
        <v>19</v>
      </c>
      <c r="R62" s="355">
        <v>42705</v>
      </c>
      <c r="S62" s="171">
        <f>YEARFRAC(DATE(K$56,12,31),$R62)</f>
        <v>8.3333333333333329E-2</v>
      </c>
    </row>
    <row r="63" spans="1:61" x14ac:dyDescent="0.25">
      <c r="A63" s="189" t="s">
        <v>135</v>
      </c>
      <c r="B63" s="189"/>
      <c r="C63" s="208">
        <f>'Annual RB - Non Earning'!C99</f>
        <v>0.115</v>
      </c>
      <c r="P63" s="83" t="s">
        <v>20</v>
      </c>
      <c r="R63" s="355">
        <v>42675</v>
      </c>
      <c r="S63" s="171">
        <f>YEARFRAC(DATE(K$56,12,31),$R63)</f>
        <v>0.16666666666666666</v>
      </c>
    </row>
    <row r="65" spans="1:61" s="188" customFormat="1" ht="15.6" x14ac:dyDescent="0.3">
      <c r="A65" s="187" t="s">
        <v>136</v>
      </c>
      <c r="B65" s="187"/>
    </row>
    <row r="67" spans="1:61" x14ac:dyDescent="0.25">
      <c r="G67" s="141">
        <f>G56</f>
        <v>2012</v>
      </c>
      <c r="H67" s="141">
        <f t="shared" ref="H67:M67" si="17">H56</f>
        <v>2013</v>
      </c>
      <c r="I67" s="141">
        <f t="shared" si="17"/>
        <v>2014</v>
      </c>
      <c r="J67" s="141">
        <f t="shared" si="17"/>
        <v>2015</v>
      </c>
      <c r="K67" s="141">
        <f t="shared" si="17"/>
        <v>2016</v>
      </c>
      <c r="L67" s="141">
        <f t="shared" si="17"/>
        <v>2017</v>
      </c>
      <c r="M67" s="141">
        <f t="shared" si="17"/>
        <v>2018</v>
      </c>
    </row>
    <row r="68" spans="1:61" x14ac:dyDescent="0.25">
      <c r="A68" s="83" t="s">
        <v>155</v>
      </c>
      <c r="G68" s="83">
        <f ca="1">-(G79+G112+G205+G253+G286)</f>
        <v>7.2947513256999983</v>
      </c>
      <c r="H68" s="83">
        <f t="shared" ref="H68:M68" ca="1" si="18">-(H79+H112+H205+H253+H286)</f>
        <v>11.352869713846001</v>
      </c>
      <c r="I68" s="83">
        <f t="shared" ca="1" si="18"/>
        <v>15.324313780868</v>
      </c>
      <c r="J68" s="83">
        <f t="shared" ca="1" si="18"/>
        <v>37.907413875332004</v>
      </c>
      <c r="K68" s="83">
        <f t="shared" ca="1" si="18"/>
        <v>46.998613875331998</v>
      </c>
      <c r="L68" s="83">
        <f t="shared" ca="1" si="18"/>
        <v>49.494613875332007</v>
      </c>
      <c r="M68" s="83">
        <f t="shared" ca="1" si="18"/>
        <v>49.583893875331995</v>
      </c>
      <c r="N68" s="171"/>
    </row>
    <row r="70" spans="1:61" s="188" customFormat="1" ht="15.6" x14ac:dyDescent="0.3">
      <c r="A70" s="187" t="s">
        <v>142</v>
      </c>
      <c r="B70" s="187"/>
    </row>
    <row r="72" spans="1:61" ht="15.6" x14ac:dyDescent="0.3">
      <c r="A72" s="142" t="s">
        <v>156</v>
      </c>
      <c r="B72" s="142"/>
    </row>
    <row r="73" spans="1:61" x14ac:dyDescent="0.25">
      <c r="A73" s="83" t="s">
        <v>132</v>
      </c>
      <c r="G73" s="143"/>
      <c r="H73" s="143"/>
      <c r="I73" s="143"/>
      <c r="J73" s="143"/>
      <c r="K73" s="143"/>
      <c r="L73" s="143"/>
      <c r="M73" s="143"/>
      <c r="N73" s="143"/>
    </row>
    <row r="74" spans="1:61" x14ac:dyDescent="0.25">
      <c r="A74" s="83" t="s">
        <v>109</v>
      </c>
      <c r="D74" s="144">
        <f>SUM(G74:N74)</f>
        <v>402.24</v>
      </c>
      <c r="G74" s="144">
        <f>G89</f>
        <v>0</v>
      </c>
      <c r="H74" s="144">
        <f t="shared" ref="H74:N74" si="19">H89</f>
        <v>0</v>
      </c>
      <c r="I74" s="144">
        <f t="shared" si="19"/>
        <v>0</v>
      </c>
      <c r="J74" s="144">
        <f t="shared" si="19"/>
        <v>349.44</v>
      </c>
      <c r="K74" s="144">
        <f t="shared" si="19"/>
        <v>17.28</v>
      </c>
      <c r="L74" s="144">
        <f t="shared" si="19"/>
        <v>35.519999999999996</v>
      </c>
      <c r="M74" s="144">
        <f t="shared" si="19"/>
        <v>0</v>
      </c>
      <c r="N74" s="144">
        <f t="shared" si="19"/>
        <v>0</v>
      </c>
    </row>
    <row r="75" spans="1:61" x14ac:dyDescent="0.25">
      <c r="A75" s="83" t="s">
        <v>110</v>
      </c>
      <c r="G75" s="144">
        <f t="shared" ref="G75:N75" si="20">+F75+G74</f>
        <v>0</v>
      </c>
      <c r="H75" s="144">
        <f t="shared" si="20"/>
        <v>0</v>
      </c>
      <c r="I75" s="144">
        <f t="shared" si="20"/>
        <v>0</v>
      </c>
      <c r="J75" s="144">
        <f t="shared" si="20"/>
        <v>349.44</v>
      </c>
      <c r="K75" s="144">
        <f t="shared" si="20"/>
        <v>366.72</v>
      </c>
      <c r="L75" s="144">
        <f t="shared" si="20"/>
        <v>402.24</v>
      </c>
      <c r="M75" s="144">
        <f t="shared" si="20"/>
        <v>402.24</v>
      </c>
      <c r="N75" s="144">
        <f t="shared" si="20"/>
        <v>402.24</v>
      </c>
    </row>
    <row r="77" spans="1:61" x14ac:dyDescent="0.25">
      <c r="A77" s="146" t="s">
        <v>111</v>
      </c>
      <c r="B77" s="146"/>
      <c r="G77" s="144">
        <f t="shared" ref="G77:BH77" si="21">F80</f>
        <v>0</v>
      </c>
      <c r="H77" s="144">
        <f t="shared" si="21"/>
        <v>0</v>
      </c>
      <c r="I77" s="144">
        <f t="shared" si="21"/>
        <v>0</v>
      </c>
      <c r="J77" s="144">
        <f t="shared" si="21"/>
        <v>0</v>
      </c>
      <c r="K77" s="144">
        <f t="shared" si="21"/>
        <v>331.96800000000002</v>
      </c>
      <c r="L77" s="144">
        <f t="shared" si="21"/>
        <v>330.91200000000003</v>
      </c>
      <c r="M77" s="144">
        <f t="shared" si="21"/>
        <v>346.32</v>
      </c>
      <c r="N77" s="144">
        <f t="shared" si="21"/>
        <v>326.20799999999997</v>
      </c>
      <c r="O77" s="144">
        <f t="shared" si="21"/>
        <v>306.09599999999995</v>
      </c>
      <c r="P77" s="144">
        <f t="shared" si="21"/>
        <v>285.98399999999992</v>
      </c>
      <c r="Q77" s="144">
        <f t="shared" si="21"/>
        <v>265.8719999999999</v>
      </c>
      <c r="R77" s="144">
        <f t="shared" si="21"/>
        <v>245.75999999999991</v>
      </c>
      <c r="S77" s="144">
        <f t="shared" si="21"/>
        <v>225.64799999999991</v>
      </c>
      <c r="T77" s="144">
        <f t="shared" si="21"/>
        <v>205.53599999999992</v>
      </c>
      <c r="U77" s="144">
        <f t="shared" si="21"/>
        <v>185.42399999999992</v>
      </c>
      <c r="V77" s="144">
        <f t="shared" si="21"/>
        <v>165.31199999999993</v>
      </c>
      <c r="W77" s="144">
        <f t="shared" si="21"/>
        <v>145.19999999999993</v>
      </c>
      <c r="X77" s="144">
        <f t="shared" si="21"/>
        <v>125.08799999999994</v>
      </c>
      <c r="Y77" s="144">
        <f t="shared" si="21"/>
        <v>104.97599999999994</v>
      </c>
      <c r="Z77" s="144">
        <f t="shared" si="21"/>
        <v>84.863999999999947</v>
      </c>
      <c r="AA77" s="144">
        <f t="shared" si="21"/>
        <v>64.751999999999953</v>
      </c>
      <c r="AB77" s="144">
        <f t="shared" si="21"/>
        <v>44.639999999999951</v>
      </c>
      <c r="AC77" s="144">
        <f t="shared" si="21"/>
        <v>24.527999999999949</v>
      </c>
      <c r="AD77" s="144">
        <f t="shared" si="21"/>
        <v>4.4159999999999471</v>
      </c>
      <c r="AE77" s="144">
        <f t="shared" si="21"/>
        <v>6.3948846218409017E-14</v>
      </c>
      <c r="AF77" s="144">
        <f t="shared" si="21"/>
        <v>6.3948846218409017E-14</v>
      </c>
      <c r="AG77" s="144">
        <f t="shared" si="21"/>
        <v>6.3948846218409017E-14</v>
      </c>
      <c r="AH77" s="144">
        <f t="shared" si="21"/>
        <v>6.3948846218409017E-14</v>
      </c>
      <c r="AI77" s="144">
        <f t="shared" si="21"/>
        <v>6.3948846218409017E-14</v>
      </c>
      <c r="AJ77" s="144">
        <f t="shared" si="21"/>
        <v>6.3948846218409017E-14</v>
      </c>
      <c r="AK77" s="144">
        <f t="shared" si="21"/>
        <v>6.3948846218409017E-14</v>
      </c>
      <c r="AL77" s="144">
        <f t="shared" si="21"/>
        <v>6.3948846218409017E-14</v>
      </c>
      <c r="AM77" s="144">
        <f t="shared" si="21"/>
        <v>6.3948846218409017E-14</v>
      </c>
      <c r="AN77" s="144">
        <f t="shared" si="21"/>
        <v>6.3948846218409017E-14</v>
      </c>
      <c r="AO77" s="144">
        <f t="shared" si="21"/>
        <v>6.3948846218409017E-14</v>
      </c>
      <c r="AP77" s="144">
        <f t="shared" si="21"/>
        <v>6.3948846218409017E-14</v>
      </c>
      <c r="AQ77" s="144">
        <f t="shared" si="21"/>
        <v>6.3948846218409017E-14</v>
      </c>
      <c r="AR77" s="144">
        <f t="shared" si="21"/>
        <v>6.3948846218409017E-14</v>
      </c>
      <c r="AS77" s="144">
        <f t="shared" si="21"/>
        <v>6.3948846218409017E-14</v>
      </c>
      <c r="AT77" s="144">
        <f t="shared" si="21"/>
        <v>6.3948846218409017E-14</v>
      </c>
      <c r="AU77" s="144">
        <f t="shared" si="21"/>
        <v>6.3948846218409017E-14</v>
      </c>
      <c r="AV77" s="144">
        <f t="shared" si="21"/>
        <v>6.3948846218409017E-14</v>
      </c>
      <c r="AW77" s="144">
        <f t="shared" si="21"/>
        <v>6.3948846218409017E-14</v>
      </c>
      <c r="AX77" s="144">
        <f t="shared" si="21"/>
        <v>6.3948846218409017E-14</v>
      </c>
      <c r="AY77" s="144">
        <f t="shared" si="21"/>
        <v>6.3948846218409017E-14</v>
      </c>
      <c r="AZ77" s="144">
        <f t="shared" si="21"/>
        <v>6.3948846218409017E-14</v>
      </c>
      <c r="BA77" s="144">
        <f t="shared" si="21"/>
        <v>6.3948846218409017E-14</v>
      </c>
      <c r="BB77" s="144">
        <f t="shared" si="21"/>
        <v>6.3948846218409017E-14</v>
      </c>
      <c r="BC77" s="144">
        <f t="shared" si="21"/>
        <v>6.3948846218409017E-14</v>
      </c>
      <c r="BD77" s="144">
        <f t="shared" si="21"/>
        <v>6.3948846218409017E-14</v>
      </c>
      <c r="BE77" s="144">
        <f t="shared" si="21"/>
        <v>6.3948846218409017E-14</v>
      </c>
      <c r="BF77" s="144">
        <f t="shared" si="21"/>
        <v>6.3948846218409017E-14</v>
      </c>
      <c r="BG77" s="144">
        <f t="shared" si="21"/>
        <v>6.3948846218409017E-14</v>
      </c>
      <c r="BH77" s="144">
        <f t="shared" si="21"/>
        <v>6.3948846218409017E-14</v>
      </c>
      <c r="BI77" s="144"/>
    </row>
    <row r="78" spans="1:61" x14ac:dyDescent="0.25">
      <c r="A78" s="146" t="s">
        <v>112</v>
      </c>
      <c r="B78" s="146"/>
      <c r="D78" s="144">
        <f>SUM(G78:N78)</f>
        <v>402.24</v>
      </c>
      <c r="E78" s="144"/>
      <c r="F78" s="144"/>
      <c r="G78" s="144">
        <f>G74</f>
        <v>0</v>
      </c>
      <c r="H78" s="144">
        <f>H74</f>
        <v>0</v>
      </c>
      <c r="I78" s="144">
        <f>I74</f>
        <v>0</v>
      </c>
      <c r="J78" s="144">
        <f t="shared" ref="J78:BH78" si="22">J74</f>
        <v>349.44</v>
      </c>
      <c r="K78" s="144">
        <f t="shared" si="22"/>
        <v>17.28</v>
      </c>
      <c r="L78" s="144">
        <f t="shared" si="22"/>
        <v>35.519999999999996</v>
      </c>
      <c r="M78" s="144">
        <f t="shared" si="22"/>
        <v>0</v>
      </c>
      <c r="N78" s="144">
        <f t="shared" si="22"/>
        <v>0</v>
      </c>
      <c r="O78" s="144">
        <f t="shared" si="22"/>
        <v>0</v>
      </c>
      <c r="P78" s="144">
        <f t="shared" si="22"/>
        <v>0</v>
      </c>
      <c r="Q78" s="144">
        <f t="shared" si="22"/>
        <v>0</v>
      </c>
      <c r="R78" s="144">
        <f t="shared" si="22"/>
        <v>0</v>
      </c>
      <c r="S78" s="144">
        <f t="shared" si="22"/>
        <v>0</v>
      </c>
      <c r="T78" s="144">
        <f t="shared" si="22"/>
        <v>0</v>
      </c>
      <c r="U78" s="144">
        <f t="shared" si="22"/>
        <v>0</v>
      </c>
      <c r="V78" s="144">
        <f t="shared" si="22"/>
        <v>0</v>
      </c>
      <c r="W78" s="144">
        <f t="shared" si="22"/>
        <v>0</v>
      </c>
      <c r="X78" s="144">
        <f t="shared" si="22"/>
        <v>0</v>
      </c>
      <c r="Y78" s="144">
        <f t="shared" si="22"/>
        <v>0</v>
      </c>
      <c r="Z78" s="144">
        <f t="shared" si="22"/>
        <v>0</v>
      </c>
      <c r="AA78" s="144">
        <f t="shared" si="22"/>
        <v>0</v>
      </c>
      <c r="AB78" s="144">
        <f t="shared" si="22"/>
        <v>0</v>
      </c>
      <c r="AC78" s="144">
        <f t="shared" si="22"/>
        <v>0</v>
      </c>
      <c r="AD78" s="144">
        <f t="shared" si="22"/>
        <v>0</v>
      </c>
      <c r="AE78" s="144">
        <f t="shared" si="22"/>
        <v>0</v>
      </c>
      <c r="AF78" s="144">
        <f t="shared" si="22"/>
        <v>0</v>
      </c>
      <c r="AG78" s="144">
        <f t="shared" si="22"/>
        <v>0</v>
      </c>
      <c r="AH78" s="144">
        <f t="shared" si="22"/>
        <v>0</v>
      </c>
      <c r="AI78" s="144">
        <f t="shared" si="22"/>
        <v>0</v>
      </c>
      <c r="AJ78" s="144">
        <f t="shared" si="22"/>
        <v>0</v>
      </c>
      <c r="AK78" s="144">
        <f t="shared" si="22"/>
        <v>0</v>
      </c>
      <c r="AL78" s="144">
        <f t="shared" si="22"/>
        <v>0</v>
      </c>
      <c r="AM78" s="144">
        <f t="shared" si="22"/>
        <v>0</v>
      </c>
      <c r="AN78" s="144">
        <f t="shared" si="22"/>
        <v>0</v>
      </c>
      <c r="AO78" s="144">
        <f t="shared" si="22"/>
        <v>0</v>
      </c>
      <c r="AP78" s="144">
        <f t="shared" si="22"/>
        <v>0</v>
      </c>
      <c r="AQ78" s="144">
        <f t="shared" si="22"/>
        <v>0</v>
      </c>
      <c r="AR78" s="144">
        <f t="shared" si="22"/>
        <v>0</v>
      </c>
      <c r="AS78" s="144">
        <f t="shared" si="22"/>
        <v>0</v>
      </c>
      <c r="AT78" s="144">
        <f t="shared" si="22"/>
        <v>0</v>
      </c>
      <c r="AU78" s="144">
        <f t="shared" si="22"/>
        <v>0</v>
      </c>
      <c r="AV78" s="144">
        <f t="shared" si="22"/>
        <v>0</v>
      </c>
      <c r="AW78" s="144">
        <f t="shared" si="22"/>
        <v>0</v>
      </c>
      <c r="AX78" s="144">
        <f t="shared" si="22"/>
        <v>0</v>
      </c>
      <c r="AY78" s="144">
        <f t="shared" si="22"/>
        <v>0</v>
      </c>
      <c r="AZ78" s="144">
        <f t="shared" si="22"/>
        <v>0</v>
      </c>
      <c r="BA78" s="144">
        <f t="shared" si="22"/>
        <v>0</v>
      </c>
      <c r="BB78" s="144">
        <f t="shared" si="22"/>
        <v>0</v>
      </c>
      <c r="BC78" s="144">
        <f t="shared" si="22"/>
        <v>0</v>
      </c>
      <c r="BD78" s="144">
        <f t="shared" si="22"/>
        <v>0</v>
      </c>
      <c r="BE78" s="144">
        <f t="shared" si="22"/>
        <v>0</v>
      </c>
      <c r="BF78" s="144">
        <f t="shared" si="22"/>
        <v>0</v>
      </c>
      <c r="BG78" s="144">
        <f t="shared" si="22"/>
        <v>0</v>
      </c>
      <c r="BH78" s="144">
        <f t="shared" si="22"/>
        <v>0</v>
      </c>
      <c r="BI78" s="144"/>
    </row>
    <row r="79" spans="1:61" x14ac:dyDescent="0.25">
      <c r="A79" s="146" t="s">
        <v>113</v>
      </c>
      <c r="B79" s="146"/>
      <c r="C79" s="147"/>
      <c r="D79" s="144">
        <f>SUM(G79:BH79)</f>
        <v>-402.24</v>
      </c>
      <c r="G79" s="144">
        <f>G94</f>
        <v>0</v>
      </c>
      <c r="H79" s="144">
        <f t="shared" ref="H79:BH79" si="23">H94</f>
        <v>0</v>
      </c>
      <c r="I79" s="144">
        <f t="shared" si="23"/>
        <v>0</v>
      </c>
      <c r="J79" s="144">
        <f t="shared" si="23"/>
        <v>-17.472000000000001</v>
      </c>
      <c r="K79" s="144">
        <f t="shared" si="23"/>
        <v>-18.336000000000002</v>
      </c>
      <c r="L79" s="144">
        <f t="shared" si="23"/>
        <v>-20.112000000000002</v>
      </c>
      <c r="M79" s="144">
        <f t="shared" si="23"/>
        <v>-20.112000000000002</v>
      </c>
      <c r="N79" s="144">
        <f t="shared" si="23"/>
        <v>-20.112000000000002</v>
      </c>
      <c r="O79" s="144">
        <f t="shared" si="23"/>
        <v>-20.112000000000002</v>
      </c>
      <c r="P79" s="144">
        <f t="shared" si="23"/>
        <v>-20.112000000000002</v>
      </c>
      <c r="Q79" s="144">
        <f t="shared" si="23"/>
        <v>-20.112000000000002</v>
      </c>
      <c r="R79" s="144">
        <f t="shared" si="23"/>
        <v>-20.112000000000002</v>
      </c>
      <c r="S79" s="144">
        <f t="shared" si="23"/>
        <v>-20.112000000000002</v>
      </c>
      <c r="T79" s="144">
        <f t="shared" si="23"/>
        <v>-20.112000000000002</v>
      </c>
      <c r="U79" s="144">
        <f t="shared" si="23"/>
        <v>-20.112000000000002</v>
      </c>
      <c r="V79" s="144">
        <f t="shared" si="23"/>
        <v>-20.112000000000002</v>
      </c>
      <c r="W79" s="144">
        <f t="shared" si="23"/>
        <v>-20.112000000000002</v>
      </c>
      <c r="X79" s="144">
        <f t="shared" si="23"/>
        <v>-20.112000000000002</v>
      </c>
      <c r="Y79" s="144">
        <f t="shared" si="23"/>
        <v>-20.112000000000002</v>
      </c>
      <c r="Z79" s="144">
        <f t="shared" si="23"/>
        <v>-20.112000000000002</v>
      </c>
      <c r="AA79" s="144">
        <f t="shared" si="23"/>
        <v>-20.112000000000002</v>
      </c>
      <c r="AB79" s="144">
        <f t="shared" si="23"/>
        <v>-20.112000000000002</v>
      </c>
      <c r="AC79" s="144">
        <f t="shared" si="23"/>
        <v>-20.112000000000002</v>
      </c>
      <c r="AD79" s="144">
        <f t="shared" si="23"/>
        <v>-4.4159999999998831</v>
      </c>
      <c r="AE79" s="144">
        <f t="shared" si="23"/>
        <v>0</v>
      </c>
      <c r="AF79" s="144">
        <f t="shared" si="23"/>
        <v>0</v>
      </c>
      <c r="AG79" s="144">
        <f t="shared" si="23"/>
        <v>0</v>
      </c>
      <c r="AH79" s="144">
        <f t="shared" si="23"/>
        <v>0</v>
      </c>
      <c r="AI79" s="144">
        <f t="shared" si="23"/>
        <v>0</v>
      </c>
      <c r="AJ79" s="144">
        <f t="shared" si="23"/>
        <v>0</v>
      </c>
      <c r="AK79" s="144">
        <f t="shared" si="23"/>
        <v>0</v>
      </c>
      <c r="AL79" s="144">
        <f t="shared" si="23"/>
        <v>0</v>
      </c>
      <c r="AM79" s="144">
        <f t="shared" si="23"/>
        <v>0</v>
      </c>
      <c r="AN79" s="144">
        <f t="shared" si="23"/>
        <v>0</v>
      </c>
      <c r="AO79" s="144">
        <f t="shared" si="23"/>
        <v>0</v>
      </c>
      <c r="AP79" s="144">
        <f t="shared" si="23"/>
        <v>0</v>
      </c>
      <c r="AQ79" s="144">
        <f t="shared" si="23"/>
        <v>0</v>
      </c>
      <c r="AR79" s="144">
        <f t="shared" si="23"/>
        <v>0</v>
      </c>
      <c r="AS79" s="144">
        <f t="shared" si="23"/>
        <v>0</v>
      </c>
      <c r="AT79" s="144">
        <f t="shared" si="23"/>
        <v>0</v>
      </c>
      <c r="AU79" s="144">
        <f t="shared" si="23"/>
        <v>0</v>
      </c>
      <c r="AV79" s="144">
        <f t="shared" si="23"/>
        <v>0</v>
      </c>
      <c r="AW79" s="144">
        <f t="shared" si="23"/>
        <v>0</v>
      </c>
      <c r="AX79" s="144">
        <f t="shared" si="23"/>
        <v>0</v>
      </c>
      <c r="AY79" s="144">
        <f t="shared" si="23"/>
        <v>0</v>
      </c>
      <c r="AZ79" s="144">
        <f t="shared" si="23"/>
        <v>0</v>
      </c>
      <c r="BA79" s="144">
        <f t="shared" si="23"/>
        <v>0</v>
      </c>
      <c r="BB79" s="144">
        <f t="shared" si="23"/>
        <v>0</v>
      </c>
      <c r="BC79" s="144">
        <f t="shared" si="23"/>
        <v>0</v>
      </c>
      <c r="BD79" s="144">
        <f t="shared" si="23"/>
        <v>0</v>
      </c>
      <c r="BE79" s="144">
        <f t="shared" si="23"/>
        <v>0</v>
      </c>
      <c r="BF79" s="144">
        <f t="shared" si="23"/>
        <v>0</v>
      </c>
      <c r="BG79" s="144">
        <f t="shared" si="23"/>
        <v>0</v>
      </c>
      <c r="BH79" s="144">
        <f t="shared" si="23"/>
        <v>0</v>
      </c>
      <c r="BI79" s="144"/>
    </row>
    <row r="80" spans="1:61" x14ac:dyDescent="0.25">
      <c r="A80" s="148" t="s">
        <v>114</v>
      </c>
      <c r="B80" s="148"/>
      <c r="D80" s="92">
        <f>SUM(D77:D79)</f>
        <v>0</v>
      </c>
      <c r="G80" s="92">
        <f>SUM(G77:G79)</f>
        <v>0</v>
      </c>
      <c r="H80" s="92">
        <f>SUM(H77:H79)</f>
        <v>0</v>
      </c>
      <c r="I80" s="92">
        <f>SUM(I77:I79)</f>
        <v>0</v>
      </c>
      <c r="J80" s="92">
        <f t="shared" ref="J80:BH80" si="24">SUM(J77:J79)</f>
        <v>331.96800000000002</v>
      </c>
      <c r="K80" s="92">
        <f t="shared" si="24"/>
        <v>330.91200000000003</v>
      </c>
      <c r="L80" s="92">
        <f t="shared" si="24"/>
        <v>346.32</v>
      </c>
      <c r="M80" s="92">
        <f t="shared" si="24"/>
        <v>326.20799999999997</v>
      </c>
      <c r="N80" s="92">
        <f t="shared" si="24"/>
        <v>306.09599999999995</v>
      </c>
      <c r="O80" s="92">
        <f t="shared" si="24"/>
        <v>285.98399999999992</v>
      </c>
      <c r="P80" s="92">
        <f t="shared" si="24"/>
        <v>265.8719999999999</v>
      </c>
      <c r="Q80" s="92">
        <f t="shared" si="24"/>
        <v>245.75999999999991</v>
      </c>
      <c r="R80" s="92">
        <f t="shared" si="24"/>
        <v>225.64799999999991</v>
      </c>
      <c r="S80" s="92">
        <f t="shared" si="24"/>
        <v>205.53599999999992</v>
      </c>
      <c r="T80" s="92">
        <f t="shared" si="24"/>
        <v>185.42399999999992</v>
      </c>
      <c r="U80" s="92">
        <f t="shared" si="24"/>
        <v>165.31199999999993</v>
      </c>
      <c r="V80" s="92">
        <f t="shared" si="24"/>
        <v>145.19999999999993</v>
      </c>
      <c r="W80" s="92">
        <f t="shared" si="24"/>
        <v>125.08799999999994</v>
      </c>
      <c r="X80" s="92">
        <f t="shared" si="24"/>
        <v>104.97599999999994</v>
      </c>
      <c r="Y80" s="92">
        <f t="shared" si="24"/>
        <v>84.863999999999947</v>
      </c>
      <c r="Z80" s="92">
        <f t="shared" si="24"/>
        <v>64.751999999999953</v>
      </c>
      <c r="AA80" s="92">
        <f t="shared" si="24"/>
        <v>44.639999999999951</v>
      </c>
      <c r="AB80" s="92">
        <f t="shared" si="24"/>
        <v>24.527999999999949</v>
      </c>
      <c r="AC80" s="92">
        <f t="shared" si="24"/>
        <v>4.4159999999999471</v>
      </c>
      <c r="AD80" s="92">
        <f t="shared" si="24"/>
        <v>6.3948846218409017E-14</v>
      </c>
      <c r="AE80" s="92">
        <f t="shared" si="24"/>
        <v>6.3948846218409017E-14</v>
      </c>
      <c r="AF80" s="92">
        <f t="shared" si="24"/>
        <v>6.3948846218409017E-14</v>
      </c>
      <c r="AG80" s="92">
        <f t="shared" si="24"/>
        <v>6.3948846218409017E-14</v>
      </c>
      <c r="AH80" s="92">
        <f t="shared" si="24"/>
        <v>6.3948846218409017E-14</v>
      </c>
      <c r="AI80" s="92">
        <f t="shared" si="24"/>
        <v>6.3948846218409017E-14</v>
      </c>
      <c r="AJ80" s="92">
        <f t="shared" si="24"/>
        <v>6.3948846218409017E-14</v>
      </c>
      <c r="AK80" s="92">
        <f t="shared" si="24"/>
        <v>6.3948846218409017E-14</v>
      </c>
      <c r="AL80" s="92">
        <f t="shared" si="24"/>
        <v>6.3948846218409017E-14</v>
      </c>
      <c r="AM80" s="92">
        <f t="shared" si="24"/>
        <v>6.3948846218409017E-14</v>
      </c>
      <c r="AN80" s="92">
        <f t="shared" si="24"/>
        <v>6.3948846218409017E-14</v>
      </c>
      <c r="AO80" s="92">
        <f t="shared" si="24"/>
        <v>6.3948846218409017E-14</v>
      </c>
      <c r="AP80" s="92">
        <f t="shared" si="24"/>
        <v>6.3948846218409017E-14</v>
      </c>
      <c r="AQ80" s="92">
        <f t="shared" si="24"/>
        <v>6.3948846218409017E-14</v>
      </c>
      <c r="AR80" s="92">
        <f t="shared" si="24"/>
        <v>6.3948846218409017E-14</v>
      </c>
      <c r="AS80" s="92">
        <f t="shared" si="24"/>
        <v>6.3948846218409017E-14</v>
      </c>
      <c r="AT80" s="92">
        <f t="shared" si="24"/>
        <v>6.3948846218409017E-14</v>
      </c>
      <c r="AU80" s="92">
        <f t="shared" si="24"/>
        <v>6.3948846218409017E-14</v>
      </c>
      <c r="AV80" s="92">
        <f t="shared" si="24"/>
        <v>6.3948846218409017E-14</v>
      </c>
      <c r="AW80" s="92">
        <f t="shared" si="24"/>
        <v>6.3948846218409017E-14</v>
      </c>
      <c r="AX80" s="92">
        <f t="shared" si="24"/>
        <v>6.3948846218409017E-14</v>
      </c>
      <c r="AY80" s="92">
        <f t="shared" si="24"/>
        <v>6.3948846218409017E-14</v>
      </c>
      <c r="AZ80" s="92">
        <f t="shared" si="24"/>
        <v>6.3948846218409017E-14</v>
      </c>
      <c r="BA80" s="92">
        <f t="shared" si="24"/>
        <v>6.3948846218409017E-14</v>
      </c>
      <c r="BB80" s="92">
        <f t="shared" si="24"/>
        <v>6.3948846218409017E-14</v>
      </c>
      <c r="BC80" s="92">
        <f t="shared" si="24"/>
        <v>6.3948846218409017E-14</v>
      </c>
      <c r="BD80" s="92">
        <f t="shared" si="24"/>
        <v>6.3948846218409017E-14</v>
      </c>
      <c r="BE80" s="92">
        <f t="shared" si="24"/>
        <v>6.3948846218409017E-14</v>
      </c>
      <c r="BF80" s="92">
        <f t="shared" si="24"/>
        <v>6.3948846218409017E-14</v>
      </c>
      <c r="BG80" s="92">
        <f t="shared" si="24"/>
        <v>6.3948846218409017E-14</v>
      </c>
      <c r="BH80" s="92">
        <f t="shared" si="24"/>
        <v>6.3948846218409017E-14</v>
      </c>
    </row>
    <row r="82" spans="1:61" x14ac:dyDescent="0.25">
      <c r="A82" s="83" t="s">
        <v>115</v>
      </c>
      <c r="G82" s="83">
        <f>G80</f>
        <v>0</v>
      </c>
      <c r="H82" s="83">
        <f>H80</f>
        <v>0</v>
      </c>
      <c r="I82" s="83">
        <f>I80</f>
        <v>0</v>
      </c>
      <c r="J82" s="83">
        <f>J80</f>
        <v>331.96800000000002</v>
      </c>
      <c r="K82" s="83">
        <f t="shared" ref="K82:BH82" si="25">K80</f>
        <v>330.91200000000003</v>
      </c>
      <c r="L82" s="83">
        <f t="shared" si="25"/>
        <v>346.32</v>
      </c>
      <c r="M82" s="83">
        <f t="shared" si="25"/>
        <v>326.20799999999997</v>
      </c>
      <c r="N82" s="83">
        <f t="shared" si="25"/>
        <v>306.09599999999995</v>
      </c>
      <c r="O82" s="83">
        <f t="shared" si="25"/>
        <v>285.98399999999992</v>
      </c>
      <c r="P82" s="83">
        <f t="shared" si="25"/>
        <v>265.8719999999999</v>
      </c>
      <c r="Q82" s="83">
        <f t="shared" si="25"/>
        <v>245.75999999999991</v>
      </c>
      <c r="R82" s="83">
        <f t="shared" si="25"/>
        <v>225.64799999999991</v>
      </c>
      <c r="S82" s="83">
        <f t="shared" si="25"/>
        <v>205.53599999999992</v>
      </c>
      <c r="T82" s="83">
        <f t="shared" si="25"/>
        <v>185.42399999999992</v>
      </c>
      <c r="U82" s="83">
        <f t="shared" si="25"/>
        <v>165.31199999999993</v>
      </c>
      <c r="V82" s="83">
        <f t="shared" si="25"/>
        <v>145.19999999999993</v>
      </c>
      <c r="W82" s="83">
        <f t="shared" si="25"/>
        <v>125.08799999999994</v>
      </c>
      <c r="X82" s="83">
        <f t="shared" si="25"/>
        <v>104.97599999999994</v>
      </c>
      <c r="Y82" s="83">
        <f t="shared" si="25"/>
        <v>84.863999999999947</v>
      </c>
      <c r="Z82" s="83">
        <f t="shared" si="25"/>
        <v>64.751999999999953</v>
      </c>
      <c r="AA82" s="83">
        <f t="shared" si="25"/>
        <v>44.639999999999951</v>
      </c>
      <c r="AB82" s="83">
        <f t="shared" si="25"/>
        <v>24.527999999999949</v>
      </c>
      <c r="AC82" s="83">
        <f t="shared" si="25"/>
        <v>4.4159999999999471</v>
      </c>
      <c r="AD82" s="83">
        <f t="shared" si="25"/>
        <v>6.3948846218409017E-14</v>
      </c>
      <c r="AE82" s="83">
        <f t="shared" si="25"/>
        <v>6.3948846218409017E-14</v>
      </c>
      <c r="AF82" s="83">
        <f t="shared" si="25"/>
        <v>6.3948846218409017E-14</v>
      </c>
      <c r="AG82" s="83">
        <f t="shared" si="25"/>
        <v>6.3948846218409017E-14</v>
      </c>
      <c r="AH82" s="83">
        <f t="shared" si="25"/>
        <v>6.3948846218409017E-14</v>
      </c>
      <c r="AI82" s="83">
        <f t="shared" si="25"/>
        <v>6.3948846218409017E-14</v>
      </c>
      <c r="AJ82" s="83">
        <f t="shared" si="25"/>
        <v>6.3948846218409017E-14</v>
      </c>
      <c r="AK82" s="83">
        <f t="shared" si="25"/>
        <v>6.3948846218409017E-14</v>
      </c>
      <c r="AL82" s="83">
        <f t="shared" si="25"/>
        <v>6.3948846218409017E-14</v>
      </c>
      <c r="AM82" s="83">
        <f t="shared" si="25"/>
        <v>6.3948846218409017E-14</v>
      </c>
      <c r="AN82" s="83">
        <f t="shared" si="25"/>
        <v>6.3948846218409017E-14</v>
      </c>
      <c r="AO82" s="83">
        <f t="shared" si="25"/>
        <v>6.3948846218409017E-14</v>
      </c>
      <c r="AP82" s="83">
        <f t="shared" si="25"/>
        <v>6.3948846218409017E-14</v>
      </c>
      <c r="AQ82" s="83">
        <f t="shared" si="25"/>
        <v>6.3948846218409017E-14</v>
      </c>
      <c r="AR82" s="83">
        <f t="shared" si="25"/>
        <v>6.3948846218409017E-14</v>
      </c>
      <c r="AS82" s="83">
        <f t="shared" si="25"/>
        <v>6.3948846218409017E-14</v>
      </c>
      <c r="AT82" s="83">
        <f t="shared" si="25"/>
        <v>6.3948846218409017E-14</v>
      </c>
      <c r="AU82" s="83">
        <f t="shared" si="25"/>
        <v>6.3948846218409017E-14</v>
      </c>
      <c r="AV82" s="83">
        <f t="shared" si="25"/>
        <v>6.3948846218409017E-14</v>
      </c>
      <c r="AW82" s="83">
        <f t="shared" si="25"/>
        <v>6.3948846218409017E-14</v>
      </c>
      <c r="AX82" s="83">
        <f t="shared" si="25"/>
        <v>6.3948846218409017E-14</v>
      </c>
      <c r="AY82" s="83">
        <f t="shared" si="25"/>
        <v>6.3948846218409017E-14</v>
      </c>
      <c r="AZ82" s="83">
        <f t="shared" si="25"/>
        <v>6.3948846218409017E-14</v>
      </c>
      <c r="BA82" s="83">
        <f t="shared" si="25"/>
        <v>6.3948846218409017E-14</v>
      </c>
      <c r="BB82" s="83">
        <f t="shared" si="25"/>
        <v>6.3948846218409017E-14</v>
      </c>
      <c r="BC82" s="83">
        <f t="shared" si="25"/>
        <v>6.3948846218409017E-14</v>
      </c>
      <c r="BD82" s="83">
        <f t="shared" si="25"/>
        <v>6.3948846218409017E-14</v>
      </c>
      <c r="BE82" s="83">
        <f t="shared" si="25"/>
        <v>6.3948846218409017E-14</v>
      </c>
      <c r="BF82" s="83">
        <f t="shared" si="25"/>
        <v>6.3948846218409017E-14</v>
      </c>
      <c r="BG82" s="83">
        <f t="shared" si="25"/>
        <v>6.3948846218409017E-14</v>
      </c>
      <c r="BH82" s="83">
        <f t="shared" si="25"/>
        <v>6.3948846218409017E-14</v>
      </c>
    </row>
    <row r="83" spans="1:61" x14ac:dyDescent="0.25">
      <c r="A83" s="149" t="s">
        <v>133</v>
      </c>
      <c r="B83" s="149"/>
      <c r="C83" s="61">
        <f>$C$61</f>
        <v>2</v>
      </c>
      <c r="D83" s="149"/>
      <c r="G83" s="83">
        <f ca="1">SUM(OFFSET(G82,0,0,1,-MIN($C83,G$55+1)))/$C83</f>
        <v>0</v>
      </c>
      <c r="H83" s="83">
        <f t="shared" ref="H83:BH83" ca="1" si="26">SUM(OFFSET(H82,0,0,1,-MIN($C83,H$55+1)))/$C83</f>
        <v>0</v>
      </c>
      <c r="I83" s="83">
        <f t="shared" ca="1" si="26"/>
        <v>0</v>
      </c>
      <c r="J83" s="83">
        <f t="shared" ca="1" si="26"/>
        <v>165.98400000000001</v>
      </c>
      <c r="K83" s="83">
        <f t="shared" ca="1" si="26"/>
        <v>331.44000000000005</v>
      </c>
      <c r="L83" s="83">
        <f t="shared" ca="1" si="26"/>
        <v>338.61599999999999</v>
      </c>
      <c r="M83" s="83">
        <f t="shared" ca="1" si="26"/>
        <v>336.26400000000001</v>
      </c>
      <c r="N83" s="83">
        <f t="shared" ca="1" si="26"/>
        <v>316.15199999999993</v>
      </c>
      <c r="O83" s="83">
        <f t="shared" ca="1" si="26"/>
        <v>296.03999999999996</v>
      </c>
      <c r="P83" s="83">
        <f t="shared" ca="1" si="26"/>
        <v>275.92799999999988</v>
      </c>
      <c r="Q83" s="83">
        <f t="shared" ca="1" si="26"/>
        <v>255.81599999999992</v>
      </c>
      <c r="R83" s="83">
        <f t="shared" ca="1" si="26"/>
        <v>235.70399999999989</v>
      </c>
      <c r="S83" s="83">
        <f t="shared" ca="1" si="26"/>
        <v>215.59199999999993</v>
      </c>
      <c r="T83" s="83">
        <f t="shared" ca="1" si="26"/>
        <v>195.4799999999999</v>
      </c>
      <c r="U83" s="83">
        <f t="shared" ca="1" si="26"/>
        <v>175.36799999999994</v>
      </c>
      <c r="V83" s="83">
        <f t="shared" ca="1" si="26"/>
        <v>155.25599999999991</v>
      </c>
      <c r="W83" s="83">
        <f t="shared" ca="1" si="26"/>
        <v>135.14399999999995</v>
      </c>
      <c r="X83" s="83">
        <f t="shared" ca="1" si="26"/>
        <v>115.03199999999994</v>
      </c>
      <c r="Y83" s="83">
        <f t="shared" ca="1" si="26"/>
        <v>94.919999999999945</v>
      </c>
      <c r="Z83" s="83">
        <f t="shared" ca="1" si="26"/>
        <v>74.80799999999995</v>
      </c>
      <c r="AA83" s="83">
        <f t="shared" ca="1" si="26"/>
        <v>54.695999999999955</v>
      </c>
      <c r="AB83" s="83">
        <f t="shared" ca="1" si="26"/>
        <v>34.583999999999946</v>
      </c>
      <c r="AC83" s="83">
        <f t="shared" ca="1" si="26"/>
        <v>14.471999999999948</v>
      </c>
      <c r="AD83" s="83">
        <f t="shared" ca="1" si="26"/>
        <v>2.2080000000000055</v>
      </c>
      <c r="AE83" s="83">
        <f t="shared" ca="1" si="26"/>
        <v>6.3948846218409017E-14</v>
      </c>
      <c r="AF83" s="83">
        <f t="shared" ca="1" si="26"/>
        <v>6.3948846218409017E-14</v>
      </c>
      <c r="AG83" s="83">
        <f t="shared" ca="1" si="26"/>
        <v>6.3948846218409017E-14</v>
      </c>
      <c r="AH83" s="83">
        <f t="shared" ca="1" si="26"/>
        <v>6.3948846218409017E-14</v>
      </c>
      <c r="AI83" s="83">
        <f t="shared" ca="1" si="26"/>
        <v>6.3948846218409017E-14</v>
      </c>
      <c r="AJ83" s="83">
        <f t="shared" ca="1" si="26"/>
        <v>6.3948846218409017E-14</v>
      </c>
      <c r="AK83" s="83">
        <f t="shared" ca="1" si="26"/>
        <v>6.3948846218409017E-14</v>
      </c>
      <c r="AL83" s="83">
        <f t="shared" ca="1" si="26"/>
        <v>6.3948846218409017E-14</v>
      </c>
      <c r="AM83" s="83">
        <f t="shared" ca="1" si="26"/>
        <v>6.3948846218409017E-14</v>
      </c>
      <c r="AN83" s="83">
        <f t="shared" ca="1" si="26"/>
        <v>6.3948846218409017E-14</v>
      </c>
      <c r="AO83" s="83">
        <f t="shared" ca="1" si="26"/>
        <v>6.3948846218409017E-14</v>
      </c>
      <c r="AP83" s="83">
        <f t="shared" ca="1" si="26"/>
        <v>6.3948846218409017E-14</v>
      </c>
      <c r="AQ83" s="83">
        <f t="shared" ca="1" si="26"/>
        <v>6.3948846218409017E-14</v>
      </c>
      <c r="AR83" s="83">
        <f t="shared" ca="1" si="26"/>
        <v>6.3948846218409017E-14</v>
      </c>
      <c r="AS83" s="83">
        <f t="shared" ca="1" si="26"/>
        <v>6.3948846218409017E-14</v>
      </c>
      <c r="AT83" s="83">
        <f t="shared" ca="1" si="26"/>
        <v>6.3948846218409017E-14</v>
      </c>
      <c r="AU83" s="83">
        <f t="shared" ca="1" si="26"/>
        <v>6.3948846218409017E-14</v>
      </c>
      <c r="AV83" s="83">
        <f t="shared" ca="1" si="26"/>
        <v>6.3948846218409017E-14</v>
      </c>
      <c r="AW83" s="83">
        <f t="shared" ca="1" si="26"/>
        <v>6.3948846218409017E-14</v>
      </c>
      <c r="AX83" s="83">
        <f t="shared" ca="1" si="26"/>
        <v>6.3948846218409017E-14</v>
      </c>
      <c r="AY83" s="83">
        <f t="shared" ca="1" si="26"/>
        <v>6.3948846218409017E-14</v>
      </c>
      <c r="AZ83" s="83">
        <f t="shared" ca="1" si="26"/>
        <v>6.3948846218409017E-14</v>
      </c>
      <c r="BA83" s="83">
        <f t="shared" ca="1" si="26"/>
        <v>6.3948846218409017E-14</v>
      </c>
      <c r="BB83" s="83">
        <f t="shared" ca="1" si="26"/>
        <v>6.3948846218409017E-14</v>
      </c>
      <c r="BC83" s="83">
        <f t="shared" ca="1" si="26"/>
        <v>6.3948846218409017E-14</v>
      </c>
      <c r="BD83" s="83">
        <f t="shared" ca="1" si="26"/>
        <v>6.3948846218409017E-14</v>
      </c>
      <c r="BE83" s="83">
        <f t="shared" ca="1" si="26"/>
        <v>6.3948846218409017E-14</v>
      </c>
      <c r="BF83" s="83">
        <f t="shared" ca="1" si="26"/>
        <v>6.3948846218409017E-14</v>
      </c>
      <c r="BG83" s="83">
        <f t="shared" ca="1" si="26"/>
        <v>6.3948846218409017E-14</v>
      </c>
      <c r="BH83" s="83">
        <f t="shared" ca="1" si="26"/>
        <v>6.3948846218409017E-14</v>
      </c>
    </row>
    <row r="84" spans="1:61" x14ac:dyDescent="0.25">
      <c r="A84" s="149" t="s">
        <v>140</v>
      </c>
      <c r="B84" s="149"/>
      <c r="C84" s="147">
        <f>$C$62</f>
        <v>0.46</v>
      </c>
      <c r="G84" s="83">
        <f t="shared" ref="G84:BG85" ca="1" si="27">G83*$C84</f>
        <v>0</v>
      </c>
      <c r="H84" s="83">
        <f t="shared" ca="1" si="27"/>
        <v>0</v>
      </c>
      <c r="I84" s="83">
        <f t="shared" ca="1" si="27"/>
        <v>0</v>
      </c>
      <c r="J84" s="83">
        <f t="shared" ca="1" si="27"/>
        <v>76.352640000000008</v>
      </c>
      <c r="K84" s="83">
        <f t="shared" ca="1" si="27"/>
        <v>152.46240000000003</v>
      </c>
      <c r="L84" s="83">
        <f t="shared" ca="1" si="27"/>
        <v>155.76336000000001</v>
      </c>
      <c r="M84" s="83">
        <f t="shared" ca="1" si="27"/>
        <v>154.68144000000001</v>
      </c>
      <c r="N84" s="83">
        <f t="shared" ca="1" si="27"/>
        <v>145.42991999999998</v>
      </c>
      <c r="O84" s="83">
        <f t="shared" ca="1" si="27"/>
        <v>136.17839999999998</v>
      </c>
      <c r="P84" s="83">
        <f t="shared" ca="1" si="27"/>
        <v>126.92687999999995</v>
      </c>
      <c r="Q84" s="83">
        <f t="shared" ca="1" si="27"/>
        <v>117.67535999999997</v>
      </c>
      <c r="R84" s="83">
        <f t="shared" ca="1" si="27"/>
        <v>108.42383999999996</v>
      </c>
      <c r="S84" s="83">
        <f t="shared" ca="1" si="27"/>
        <v>99.172319999999971</v>
      </c>
      <c r="T84" s="83">
        <f t="shared" ca="1" si="27"/>
        <v>89.920799999999957</v>
      </c>
      <c r="U84" s="83">
        <f t="shared" ca="1" si="27"/>
        <v>80.669279999999972</v>
      </c>
      <c r="V84" s="83">
        <f t="shared" ca="1" si="27"/>
        <v>71.417759999999959</v>
      </c>
      <c r="W84" s="83">
        <f t="shared" ca="1" si="27"/>
        <v>62.166239999999981</v>
      </c>
      <c r="X84" s="83">
        <f t="shared" ca="1" si="27"/>
        <v>52.914719999999974</v>
      </c>
      <c r="Y84" s="83">
        <f t="shared" ca="1" si="27"/>
        <v>43.663199999999975</v>
      </c>
      <c r="Z84" s="83">
        <f t="shared" ca="1" si="27"/>
        <v>34.411679999999976</v>
      </c>
      <c r="AA84" s="83">
        <f t="shared" ca="1" si="27"/>
        <v>25.16015999999998</v>
      </c>
      <c r="AB84" s="83">
        <f t="shared" ca="1" si="27"/>
        <v>15.908639999999975</v>
      </c>
      <c r="AC84" s="83">
        <f t="shared" ca="1" si="27"/>
        <v>6.6571199999999759</v>
      </c>
      <c r="AD84" s="83">
        <f t="shared" ca="1" si="27"/>
        <v>1.0156800000000026</v>
      </c>
      <c r="AE84" s="83">
        <f t="shared" ca="1" si="27"/>
        <v>2.9416469260468152E-14</v>
      </c>
      <c r="AF84" s="83">
        <f t="shared" ca="1" si="27"/>
        <v>2.9416469260468152E-14</v>
      </c>
      <c r="AG84" s="83">
        <f t="shared" ca="1" si="27"/>
        <v>2.9416469260468152E-14</v>
      </c>
      <c r="AH84" s="83">
        <f t="shared" ca="1" si="27"/>
        <v>2.9416469260468152E-14</v>
      </c>
      <c r="AI84" s="83">
        <f t="shared" ca="1" si="27"/>
        <v>2.9416469260468152E-14</v>
      </c>
      <c r="AJ84" s="83">
        <f t="shared" ca="1" si="27"/>
        <v>2.9416469260468152E-14</v>
      </c>
      <c r="AK84" s="83">
        <f t="shared" ca="1" si="27"/>
        <v>2.9416469260468152E-14</v>
      </c>
      <c r="AL84" s="83">
        <f t="shared" ca="1" si="27"/>
        <v>2.9416469260468152E-14</v>
      </c>
      <c r="AM84" s="83">
        <f t="shared" ca="1" si="27"/>
        <v>2.9416469260468152E-14</v>
      </c>
      <c r="AN84" s="83">
        <f t="shared" ca="1" si="27"/>
        <v>2.9416469260468152E-14</v>
      </c>
      <c r="AO84" s="83">
        <f t="shared" ca="1" si="27"/>
        <v>2.9416469260468152E-14</v>
      </c>
      <c r="AP84" s="83">
        <f t="shared" ca="1" si="27"/>
        <v>2.9416469260468152E-14</v>
      </c>
      <c r="AQ84" s="83">
        <f t="shared" ca="1" si="27"/>
        <v>2.9416469260468152E-14</v>
      </c>
      <c r="AR84" s="83">
        <f t="shared" ca="1" si="27"/>
        <v>2.9416469260468152E-14</v>
      </c>
      <c r="AS84" s="83">
        <f t="shared" ca="1" si="27"/>
        <v>2.9416469260468152E-14</v>
      </c>
      <c r="AT84" s="83">
        <f t="shared" ca="1" si="27"/>
        <v>2.9416469260468152E-14</v>
      </c>
      <c r="AU84" s="83">
        <f t="shared" ca="1" si="27"/>
        <v>2.9416469260468152E-14</v>
      </c>
      <c r="AV84" s="83">
        <f t="shared" ca="1" si="27"/>
        <v>2.9416469260468152E-14</v>
      </c>
      <c r="AW84" s="83">
        <f t="shared" ca="1" si="27"/>
        <v>2.9416469260468152E-14</v>
      </c>
      <c r="AX84" s="83">
        <f t="shared" ca="1" si="27"/>
        <v>2.9416469260468152E-14</v>
      </c>
      <c r="AY84" s="83">
        <f t="shared" ca="1" si="27"/>
        <v>2.9416469260468152E-14</v>
      </c>
      <c r="AZ84" s="83">
        <f t="shared" ca="1" si="27"/>
        <v>2.9416469260468152E-14</v>
      </c>
      <c r="BA84" s="83">
        <f t="shared" ca="1" si="27"/>
        <v>2.9416469260468152E-14</v>
      </c>
      <c r="BB84" s="83">
        <f t="shared" ca="1" si="27"/>
        <v>2.9416469260468152E-14</v>
      </c>
      <c r="BC84" s="83">
        <f t="shared" ca="1" si="27"/>
        <v>2.9416469260468152E-14</v>
      </c>
      <c r="BD84" s="83">
        <f t="shared" ca="1" si="27"/>
        <v>2.9416469260468152E-14</v>
      </c>
      <c r="BE84" s="83">
        <f t="shared" ca="1" si="27"/>
        <v>2.9416469260468152E-14</v>
      </c>
      <c r="BF84" s="83">
        <f t="shared" ca="1" si="27"/>
        <v>2.9416469260468152E-14</v>
      </c>
      <c r="BG84" s="83">
        <f t="shared" ca="1" si="27"/>
        <v>2.9416469260468152E-14</v>
      </c>
      <c r="BH84" s="83">
        <f ca="1">BH83*$C84</f>
        <v>2.9416469260468152E-14</v>
      </c>
    </row>
    <row r="85" spans="1:61" x14ac:dyDescent="0.25">
      <c r="A85" s="149" t="s">
        <v>141</v>
      </c>
      <c r="B85" s="149"/>
      <c r="C85" s="147">
        <f>$C$63</f>
        <v>0.115</v>
      </c>
      <c r="G85" s="83">
        <f t="shared" ca="1" si="27"/>
        <v>0</v>
      </c>
      <c r="H85" s="83">
        <f t="shared" ca="1" si="27"/>
        <v>0</v>
      </c>
      <c r="I85" s="83">
        <f t="shared" ca="1" si="27"/>
        <v>0</v>
      </c>
      <c r="J85" s="83">
        <f t="shared" ca="1" si="27"/>
        <v>8.7805536000000011</v>
      </c>
      <c r="K85" s="83">
        <f t="shared" ca="1" si="27"/>
        <v>17.533176000000005</v>
      </c>
      <c r="L85" s="83">
        <f t="shared" ca="1" si="27"/>
        <v>17.912786400000002</v>
      </c>
      <c r="M85" s="83">
        <f t="shared" ca="1" si="27"/>
        <v>17.788365600000002</v>
      </c>
      <c r="N85" s="83">
        <f t="shared" ca="1" si="27"/>
        <v>16.7244408</v>
      </c>
      <c r="O85" s="83">
        <f t="shared" ca="1" si="27"/>
        <v>15.660515999999999</v>
      </c>
      <c r="P85" s="83">
        <f t="shared" ca="1" si="27"/>
        <v>14.596591199999995</v>
      </c>
      <c r="Q85" s="83">
        <f t="shared" ca="1" si="27"/>
        <v>13.532666399999997</v>
      </c>
      <c r="R85" s="83">
        <f t="shared" ca="1" si="27"/>
        <v>12.468741599999996</v>
      </c>
      <c r="S85" s="83">
        <f t="shared" ca="1" si="27"/>
        <v>11.404816799999997</v>
      </c>
      <c r="T85" s="83">
        <f t="shared" ca="1" si="27"/>
        <v>10.340891999999995</v>
      </c>
      <c r="U85" s="83">
        <f t="shared" ca="1" si="27"/>
        <v>9.2769671999999979</v>
      </c>
      <c r="V85" s="83">
        <f t="shared" ca="1" si="27"/>
        <v>8.2130423999999955</v>
      </c>
      <c r="W85" s="83">
        <f t="shared" ca="1" si="27"/>
        <v>7.1491175999999985</v>
      </c>
      <c r="X85" s="83">
        <f t="shared" ca="1" si="27"/>
        <v>6.0851927999999971</v>
      </c>
      <c r="Y85" s="83">
        <f t="shared" ca="1" si="27"/>
        <v>5.0212679999999974</v>
      </c>
      <c r="Z85" s="83">
        <f t="shared" ca="1" si="27"/>
        <v>3.9573431999999973</v>
      </c>
      <c r="AA85" s="83">
        <f t="shared" ca="1" si="27"/>
        <v>2.8934183999999976</v>
      </c>
      <c r="AB85" s="83">
        <f t="shared" ca="1" si="27"/>
        <v>1.8294935999999973</v>
      </c>
      <c r="AC85" s="83">
        <f t="shared" ca="1" si="27"/>
        <v>0.76556879999999727</v>
      </c>
      <c r="AD85" s="83">
        <f t="shared" ca="1" si="27"/>
        <v>0.1168032000000003</v>
      </c>
      <c r="AE85" s="83">
        <f t="shared" ca="1" si="27"/>
        <v>3.3828939649538375E-15</v>
      </c>
      <c r="AF85" s="83">
        <f t="shared" ca="1" si="27"/>
        <v>3.3828939649538375E-15</v>
      </c>
      <c r="AG85" s="83">
        <f t="shared" ca="1" si="27"/>
        <v>3.3828939649538375E-15</v>
      </c>
      <c r="AH85" s="83">
        <f t="shared" ca="1" si="27"/>
        <v>3.3828939649538375E-15</v>
      </c>
      <c r="AI85" s="83">
        <f t="shared" ca="1" si="27"/>
        <v>3.3828939649538375E-15</v>
      </c>
      <c r="AJ85" s="83">
        <f t="shared" ca="1" si="27"/>
        <v>3.3828939649538375E-15</v>
      </c>
      <c r="AK85" s="83">
        <f t="shared" ca="1" si="27"/>
        <v>3.3828939649538375E-15</v>
      </c>
      <c r="AL85" s="83">
        <f t="shared" ca="1" si="27"/>
        <v>3.3828939649538375E-15</v>
      </c>
      <c r="AM85" s="83">
        <f t="shared" ca="1" si="27"/>
        <v>3.3828939649538375E-15</v>
      </c>
      <c r="AN85" s="83">
        <f t="shared" ca="1" si="27"/>
        <v>3.3828939649538375E-15</v>
      </c>
      <c r="AO85" s="83">
        <f t="shared" ca="1" si="27"/>
        <v>3.3828939649538375E-15</v>
      </c>
      <c r="AP85" s="83">
        <f t="shared" ca="1" si="27"/>
        <v>3.3828939649538375E-15</v>
      </c>
      <c r="AQ85" s="83">
        <f t="shared" ca="1" si="27"/>
        <v>3.3828939649538375E-15</v>
      </c>
      <c r="AR85" s="83">
        <f t="shared" ca="1" si="27"/>
        <v>3.3828939649538375E-15</v>
      </c>
      <c r="AS85" s="83">
        <f t="shared" ca="1" si="27"/>
        <v>3.3828939649538375E-15</v>
      </c>
      <c r="AT85" s="83">
        <f t="shared" ca="1" si="27"/>
        <v>3.3828939649538375E-15</v>
      </c>
      <c r="AU85" s="83">
        <f t="shared" ca="1" si="27"/>
        <v>3.3828939649538375E-15</v>
      </c>
      <c r="AV85" s="83">
        <f t="shared" ca="1" si="27"/>
        <v>3.3828939649538375E-15</v>
      </c>
      <c r="AW85" s="83">
        <f t="shared" ca="1" si="27"/>
        <v>3.3828939649538375E-15</v>
      </c>
      <c r="AX85" s="83">
        <f t="shared" ca="1" si="27"/>
        <v>3.3828939649538375E-15</v>
      </c>
      <c r="AY85" s="83">
        <f t="shared" ca="1" si="27"/>
        <v>3.3828939649538375E-15</v>
      </c>
      <c r="AZ85" s="83">
        <f t="shared" ca="1" si="27"/>
        <v>3.3828939649538375E-15</v>
      </c>
      <c r="BA85" s="83">
        <f t="shared" ca="1" si="27"/>
        <v>3.3828939649538375E-15</v>
      </c>
      <c r="BB85" s="83">
        <f t="shared" ca="1" si="27"/>
        <v>3.3828939649538375E-15</v>
      </c>
      <c r="BC85" s="83">
        <f t="shared" ca="1" si="27"/>
        <v>3.3828939649538375E-15</v>
      </c>
      <c r="BD85" s="83">
        <f t="shared" ca="1" si="27"/>
        <v>3.3828939649538375E-15</v>
      </c>
      <c r="BE85" s="83">
        <f t="shared" ca="1" si="27"/>
        <v>3.3828939649538375E-15</v>
      </c>
      <c r="BF85" s="83">
        <f t="shared" ca="1" si="27"/>
        <v>3.3828939649538375E-15</v>
      </c>
      <c r="BG85" s="83">
        <f t="shared" ca="1" si="27"/>
        <v>3.3828939649538375E-15</v>
      </c>
      <c r="BH85" s="83">
        <f ca="1">BH84*$C85</f>
        <v>3.3828939649538375E-15</v>
      </c>
    </row>
    <row r="87" spans="1:61" x14ac:dyDescent="0.25">
      <c r="A87" s="196" t="str">
        <f>A$6</f>
        <v>.05 CT Parts</v>
      </c>
      <c r="B87" s="196"/>
    </row>
    <row r="88" spans="1:61" x14ac:dyDescent="0.25">
      <c r="A88" s="197" t="s">
        <v>132</v>
      </c>
      <c r="B88" s="197"/>
      <c r="G88" s="171">
        <f>G$60</f>
        <v>0.95</v>
      </c>
      <c r="H88" s="171">
        <f t="shared" ref="H88:M88" si="28">H$60</f>
        <v>0.98</v>
      </c>
      <c r="I88" s="171">
        <f t="shared" si="28"/>
        <v>0.96</v>
      </c>
      <c r="J88" s="171">
        <f t="shared" si="28"/>
        <v>0.96</v>
      </c>
      <c r="K88" s="171">
        <f t="shared" si="28"/>
        <v>0.96</v>
      </c>
      <c r="L88" s="171">
        <f t="shared" si="28"/>
        <v>0.96</v>
      </c>
      <c r="M88" s="171">
        <f t="shared" si="28"/>
        <v>0.96</v>
      </c>
      <c r="N88" s="171"/>
    </row>
    <row r="89" spans="1:61" x14ac:dyDescent="0.25">
      <c r="A89" s="197" t="s">
        <v>109</v>
      </c>
      <c r="B89" s="197"/>
      <c r="D89" s="144">
        <f>SUM(G89:N89)</f>
        <v>402.24</v>
      </c>
      <c r="G89" s="144">
        <f>G$6*G88</f>
        <v>0</v>
      </c>
      <c r="H89" s="144">
        <f t="shared" ref="H89:N89" si="29">H$6*H88</f>
        <v>0</v>
      </c>
      <c r="I89" s="144">
        <f t="shared" si="29"/>
        <v>0</v>
      </c>
      <c r="J89" s="144">
        <f t="shared" si="29"/>
        <v>349.44</v>
      </c>
      <c r="K89" s="144">
        <f t="shared" si="29"/>
        <v>17.28</v>
      </c>
      <c r="L89" s="144">
        <f t="shared" si="29"/>
        <v>35.519999999999996</v>
      </c>
      <c r="M89" s="144">
        <f t="shared" si="29"/>
        <v>0</v>
      </c>
      <c r="N89" s="144">
        <f t="shared" si="29"/>
        <v>0</v>
      </c>
    </row>
    <row r="90" spans="1:61" x14ac:dyDescent="0.25">
      <c r="A90" s="197" t="s">
        <v>110</v>
      </c>
      <c r="B90" s="197"/>
      <c r="G90" s="144">
        <f t="shared" ref="G90:N90" si="30">+F90+G89</f>
        <v>0</v>
      </c>
      <c r="H90" s="144">
        <f t="shared" si="30"/>
        <v>0</v>
      </c>
      <c r="I90" s="144">
        <f t="shared" si="30"/>
        <v>0</v>
      </c>
      <c r="J90" s="144">
        <f t="shared" si="30"/>
        <v>349.44</v>
      </c>
      <c r="K90" s="144">
        <f t="shared" si="30"/>
        <v>366.72</v>
      </c>
      <c r="L90" s="144">
        <f t="shared" si="30"/>
        <v>402.24</v>
      </c>
      <c r="M90" s="144">
        <f t="shared" si="30"/>
        <v>402.24</v>
      </c>
      <c r="N90" s="144">
        <f t="shared" si="30"/>
        <v>402.24</v>
      </c>
    </row>
    <row r="91" spans="1:61" x14ac:dyDescent="0.25">
      <c r="A91" s="197"/>
      <c r="B91" s="197"/>
    </row>
    <row r="92" spans="1:61" x14ac:dyDescent="0.25">
      <c r="A92" s="198" t="s">
        <v>111</v>
      </c>
      <c r="B92" s="198"/>
      <c r="G92" s="144">
        <f t="shared" ref="G92:BH92" si="31">F95</f>
        <v>0</v>
      </c>
      <c r="H92" s="144">
        <f t="shared" si="31"/>
        <v>0</v>
      </c>
      <c r="I92" s="144">
        <f t="shared" si="31"/>
        <v>0</v>
      </c>
      <c r="J92" s="144">
        <f t="shared" si="31"/>
        <v>0</v>
      </c>
      <c r="K92" s="144">
        <f t="shared" si="31"/>
        <v>331.96800000000002</v>
      </c>
      <c r="L92" s="144">
        <f t="shared" si="31"/>
        <v>330.91200000000003</v>
      </c>
      <c r="M92" s="144">
        <f t="shared" si="31"/>
        <v>346.32</v>
      </c>
      <c r="N92" s="144">
        <f t="shared" si="31"/>
        <v>326.20799999999997</v>
      </c>
      <c r="O92" s="144">
        <f t="shared" si="31"/>
        <v>306.09599999999995</v>
      </c>
      <c r="P92" s="144">
        <f t="shared" si="31"/>
        <v>285.98399999999992</v>
      </c>
      <c r="Q92" s="144">
        <f t="shared" si="31"/>
        <v>265.8719999999999</v>
      </c>
      <c r="R92" s="144">
        <f t="shared" si="31"/>
        <v>245.75999999999991</v>
      </c>
      <c r="S92" s="144">
        <f t="shared" si="31"/>
        <v>225.64799999999991</v>
      </c>
      <c r="T92" s="144">
        <f t="shared" si="31"/>
        <v>205.53599999999992</v>
      </c>
      <c r="U92" s="144">
        <f t="shared" si="31"/>
        <v>185.42399999999992</v>
      </c>
      <c r="V92" s="144">
        <f t="shared" si="31"/>
        <v>165.31199999999993</v>
      </c>
      <c r="W92" s="144">
        <f t="shared" si="31"/>
        <v>145.19999999999993</v>
      </c>
      <c r="X92" s="144">
        <f t="shared" si="31"/>
        <v>125.08799999999994</v>
      </c>
      <c r="Y92" s="144">
        <f t="shared" si="31"/>
        <v>104.97599999999994</v>
      </c>
      <c r="Z92" s="144">
        <f t="shared" si="31"/>
        <v>84.863999999999947</v>
      </c>
      <c r="AA92" s="144">
        <f t="shared" si="31"/>
        <v>64.751999999999953</v>
      </c>
      <c r="AB92" s="144">
        <f t="shared" si="31"/>
        <v>44.639999999999951</v>
      </c>
      <c r="AC92" s="144">
        <f t="shared" si="31"/>
        <v>24.527999999999949</v>
      </c>
      <c r="AD92" s="144">
        <f t="shared" si="31"/>
        <v>4.4159999999999471</v>
      </c>
      <c r="AE92" s="144">
        <f t="shared" si="31"/>
        <v>6.3948846218409017E-14</v>
      </c>
      <c r="AF92" s="144">
        <f t="shared" si="31"/>
        <v>6.3948846218409017E-14</v>
      </c>
      <c r="AG92" s="144">
        <f t="shared" si="31"/>
        <v>6.3948846218409017E-14</v>
      </c>
      <c r="AH92" s="144">
        <f t="shared" si="31"/>
        <v>6.3948846218409017E-14</v>
      </c>
      <c r="AI92" s="144">
        <f t="shared" si="31"/>
        <v>6.3948846218409017E-14</v>
      </c>
      <c r="AJ92" s="144">
        <f t="shared" si="31"/>
        <v>6.3948846218409017E-14</v>
      </c>
      <c r="AK92" s="144">
        <f t="shared" si="31"/>
        <v>6.3948846218409017E-14</v>
      </c>
      <c r="AL92" s="144">
        <f t="shared" si="31"/>
        <v>6.3948846218409017E-14</v>
      </c>
      <c r="AM92" s="144">
        <f t="shared" si="31"/>
        <v>6.3948846218409017E-14</v>
      </c>
      <c r="AN92" s="144">
        <f t="shared" si="31"/>
        <v>6.3948846218409017E-14</v>
      </c>
      <c r="AO92" s="144">
        <f t="shared" si="31"/>
        <v>6.3948846218409017E-14</v>
      </c>
      <c r="AP92" s="144">
        <f t="shared" si="31"/>
        <v>6.3948846218409017E-14</v>
      </c>
      <c r="AQ92" s="144">
        <f t="shared" si="31"/>
        <v>6.3948846218409017E-14</v>
      </c>
      <c r="AR92" s="144">
        <f t="shared" si="31"/>
        <v>6.3948846218409017E-14</v>
      </c>
      <c r="AS92" s="144">
        <f t="shared" si="31"/>
        <v>6.3948846218409017E-14</v>
      </c>
      <c r="AT92" s="144">
        <f t="shared" si="31"/>
        <v>6.3948846218409017E-14</v>
      </c>
      <c r="AU92" s="144">
        <f t="shared" si="31"/>
        <v>6.3948846218409017E-14</v>
      </c>
      <c r="AV92" s="144">
        <f t="shared" si="31"/>
        <v>6.3948846218409017E-14</v>
      </c>
      <c r="AW92" s="144">
        <f t="shared" si="31"/>
        <v>6.3948846218409017E-14</v>
      </c>
      <c r="AX92" s="144">
        <f t="shared" si="31"/>
        <v>6.3948846218409017E-14</v>
      </c>
      <c r="AY92" s="144">
        <f t="shared" si="31"/>
        <v>6.3948846218409017E-14</v>
      </c>
      <c r="AZ92" s="144">
        <f t="shared" si="31"/>
        <v>6.3948846218409017E-14</v>
      </c>
      <c r="BA92" s="144">
        <f t="shared" si="31"/>
        <v>6.3948846218409017E-14</v>
      </c>
      <c r="BB92" s="144">
        <f t="shared" si="31"/>
        <v>6.3948846218409017E-14</v>
      </c>
      <c r="BC92" s="144">
        <f t="shared" si="31"/>
        <v>6.3948846218409017E-14</v>
      </c>
      <c r="BD92" s="144">
        <f t="shared" si="31"/>
        <v>6.3948846218409017E-14</v>
      </c>
      <c r="BE92" s="144">
        <f t="shared" si="31"/>
        <v>6.3948846218409017E-14</v>
      </c>
      <c r="BF92" s="144">
        <f t="shared" si="31"/>
        <v>6.3948846218409017E-14</v>
      </c>
      <c r="BG92" s="144">
        <f t="shared" si="31"/>
        <v>6.3948846218409017E-14</v>
      </c>
      <c r="BH92" s="144">
        <f t="shared" si="31"/>
        <v>6.3948846218409017E-14</v>
      </c>
      <c r="BI92" s="144"/>
    </row>
    <row r="93" spans="1:61" x14ac:dyDescent="0.25">
      <c r="A93" s="198" t="s">
        <v>112</v>
      </c>
      <c r="B93" s="198"/>
      <c r="D93" s="144">
        <f>SUM(G93:N93)</f>
        <v>402.24</v>
      </c>
      <c r="E93" s="144"/>
      <c r="F93" s="144"/>
      <c r="G93" s="144">
        <f>G89</f>
        <v>0</v>
      </c>
      <c r="H93" s="144">
        <f>H89</f>
        <v>0</v>
      </c>
      <c r="I93" s="144">
        <f>I89</f>
        <v>0</v>
      </c>
      <c r="J93" s="144">
        <f t="shared" ref="J93:BH93" si="32">J89</f>
        <v>349.44</v>
      </c>
      <c r="K93" s="144">
        <f t="shared" si="32"/>
        <v>17.28</v>
      </c>
      <c r="L93" s="144">
        <f t="shared" si="32"/>
        <v>35.519999999999996</v>
      </c>
      <c r="M93" s="144">
        <f t="shared" si="32"/>
        <v>0</v>
      </c>
      <c r="N93" s="144">
        <f t="shared" si="32"/>
        <v>0</v>
      </c>
      <c r="O93" s="144">
        <f t="shared" si="32"/>
        <v>0</v>
      </c>
      <c r="P93" s="144">
        <f t="shared" si="32"/>
        <v>0</v>
      </c>
      <c r="Q93" s="144">
        <f t="shared" si="32"/>
        <v>0</v>
      </c>
      <c r="R93" s="144">
        <f t="shared" si="32"/>
        <v>0</v>
      </c>
      <c r="S93" s="144">
        <f t="shared" si="32"/>
        <v>0</v>
      </c>
      <c r="T93" s="144">
        <f t="shared" si="32"/>
        <v>0</v>
      </c>
      <c r="U93" s="144">
        <f t="shared" si="32"/>
        <v>0</v>
      </c>
      <c r="V93" s="144">
        <f t="shared" si="32"/>
        <v>0</v>
      </c>
      <c r="W93" s="144">
        <f t="shared" si="32"/>
        <v>0</v>
      </c>
      <c r="X93" s="144">
        <f t="shared" si="32"/>
        <v>0</v>
      </c>
      <c r="Y93" s="144">
        <f t="shared" si="32"/>
        <v>0</v>
      </c>
      <c r="Z93" s="144">
        <f t="shared" si="32"/>
        <v>0</v>
      </c>
      <c r="AA93" s="144">
        <f t="shared" si="32"/>
        <v>0</v>
      </c>
      <c r="AB93" s="144">
        <f t="shared" si="32"/>
        <v>0</v>
      </c>
      <c r="AC93" s="144">
        <f t="shared" si="32"/>
        <v>0</v>
      </c>
      <c r="AD93" s="144">
        <f t="shared" si="32"/>
        <v>0</v>
      </c>
      <c r="AE93" s="144">
        <f t="shared" si="32"/>
        <v>0</v>
      </c>
      <c r="AF93" s="144">
        <f t="shared" si="32"/>
        <v>0</v>
      </c>
      <c r="AG93" s="144">
        <f t="shared" si="32"/>
        <v>0</v>
      </c>
      <c r="AH93" s="144">
        <f t="shared" si="32"/>
        <v>0</v>
      </c>
      <c r="AI93" s="144">
        <f t="shared" si="32"/>
        <v>0</v>
      </c>
      <c r="AJ93" s="144">
        <f t="shared" si="32"/>
        <v>0</v>
      </c>
      <c r="AK93" s="144">
        <f t="shared" si="32"/>
        <v>0</v>
      </c>
      <c r="AL93" s="144">
        <f t="shared" si="32"/>
        <v>0</v>
      </c>
      <c r="AM93" s="144">
        <f t="shared" si="32"/>
        <v>0</v>
      </c>
      <c r="AN93" s="144">
        <f t="shared" si="32"/>
        <v>0</v>
      </c>
      <c r="AO93" s="144">
        <f t="shared" si="32"/>
        <v>0</v>
      </c>
      <c r="AP93" s="144">
        <f t="shared" si="32"/>
        <v>0</v>
      </c>
      <c r="AQ93" s="144">
        <f t="shared" si="32"/>
        <v>0</v>
      </c>
      <c r="AR93" s="144">
        <f t="shared" si="32"/>
        <v>0</v>
      </c>
      <c r="AS93" s="144">
        <f t="shared" si="32"/>
        <v>0</v>
      </c>
      <c r="AT93" s="144">
        <f t="shared" si="32"/>
        <v>0</v>
      </c>
      <c r="AU93" s="144">
        <f t="shared" si="32"/>
        <v>0</v>
      </c>
      <c r="AV93" s="144">
        <f t="shared" si="32"/>
        <v>0</v>
      </c>
      <c r="AW93" s="144">
        <f t="shared" si="32"/>
        <v>0</v>
      </c>
      <c r="AX93" s="144">
        <f t="shared" si="32"/>
        <v>0</v>
      </c>
      <c r="AY93" s="144">
        <f t="shared" si="32"/>
        <v>0</v>
      </c>
      <c r="AZ93" s="144">
        <f t="shared" si="32"/>
        <v>0</v>
      </c>
      <c r="BA93" s="144">
        <f t="shared" si="32"/>
        <v>0</v>
      </c>
      <c r="BB93" s="144">
        <f t="shared" si="32"/>
        <v>0</v>
      </c>
      <c r="BC93" s="144">
        <f t="shared" si="32"/>
        <v>0</v>
      </c>
      <c r="BD93" s="144">
        <f t="shared" si="32"/>
        <v>0</v>
      </c>
      <c r="BE93" s="144">
        <f t="shared" si="32"/>
        <v>0</v>
      </c>
      <c r="BF93" s="144">
        <f t="shared" si="32"/>
        <v>0</v>
      </c>
      <c r="BG93" s="144">
        <f t="shared" si="32"/>
        <v>0</v>
      </c>
      <c r="BH93" s="144">
        <f t="shared" si="32"/>
        <v>0</v>
      </c>
      <c r="BI93" s="144"/>
    </row>
    <row r="94" spans="1:61" x14ac:dyDescent="0.25">
      <c r="A94" s="198" t="s">
        <v>113</v>
      </c>
      <c r="B94" s="198"/>
      <c r="C94" s="147">
        <f>C6</f>
        <v>0.05</v>
      </c>
      <c r="D94" s="144">
        <f>SUM(G94:BH94)</f>
        <v>-402.24</v>
      </c>
      <c r="G94" s="144">
        <f>MAX(-SUM($F89:G89)*$C94,-SUM($F89:G89)-SUM($E94:F94))</f>
        <v>0</v>
      </c>
      <c r="H94" s="144">
        <f>MAX(-SUM($F89:H89)*$C94,-SUM($F89:H89)-SUM($E94:G94))</f>
        <v>0</v>
      </c>
      <c r="I94" s="144">
        <f>MAX(-SUM($F89:I89)*$C94,-SUM($F89:I89)-SUM($E94:H94))</f>
        <v>0</v>
      </c>
      <c r="J94" s="144">
        <f>MAX(-SUM($F89:J89)*$C94,-SUM($F89:J89)-SUM($E94:I94))</f>
        <v>-17.472000000000001</v>
      </c>
      <c r="K94" s="144">
        <f>MAX(-SUM($F89:K89)*$C94,-SUM($F89:K89)-SUM($E94:J94))</f>
        <v>-18.336000000000002</v>
      </c>
      <c r="L94" s="144">
        <f>MAX(-SUM($F89:L89)*$C94,-SUM($F89:L89)-SUM($E94:K94))</f>
        <v>-20.112000000000002</v>
      </c>
      <c r="M94" s="144">
        <f>MAX(-SUM($F89:M89)*$C94,-SUM($F89:M89)-SUM($E94:L94))</f>
        <v>-20.112000000000002</v>
      </c>
      <c r="N94" s="144">
        <f>MAX(-SUM($F89:N89)*$C94,-SUM($F89:N89)-SUM($E94:M94))</f>
        <v>-20.112000000000002</v>
      </c>
      <c r="O94" s="144">
        <f>MAX(-SUM($F89:O89)*$C94,-SUM($F89:O89)-SUM($E94:N94))</f>
        <v>-20.112000000000002</v>
      </c>
      <c r="P94" s="144">
        <f>MAX(-SUM($F89:P89)*$C94,-SUM($F89:P89)-SUM($E94:O94))</f>
        <v>-20.112000000000002</v>
      </c>
      <c r="Q94" s="144">
        <f>MAX(-SUM($F89:Q89)*$C94,-SUM($F89:Q89)-SUM($E94:P94))</f>
        <v>-20.112000000000002</v>
      </c>
      <c r="R94" s="144">
        <f>MAX(-SUM($F89:R89)*$C94,-SUM($F89:R89)-SUM($E94:Q94))</f>
        <v>-20.112000000000002</v>
      </c>
      <c r="S94" s="144">
        <f>MAX(-SUM($F89:S89)*$C94,-SUM($F89:S89)-SUM($E94:R94))</f>
        <v>-20.112000000000002</v>
      </c>
      <c r="T94" s="144">
        <f>MAX(-SUM($F89:T89)*$C94,-SUM($F89:T89)-SUM($E94:S94))</f>
        <v>-20.112000000000002</v>
      </c>
      <c r="U94" s="144">
        <f>MAX(-SUM($F89:U89)*$C94,-SUM($F89:U89)-SUM($E94:T94))</f>
        <v>-20.112000000000002</v>
      </c>
      <c r="V94" s="144">
        <f>MAX(-SUM($F89:V89)*$C94,-SUM($F89:V89)-SUM($E94:U94))</f>
        <v>-20.112000000000002</v>
      </c>
      <c r="W94" s="144">
        <f>MAX(-SUM($F89:W89)*$C94,-SUM($F89:W89)-SUM($E94:V94))</f>
        <v>-20.112000000000002</v>
      </c>
      <c r="X94" s="144">
        <f>MAX(-SUM($F89:X89)*$C94,-SUM($F89:X89)-SUM($E94:W94))</f>
        <v>-20.112000000000002</v>
      </c>
      <c r="Y94" s="144">
        <f>MAX(-SUM($F89:Y89)*$C94,-SUM($F89:Y89)-SUM($E94:X94))</f>
        <v>-20.112000000000002</v>
      </c>
      <c r="Z94" s="144">
        <f>MAX(-SUM($F89:Z89)*$C94,-SUM($F89:Z89)-SUM($E94:Y94))</f>
        <v>-20.112000000000002</v>
      </c>
      <c r="AA94" s="144">
        <f>MAX(-SUM($F89:AA89)*$C94,-SUM($F89:AA89)-SUM($E94:Z94))</f>
        <v>-20.112000000000002</v>
      </c>
      <c r="AB94" s="144">
        <f>MAX(-SUM($F89:AB89)*$C94,-SUM($F89:AB89)-SUM($E94:AA94))</f>
        <v>-20.112000000000002</v>
      </c>
      <c r="AC94" s="144">
        <f>MAX(-SUM($F89:AC89)*$C94,-SUM($F89:AC89)-SUM($E94:AB94))</f>
        <v>-20.112000000000002</v>
      </c>
      <c r="AD94" s="144">
        <f>MAX(-SUM($F89:AD89)*$C94,-SUM($F89:AD89)-SUM($E94:AC94))</f>
        <v>-4.4159999999998831</v>
      </c>
      <c r="AE94" s="144">
        <f>MAX(-SUM($F89:AE89)*$C94,-SUM($F89:AE89)-SUM($E94:AD94))</f>
        <v>0</v>
      </c>
      <c r="AF94" s="144">
        <f>MAX(-SUM($F89:AF89)*$C94,-SUM($F89:AF89)-SUM($E94:AE94))</f>
        <v>0</v>
      </c>
      <c r="AG94" s="144">
        <f>MAX(-SUM($F89:AG89)*$C94,-SUM($F89:AG89)-SUM($E94:AF94))</f>
        <v>0</v>
      </c>
      <c r="AH94" s="144">
        <f>MAX(-SUM($F89:AH89)*$C94,-SUM($F89:AH89)-SUM($E94:AG94))</f>
        <v>0</v>
      </c>
      <c r="AI94" s="144">
        <f>MAX(-SUM($F89:AI89)*$C94,-SUM($F89:AI89)-SUM($E94:AH94))</f>
        <v>0</v>
      </c>
      <c r="AJ94" s="144">
        <f>MAX(-SUM($F89:AJ89)*$C94,-SUM($F89:AJ89)-SUM($E94:AI94))</f>
        <v>0</v>
      </c>
      <c r="AK94" s="144">
        <f>MAX(-SUM($F89:AK89)*$C94,-SUM($F89:AK89)-SUM($E94:AJ94))</f>
        <v>0</v>
      </c>
      <c r="AL94" s="144">
        <f>MAX(-SUM($F89:AL89)*$C94,-SUM($F89:AL89)-SUM($E94:AK94))</f>
        <v>0</v>
      </c>
      <c r="AM94" s="144">
        <f>MAX(-SUM($F89:AM89)*$C94,-SUM($F89:AM89)-SUM($E94:AL94))</f>
        <v>0</v>
      </c>
      <c r="AN94" s="144">
        <f>MAX(-SUM($F89:AN89)*$C94,-SUM($F89:AN89)-SUM($E94:AM94))</f>
        <v>0</v>
      </c>
      <c r="AO94" s="144">
        <f>MAX(-SUM($F89:AO89)*$C94,-SUM($F89:AO89)-SUM($E94:AN94))</f>
        <v>0</v>
      </c>
      <c r="AP94" s="144">
        <f>MAX(-SUM($F89:AP89)*$C94,-SUM($F89:AP89)-SUM($E94:AO94))</f>
        <v>0</v>
      </c>
      <c r="AQ94" s="144">
        <f>MAX(-SUM($F89:AQ89)*$C94,-SUM($F89:AQ89)-SUM($E94:AP94))</f>
        <v>0</v>
      </c>
      <c r="AR94" s="144">
        <f>MAX(-SUM($F89:AR89)*$C94,-SUM($F89:AR89)-SUM($E94:AQ94))</f>
        <v>0</v>
      </c>
      <c r="AS94" s="144">
        <f>MAX(-SUM($F89:AS89)*$C94,-SUM($F89:AS89)-SUM($E94:AR94))</f>
        <v>0</v>
      </c>
      <c r="AT94" s="144">
        <f>MAX(-SUM($F89:AT89)*$C94,-SUM($F89:AT89)-SUM($E94:AS94))</f>
        <v>0</v>
      </c>
      <c r="AU94" s="144">
        <f>MAX(-SUM($F89:AU89)*$C94,-SUM($F89:AU89)-SUM($E94:AT94))</f>
        <v>0</v>
      </c>
      <c r="AV94" s="144">
        <f>MAX(-SUM($F89:AV89)*$C94,-SUM($F89:AV89)-SUM($E94:AU94))</f>
        <v>0</v>
      </c>
      <c r="AW94" s="144">
        <f>MAX(-SUM($F89:AW89)*$C94,-SUM($F89:AW89)-SUM($E94:AV94))</f>
        <v>0</v>
      </c>
      <c r="AX94" s="144">
        <f>MAX(-SUM($F89:AX89)*$C94,-SUM($F89:AX89)-SUM($E94:AW94))</f>
        <v>0</v>
      </c>
      <c r="AY94" s="144">
        <f>MAX(-SUM($F89:AY89)*$C94,-SUM($F89:AY89)-SUM($E94:AX94))</f>
        <v>0</v>
      </c>
      <c r="AZ94" s="144">
        <f>MAX(-SUM($F89:AZ89)*$C94,-SUM($F89:AZ89)-SUM($E94:AY94))</f>
        <v>0</v>
      </c>
      <c r="BA94" s="144">
        <f>MAX(-SUM($F89:BA89)*$C94,-SUM($F89:BA89)-SUM($E94:AZ94))</f>
        <v>0</v>
      </c>
      <c r="BB94" s="144">
        <f>MAX(-SUM($F89:BB89)*$C94,-SUM($F89:BB89)-SUM($E94:BA94))</f>
        <v>0</v>
      </c>
      <c r="BC94" s="144">
        <f>MAX(-SUM($F89:BC89)*$C94,-SUM($F89:BC89)-SUM($E94:BB94))</f>
        <v>0</v>
      </c>
      <c r="BD94" s="144">
        <f>MAX(-SUM($F89:BD89)*$C94,-SUM($F89:BD89)-SUM($E94:BC94))</f>
        <v>0</v>
      </c>
      <c r="BE94" s="144">
        <f>MAX(-SUM($F89:BE89)*$C94,-SUM($F89:BE89)-SUM($E94:BD94))</f>
        <v>0</v>
      </c>
      <c r="BF94" s="144">
        <f>MAX(-SUM($F89:BF89)*$C94,-SUM($F89:BF89)-SUM($E94:BE94))</f>
        <v>0</v>
      </c>
      <c r="BG94" s="144">
        <f>MAX(-SUM($F89:BG89)*$C94,-SUM($F89:BG89)-SUM($E94:BF94))</f>
        <v>0</v>
      </c>
      <c r="BH94" s="144">
        <f>MAX(-SUM($F89:BH89)*$C94,-SUM($F89:BH89)-SUM($E94:BG94))</f>
        <v>0</v>
      </c>
      <c r="BI94" s="144"/>
    </row>
    <row r="95" spans="1:61" x14ac:dyDescent="0.25">
      <c r="A95" s="199" t="s">
        <v>114</v>
      </c>
      <c r="B95" s="199"/>
      <c r="D95" s="92">
        <f>SUM(D92:D94)</f>
        <v>0</v>
      </c>
      <c r="G95" s="92">
        <f>SUM(G92:G94)</f>
        <v>0</v>
      </c>
      <c r="H95" s="92">
        <f>SUM(H92:H94)</f>
        <v>0</v>
      </c>
      <c r="I95" s="92">
        <f>SUM(I92:I94)</f>
        <v>0</v>
      </c>
      <c r="J95" s="92">
        <f t="shared" ref="J95:BH95" si="33">SUM(J92:J94)</f>
        <v>331.96800000000002</v>
      </c>
      <c r="K95" s="92">
        <f t="shared" si="33"/>
        <v>330.91200000000003</v>
      </c>
      <c r="L95" s="92">
        <f t="shared" si="33"/>
        <v>346.32</v>
      </c>
      <c r="M95" s="92">
        <f t="shared" si="33"/>
        <v>326.20799999999997</v>
      </c>
      <c r="N95" s="92">
        <f t="shared" si="33"/>
        <v>306.09599999999995</v>
      </c>
      <c r="O95" s="92">
        <f t="shared" si="33"/>
        <v>285.98399999999992</v>
      </c>
      <c r="P95" s="92">
        <f t="shared" si="33"/>
        <v>265.8719999999999</v>
      </c>
      <c r="Q95" s="92">
        <f t="shared" si="33"/>
        <v>245.75999999999991</v>
      </c>
      <c r="R95" s="92">
        <f t="shared" si="33"/>
        <v>225.64799999999991</v>
      </c>
      <c r="S95" s="92">
        <f t="shared" si="33"/>
        <v>205.53599999999992</v>
      </c>
      <c r="T95" s="92">
        <f t="shared" si="33"/>
        <v>185.42399999999992</v>
      </c>
      <c r="U95" s="92">
        <f t="shared" si="33"/>
        <v>165.31199999999993</v>
      </c>
      <c r="V95" s="92">
        <f t="shared" si="33"/>
        <v>145.19999999999993</v>
      </c>
      <c r="W95" s="92">
        <f t="shared" si="33"/>
        <v>125.08799999999994</v>
      </c>
      <c r="X95" s="92">
        <f t="shared" si="33"/>
        <v>104.97599999999994</v>
      </c>
      <c r="Y95" s="92">
        <f t="shared" si="33"/>
        <v>84.863999999999947</v>
      </c>
      <c r="Z95" s="92">
        <f t="shared" si="33"/>
        <v>64.751999999999953</v>
      </c>
      <c r="AA95" s="92">
        <f t="shared" si="33"/>
        <v>44.639999999999951</v>
      </c>
      <c r="AB95" s="92">
        <f t="shared" si="33"/>
        <v>24.527999999999949</v>
      </c>
      <c r="AC95" s="92">
        <f t="shared" si="33"/>
        <v>4.4159999999999471</v>
      </c>
      <c r="AD95" s="92">
        <f t="shared" si="33"/>
        <v>6.3948846218409017E-14</v>
      </c>
      <c r="AE95" s="92">
        <f t="shared" si="33"/>
        <v>6.3948846218409017E-14</v>
      </c>
      <c r="AF95" s="92">
        <f t="shared" si="33"/>
        <v>6.3948846218409017E-14</v>
      </c>
      <c r="AG95" s="92">
        <f t="shared" si="33"/>
        <v>6.3948846218409017E-14</v>
      </c>
      <c r="AH95" s="92">
        <f t="shared" si="33"/>
        <v>6.3948846218409017E-14</v>
      </c>
      <c r="AI95" s="92">
        <f t="shared" si="33"/>
        <v>6.3948846218409017E-14</v>
      </c>
      <c r="AJ95" s="92">
        <f t="shared" si="33"/>
        <v>6.3948846218409017E-14</v>
      </c>
      <c r="AK95" s="92">
        <f t="shared" si="33"/>
        <v>6.3948846218409017E-14</v>
      </c>
      <c r="AL95" s="92">
        <f t="shared" si="33"/>
        <v>6.3948846218409017E-14</v>
      </c>
      <c r="AM95" s="92">
        <f t="shared" si="33"/>
        <v>6.3948846218409017E-14</v>
      </c>
      <c r="AN95" s="92">
        <f t="shared" si="33"/>
        <v>6.3948846218409017E-14</v>
      </c>
      <c r="AO95" s="92">
        <f t="shared" si="33"/>
        <v>6.3948846218409017E-14</v>
      </c>
      <c r="AP95" s="92">
        <f t="shared" si="33"/>
        <v>6.3948846218409017E-14</v>
      </c>
      <c r="AQ95" s="92">
        <f t="shared" si="33"/>
        <v>6.3948846218409017E-14</v>
      </c>
      <c r="AR95" s="92">
        <f t="shared" si="33"/>
        <v>6.3948846218409017E-14</v>
      </c>
      <c r="AS95" s="92">
        <f t="shared" si="33"/>
        <v>6.3948846218409017E-14</v>
      </c>
      <c r="AT95" s="92">
        <f t="shared" si="33"/>
        <v>6.3948846218409017E-14</v>
      </c>
      <c r="AU95" s="92">
        <f t="shared" si="33"/>
        <v>6.3948846218409017E-14</v>
      </c>
      <c r="AV95" s="92">
        <f t="shared" si="33"/>
        <v>6.3948846218409017E-14</v>
      </c>
      <c r="AW95" s="92">
        <f t="shared" si="33"/>
        <v>6.3948846218409017E-14</v>
      </c>
      <c r="AX95" s="92">
        <f t="shared" si="33"/>
        <v>6.3948846218409017E-14</v>
      </c>
      <c r="AY95" s="92">
        <f t="shared" si="33"/>
        <v>6.3948846218409017E-14</v>
      </c>
      <c r="AZ95" s="92">
        <f t="shared" si="33"/>
        <v>6.3948846218409017E-14</v>
      </c>
      <c r="BA95" s="92">
        <f t="shared" si="33"/>
        <v>6.3948846218409017E-14</v>
      </c>
      <c r="BB95" s="92">
        <f t="shared" si="33"/>
        <v>6.3948846218409017E-14</v>
      </c>
      <c r="BC95" s="92">
        <f t="shared" si="33"/>
        <v>6.3948846218409017E-14</v>
      </c>
      <c r="BD95" s="92">
        <f t="shared" si="33"/>
        <v>6.3948846218409017E-14</v>
      </c>
      <c r="BE95" s="92">
        <f t="shared" si="33"/>
        <v>6.3948846218409017E-14</v>
      </c>
      <c r="BF95" s="92">
        <f t="shared" si="33"/>
        <v>6.3948846218409017E-14</v>
      </c>
      <c r="BG95" s="92">
        <f t="shared" si="33"/>
        <v>6.3948846218409017E-14</v>
      </c>
      <c r="BH95" s="92">
        <f t="shared" si="33"/>
        <v>6.3948846218409017E-14</v>
      </c>
    </row>
    <row r="96" spans="1:61" x14ac:dyDescent="0.25">
      <c r="A96" s="197"/>
      <c r="B96" s="197"/>
    </row>
    <row r="97" spans="1:61" x14ac:dyDescent="0.25">
      <c r="A97" s="197" t="s">
        <v>115</v>
      </c>
      <c r="B97" s="197"/>
      <c r="G97" s="83">
        <f>G95</f>
        <v>0</v>
      </c>
      <c r="H97" s="83">
        <f>H95</f>
        <v>0</v>
      </c>
      <c r="I97" s="83">
        <f>I95</f>
        <v>0</v>
      </c>
      <c r="J97" s="83">
        <f>J95</f>
        <v>331.96800000000002</v>
      </c>
      <c r="K97" s="83">
        <f t="shared" ref="K97:BH97" si="34">K95</f>
        <v>330.91200000000003</v>
      </c>
      <c r="L97" s="83">
        <f t="shared" si="34"/>
        <v>346.32</v>
      </c>
      <c r="M97" s="83">
        <f t="shared" si="34"/>
        <v>326.20799999999997</v>
      </c>
      <c r="N97" s="83">
        <f t="shared" si="34"/>
        <v>306.09599999999995</v>
      </c>
      <c r="O97" s="83">
        <f t="shared" si="34"/>
        <v>285.98399999999992</v>
      </c>
      <c r="P97" s="83">
        <f t="shared" si="34"/>
        <v>265.8719999999999</v>
      </c>
      <c r="Q97" s="83">
        <f t="shared" si="34"/>
        <v>245.75999999999991</v>
      </c>
      <c r="R97" s="83">
        <f t="shared" si="34"/>
        <v>225.64799999999991</v>
      </c>
      <c r="S97" s="83">
        <f t="shared" si="34"/>
        <v>205.53599999999992</v>
      </c>
      <c r="T97" s="83">
        <f t="shared" si="34"/>
        <v>185.42399999999992</v>
      </c>
      <c r="U97" s="83">
        <f t="shared" si="34"/>
        <v>165.31199999999993</v>
      </c>
      <c r="V97" s="83">
        <f t="shared" si="34"/>
        <v>145.19999999999993</v>
      </c>
      <c r="W97" s="83">
        <f t="shared" si="34"/>
        <v>125.08799999999994</v>
      </c>
      <c r="X97" s="83">
        <f t="shared" si="34"/>
        <v>104.97599999999994</v>
      </c>
      <c r="Y97" s="83">
        <f t="shared" si="34"/>
        <v>84.863999999999947</v>
      </c>
      <c r="Z97" s="83">
        <f t="shared" si="34"/>
        <v>64.751999999999953</v>
      </c>
      <c r="AA97" s="83">
        <f t="shared" si="34"/>
        <v>44.639999999999951</v>
      </c>
      <c r="AB97" s="83">
        <f t="shared" si="34"/>
        <v>24.527999999999949</v>
      </c>
      <c r="AC97" s="83">
        <f t="shared" si="34"/>
        <v>4.4159999999999471</v>
      </c>
      <c r="AD97" s="83">
        <f t="shared" si="34"/>
        <v>6.3948846218409017E-14</v>
      </c>
      <c r="AE97" s="83">
        <f t="shared" si="34"/>
        <v>6.3948846218409017E-14</v>
      </c>
      <c r="AF97" s="83">
        <f t="shared" si="34"/>
        <v>6.3948846218409017E-14</v>
      </c>
      <c r="AG97" s="83">
        <f t="shared" si="34"/>
        <v>6.3948846218409017E-14</v>
      </c>
      <c r="AH97" s="83">
        <f t="shared" si="34"/>
        <v>6.3948846218409017E-14</v>
      </c>
      <c r="AI97" s="83">
        <f t="shared" si="34"/>
        <v>6.3948846218409017E-14</v>
      </c>
      <c r="AJ97" s="83">
        <f t="shared" si="34"/>
        <v>6.3948846218409017E-14</v>
      </c>
      <c r="AK97" s="83">
        <f t="shared" si="34"/>
        <v>6.3948846218409017E-14</v>
      </c>
      <c r="AL97" s="83">
        <f t="shared" si="34"/>
        <v>6.3948846218409017E-14</v>
      </c>
      <c r="AM97" s="83">
        <f t="shared" si="34"/>
        <v>6.3948846218409017E-14</v>
      </c>
      <c r="AN97" s="83">
        <f t="shared" si="34"/>
        <v>6.3948846218409017E-14</v>
      </c>
      <c r="AO97" s="83">
        <f t="shared" si="34"/>
        <v>6.3948846218409017E-14</v>
      </c>
      <c r="AP97" s="83">
        <f t="shared" si="34"/>
        <v>6.3948846218409017E-14</v>
      </c>
      <c r="AQ97" s="83">
        <f t="shared" si="34"/>
        <v>6.3948846218409017E-14</v>
      </c>
      <c r="AR97" s="83">
        <f t="shared" si="34"/>
        <v>6.3948846218409017E-14</v>
      </c>
      <c r="AS97" s="83">
        <f t="shared" si="34"/>
        <v>6.3948846218409017E-14</v>
      </c>
      <c r="AT97" s="83">
        <f t="shared" si="34"/>
        <v>6.3948846218409017E-14</v>
      </c>
      <c r="AU97" s="83">
        <f t="shared" si="34"/>
        <v>6.3948846218409017E-14</v>
      </c>
      <c r="AV97" s="83">
        <f t="shared" si="34"/>
        <v>6.3948846218409017E-14</v>
      </c>
      <c r="AW97" s="83">
        <f t="shared" si="34"/>
        <v>6.3948846218409017E-14</v>
      </c>
      <c r="AX97" s="83">
        <f t="shared" si="34"/>
        <v>6.3948846218409017E-14</v>
      </c>
      <c r="AY97" s="83">
        <f t="shared" si="34"/>
        <v>6.3948846218409017E-14</v>
      </c>
      <c r="AZ97" s="83">
        <f t="shared" si="34"/>
        <v>6.3948846218409017E-14</v>
      </c>
      <c r="BA97" s="83">
        <f t="shared" si="34"/>
        <v>6.3948846218409017E-14</v>
      </c>
      <c r="BB97" s="83">
        <f t="shared" si="34"/>
        <v>6.3948846218409017E-14</v>
      </c>
      <c r="BC97" s="83">
        <f t="shared" si="34"/>
        <v>6.3948846218409017E-14</v>
      </c>
      <c r="BD97" s="83">
        <f t="shared" si="34"/>
        <v>6.3948846218409017E-14</v>
      </c>
      <c r="BE97" s="83">
        <f t="shared" si="34"/>
        <v>6.3948846218409017E-14</v>
      </c>
      <c r="BF97" s="83">
        <f t="shared" si="34"/>
        <v>6.3948846218409017E-14</v>
      </c>
      <c r="BG97" s="83">
        <f t="shared" si="34"/>
        <v>6.3948846218409017E-14</v>
      </c>
      <c r="BH97" s="83">
        <f t="shared" si="34"/>
        <v>6.3948846218409017E-14</v>
      </c>
    </row>
    <row r="98" spans="1:61" x14ac:dyDescent="0.25">
      <c r="A98" s="200" t="s">
        <v>133</v>
      </c>
      <c r="B98" s="200"/>
      <c r="C98" s="61">
        <f>$C$61</f>
        <v>2</v>
      </c>
      <c r="D98" s="201"/>
      <c r="G98" s="83">
        <f ca="1">SUM(OFFSET(G97,0,0,1,-MIN($C98,G$55+1)))/$C98</f>
        <v>0</v>
      </c>
      <c r="H98" s="83">
        <f t="shared" ref="H98:BH98" ca="1" si="35">SUM(OFFSET(H97,0,0,1,-MIN($C98,H$55+1)))/$C98</f>
        <v>0</v>
      </c>
      <c r="I98" s="83">
        <f t="shared" ca="1" si="35"/>
        <v>0</v>
      </c>
      <c r="J98" s="151">
        <f ca="1">SUM(OFFSET(J97,0,0,1,-MIN($C98,J$55+1)))/$C98</f>
        <v>165.98400000000001</v>
      </c>
      <c r="K98" s="83">
        <f t="shared" ca="1" si="35"/>
        <v>331.44000000000005</v>
      </c>
      <c r="L98" s="83">
        <f t="shared" ca="1" si="35"/>
        <v>338.61599999999999</v>
      </c>
      <c r="M98" s="83">
        <f t="shared" ca="1" si="35"/>
        <v>336.26400000000001</v>
      </c>
      <c r="N98" s="83">
        <f t="shared" ca="1" si="35"/>
        <v>316.15199999999993</v>
      </c>
      <c r="O98" s="83">
        <f t="shared" ca="1" si="35"/>
        <v>296.03999999999996</v>
      </c>
      <c r="P98" s="83">
        <f t="shared" ca="1" si="35"/>
        <v>275.92799999999988</v>
      </c>
      <c r="Q98" s="83">
        <f t="shared" ca="1" si="35"/>
        <v>255.81599999999992</v>
      </c>
      <c r="R98" s="83">
        <f t="shared" ca="1" si="35"/>
        <v>235.70399999999989</v>
      </c>
      <c r="S98" s="83">
        <f t="shared" ca="1" si="35"/>
        <v>215.59199999999993</v>
      </c>
      <c r="T98" s="83">
        <f t="shared" ca="1" si="35"/>
        <v>195.4799999999999</v>
      </c>
      <c r="U98" s="83">
        <f t="shared" ca="1" si="35"/>
        <v>175.36799999999994</v>
      </c>
      <c r="V98" s="83">
        <f t="shared" ca="1" si="35"/>
        <v>155.25599999999991</v>
      </c>
      <c r="W98" s="83">
        <f t="shared" ca="1" si="35"/>
        <v>135.14399999999995</v>
      </c>
      <c r="X98" s="83">
        <f t="shared" ca="1" si="35"/>
        <v>115.03199999999994</v>
      </c>
      <c r="Y98" s="83">
        <f t="shared" ca="1" si="35"/>
        <v>94.919999999999945</v>
      </c>
      <c r="Z98" s="83">
        <f t="shared" ca="1" si="35"/>
        <v>74.80799999999995</v>
      </c>
      <c r="AA98" s="83">
        <f t="shared" ca="1" si="35"/>
        <v>54.695999999999955</v>
      </c>
      <c r="AB98" s="83">
        <f t="shared" ca="1" si="35"/>
        <v>34.583999999999946</v>
      </c>
      <c r="AC98" s="83">
        <f t="shared" ca="1" si="35"/>
        <v>14.471999999999948</v>
      </c>
      <c r="AD98" s="83">
        <f t="shared" ca="1" si="35"/>
        <v>2.2080000000000055</v>
      </c>
      <c r="AE98" s="83">
        <f t="shared" ca="1" si="35"/>
        <v>6.3948846218409017E-14</v>
      </c>
      <c r="AF98" s="83">
        <f t="shared" ca="1" si="35"/>
        <v>6.3948846218409017E-14</v>
      </c>
      <c r="AG98" s="83">
        <f t="shared" ca="1" si="35"/>
        <v>6.3948846218409017E-14</v>
      </c>
      <c r="AH98" s="83">
        <f t="shared" ca="1" si="35"/>
        <v>6.3948846218409017E-14</v>
      </c>
      <c r="AI98" s="83">
        <f t="shared" ca="1" si="35"/>
        <v>6.3948846218409017E-14</v>
      </c>
      <c r="AJ98" s="83">
        <f t="shared" ca="1" si="35"/>
        <v>6.3948846218409017E-14</v>
      </c>
      <c r="AK98" s="83">
        <f t="shared" ca="1" si="35"/>
        <v>6.3948846218409017E-14</v>
      </c>
      <c r="AL98" s="83">
        <f t="shared" ca="1" si="35"/>
        <v>6.3948846218409017E-14</v>
      </c>
      <c r="AM98" s="83">
        <f t="shared" ca="1" si="35"/>
        <v>6.3948846218409017E-14</v>
      </c>
      <c r="AN98" s="83">
        <f t="shared" ca="1" si="35"/>
        <v>6.3948846218409017E-14</v>
      </c>
      <c r="AO98" s="83">
        <f t="shared" ca="1" si="35"/>
        <v>6.3948846218409017E-14</v>
      </c>
      <c r="AP98" s="83">
        <f t="shared" ca="1" si="35"/>
        <v>6.3948846218409017E-14</v>
      </c>
      <c r="AQ98" s="83">
        <f t="shared" ca="1" si="35"/>
        <v>6.3948846218409017E-14</v>
      </c>
      <c r="AR98" s="83">
        <f t="shared" ca="1" si="35"/>
        <v>6.3948846218409017E-14</v>
      </c>
      <c r="AS98" s="83">
        <f t="shared" ca="1" si="35"/>
        <v>6.3948846218409017E-14</v>
      </c>
      <c r="AT98" s="83">
        <f t="shared" ca="1" si="35"/>
        <v>6.3948846218409017E-14</v>
      </c>
      <c r="AU98" s="83">
        <f t="shared" ca="1" si="35"/>
        <v>6.3948846218409017E-14</v>
      </c>
      <c r="AV98" s="83">
        <f t="shared" ca="1" si="35"/>
        <v>6.3948846218409017E-14</v>
      </c>
      <c r="AW98" s="83">
        <f t="shared" ca="1" si="35"/>
        <v>6.3948846218409017E-14</v>
      </c>
      <c r="AX98" s="83">
        <f t="shared" ca="1" si="35"/>
        <v>6.3948846218409017E-14</v>
      </c>
      <c r="AY98" s="83">
        <f t="shared" ca="1" si="35"/>
        <v>6.3948846218409017E-14</v>
      </c>
      <c r="AZ98" s="83">
        <f t="shared" ca="1" si="35"/>
        <v>6.3948846218409017E-14</v>
      </c>
      <c r="BA98" s="83">
        <f t="shared" ca="1" si="35"/>
        <v>6.3948846218409017E-14</v>
      </c>
      <c r="BB98" s="83">
        <f t="shared" ca="1" si="35"/>
        <v>6.3948846218409017E-14</v>
      </c>
      <c r="BC98" s="83">
        <f t="shared" ca="1" si="35"/>
        <v>6.3948846218409017E-14</v>
      </c>
      <c r="BD98" s="83">
        <f t="shared" ca="1" si="35"/>
        <v>6.3948846218409017E-14</v>
      </c>
      <c r="BE98" s="83">
        <f t="shared" ca="1" si="35"/>
        <v>6.3948846218409017E-14</v>
      </c>
      <c r="BF98" s="83">
        <f t="shared" ca="1" si="35"/>
        <v>6.3948846218409017E-14</v>
      </c>
      <c r="BG98" s="83">
        <f t="shared" ca="1" si="35"/>
        <v>6.3948846218409017E-14</v>
      </c>
      <c r="BH98" s="83">
        <f t="shared" ca="1" si="35"/>
        <v>6.3948846218409017E-14</v>
      </c>
    </row>
    <row r="99" spans="1:61" x14ac:dyDescent="0.25">
      <c r="A99" s="200" t="s">
        <v>140</v>
      </c>
      <c r="B99" s="200"/>
      <c r="C99" s="147">
        <f>$C$62</f>
        <v>0.46</v>
      </c>
      <c r="D99" s="190"/>
      <c r="G99" s="83">
        <f t="shared" ref="G99:BG100" ca="1" si="36">G98*$C99</f>
        <v>0</v>
      </c>
      <c r="H99" s="83">
        <f t="shared" ca="1" si="36"/>
        <v>0</v>
      </c>
      <c r="I99" s="83">
        <f t="shared" ca="1" si="36"/>
        <v>0</v>
      </c>
      <c r="J99" s="83">
        <f t="shared" ca="1" si="36"/>
        <v>76.352640000000008</v>
      </c>
      <c r="K99" s="83">
        <f t="shared" ca="1" si="36"/>
        <v>152.46240000000003</v>
      </c>
      <c r="L99" s="83">
        <f t="shared" ca="1" si="36"/>
        <v>155.76336000000001</v>
      </c>
      <c r="M99" s="83">
        <f t="shared" ca="1" si="36"/>
        <v>154.68144000000001</v>
      </c>
      <c r="N99" s="83">
        <f t="shared" ca="1" si="36"/>
        <v>145.42991999999998</v>
      </c>
      <c r="O99" s="83">
        <f t="shared" ca="1" si="36"/>
        <v>136.17839999999998</v>
      </c>
      <c r="P99" s="83">
        <f t="shared" ca="1" si="36"/>
        <v>126.92687999999995</v>
      </c>
      <c r="Q99" s="83">
        <f t="shared" ca="1" si="36"/>
        <v>117.67535999999997</v>
      </c>
      <c r="R99" s="83">
        <f t="shared" ca="1" si="36"/>
        <v>108.42383999999996</v>
      </c>
      <c r="S99" s="83">
        <f t="shared" ca="1" si="36"/>
        <v>99.172319999999971</v>
      </c>
      <c r="T99" s="83">
        <f t="shared" ca="1" si="36"/>
        <v>89.920799999999957</v>
      </c>
      <c r="U99" s="83">
        <f t="shared" ca="1" si="36"/>
        <v>80.669279999999972</v>
      </c>
      <c r="V99" s="83">
        <f t="shared" ca="1" si="36"/>
        <v>71.417759999999959</v>
      </c>
      <c r="W99" s="83">
        <f t="shared" ca="1" si="36"/>
        <v>62.166239999999981</v>
      </c>
      <c r="X99" s="83">
        <f t="shared" ca="1" si="36"/>
        <v>52.914719999999974</v>
      </c>
      <c r="Y99" s="83">
        <f t="shared" ca="1" si="36"/>
        <v>43.663199999999975</v>
      </c>
      <c r="Z99" s="83">
        <f t="shared" ca="1" si="36"/>
        <v>34.411679999999976</v>
      </c>
      <c r="AA99" s="83">
        <f t="shared" ca="1" si="36"/>
        <v>25.16015999999998</v>
      </c>
      <c r="AB99" s="83">
        <f t="shared" ca="1" si="36"/>
        <v>15.908639999999975</v>
      </c>
      <c r="AC99" s="83">
        <f t="shared" ca="1" si="36"/>
        <v>6.6571199999999759</v>
      </c>
      <c r="AD99" s="83">
        <f t="shared" ca="1" si="36"/>
        <v>1.0156800000000026</v>
      </c>
      <c r="AE99" s="83">
        <f t="shared" ca="1" si="36"/>
        <v>2.9416469260468152E-14</v>
      </c>
      <c r="AF99" s="83">
        <f t="shared" ca="1" si="36"/>
        <v>2.9416469260468152E-14</v>
      </c>
      <c r="AG99" s="83">
        <f t="shared" ca="1" si="36"/>
        <v>2.9416469260468152E-14</v>
      </c>
      <c r="AH99" s="83">
        <f t="shared" ca="1" si="36"/>
        <v>2.9416469260468152E-14</v>
      </c>
      <c r="AI99" s="83">
        <f t="shared" ca="1" si="36"/>
        <v>2.9416469260468152E-14</v>
      </c>
      <c r="AJ99" s="83">
        <f t="shared" ca="1" si="36"/>
        <v>2.9416469260468152E-14</v>
      </c>
      <c r="AK99" s="83">
        <f t="shared" ca="1" si="36"/>
        <v>2.9416469260468152E-14</v>
      </c>
      <c r="AL99" s="83">
        <f t="shared" ca="1" si="36"/>
        <v>2.9416469260468152E-14</v>
      </c>
      <c r="AM99" s="83">
        <f t="shared" ca="1" si="36"/>
        <v>2.9416469260468152E-14</v>
      </c>
      <c r="AN99" s="83">
        <f t="shared" ca="1" si="36"/>
        <v>2.9416469260468152E-14</v>
      </c>
      <c r="AO99" s="83">
        <f t="shared" ca="1" si="36"/>
        <v>2.9416469260468152E-14</v>
      </c>
      <c r="AP99" s="83">
        <f t="shared" ca="1" si="36"/>
        <v>2.9416469260468152E-14</v>
      </c>
      <c r="AQ99" s="83">
        <f t="shared" ca="1" si="36"/>
        <v>2.9416469260468152E-14</v>
      </c>
      <c r="AR99" s="83">
        <f t="shared" ca="1" si="36"/>
        <v>2.9416469260468152E-14</v>
      </c>
      <c r="AS99" s="83">
        <f t="shared" ca="1" si="36"/>
        <v>2.9416469260468152E-14</v>
      </c>
      <c r="AT99" s="83">
        <f t="shared" ca="1" si="36"/>
        <v>2.9416469260468152E-14</v>
      </c>
      <c r="AU99" s="83">
        <f t="shared" ca="1" si="36"/>
        <v>2.9416469260468152E-14</v>
      </c>
      <c r="AV99" s="83">
        <f t="shared" ca="1" si="36"/>
        <v>2.9416469260468152E-14</v>
      </c>
      <c r="AW99" s="83">
        <f t="shared" ca="1" si="36"/>
        <v>2.9416469260468152E-14</v>
      </c>
      <c r="AX99" s="83">
        <f t="shared" ca="1" si="36"/>
        <v>2.9416469260468152E-14</v>
      </c>
      <c r="AY99" s="83">
        <f t="shared" ca="1" si="36"/>
        <v>2.9416469260468152E-14</v>
      </c>
      <c r="AZ99" s="83">
        <f t="shared" ca="1" si="36"/>
        <v>2.9416469260468152E-14</v>
      </c>
      <c r="BA99" s="83">
        <f t="shared" ca="1" si="36"/>
        <v>2.9416469260468152E-14</v>
      </c>
      <c r="BB99" s="83">
        <f t="shared" ca="1" si="36"/>
        <v>2.9416469260468152E-14</v>
      </c>
      <c r="BC99" s="83">
        <f t="shared" ca="1" si="36"/>
        <v>2.9416469260468152E-14</v>
      </c>
      <c r="BD99" s="83">
        <f t="shared" ca="1" si="36"/>
        <v>2.9416469260468152E-14</v>
      </c>
      <c r="BE99" s="83">
        <f t="shared" ca="1" si="36"/>
        <v>2.9416469260468152E-14</v>
      </c>
      <c r="BF99" s="83">
        <f t="shared" ca="1" si="36"/>
        <v>2.9416469260468152E-14</v>
      </c>
      <c r="BG99" s="83">
        <f t="shared" ca="1" si="36"/>
        <v>2.9416469260468152E-14</v>
      </c>
      <c r="BH99" s="83">
        <f ca="1">BH98*$C99</f>
        <v>2.9416469260468152E-14</v>
      </c>
    </row>
    <row r="100" spans="1:61" x14ac:dyDescent="0.25">
      <c r="A100" s="200" t="s">
        <v>141</v>
      </c>
      <c r="B100" s="200"/>
      <c r="C100" s="147">
        <f>$C$63</f>
        <v>0.115</v>
      </c>
      <c r="G100" s="83">
        <f t="shared" ca="1" si="36"/>
        <v>0</v>
      </c>
      <c r="H100" s="83">
        <f t="shared" ca="1" si="36"/>
        <v>0</v>
      </c>
      <c r="I100" s="83">
        <f t="shared" ca="1" si="36"/>
        <v>0</v>
      </c>
      <c r="J100" s="83">
        <f t="shared" ca="1" si="36"/>
        <v>8.7805536000000011</v>
      </c>
      <c r="K100" s="83">
        <f t="shared" ca="1" si="36"/>
        <v>17.533176000000005</v>
      </c>
      <c r="L100" s="83">
        <f t="shared" ca="1" si="36"/>
        <v>17.912786400000002</v>
      </c>
      <c r="M100" s="83">
        <f t="shared" ca="1" si="36"/>
        <v>17.788365600000002</v>
      </c>
      <c r="N100" s="83">
        <f t="shared" ca="1" si="36"/>
        <v>16.7244408</v>
      </c>
      <c r="O100" s="83">
        <f t="shared" ca="1" si="36"/>
        <v>15.660515999999999</v>
      </c>
      <c r="P100" s="83">
        <f t="shared" ca="1" si="36"/>
        <v>14.596591199999995</v>
      </c>
      <c r="Q100" s="83">
        <f t="shared" ca="1" si="36"/>
        <v>13.532666399999997</v>
      </c>
      <c r="R100" s="83">
        <f t="shared" ca="1" si="36"/>
        <v>12.468741599999996</v>
      </c>
      <c r="S100" s="83">
        <f t="shared" ca="1" si="36"/>
        <v>11.404816799999997</v>
      </c>
      <c r="T100" s="83">
        <f t="shared" ca="1" si="36"/>
        <v>10.340891999999995</v>
      </c>
      <c r="U100" s="83">
        <f t="shared" ca="1" si="36"/>
        <v>9.2769671999999979</v>
      </c>
      <c r="V100" s="83">
        <f t="shared" ca="1" si="36"/>
        <v>8.2130423999999955</v>
      </c>
      <c r="W100" s="83">
        <f t="shared" ca="1" si="36"/>
        <v>7.1491175999999985</v>
      </c>
      <c r="X100" s="83">
        <f t="shared" ca="1" si="36"/>
        <v>6.0851927999999971</v>
      </c>
      <c r="Y100" s="83">
        <f t="shared" ca="1" si="36"/>
        <v>5.0212679999999974</v>
      </c>
      <c r="Z100" s="83">
        <f t="shared" ca="1" si="36"/>
        <v>3.9573431999999973</v>
      </c>
      <c r="AA100" s="83">
        <f t="shared" ca="1" si="36"/>
        <v>2.8934183999999976</v>
      </c>
      <c r="AB100" s="83">
        <f t="shared" ca="1" si="36"/>
        <v>1.8294935999999973</v>
      </c>
      <c r="AC100" s="83">
        <f t="shared" ca="1" si="36"/>
        <v>0.76556879999999727</v>
      </c>
      <c r="AD100" s="83">
        <f t="shared" ca="1" si="36"/>
        <v>0.1168032000000003</v>
      </c>
      <c r="AE100" s="83">
        <f t="shared" ca="1" si="36"/>
        <v>3.3828939649538375E-15</v>
      </c>
      <c r="AF100" s="83">
        <f t="shared" ca="1" si="36"/>
        <v>3.3828939649538375E-15</v>
      </c>
      <c r="AG100" s="83">
        <f t="shared" ca="1" si="36"/>
        <v>3.3828939649538375E-15</v>
      </c>
      <c r="AH100" s="83">
        <f t="shared" ca="1" si="36"/>
        <v>3.3828939649538375E-15</v>
      </c>
      <c r="AI100" s="83">
        <f t="shared" ca="1" si="36"/>
        <v>3.3828939649538375E-15</v>
      </c>
      <c r="AJ100" s="83">
        <f t="shared" ca="1" si="36"/>
        <v>3.3828939649538375E-15</v>
      </c>
      <c r="AK100" s="83">
        <f t="shared" ca="1" si="36"/>
        <v>3.3828939649538375E-15</v>
      </c>
      <c r="AL100" s="83">
        <f t="shared" ca="1" si="36"/>
        <v>3.3828939649538375E-15</v>
      </c>
      <c r="AM100" s="83">
        <f t="shared" ca="1" si="36"/>
        <v>3.3828939649538375E-15</v>
      </c>
      <c r="AN100" s="83">
        <f t="shared" ca="1" si="36"/>
        <v>3.3828939649538375E-15</v>
      </c>
      <c r="AO100" s="83">
        <f t="shared" ca="1" si="36"/>
        <v>3.3828939649538375E-15</v>
      </c>
      <c r="AP100" s="83">
        <f t="shared" ca="1" si="36"/>
        <v>3.3828939649538375E-15</v>
      </c>
      <c r="AQ100" s="83">
        <f t="shared" ca="1" si="36"/>
        <v>3.3828939649538375E-15</v>
      </c>
      <c r="AR100" s="83">
        <f t="shared" ca="1" si="36"/>
        <v>3.3828939649538375E-15</v>
      </c>
      <c r="AS100" s="83">
        <f t="shared" ca="1" si="36"/>
        <v>3.3828939649538375E-15</v>
      </c>
      <c r="AT100" s="83">
        <f t="shared" ca="1" si="36"/>
        <v>3.3828939649538375E-15</v>
      </c>
      <c r="AU100" s="83">
        <f t="shared" ca="1" si="36"/>
        <v>3.3828939649538375E-15</v>
      </c>
      <c r="AV100" s="83">
        <f t="shared" ca="1" si="36"/>
        <v>3.3828939649538375E-15</v>
      </c>
      <c r="AW100" s="83">
        <f t="shared" ca="1" si="36"/>
        <v>3.3828939649538375E-15</v>
      </c>
      <c r="AX100" s="83">
        <f t="shared" ca="1" si="36"/>
        <v>3.3828939649538375E-15</v>
      </c>
      <c r="AY100" s="83">
        <f t="shared" ca="1" si="36"/>
        <v>3.3828939649538375E-15</v>
      </c>
      <c r="AZ100" s="83">
        <f t="shared" ca="1" si="36"/>
        <v>3.3828939649538375E-15</v>
      </c>
      <c r="BA100" s="83">
        <f t="shared" ca="1" si="36"/>
        <v>3.3828939649538375E-15</v>
      </c>
      <c r="BB100" s="83">
        <f t="shared" ca="1" si="36"/>
        <v>3.3828939649538375E-15</v>
      </c>
      <c r="BC100" s="83">
        <f t="shared" ca="1" si="36"/>
        <v>3.3828939649538375E-15</v>
      </c>
      <c r="BD100" s="83">
        <f t="shared" ca="1" si="36"/>
        <v>3.3828939649538375E-15</v>
      </c>
      <c r="BE100" s="83">
        <f t="shared" ca="1" si="36"/>
        <v>3.3828939649538375E-15</v>
      </c>
      <c r="BF100" s="83">
        <f t="shared" ca="1" si="36"/>
        <v>3.3828939649538375E-15</v>
      </c>
      <c r="BG100" s="83">
        <f t="shared" ca="1" si="36"/>
        <v>3.3828939649538375E-15</v>
      </c>
      <c r="BH100" s="83">
        <f ca="1">BH99*$C100</f>
        <v>3.3828939649538375E-15</v>
      </c>
    </row>
    <row r="103" spans="1:61" s="188" customFormat="1" ht="15.6" x14ac:dyDescent="0.3">
      <c r="A103" s="187" t="s">
        <v>157</v>
      </c>
      <c r="B103" s="187"/>
    </row>
    <row r="105" spans="1:61" ht="15.6" x14ac:dyDescent="0.3">
      <c r="A105" s="142" t="s">
        <v>158</v>
      </c>
      <c r="B105" s="142"/>
    </row>
    <row r="106" spans="1:61" x14ac:dyDescent="0.25">
      <c r="A106" s="83" t="s">
        <v>132</v>
      </c>
      <c r="G106" s="143"/>
      <c r="H106" s="143"/>
      <c r="I106" s="143"/>
      <c r="J106" s="143"/>
      <c r="K106" s="143"/>
      <c r="L106" s="143"/>
      <c r="M106" s="143"/>
      <c r="N106" s="143"/>
    </row>
    <row r="107" spans="1:61" x14ac:dyDescent="0.25">
      <c r="A107" s="83" t="s">
        <v>109</v>
      </c>
      <c r="D107" s="144">
        <f>SUM(G107:N107)</f>
        <v>334.03467948829996</v>
      </c>
      <c r="G107" s="144">
        <f>G122+G137+G152+G167+G182</f>
        <v>101.9466455275</v>
      </c>
      <c r="H107" s="144">
        <f t="shared" ref="H107:N107" si="37">H122+H137+H152+H167+H182</f>
        <v>69.941987970400007</v>
      </c>
      <c r="I107" s="144">
        <f t="shared" si="37"/>
        <v>41.0900459904</v>
      </c>
      <c r="J107" s="144">
        <f t="shared" si="37"/>
        <v>49.92</v>
      </c>
      <c r="K107" s="144">
        <f t="shared" si="37"/>
        <v>44.16</v>
      </c>
      <c r="L107" s="144">
        <f t="shared" si="37"/>
        <v>23.999999999999996</v>
      </c>
      <c r="M107" s="144">
        <f t="shared" si="37"/>
        <v>2.976</v>
      </c>
      <c r="N107" s="144">
        <f t="shared" si="37"/>
        <v>0</v>
      </c>
    </row>
    <row r="108" spans="1:61" x14ac:dyDescent="0.25">
      <c r="A108" s="83" t="s">
        <v>110</v>
      </c>
      <c r="G108" s="144">
        <f t="shared" ref="G108:N108" si="38">+F108+G107</f>
        <v>101.9466455275</v>
      </c>
      <c r="H108" s="144">
        <f t="shared" si="38"/>
        <v>171.8886334979</v>
      </c>
      <c r="I108" s="144">
        <f t="shared" si="38"/>
        <v>212.9786794883</v>
      </c>
      <c r="J108" s="144">
        <f t="shared" si="38"/>
        <v>262.89867948829999</v>
      </c>
      <c r="K108" s="144">
        <f t="shared" si="38"/>
        <v>307.05867948829996</v>
      </c>
      <c r="L108" s="144">
        <f t="shared" si="38"/>
        <v>331.05867948829996</v>
      </c>
      <c r="M108" s="144">
        <f t="shared" si="38"/>
        <v>334.03467948829996</v>
      </c>
      <c r="N108" s="144">
        <f t="shared" si="38"/>
        <v>334.03467948829996</v>
      </c>
    </row>
    <row r="110" spans="1:61" x14ac:dyDescent="0.25">
      <c r="A110" s="146" t="s">
        <v>111</v>
      </c>
      <c r="B110" s="146"/>
      <c r="G110" s="144">
        <f t="shared" ref="G110:BH110" si="39">F113</f>
        <v>0</v>
      </c>
      <c r="H110" s="144">
        <f t="shared" ca="1" si="39"/>
        <v>98.888246161674999</v>
      </c>
      <c r="I110" s="144">
        <f t="shared" ca="1" si="39"/>
        <v>163.67357512713801</v>
      </c>
      <c r="J110" s="144">
        <f t="shared" ca="1" si="39"/>
        <v>198.37426073288901</v>
      </c>
      <c r="K110" s="144">
        <f t="shared" ca="1" si="39"/>
        <v>240.40730034824003</v>
      </c>
      <c r="L110" s="144">
        <f t="shared" ca="1" si="39"/>
        <v>275.35553996359101</v>
      </c>
      <c r="M110" s="144">
        <f t="shared" ca="1" si="39"/>
        <v>289.423779578942</v>
      </c>
      <c r="N110" s="144">
        <f t="shared" ca="1" si="39"/>
        <v>282.37873919429302</v>
      </c>
      <c r="O110" s="144">
        <f t="shared" ca="1" si="39"/>
        <v>272.35769880964403</v>
      </c>
      <c r="P110" s="144">
        <f t="shared" ca="1" si="39"/>
        <v>262.33665842499505</v>
      </c>
      <c r="Q110" s="144">
        <f t="shared" ca="1" si="39"/>
        <v>252.31561804034604</v>
      </c>
      <c r="R110" s="144">
        <f t="shared" ca="1" si="39"/>
        <v>242.29457765569703</v>
      </c>
      <c r="S110" s="144">
        <f t="shared" ca="1" si="39"/>
        <v>232.27353727104801</v>
      </c>
      <c r="T110" s="144">
        <f t="shared" ca="1" si="39"/>
        <v>222.252496886399</v>
      </c>
      <c r="U110" s="144">
        <f t="shared" ca="1" si="39"/>
        <v>212.23145650174999</v>
      </c>
      <c r="V110" s="144">
        <f t="shared" ca="1" si="39"/>
        <v>202.21041611710098</v>
      </c>
      <c r="W110" s="144">
        <f t="shared" ca="1" si="39"/>
        <v>192.18937573245196</v>
      </c>
      <c r="X110" s="144">
        <f t="shared" ca="1" si="39"/>
        <v>182.16833534780295</v>
      </c>
      <c r="Y110" s="144">
        <f t="shared" ca="1" si="39"/>
        <v>172.14729496315394</v>
      </c>
      <c r="Z110" s="144">
        <f t="shared" ca="1" si="39"/>
        <v>162.12625457850493</v>
      </c>
      <c r="AA110" s="144">
        <f t="shared" ca="1" si="39"/>
        <v>152.10521419385591</v>
      </c>
      <c r="AB110" s="144">
        <f t="shared" ca="1" si="39"/>
        <v>142.0841738092069</v>
      </c>
      <c r="AC110" s="144">
        <f t="shared" ca="1" si="39"/>
        <v>132.06313342455789</v>
      </c>
      <c r="AD110" s="144">
        <f t="shared" ca="1" si="39"/>
        <v>122.04209303990889</v>
      </c>
      <c r="AE110" s="144">
        <f t="shared" ca="1" si="39"/>
        <v>112.02105265525989</v>
      </c>
      <c r="AF110" s="144">
        <f t="shared" ca="1" si="39"/>
        <v>102.0000122706109</v>
      </c>
      <c r="AG110" s="144">
        <f t="shared" ca="1" si="39"/>
        <v>91.978971885961897</v>
      </c>
      <c r="AH110" s="144">
        <f t="shared" ca="1" si="39"/>
        <v>81.957931501312899</v>
      </c>
      <c r="AI110" s="144">
        <f t="shared" ca="1" si="39"/>
        <v>71.936891116663901</v>
      </c>
      <c r="AJ110" s="144">
        <f t="shared" ca="1" si="39"/>
        <v>61.915850732014903</v>
      </c>
      <c r="AK110" s="144">
        <f t="shared" ca="1" si="39"/>
        <v>51.894810347365905</v>
      </c>
      <c r="AL110" s="144">
        <f t="shared" ca="1" si="39"/>
        <v>41.873769962716906</v>
      </c>
      <c r="AM110" s="144">
        <f t="shared" ca="1" si="39"/>
        <v>31.852729578067908</v>
      </c>
      <c r="AN110" s="144">
        <f t="shared" ca="1" si="39"/>
        <v>21.83168919341891</v>
      </c>
      <c r="AO110" s="144">
        <f t="shared" ca="1" si="39"/>
        <v>12.265284555447897</v>
      </c>
      <c r="AP110" s="144">
        <f t="shared" ca="1" si="39"/>
        <v>3.7917310923848966</v>
      </c>
      <c r="AQ110" s="144">
        <f t="shared" ca="1" si="39"/>
        <v>-2.0961010704922955E-13</v>
      </c>
      <c r="AR110" s="144">
        <f t="shared" ca="1" si="39"/>
        <v>-2.0961010704922955E-13</v>
      </c>
      <c r="AS110" s="144">
        <f t="shared" ca="1" si="39"/>
        <v>-2.0961010704922955E-13</v>
      </c>
      <c r="AT110" s="144">
        <f t="shared" ca="1" si="39"/>
        <v>-2.0961010704922955E-13</v>
      </c>
      <c r="AU110" s="144">
        <f t="shared" ca="1" si="39"/>
        <v>-2.0961010704922955E-13</v>
      </c>
      <c r="AV110" s="144">
        <f t="shared" ca="1" si="39"/>
        <v>-2.0961010704922955E-13</v>
      </c>
      <c r="AW110" s="144">
        <f t="shared" ca="1" si="39"/>
        <v>-2.0961010704922955E-13</v>
      </c>
      <c r="AX110" s="144">
        <f t="shared" ca="1" si="39"/>
        <v>-2.0961010704922955E-13</v>
      </c>
      <c r="AY110" s="144">
        <f t="shared" ca="1" si="39"/>
        <v>-2.0961010704922955E-13</v>
      </c>
      <c r="AZ110" s="144">
        <f t="shared" ca="1" si="39"/>
        <v>-2.0961010704922955E-13</v>
      </c>
      <c r="BA110" s="144">
        <f t="shared" ca="1" si="39"/>
        <v>-2.0961010704922955E-13</v>
      </c>
      <c r="BB110" s="144">
        <f t="shared" ca="1" si="39"/>
        <v>-2.0961010704922955E-13</v>
      </c>
      <c r="BC110" s="144">
        <f t="shared" ca="1" si="39"/>
        <v>-2.0961010704922955E-13</v>
      </c>
      <c r="BD110" s="144">
        <f t="shared" ca="1" si="39"/>
        <v>-2.0961010704922955E-13</v>
      </c>
      <c r="BE110" s="144">
        <f t="shared" ca="1" si="39"/>
        <v>-2.0961010704922955E-13</v>
      </c>
      <c r="BF110" s="144">
        <f t="shared" ca="1" si="39"/>
        <v>-2.0961010704922955E-13</v>
      </c>
      <c r="BG110" s="144">
        <f t="shared" ca="1" si="39"/>
        <v>-2.0961010704922955E-13</v>
      </c>
      <c r="BH110" s="144">
        <f t="shared" ca="1" si="39"/>
        <v>-2.0961010704922955E-13</v>
      </c>
      <c r="BI110" s="144"/>
    </row>
    <row r="111" spans="1:61" x14ac:dyDescent="0.25">
      <c r="A111" s="146" t="s">
        <v>112</v>
      </c>
      <c r="B111" s="146"/>
      <c r="D111" s="144">
        <f>SUM(G111:N111)</f>
        <v>334.03467948829996</v>
      </c>
      <c r="E111" s="144"/>
      <c r="F111" s="144"/>
      <c r="G111" s="144">
        <f>G107</f>
        <v>101.9466455275</v>
      </c>
      <c r="H111" s="144">
        <f>H107</f>
        <v>69.941987970400007</v>
      </c>
      <c r="I111" s="144">
        <f>I107</f>
        <v>41.0900459904</v>
      </c>
      <c r="J111" s="144">
        <f t="shared" ref="J111:BH111" si="40">J107</f>
        <v>49.92</v>
      </c>
      <c r="K111" s="144">
        <f t="shared" si="40"/>
        <v>44.16</v>
      </c>
      <c r="L111" s="144">
        <f t="shared" si="40"/>
        <v>23.999999999999996</v>
      </c>
      <c r="M111" s="144">
        <f t="shared" si="40"/>
        <v>2.976</v>
      </c>
      <c r="N111" s="144">
        <f t="shared" si="40"/>
        <v>0</v>
      </c>
      <c r="O111" s="144">
        <f t="shared" si="40"/>
        <v>0</v>
      </c>
      <c r="P111" s="144">
        <f t="shared" si="40"/>
        <v>0</v>
      </c>
      <c r="Q111" s="144">
        <f t="shared" si="40"/>
        <v>0</v>
      </c>
      <c r="R111" s="144">
        <f t="shared" si="40"/>
        <v>0</v>
      </c>
      <c r="S111" s="144">
        <f t="shared" si="40"/>
        <v>0</v>
      </c>
      <c r="T111" s="144">
        <f t="shared" si="40"/>
        <v>0</v>
      </c>
      <c r="U111" s="144">
        <f t="shared" si="40"/>
        <v>0</v>
      </c>
      <c r="V111" s="144">
        <f t="shared" si="40"/>
        <v>0</v>
      </c>
      <c r="W111" s="144">
        <f t="shared" si="40"/>
        <v>0</v>
      </c>
      <c r="X111" s="144">
        <f t="shared" si="40"/>
        <v>0</v>
      </c>
      <c r="Y111" s="144">
        <f t="shared" si="40"/>
        <v>0</v>
      </c>
      <c r="Z111" s="144">
        <f t="shared" si="40"/>
        <v>0</v>
      </c>
      <c r="AA111" s="144">
        <f t="shared" si="40"/>
        <v>0</v>
      </c>
      <c r="AB111" s="144">
        <f t="shared" si="40"/>
        <v>0</v>
      </c>
      <c r="AC111" s="144">
        <f t="shared" si="40"/>
        <v>0</v>
      </c>
      <c r="AD111" s="144">
        <f t="shared" si="40"/>
        <v>0</v>
      </c>
      <c r="AE111" s="144">
        <f t="shared" si="40"/>
        <v>0</v>
      </c>
      <c r="AF111" s="144">
        <f t="shared" si="40"/>
        <v>0</v>
      </c>
      <c r="AG111" s="144">
        <f t="shared" si="40"/>
        <v>0</v>
      </c>
      <c r="AH111" s="144">
        <f t="shared" si="40"/>
        <v>0</v>
      </c>
      <c r="AI111" s="144">
        <f t="shared" si="40"/>
        <v>0</v>
      </c>
      <c r="AJ111" s="144">
        <f t="shared" si="40"/>
        <v>0</v>
      </c>
      <c r="AK111" s="144">
        <f t="shared" si="40"/>
        <v>0</v>
      </c>
      <c r="AL111" s="144">
        <f t="shared" si="40"/>
        <v>0</v>
      </c>
      <c r="AM111" s="144">
        <f t="shared" si="40"/>
        <v>0</v>
      </c>
      <c r="AN111" s="144">
        <f t="shared" si="40"/>
        <v>0</v>
      </c>
      <c r="AO111" s="144">
        <f t="shared" si="40"/>
        <v>0</v>
      </c>
      <c r="AP111" s="144">
        <f t="shared" si="40"/>
        <v>0</v>
      </c>
      <c r="AQ111" s="144">
        <f t="shared" si="40"/>
        <v>0</v>
      </c>
      <c r="AR111" s="144">
        <f t="shared" si="40"/>
        <v>0</v>
      </c>
      <c r="AS111" s="144">
        <f t="shared" si="40"/>
        <v>0</v>
      </c>
      <c r="AT111" s="144">
        <f t="shared" si="40"/>
        <v>0</v>
      </c>
      <c r="AU111" s="144">
        <f t="shared" si="40"/>
        <v>0</v>
      </c>
      <c r="AV111" s="144">
        <f t="shared" si="40"/>
        <v>0</v>
      </c>
      <c r="AW111" s="144">
        <f t="shared" si="40"/>
        <v>0</v>
      </c>
      <c r="AX111" s="144">
        <f t="shared" si="40"/>
        <v>0</v>
      </c>
      <c r="AY111" s="144">
        <f t="shared" si="40"/>
        <v>0</v>
      </c>
      <c r="AZ111" s="144">
        <f t="shared" si="40"/>
        <v>0</v>
      </c>
      <c r="BA111" s="144">
        <f t="shared" si="40"/>
        <v>0</v>
      </c>
      <c r="BB111" s="144">
        <f t="shared" si="40"/>
        <v>0</v>
      </c>
      <c r="BC111" s="144">
        <f t="shared" si="40"/>
        <v>0</v>
      </c>
      <c r="BD111" s="144">
        <f t="shared" si="40"/>
        <v>0</v>
      </c>
      <c r="BE111" s="144">
        <f t="shared" si="40"/>
        <v>0</v>
      </c>
      <c r="BF111" s="144">
        <f t="shared" si="40"/>
        <v>0</v>
      </c>
      <c r="BG111" s="144">
        <f t="shared" si="40"/>
        <v>0</v>
      </c>
      <c r="BH111" s="144">
        <f t="shared" si="40"/>
        <v>0</v>
      </c>
      <c r="BI111" s="144"/>
    </row>
    <row r="112" spans="1:61" x14ac:dyDescent="0.25">
      <c r="A112" s="146" t="s">
        <v>113</v>
      </c>
      <c r="B112" s="146"/>
      <c r="C112" s="147"/>
      <c r="D112" s="144">
        <f ca="1">SUM(G112:BH112)</f>
        <v>-334.03467948830018</v>
      </c>
      <c r="G112" s="144">
        <f ca="1">G127+G142+G157+G172+G187</f>
        <v>-3.0583993658249997</v>
      </c>
      <c r="H112" s="144">
        <f t="shared" ref="H112:BH112" ca="1" si="41">H127+H142+H157+H172+H187</f>
        <v>-5.1566590049370005</v>
      </c>
      <c r="I112" s="144">
        <f t="shared" ca="1" si="41"/>
        <v>-6.3893603846489997</v>
      </c>
      <c r="J112" s="144">
        <f t="shared" ca="1" si="41"/>
        <v>-7.886960384649</v>
      </c>
      <c r="K112" s="144">
        <f t="shared" ca="1" si="41"/>
        <v>-9.2117603846490006</v>
      </c>
      <c r="L112" s="144">
        <f t="shared" ca="1" si="41"/>
        <v>-9.9317603846489995</v>
      </c>
      <c r="M112" s="144">
        <f t="shared" ca="1" si="41"/>
        <v>-10.021040384649</v>
      </c>
      <c r="N112" s="144">
        <f t="shared" ca="1" si="41"/>
        <v>-10.021040384649</v>
      </c>
      <c r="O112" s="144">
        <f t="shared" ca="1" si="41"/>
        <v>-10.021040384649</v>
      </c>
      <c r="P112" s="144">
        <f t="shared" ca="1" si="41"/>
        <v>-10.021040384649</v>
      </c>
      <c r="Q112" s="144">
        <f t="shared" ca="1" si="41"/>
        <v>-10.021040384649</v>
      </c>
      <c r="R112" s="144">
        <f t="shared" ca="1" si="41"/>
        <v>-10.021040384649</v>
      </c>
      <c r="S112" s="144">
        <f t="shared" ca="1" si="41"/>
        <v>-10.021040384649</v>
      </c>
      <c r="T112" s="144">
        <f t="shared" ca="1" si="41"/>
        <v>-10.021040384649</v>
      </c>
      <c r="U112" s="144">
        <f t="shared" ca="1" si="41"/>
        <v>-10.021040384649</v>
      </c>
      <c r="V112" s="144">
        <f t="shared" ca="1" si="41"/>
        <v>-10.021040384649</v>
      </c>
      <c r="W112" s="144">
        <f t="shared" ca="1" si="41"/>
        <v>-10.021040384649</v>
      </c>
      <c r="X112" s="144">
        <f t="shared" ca="1" si="41"/>
        <v>-10.021040384649</v>
      </c>
      <c r="Y112" s="144">
        <f t="shared" ca="1" si="41"/>
        <v>-10.021040384649</v>
      </c>
      <c r="Z112" s="144">
        <f t="shared" ca="1" si="41"/>
        <v>-10.021040384649</v>
      </c>
      <c r="AA112" s="144">
        <f t="shared" ca="1" si="41"/>
        <v>-10.021040384649</v>
      </c>
      <c r="AB112" s="144">
        <f t="shared" ca="1" si="41"/>
        <v>-10.021040384649</v>
      </c>
      <c r="AC112" s="144">
        <f t="shared" ca="1" si="41"/>
        <v>-10.021040384649</v>
      </c>
      <c r="AD112" s="144">
        <f t="shared" ca="1" si="41"/>
        <v>-10.021040384649</v>
      </c>
      <c r="AE112" s="144">
        <f t="shared" ca="1" si="41"/>
        <v>-10.021040384649</v>
      </c>
      <c r="AF112" s="144">
        <f t="shared" ca="1" si="41"/>
        <v>-10.021040384649</v>
      </c>
      <c r="AG112" s="144">
        <f t="shared" ca="1" si="41"/>
        <v>-10.021040384649</v>
      </c>
      <c r="AH112" s="144">
        <f t="shared" ca="1" si="41"/>
        <v>-10.021040384649</v>
      </c>
      <c r="AI112" s="144">
        <f t="shared" ca="1" si="41"/>
        <v>-10.021040384649</v>
      </c>
      <c r="AJ112" s="144">
        <f t="shared" ca="1" si="41"/>
        <v>-10.021040384649</v>
      </c>
      <c r="AK112" s="144">
        <f t="shared" ca="1" si="41"/>
        <v>-10.021040384649</v>
      </c>
      <c r="AL112" s="144">
        <f t="shared" ca="1" si="41"/>
        <v>-10.021040384649</v>
      </c>
      <c r="AM112" s="144">
        <f t="shared" ca="1" si="41"/>
        <v>-10.021040384649</v>
      </c>
      <c r="AN112" s="144">
        <f t="shared" ca="1" si="41"/>
        <v>-9.5664046379710133</v>
      </c>
      <c r="AO112" s="144">
        <f t="shared" ca="1" si="41"/>
        <v>-8.4735534630630003</v>
      </c>
      <c r="AP112" s="144">
        <f t="shared" ca="1" si="41"/>
        <v>-3.7917310923851062</v>
      </c>
      <c r="AQ112" s="144">
        <f t="shared" ca="1" si="41"/>
        <v>0</v>
      </c>
      <c r="AR112" s="144">
        <f t="shared" ca="1" si="41"/>
        <v>0</v>
      </c>
      <c r="AS112" s="144">
        <f t="shared" ca="1" si="41"/>
        <v>0</v>
      </c>
      <c r="AT112" s="144">
        <f t="shared" ca="1" si="41"/>
        <v>0</v>
      </c>
      <c r="AU112" s="144">
        <f t="shared" ca="1" si="41"/>
        <v>0</v>
      </c>
      <c r="AV112" s="144">
        <f t="shared" ca="1" si="41"/>
        <v>0</v>
      </c>
      <c r="AW112" s="144">
        <f t="shared" ca="1" si="41"/>
        <v>0</v>
      </c>
      <c r="AX112" s="144">
        <f t="shared" ca="1" si="41"/>
        <v>0</v>
      </c>
      <c r="AY112" s="144">
        <f t="shared" ca="1" si="41"/>
        <v>0</v>
      </c>
      <c r="AZ112" s="144">
        <f t="shared" ca="1" si="41"/>
        <v>0</v>
      </c>
      <c r="BA112" s="144">
        <f t="shared" ca="1" si="41"/>
        <v>0</v>
      </c>
      <c r="BB112" s="144">
        <f t="shared" ca="1" si="41"/>
        <v>0</v>
      </c>
      <c r="BC112" s="144">
        <f t="shared" ca="1" si="41"/>
        <v>0</v>
      </c>
      <c r="BD112" s="144">
        <f t="shared" ca="1" si="41"/>
        <v>0</v>
      </c>
      <c r="BE112" s="144">
        <f t="shared" ca="1" si="41"/>
        <v>0</v>
      </c>
      <c r="BF112" s="144">
        <f t="shared" ca="1" si="41"/>
        <v>0</v>
      </c>
      <c r="BG112" s="144">
        <f t="shared" ca="1" si="41"/>
        <v>0</v>
      </c>
      <c r="BH112" s="144">
        <f t="shared" ca="1" si="41"/>
        <v>0</v>
      </c>
      <c r="BI112" s="144"/>
    </row>
    <row r="113" spans="1:61" x14ac:dyDescent="0.25">
      <c r="A113" s="148" t="s">
        <v>114</v>
      </c>
      <c r="B113" s="148"/>
      <c r="D113" s="92">
        <f ca="1">SUM(D110:D112)</f>
        <v>0</v>
      </c>
      <c r="G113" s="92">
        <f ca="1">SUM(G110:G112)</f>
        <v>98.888246161674999</v>
      </c>
      <c r="H113" s="92">
        <f ca="1">SUM(H110:H112)</f>
        <v>163.67357512713801</v>
      </c>
      <c r="I113" s="92">
        <f ca="1">SUM(I110:I112)</f>
        <v>198.37426073288901</v>
      </c>
      <c r="J113" s="92">
        <f t="shared" ref="J113:BH113" ca="1" si="42">SUM(J110:J112)</f>
        <v>240.40730034824003</v>
      </c>
      <c r="K113" s="92">
        <f t="shared" ca="1" si="42"/>
        <v>275.35553996359101</v>
      </c>
      <c r="L113" s="92">
        <f t="shared" ca="1" si="42"/>
        <v>289.423779578942</v>
      </c>
      <c r="M113" s="92">
        <f t="shared" ca="1" si="42"/>
        <v>282.37873919429302</v>
      </c>
      <c r="N113" s="92">
        <f t="shared" ca="1" si="42"/>
        <v>272.35769880964403</v>
      </c>
      <c r="O113" s="92">
        <f t="shared" ca="1" si="42"/>
        <v>262.33665842499505</v>
      </c>
      <c r="P113" s="92">
        <f t="shared" ca="1" si="42"/>
        <v>252.31561804034604</v>
      </c>
      <c r="Q113" s="92">
        <f t="shared" ca="1" si="42"/>
        <v>242.29457765569703</v>
      </c>
      <c r="R113" s="92">
        <f t="shared" ca="1" si="42"/>
        <v>232.27353727104801</v>
      </c>
      <c r="S113" s="92">
        <f t="shared" ca="1" si="42"/>
        <v>222.252496886399</v>
      </c>
      <c r="T113" s="92">
        <f t="shared" ca="1" si="42"/>
        <v>212.23145650174999</v>
      </c>
      <c r="U113" s="92">
        <f t="shared" ca="1" si="42"/>
        <v>202.21041611710098</v>
      </c>
      <c r="V113" s="92">
        <f t="shared" ca="1" si="42"/>
        <v>192.18937573245196</v>
      </c>
      <c r="W113" s="92">
        <f t="shared" ca="1" si="42"/>
        <v>182.16833534780295</v>
      </c>
      <c r="X113" s="92">
        <f t="shared" ca="1" si="42"/>
        <v>172.14729496315394</v>
      </c>
      <c r="Y113" s="92">
        <f t="shared" ca="1" si="42"/>
        <v>162.12625457850493</v>
      </c>
      <c r="Z113" s="92">
        <f t="shared" ca="1" si="42"/>
        <v>152.10521419385591</v>
      </c>
      <c r="AA113" s="92">
        <f t="shared" ca="1" si="42"/>
        <v>142.0841738092069</v>
      </c>
      <c r="AB113" s="92">
        <f t="shared" ca="1" si="42"/>
        <v>132.06313342455789</v>
      </c>
      <c r="AC113" s="92">
        <f t="shared" ca="1" si="42"/>
        <v>122.04209303990889</v>
      </c>
      <c r="AD113" s="92">
        <f t="shared" ca="1" si="42"/>
        <v>112.02105265525989</v>
      </c>
      <c r="AE113" s="92">
        <f t="shared" ca="1" si="42"/>
        <v>102.0000122706109</v>
      </c>
      <c r="AF113" s="92">
        <f t="shared" ca="1" si="42"/>
        <v>91.978971885961897</v>
      </c>
      <c r="AG113" s="92">
        <f t="shared" ca="1" si="42"/>
        <v>81.957931501312899</v>
      </c>
      <c r="AH113" s="92">
        <f t="shared" ca="1" si="42"/>
        <v>71.936891116663901</v>
      </c>
      <c r="AI113" s="92">
        <f t="shared" ca="1" si="42"/>
        <v>61.915850732014903</v>
      </c>
      <c r="AJ113" s="92">
        <f t="shared" ca="1" si="42"/>
        <v>51.894810347365905</v>
      </c>
      <c r="AK113" s="92">
        <f t="shared" ca="1" si="42"/>
        <v>41.873769962716906</v>
      </c>
      <c r="AL113" s="92">
        <f t="shared" ca="1" si="42"/>
        <v>31.852729578067908</v>
      </c>
      <c r="AM113" s="92">
        <f t="shared" ca="1" si="42"/>
        <v>21.83168919341891</v>
      </c>
      <c r="AN113" s="92">
        <f t="shared" ca="1" si="42"/>
        <v>12.265284555447897</v>
      </c>
      <c r="AO113" s="92">
        <f t="shared" ca="1" si="42"/>
        <v>3.7917310923848966</v>
      </c>
      <c r="AP113" s="92">
        <f t="shared" ca="1" si="42"/>
        <v>-2.0961010704922955E-13</v>
      </c>
      <c r="AQ113" s="92">
        <f t="shared" ca="1" si="42"/>
        <v>-2.0961010704922955E-13</v>
      </c>
      <c r="AR113" s="92">
        <f t="shared" ca="1" si="42"/>
        <v>-2.0961010704922955E-13</v>
      </c>
      <c r="AS113" s="92">
        <f t="shared" ca="1" si="42"/>
        <v>-2.0961010704922955E-13</v>
      </c>
      <c r="AT113" s="92">
        <f t="shared" ca="1" si="42"/>
        <v>-2.0961010704922955E-13</v>
      </c>
      <c r="AU113" s="92">
        <f t="shared" ca="1" si="42"/>
        <v>-2.0961010704922955E-13</v>
      </c>
      <c r="AV113" s="92">
        <f t="shared" ca="1" si="42"/>
        <v>-2.0961010704922955E-13</v>
      </c>
      <c r="AW113" s="92">
        <f t="shared" ca="1" si="42"/>
        <v>-2.0961010704922955E-13</v>
      </c>
      <c r="AX113" s="92">
        <f t="shared" ca="1" si="42"/>
        <v>-2.0961010704922955E-13</v>
      </c>
      <c r="AY113" s="92">
        <f t="shared" ca="1" si="42"/>
        <v>-2.0961010704922955E-13</v>
      </c>
      <c r="AZ113" s="92">
        <f t="shared" ca="1" si="42"/>
        <v>-2.0961010704922955E-13</v>
      </c>
      <c r="BA113" s="92">
        <f t="shared" ca="1" si="42"/>
        <v>-2.0961010704922955E-13</v>
      </c>
      <c r="BB113" s="92">
        <f t="shared" ca="1" si="42"/>
        <v>-2.0961010704922955E-13</v>
      </c>
      <c r="BC113" s="92">
        <f t="shared" ca="1" si="42"/>
        <v>-2.0961010704922955E-13</v>
      </c>
      <c r="BD113" s="92">
        <f t="shared" ca="1" si="42"/>
        <v>-2.0961010704922955E-13</v>
      </c>
      <c r="BE113" s="92">
        <f t="shared" ca="1" si="42"/>
        <v>-2.0961010704922955E-13</v>
      </c>
      <c r="BF113" s="92">
        <f t="shared" ca="1" si="42"/>
        <v>-2.0961010704922955E-13</v>
      </c>
      <c r="BG113" s="92">
        <f t="shared" ca="1" si="42"/>
        <v>-2.0961010704922955E-13</v>
      </c>
      <c r="BH113" s="92">
        <f t="shared" ca="1" si="42"/>
        <v>-2.0961010704922955E-13</v>
      </c>
    </row>
    <row r="115" spans="1:61" x14ac:dyDescent="0.25">
      <c r="A115" s="83" t="s">
        <v>115</v>
      </c>
      <c r="G115" s="83">
        <f ca="1">G113</f>
        <v>98.888246161674999</v>
      </c>
      <c r="H115" s="83">
        <f ca="1">H113</f>
        <v>163.67357512713801</v>
      </c>
      <c r="I115" s="83">
        <f ca="1">I113</f>
        <v>198.37426073288901</v>
      </c>
      <c r="J115" s="83">
        <f ca="1">J113</f>
        <v>240.40730034824003</v>
      </c>
      <c r="K115" s="83">
        <f t="shared" ref="K115:BH115" ca="1" si="43">K113</f>
        <v>275.35553996359101</v>
      </c>
      <c r="L115" s="83">
        <f t="shared" ca="1" si="43"/>
        <v>289.423779578942</v>
      </c>
      <c r="M115" s="83">
        <f t="shared" ca="1" si="43"/>
        <v>282.37873919429302</v>
      </c>
      <c r="N115" s="83">
        <f t="shared" ca="1" si="43"/>
        <v>272.35769880964403</v>
      </c>
      <c r="O115" s="83">
        <f t="shared" ca="1" si="43"/>
        <v>262.33665842499505</v>
      </c>
      <c r="P115" s="83">
        <f t="shared" ca="1" si="43"/>
        <v>252.31561804034604</v>
      </c>
      <c r="Q115" s="83">
        <f t="shared" ca="1" si="43"/>
        <v>242.29457765569703</v>
      </c>
      <c r="R115" s="83">
        <f t="shared" ca="1" si="43"/>
        <v>232.27353727104801</v>
      </c>
      <c r="S115" s="83">
        <f t="shared" ca="1" si="43"/>
        <v>222.252496886399</v>
      </c>
      <c r="T115" s="83">
        <f t="shared" ca="1" si="43"/>
        <v>212.23145650174999</v>
      </c>
      <c r="U115" s="83">
        <f t="shared" ca="1" si="43"/>
        <v>202.21041611710098</v>
      </c>
      <c r="V115" s="83">
        <f t="shared" ca="1" si="43"/>
        <v>192.18937573245196</v>
      </c>
      <c r="W115" s="83">
        <f t="shared" ca="1" si="43"/>
        <v>182.16833534780295</v>
      </c>
      <c r="X115" s="83">
        <f t="shared" ca="1" si="43"/>
        <v>172.14729496315394</v>
      </c>
      <c r="Y115" s="83">
        <f t="shared" ca="1" si="43"/>
        <v>162.12625457850493</v>
      </c>
      <c r="Z115" s="83">
        <f t="shared" ca="1" si="43"/>
        <v>152.10521419385591</v>
      </c>
      <c r="AA115" s="83">
        <f t="shared" ca="1" si="43"/>
        <v>142.0841738092069</v>
      </c>
      <c r="AB115" s="83">
        <f t="shared" ca="1" si="43"/>
        <v>132.06313342455789</v>
      </c>
      <c r="AC115" s="83">
        <f t="shared" ca="1" si="43"/>
        <v>122.04209303990889</v>
      </c>
      <c r="AD115" s="83">
        <f t="shared" ca="1" si="43"/>
        <v>112.02105265525989</v>
      </c>
      <c r="AE115" s="83">
        <f t="shared" ca="1" si="43"/>
        <v>102.0000122706109</v>
      </c>
      <c r="AF115" s="83">
        <f t="shared" ca="1" si="43"/>
        <v>91.978971885961897</v>
      </c>
      <c r="AG115" s="83">
        <f t="shared" ca="1" si="43"/>
        <v>81.957931501312899</v>
      </c>
      <c r="AH115" s="83">
        <f t="shared" ca="1" si="43"/>
        <v>71.936891116663901</v>
      </c>
      <c r="AI115" s="83">
        <f t="shared" ca="1" si="43"/>
        <v>61.915850732014903</v>
      </c>
      <c r="AJ115" s="83">
        <f t="shared" ca="1" si="43"/>
        <v>51.894810347365905</v>
      </c>
      <c r="AK115" s="83">
        <f t="shared" ca="1" si="43"/>
        <v>41.873769962716906</v>
      </c>
      <c r="AL115" s="83">
        <f t="shared" ca="1" si="43"/>
        <v>31.852729578067908</v>
      </c>
      <c r="AM115" s="83">
        <f t="shared" ca="1" si="43"/>
        <v>21.83168919341891</v>
      </c>
      <c r="AN115" s="83">
        <f t="shared" ca="1" si="43"/>
        <v>12.265284555447897</v>
      </c>
      <c r="AO115" s="83">
        <f t="shared" ca="1" si="43"/>
        <v>3.7917310923848966</v>
      </c>
      <c r="AP115" s="83">
        <f t="shared" ca="1" si="43"/>
        <v>-2.0961010704922955E-13</v>
      </c>
      <c r="AQ115" s="83">
        <f t="shared" ca="1" si="43"/>
        <v>-2.0961010704922955E-13</v>
      </c>
      <c r="AR115" s="83">
        <f t="shared" ca="1" si="43"/>
        <v>-2.0961010704922955E-13</v>
      </c>
      <c r="AS115" s="83">
        <f t="shared" ca="1" si="43"/>
        <v>-2.0961010704922955E-13</v>
      </c>
      <c r="AT115" s="83">
        <f t="shared" ca="1" si="43"/>
        <v>-2.0961010704922955E-13</v>
      </c>
      <c r="AU115" s="83">
        <f t="shared" ca="1" si="43"/>
        <v>-2.0961010704922955E-13</v>
      </c>
      <c r="AV115" s="83">
        <f t="shared" ca="1" si="43"/>
        <v>-2.0961010704922955E-13</v>
      </c>
      <c r="AW115" s="83">
        <f t="shared" ca="1" si="43"/>
        <v>-2.0961010704922955E-13</v>
      </c>
      <c r="AX115" s="83">
        <f t="shared" ca="1" si="43"/>
        <v>-2.0961010704922955E-13</v>
      </c>
      <c r="AY115" s="83">
        <f t="shared" ca="1" si="43"/>
        <v>-2.0961010704922955E-13</v>
      </c>
      <c r="AZ115" s="83">
        <f t="shared" ca="1" si="43"/>
        <v>-2.0961010704922955E-13</v>
      </c>
      <c r="BA115" s="83">
        <f t="shared" ca="1" si="43"/>
        <v>-2.0961010704922955E-13</v>
      </c>
      <c r="BB115" s="83">
        <f t="shared" ca="1" si="43"/>
        <v>-2.0961010704922955E-13</v>
      </c>
      <c r="BC115" s="83">
        <f t="shared" ca="1" si="43"/>
        <v>-2.0961010704922955E-13</v>
      </c>
      <c r="BD115" s="83">
        <f t="shared" ca="1" si="43"/>
        <v>-2.0961010704922955E-13</v>
      </c>
      <c r="BE115" s="83">
        <f t="shared" ca="1" si="43"/>
        <v>-2.0961010704922955E-13</v>
      </c>
      <c r="BF115" s="83">
        <f t="shared" ca="1" si="43"/>
        <v>-2.0961010704922955E-13</v>
      </c>
      <c r="BG115" s="83">
        <f t="shared" ca="1" si="43"/>
        <v>-2.0961010704922955E-13</v>
      </c>
      <c r="BH115" s="83">
        <f t="shared" ca="1" si="43"/>
        <v>-2.0961010704922955E-13</v>
      </c>
    </row>
    <row r="116" spans="1:61" x14ac:dyDescent="0.25">
      <c r="A116" s="149" t="s">
        <v>133</v>
      </c>
      <c r="B116" s="149"/>
      <c r="C116" s="61">
        <f>$C$61</f>
        <v>2</v>
      </c>
      <c r="D116" s="149"/>
      <c r="G116" s="83">
        <f ca="1">+G131+G146+G161+G176+G191</f>
        <v>49.4441230808375</v>
      </c>
      <c r="H116" s="83">
        <f ca="1">+H131+H146+H161+H176+H191</f>
        <v>131.2809106444065</v>
      </c>
      <c r="I116" s="83">
        <f t="shared" ref="I116:BH116" ca="1" si="44">+I131+I146+I161+I176+I191</f>
        <v>181.02391793001348</v>
      </c>
      <c r="J116" s="83">
        <f t="shared" ca="1" si="44"/>
        <v>219.39078054056449</v>
      </c>
      <c r="K116" s="83">
        <f t="shared" ca="1" si="44"/>
        <v>257.88142015591546</v>
      </c>
      <c r="L116" s="83">
        <f t="shared" ca="1" si="44"/>
        <v>282.38965977126645</v>
      </c>
      <c r="M116" s="83">
        <f t="shared" ca="1" si="44"/>
        <v>285.90125938661743</v>
      </c>
      <c r="N116" s="83">
        <f t="shared" ca="1" si="44"/>
        <v>277.36821900196844</v>
      </c>
      <c r="O116" s="83">
        <f t="shared" ca="1" si="44"/>
        <v>267.34717861731946</v>
      </c>
      <c r="P116" s="83">
        <f t="shared" ca="1" si="44"/>
        <v>257.32613823267047</v>
      </c>
      <c r="Q116" s="83">
        <f t="shared" ca="1" si="44"/>
        <v>247.30509784802146</v>
      </c>
      <c r="R116" s="83">
        <f t="shared" ca="1" si="44"/>
        <v>237.28405746337245</v>
      </c>
      <c r="S116" s="83">
        <f t="shared" ca="1" si="44"/>
        <v>227.26301707872346</v>
      </c>
      <c r="T116" s="83">
        <f t="shared" ca="1" si="44"/>
        <v>217.24197669407445</v>
      </c>
      <c r="U116" s="83">
        <f t="shared" ca="1" si="44"/>
        <v>207.22093630942547</v>
      </c>
      <c r="V116" s="83">
        <f t="shared" ca="1" si="44"/>
        <v>197.19989592477646</v>
      </c>
      <c r="W116" s="83">
        <f t="shared" ca="1" si="44"/>
        <v>187.17885554012747</v>
      </c>
      <c r="X116" s="83">
        <f t="shared" ca="1" si="44"/>
        <v>177.15781515547846</v>
      </c>
      <c r="Y116" s="83">
        <f t="shared" ca="1" si="44"/>
        <v>167.13677477082948</v>
      </c>
      <c r="Z116" s="83">
        <f t="shared" ca="1" si="44"/>
        <v>157.11573438618046</v>
      </c>
      <c r="AA116" s="83">
        <f t="shared" ca="1" si="44"/>
        <v>147.09469400153148</v>
      </c>
      <c r="AB116" s="83">
        <f t="shared" ca="1" si="44"/>
        <v>137.07365361688247</v>
      </c>
      <c r="AC116" s="83">
        <f t="shared" ca="1" si="44"/>
        <v>127.05261323223345</v>
      </c>
      <c r="AD116" s="83">
        <f t="shared" ca="1" si="44"/>
        <v>117.03157284758447</v>
      </c>
      <c r="AE116" s="83">
        <f t="shared" ca="1" si="44"/>
        <v>107.01053246293546</v>
      </c>
      <c r="AF116" s="83">
        <f t="shared" ca="1" si="44"/>
        <v>96.989492078286474</v>
      </c>
      <c r="AG116" s="83">
        <f t="shared" ca="1" si="44"/>
        <v>86.968451693637462</v>
      </c>
      <c r="AH116" s="83">
        <f t="shared" ca="1" si="44"/>
        <v>76.947411308988478</v>
      </c>
      <c r="AI116" s="83">
        <f t="shared" ca="1" si="44"/>
        <v>66.926370924339466</v>
      </c>
      <c r="AJ116" s="83">
        <f t="shared" ca="1" si="44"/>
        <v>56.905330539690475</v>
      </c>
      <c r="AK116" s="83">
        <f t="shared" ca="1" si="44"/>
        <v>46.884290155041477</v>
      </c>
      <c r="AL116" s="83">
        <f t="shared" ca="1" si="44"/>
        <v>36.863249770392478</v>
      </c>
      <c r="AM116" s="83">
        <f t="shared" ca="1" si="44"/>
        <v>26.84220938574348</v>
      </c>
      <c r="AN116" s="83">
        <f t="shared" ca="1" si="44"/>
        <v>17.048486874433472</v>
      </c>
      <c r="AO116" s="83">
        <f t="shared" ca="1" si="44"/>
        <v>8.0285078239164651</v>
      </c>
      <c r="AP116" s="83">
        <f t="shared" ca="1" si="44"/>
        <v>1.8958655461924119</v>
      </c>
      <c r="AQ116" s="83">
        <f t="shared" ca="1" si="44"/>
        <v>-1.4122036873231991E-13</v>
      </c>
      <c r="AR116" s="83">
        <f t="shared" ca="1" si="44"/>
        <v>-1.4122036873231991E-13</v>
      </c>
      <c r="AS116" s="83">
        <f t="shared" ca="1" si="44"/>
        <v>-1.4122036873231991E-13</v>
      </c>
      <c r="AT116" s="83">
        <f t="shared" ca="1" si="44"/>
        <v>-1.4122036873231991E-13</v>
      </c>
      <c r="AU116" s="83">
        <f t="shared" ca="1" si="44"/>
        <v>-1.4122036873231991E-13</v>
      </c>
      <c r="AV116" s="83">
        <f t="shared" ca="1" si="44"/>
        <v>-1.4122036873231991E-13</v>
      </c>
      <c r="AW116" s="83">
        <f t="shared" ca="1" si="44"/>
        <v>-1.4122036873231991E-13</v>
      </c>
      <c r="AX116" s="83">
        <f t="shared" ca="1" si="44"/>
        <v>-1.4122036873231991E-13</v>
      </c>
      <c r="AY116" s="83">
        <f t="shared" ca="1" si="44"/>
        <v>-1.4122036873231991E-13</v>
      </c>
      <c r="AZ116" s="83">
        <f t="shared" ca="1" si="44"/>
        <v>-1.4122036873231991E-13</v>
      </c>
      <c r="BA116" s="83">
        <f t="shared" ca="1" si="44"/>
        <v>-1.4122036873231991E-13</v>
      </c>
      <c r="BB116" s="83">
        <f t="shared" ca="1" si="44"/>
        <v>-1.4122036873231991E-13</v>
      </c>
      <c r="BC116" s="83">
        <f t="shared" ca="1" si="44"/>
        <v>-1.4122036873231991E-13</v>
      </c>
      <c r="BD116" s="83">
        <f t="shared" ca="1" si="44"/>
        <v>-1.4122036873231991E-13</v>
      </c>
      <c r="BE116" s="83">
        <f t="shared" ca="1" si="44"/>
        <v>-1.4122036873231991E-13</v>
      </c>
      <c r="BF116" s="83">
        <f t="shared" ca="1" si="44"/>
        <v>-1.4122036873231991E-13</v>
      </c>
      <c r="BG116" s="83">
        <f t="shared" ca="1" si="44"/>
        <v>-1.4122036873231991E-13</v>
      </c>
      <c r="BH116" s="83">
        <f t="shared" ca="1" si="44"/>
        <v>-1.4122036873231991E-13</v>
      </c>
    </row>
    <row r="117" spans="1:61" x14ac:dyDescent="0.25">
      <c r="A117" s="149" t="s">
        <v>140</v>
      </c>
      <c r="B117" s="149"/>
      <c r="C117" s="147">
        <f>$C$62</f>
        <v>0.46</v>
      </c>
      <c r="G117" s="83">
        <f t="shared" ref="G117:BG118" ca="1" si="45">G116*$C117</f>
        <v>22.744296617185253</v>
      </c>
      <c r="H117" s="83">
        <f t="shared" ca="1" si="45"/>
        <v>60.389218896426996</v>
      </c>
      <c r="I117" s="83">
        <f t="shared" ca="1" si="45"/>
        <v>83.271002247806209</v>
      </c>
      <c r="J117" s="83">
        <f t="shared" ca="1" si="45"/>
        <v>100.91975904865967</v>
      </c>
      <c r="K117" s="83">
        <f t="shared" ca="1" si="45"/>
        <v>118.62545327172111</v>
      </c>
      <c r="L117" s="83">
        <f t="shared" ca="1" si="45"/>
        <v>129.89924349478258</v>
      </c>
      <c r="M117" s="83">
        <f t="shared" ca="1" si="45"/>
        <v>131.51457931784401</v>
      </c>
      <c r="N117" s="83">
        <f t="shared" ca="1" si="45"/>
        <v>127.58938074090548</v>
      </c>
      <c r="O117" s="83">
        <f t="shared" ca="1" si="45"/>
        <v>122.97970216396696</v>
      </c>
      <c r="P117" s="83">
        <f t="shared" ca="1" si="45"/>
        <v>118.37002358702843</v>
      </c>
      <c r="Q117" s="83">
        <f t="shared" ca="1" si="45"/>
        <v>113.76034501008988</v>
      </c>
      <c r="R117" s="83">
        <f t="shared" ca="1" si="45"/>
        <v>109.15066643315133</v>
      </c>
      <c r="S117" s="83">
        <f t="shared" ca="1" si="45"/>
        <v>104.54098785621279</v>
      </c>
      <c r="T117" s="83">
        <f t="shared" ca="1" si="45"/>
        <v>99.931309279274259</v>
      </c>
      <c r="U117" s="83">
        <f t="shared" ca="1" si="45"/>
        <v>95.321630702335725</v>
      </c>
      <c r="V117" s="83">
        <f t="shared" ca="1" si="45"/>
        <v>90.711952125397175</v>
      </c>
      <c r="W117" s="83">
        <f t="shared" ca="1" si="45"/>
        <v>86.102273548458641</v>
      </c>
      <c r="X117" s="83">
        <f t="shared" ca="1" si="45"/>
        <v>81.492594971520091</v>
      </c>
      <c r="Y117" s="83">
        <f t="shared" ca="1" si="45"/>
        <v>76.882916394581557</v>
      </c>
      <c r="Z117" s="83">
        <f t="shared" ca="1" si="45"/>
        <v>72.273237817643022</v>
      </c>
      <c r="AA117" s="83">
        <f t="shared" ca="1" si="45"/>
        <v>67.663559240704487</v>
      </c>
      <c r="AB117" s="83">
        <f t="shared" ca="1" si="45"/>
        <v>63.053880663765938</v>
      </c>
      <c r="AC117" s="83">
        <f t="shared" ca="1" si="45"/>
        <v>58.444202086827389</v>
      </c>
      <c r="AD117" s="83">
        <f t="shared" ca="1" si="45"/>
        <v>53.834523509888861</v>
      </c>
      <c r="AE117" s="83">
        <f t="shared" ca="1" si="45"/>
        <v>49.224844932950312</v>
      </c>
      <c r="AF117" s="83">
        <f t="shared" ca="1" si="45"/>
        <v>44.615166356011777</v>
      </c>
      <c r="AG117" s="83">
        <f t="shared" ca="1" si="45"/>
        <v>40.005487779073235</v>
      </c>
      <c r="AH117" s="83">
        <f t="shared" ca="1" si="45"/>
        <v>35.3958092021347</v>
      </c>
      <c r="AI117" s="83">
        <f t="shared" ca="1" si="45"/>
        <v>30.786130625196154</v>
      </c>
      <c r="AJ117" s="83">
        <f t="shared" ca="1" si="45"/>
        <v>26.17645204825762</v>
      </c>
      <c r="AK117" s="83">
        <f t="shared" ca="1" si="45"/>
        <v>21.566773471319081</v>
      </c>
      <c r="AL117" s="83">
        <f t="shared" ca="1" si="45"/>
        <v>16.957094894380539</v>
      </c>
      <c r="AM117" s="83">
        <f t="shared" ca="1" si="45"/>
        <v>12.347416317442001</v>
      </c>
      <c r="AN117" s="83">
        <f t="shared" ca="1" si="45"/>
        <v>7.8423039622393977</v>
      </c>
      <c r="AO117" s="83">
        <f t="shared" ca="1" si="45"/>
        <v>3.693113599001574</v>
      </c>
      <c r="AP117" s="83">
        <f t="shared" ca="1" si="45"/>
        <v>0.87209815124850953</v>
      </c>
      <c r="AQ117" s="83">
        <f t="shared" ca="1" si="45"/>
        <v>-6.496136961686716E-14</v>
      </c>
      <c r="AR117" s="83">
        <f t="shared" ca="1" si="45"/>
        <v>-6.496136961686716E-14</v>
      </c>
      <c r="AS117" s="83">
        <f t="shared" ca="1" si="45"/>
        <v>-6.496136961686716E-14</v>
      </c>
      <c r="AT117" s="83">
        <f t="shared" ca="1" si="45"/>
        <v>-6.496136961686716E-14</v>
      </c>
      <c r="AU117" s="83">
        <f t="shared" ca="1" si="45"/>
        <v>-6.496136961686716E-14</v>
      </c>
      <c r="AV117" s="83">
        <f t="shared" ca="1" si="45"/>
        <v>-6.496136961686716E-14</v>
      </c>
      <c r="AW117" s="83">
        <f t="shared" ca="1" si="45"/>
        <v>-6.496136961686716E-14</v>
      </c>
      <c r="AX117" s="83">
        <f t="shared" ca="1" si="45"/>
        <v>-6.496136961686716E-14</v>
      </c>
      <c r="AY117" s="83">
        <f t="shared" ca="1" si="45"/>
        <v>-6.496136961686716E-14</v>
      </c>
      <c r="AZ117" s="83">
        <f t="shared" ca="1" si="45"/>
        <v>-6.496136961686716E-14</v>
      </c>
      <c r="BA117" s="83">
        <f t="shared" ca="1" si="45"/>
        <v>-6.496136961686716E-14</v>
      </c>
      <c r="BB117" s="83">
        <f t="shared" ca="1" si="45"/>
        <v>-6.496136961686716E-14</v>
      </c>
      <c r="BC117" s="83">
        <f t="shared" ca="1" si="45"/>
        <v>-6.496136961686716E-14</v>
      </c>
      <c r="BD117" s="83">
        <f t="shared" ca="1" si="45"/>
        <v>-6.496136961686716E-14</v>
      </c>
      <c r="BE117" s="83">
        <f t="shared" ca="1" si="45"/>
        <v>-6.496136961686716E-14</v>
      </c>
      <c r="BF117" s="83">
        <f t="shared" ca="1" si="45"/>
        <v>-6.496136961686716E-14</v>
      </c>
      <c r="BG117" s="83">
        <f t="shared" ca="1" si="45"/>
        <v>-6.496136961686716E-14</v>
      </c>
      <c r="BH117" s="83">
        <f ca="1">BH116*$C117</f>
        <v>-6.496136961686716E-14</v>
      </c>
    </row>
    <row r="118" spans="1:61" x14ac:dyDescent="0.25">
      <c r="A118" s="149" t="s">
        <v>141</v>
      </c>
      <c r="B118" s="149"/>
      <c r="C118" s="147">
        <f>$C$63</f>
        <v>0.115</v>
      </c>
      <c r="G118" s="83">
        <f t="shared" ca="1" si="45"/>
        <v>2.6155941109763043</v>
      </c>
      <c r="H118" s="83">
        <f t="shared" ca="1" si="45"/>
        <v>6.9447601730891044</v>
      </c>
      <c r="I118" s="83">
        <f t="shared" ca="1" si="45"/>
        <v>9.5761652584977153</v>
      </c>
      <c r="J118" s="83">
        <f t="shared" ca="1" si="45"/>
        <v>11.605772290595862</v>
      </c>
      <c r="K118" s="83">
        <f t="shared" ca="1" si="45"/>
        <v>13.641927126247928</v>
      </c>
      <c r="L118" s="83">
        <f t="shared" ca="1" si="45"/>
        <v>14.938413001899997</v>
      </c>
      <c r="M118" s="83">
        <f t="shared" ca="1" si="45"/>
        <v>15.124176621552062</v>
      </c>
      <c r="N118" s="83">
        <f t="shared" ca="1" si="45"/>
        <v>14.672778785204132</v>
      </c>
      <c r="O118" s="83">
        <f t="shared" ca="1" si="45"/>
        <v>14.142665748856201</v>
      </c>
      <c r="P118" s="83">
        <f t="shared" ca="1" si="45"/>
        <v>13.61255271250827</v>
      </c>
      <c r="Q118" s="83">
        <f t="shared" ca="1" si="45"/>
        <v>13.082439676160337</v>
      </c>
      <c r="R118" s="83">
        <f t="shared" ca="1" si="45"/>
        <v>12.552326639812403</v>
      </c>
      <c r="S118" s="83">
        <f t="shared" ca="1" si="45"/>
        <v>12.022213603464472</v>
      </c>
      <c r="T118" s="83">
        <f t="shared" ca="1" si="45"/>
        <v>11.492100567116541</v>
      </c>
      <c r="U118" s="83">
        <f t="shared" ca="1" si="45"/>
        <v>10.961987530768608</v>
      </c>
      <c r="V118" s="83">
        <f t="shared" ca="1" si="45"/>
        <v>10.431874494420676</v>
      </c>
      <c r="W118" s="83">
        <f t="shared" ca="1" si="45"/>
        <v>9.9017614580727447</v>
      </c>
      <c r="X118" s="83">
        <f t="shared" ca="1" si="45"/>
        <v>9.3716484217248102</v>
      </c>
      <c r="Y118" s="83">
        <f t="shared" ca="1" si="45"/>
        <v>8.8415353853768792</v>
      </c>
      <c r="Z118" s="83">
        <f t="shared" ca="1" si="45"/>
        <v>8.3114223490289483</v>
      </c>
      <c r="AA118" s="83">
        <f t="shared" ca="1" si="45"/>
        <v>7.7813093126810164</v>
      </c>
      <c r="AB118" s="83">
        <f t="shared" ca="1" si="45"/>
        <v>7.2511962763330828</v>
      </c>
      <c r="AC118" s="83">
        <f t="shared" ca="1" si="45"/>
        <v>6.7210832399851501</v>
      </c>
      <c r="AD118" s="83">
        <f t="shared" ca="1" si="45"/>
        <v>6.1909702036372192</v>
      </c>
      <c r="AE118" s="83">
        <f t="shared" ca="1" si="45"/>
        <v>5.6608571672892865</v>
      </c>
      <c r="AF118" s="83">
        <f t="shared" ca="1" si="45"/>
        <v>5.1307441309413546</v>
      </c>
      <c r="AG118" s="83">
        <f t="shared" ca="1" si="45"/>
        <v>4.6006310945934219</v>
      </c>
      <c r="AH118" s="83">
        <f t="shared" ca="1" si="45"/>
        <v>4.070518058245491</v>
      </c>
      <c r="AI118" s="83">
        <f t="shared" ca="1" si="45"/>
        <v>3.5404050218975578</v>
      </c>
      <c r="AJ118" s="83">
        <f t="shared" ca="1" si="45"/>
        <v>3.0102919855496264</v>
      </c>
      <c r="AK118" s="83">
        <f t="shared" ca="1" si="45"/>
        <v>2.4801789492016946</v>
      </c>
      <c r="AL118" s="83">
        <f t="shared" ca="1" si="45"/>
        <v>1.9500659128537621</v>
      </c>
      <c r="AM118" s="83">
        <f t="shared" ca="1" si="45"/>
        <v>1.4199528765058302</v>
      </c>
      <c r="AN118" s="83">
        <f t="shared" ca="1" si="45"/>
        <v>0.90186495565753078</v>
      </c>
      <c r="AO118" s="83">
        <f t="shared" ca="1" si="45"/>
        <v>0.42470806388518101</v>
      </c>
      <c r="AP118" s="83">
        <f t="shared" ca="1" si="45"/>
        <v>0.10029128739357861</v>
      </c>
      <c r="AQ118" s="83">
        <f t="shared" ca="1" si="45"/>
        <v>-7.4705575059397243E-15</v>
      </c>
      <c r="AR118" s="83">
        <f t="shared" ca="1" si="45"/>
        <v>-7.4705575059397243E-15</v>
      </c>
      <c r="AS118" s="83">
        <f t="shared" ca="1" si="45"/>
        <v>-7.4705575059397243E-15</v>
      </c>
      <c r="AT118" s="83">
        <f t="shared" ca="1" si="45"/>
        <v>-7.4705575059397243E-15</v>
      </c>
      <c r="AU118" s="83">
        <f t="shared" ca="1" si="45"/>
        <v>-7.4705575059397243E-15</v>
      </c>
      <c r="AV118" s="83">
        <f t="shared" ca="1" si="45"/>
        <v>-7.4705575059397243E-15</v>
      </c>
      <c r="AW118" s="83">
        <f t="shared" ca="1" si="45"/>
        <v>-7.4705575059397243E-15</v>
      </c>
      <c r="AX118" s="83">
        <f t="shared" ca="1" si="45"/>
        <v>-7.4705575059397243E-15</v>
      </c>
      <c r="AY118" s="83">
        <f t="shared" ca="1" si="45"/>
        <v>-7.4705575059397243E-15</v>
      </c>
      <c r="AZ118" s="83">
        <f t="shared" ca="1" si="45"/>
        <v>-7.4705575059397243E-15</v>
      </c>
      <c r="BA118" s="83">
        <f t="shared" ca="1" si="45"/>
        <v>-7.4705575059397243E-15</v>
      </c>
      <c r="BB118" s="83">
        <f t="shared" ca="1" si="45"/>
        <v>-7.4705575059397243E-15</v>
      </c>
      <c r="BC118" s="83">
        <f t="shared" ca="1" si="45"/>
        <v>-7.4705575059397243E-15</v>
      </c>
      <c r="BD118" s="83">
        <f t="shared" ca="1" si="45"/>
        <v>-7.4705575059397243E-15</v>
      </c>
      <c r="BE118" s="83">
        <f t="shared" ca="1" si="45"/>
        <v>-7.4705575059397243E-15</v>
      </c>
      <c r="BF118" s="83">
        <f t="shared" ca="1" si="45"/>
        <v>-7.4705575059397243E-15</v>
      </c>
      <c r="BG118" s="83">
        <f t="shared" ca="1" si="45"/>
        <v>-7.4705575059397243E-15</v>
      </c>
      <c r="BH118" s="83">
        <f ca="1">BH117*$C118</f>
        <v>-7.4705575059397243E-15</v>
      </c>
    </row>
    <row r="120" spans="1:61" x14ac:dyDescent="0.25">
      <c r="A120" s="196" t="str">
        <f>A$10</f>
        <v>Extended Power Uprate (EPU)</v>
      </c>
      <c r="B120" s="196"/>
    </row>
    <row r="121" spans="1:61" x14ac:dyDescent="0.25">
      <c r="A121" s="197" t="s">
        <v>132</v>
      </c>
      <c r="B121" s="197"/>
      <c r="G121" s="171">
        <f>G$60</f>
        <v>0.95</v>
      </c>
      <c r="H121" s="171">
        <f t="shared" ref="H121:M121" si="46">H$60</f>
        <v>0.98</v>
      </c>
      <c r="I121" s="171">
        <f t="shared" si="46"/>
        <v>0.96</v>
      </c>
      <c r="J121" s="171">
        <f t="shared" si="46"/>
        <v>0.96</v>
      </c>
      <c r="K121" s="171">
        <f t="shared" si="46"/>
        <v>0.96</v>
      </c>
      <c r="L121" s="171">
        <f t="shared" si="46"/>
        <v>0.96</v>
      </c>
      <c r="M121" s="171">
        <f t="shared" si="46"/>
        <v>0.96</v>
      </c>
      <c r="N121" s="171"/>
    </row>
    <row r="122" spans="1:61" x14ac:dyDescent="0.25">
      <c r="A122" s="197" t="s">
        <v>109</v>
      </c>
      <c r="B122" s="197"/>
      <c r="D122" s="144">
        <f>SUM(G122:N122)</f>
        <v>0</v>
      </c>
      <c r="G122" s="144">
        <f>G$10*G121</f>
        <v>0</v>
      </c>
      <c r="H122" s="144">
        <f t="shared" ref="H122:N122" si="47">H$10*H121</f>
        <v>0</v>
      </c>
      <c r="I122" s="144">
        <f t="shared" si="47"/>
        <v>0</v>
      </c>
      <c r="J122" s="144">
        <f t="shared" si="47"/>
        <v>0</v>
      </c>
      <c r="K122" s="144">
        <f t="shared" si="47"/>
        <v>0</v>
      </c>
      <c r="L122" s="144">
        <f t="shared" si="47"/>
        <v>0</v>
      </c>
      <c r="M122" s="144">
        <f t="shared" si="47"/>
        <v>0</v>
      </c>
      <c r="N122" s="144">
        <f t="shared" si="47"/>
        <v>0</v>
      </c>
    </row>
    <row r="123" spans="1:61" x14ac:dyDescent="0.25">
      <c r="A123" s="197" t="s">
        <v>110</v>
      </c>
      <c r="B123" s="197"/>
      <c r="G123" s="144">
        <f t="shared" ref="G123:N123" si="48">+F123+G122</f>
        <v>0</v>
      </c>
      <c r="H123" s="144">
        <f t="shared" si="48"/>
        <v>0</v>
      </c>
      <c r="I123" s="144">
        <f t="shared" si="48"/>
        <v>0</v>
      </c>
      <c r="J123" s="144">
        <f t="shared" si="48"/>
        <v>0</v>
      </c>
      <c r="K123" s="144">
        <f t="shared" si="48"/>
        <v>0</v>
      </c>
      <c r="L123" s="144">
        <f t="shared" si="48"/>
        <v>0</v>
      </c>
      <c r="M123" s="144">
        <f t="shared" si="48"/>
        <v>0</v>
      </c>
      <c r="N123" s="144">
        <f t="shared" si="48"/>
        <v>0</v>
      </c>
    </row>
    <row r="124" spans="1:61" x14ac:dyDescent="0.25">
      <c r="A124" s="197"/>
      <c r="B124" s="197"/>
    </row>
    <row r="125" spans="1:61" x14ac:dyDescent="0.25">
      <c r="A125" s="198" t="s">
        <v>111</v>
      </c>
      <c r="B125" s="198"/>
      <c r="G125" s="144">
        <f t="shared" ref="G125:BH125" si="49">F128</f>
        <v>0</v>
      </c>
      <c r="H125" s="144">
        <f t="shared" si="49"/>
        <v>0</v>
      </c>
      <c r="I125" s="144">
        <f t="shared" si="49"/>
        <v>0</v>
      </c>
      <c r="J125" s="144">
        <f t="shared" si="49"/>
        <v>0</v>
      </c>
      <c r="K125" s="144">
        <f t="shared" si="49"/>
        <v>0</v>
      </c>
      <c r="L125" s="144">
        <f t="shared" si="49"/>
        <v>0</v>
      </c>
      <c r="M125" s="144">
        <f t="shared" si="49"/>
        <v>0</v>
      </c>
      <c r="N125" s="144">
        <f t="shared" si="49"/>
        <v>0</v>
      </c>
      <c r="O125" s="144">
        <f t="shared" si="49"/>
        <v>0</v>
      </c>
      <c r="P125" s="144">
        <f t="shared" si="49"/>
        <v>0</v>
      </c>
      <c r="Q125" s="144">
        <f t="shared" si="49"/>
        <v>0</v>
      </c>
      <c r="R125" s="144">
        <f t="shared" si="49"/>
        <v>0</v>
      </c>
      <c r="S125" s="144">
        <f t="shared" si="49"/>
        <v>0</v>
      </c>
      <c r="T125" s="144">
        <f t="shared" si="49"/>
        <v>0</v>
      </c>
      <c r="U125" s="144">
        <f t="shared" si="49"/>
        <v>0</v>
      </c>
      <c r="V125" s="144">
        <f t="shared" si="49"/>
        <v>0</v>
      </c>
      <c r="W125" s="144">
        <f t="shared" si="49"/>
        <v>0</v>
      </c>
      <c r="X125" s="144">
        <f t="shared" si="49"/>
        <v>0</v>
      </c>
      <c r="Y125" s="144">
        <f t="shared" si="49"/>
        <v>0</v>
      </c>
      <c r="Z125" s="144">
        <f t="shared" si="49"/>
        <v>0</v>
      </c>
      <c r="AA125" s="144">
        <f t="shared" si="49"/>
        <v>0</v>
      </c>
      <c r="AB125" s="144">
        <f t="shared" si="49"/>
        <v>0</v>
      </c>
      <c r="AC125" s="144">
        <f t="shared" si="49"/>
        <v>0</v>
      </c>
      <c r="AD125" s="144">
        <f t="shared" si="49"/>
        <v>0</v>
      </c>
      <c r="AE125" s="144">
        <f t="shared" si="49"/>
        <v>0</v>
      </c>
      <c r="AF125" s="144">
        <f t="shared" si="49"/>
        <v>0</v>
      </c>
      <c r="AG125" s="144">
        <f t="shared" si="49"/>
        <v>0</v>
      </c>
      <c r="AH125" s="144">
        <f t="shared" si="49"/>
        <v>0</v>
      </c>
      <c r="AI125" s="144">
        <f t="shared" si="49"/>
        <v>0</v>
      </c>
      <c r="AJ125" s="144">
        <f t="shared" si="49"/>
        <v>0</v>
      </c>
      <c r="AK125" s="144">
        <f t="shared" si="49"/>
        <v>0</v>
      </c>
      <c r="AL125" s="144">
        <f t="shared" si="49"/>
        <v>0</v>
      </c>
      <c r="AM125" s="144">
        <f t="shared" si="49"/>
        <v>0</v>
      </c>
      <c r="AN125" s="144">
        <f t="shared" si="49"/>
        <v>0</v>
      </c>
      <c r="AO125" s="144">
        <f t="shared" si="49"/>
        <v>0</v>
      </c>
      <c r="AP125" s="144">
        <f t="shared" si="49"/>
        <v>0</v>
      </c>
      <c r="AQ125" s="144">
        <f t="shared" si="49"/>
        <v>0</v>
      </c>
      <c r="AR125" s="144">
        <f t="shared" si="49"/>
        <v>0</v>
      </c>
      <c r="AS125" s="144">
        <f t="shared" si="49"/>
        <v>0</v>
      </c>
      <c r="AT125" s="144">
        <f t="shared" si="49"/>
        <v>0</v>
      </c>
      <c r="AU125" s="144">
        <f t="shared" si="49"/>
        <v>0</v>
      </c>
      <c r="AV125" s="144">
        <f t="shared" si="49"/>
        <v>0</v>
      </c>
      <c r="AW125" s="144">
        <f t="shared" si="49"/>
        <v>0</v>
      </c>
      <c r="AX125" s="144">
        <f t="shared" si="49"/>
        <v>0</v>
      </c>
      <c r="AY125" s="144">
        <f t="shared" si="49"/>
        <v>0</v>
      </c>
      <c r="AZ125" s="144">
        <f t="shared" si="49"/>
        <v>0</v>
      </c>
      <c r="BA125" s="144">
        <f t="shared" si="49"/>
        <v>0</v>
      </c>
      <c r="BB125" s="144">
        <f t="shared" si="49"/>
        <v>0</v>
      </c>
      <c r="BC125" s="144">
        <f t="shared" si="49"/>
        <v>0</v>
      </c>
      <c r="BD125" s="144">
        <f t="shared" si="49"/>
        <v>0</v>
      </c>
      <c r="BE125" s="144">
        <f t="shared" si="49"/>
        <v>0</v>
      </c>
      <c r="BF125" s="144">
        <f t="shared" si="49"/>
        <v>0</v>
      </c>
      <c r="BG125" s="144">
        <f t="shared" si="49"/>
        <v>0</v>
      </c>
      <c r="BH125" s="144">
        <f t="shared" si="49"/>
        <v>0</v>
      </c>
      <c r="BI125" s="144"/>
    </row>
    <row r="126" spans="1:61" x14ac:dyDescent="0.25">
      <c r="A126" s="198" t="s">
        <v>112</v>
      </c>
      <c r="B126" s="198"/>
      <c r="D126" s="144">
        <f>SUM(G126:N126)</f>
        <v>0</v>
      </c>
      <c r="E126" s="144"/>
      <c r="F126" s="144"/>
      <c r="G126" s="144">
        <f>G122</f>
        <v>0</v>
      </c>
      <c r="H126" s="144">
        <f>H122</f>
        <v>0</v>
      </c>
      <c r="I126" s="144">
        <f>I122</f>
        <v>0</v>
      </c>
      <c r="J126" s="144">
        <f t="shared" ref="J126:BH126" si="50">J122</f>
        <v>0</v>
      </c>
      <c r="K126" s="144">
        <f t="shared" si="50"/>
        <v>0</v>
      </c>
      <c r="L126" s="144">
        <f t="shared" si="50"/>
        <v>0</v>
      </c>
      <c r="M126" s="144">
        <f t="shared" si="50"/>
        <v>0</v>
      </c>
      <c r="N126" s="144">
        <f t="shared" si="50"/>
        <v>0</v>
      </c>
      <c r="O126" s="144">
        <f t="shared" si="50"/>
        <v>0</v>
      </c>
      <c r="P126" s="144">
        <f t="shared" si="50"/>
        <v>0</v>
      </c>
      <c r="Q126" s="144">
        <f t="shared" si="50"/>
        <v>0</v>
      </c>
      <c r="R126" s="144">
        <f t="shared" si="50"/>
        <v>0</v>
      </c>
      <c r="S126" s="144">
        <f t="shared" si="50"/>
        <v>0</v>
      </c>
      <c r="T126" s="144">
        <f t="shared" si="50"/>
        <v>0</v>
      </c>
      <c r="U126" s="144">
        <f t="shared" si="50"/>
        <v>0</v>
      </c>
      <c r="V126" s="144">
        <f t="shared" si="50"/>
        <v>0</v>
      </c>
      <c r="W126" s="144">
        <f t="shared" si="50"/>
        <v>0</v>
      </c>
      <c r="X126" s="144">
        <f t="shared" si="50"/>
        <v>0</v>
      </c>
      <c r="Y126" s="144">
        <f t="shared" si="50"/>
        <v>0</v>
      </c>
      <c r="Z126" s="144">
        <f t="shared" si="50"/>
        <v>0</v>
      </c>
      <c r="AA126" s="144">
        <f t="shared" si="50"/>
        <v>0</v>
      </c>
      <c r="AB126" s="144">
        <f t="shared" si="50"/>
        <v>0</v>
      </c>
      <c r="AC126" s="144">
        <f t="shared" si="50"/>
        <v>0</v>
      </c>
      <c r="AD126" s="144">
        <f t="shared" si="50"/>
        <v>0</v>
      </c>
      <c r="AE126" s="144">
        <f t="shared" si="50"/>
        <v>0</v>
      </c>
      <c r="AF126" s="144">
        <f t="shared" si="50"/>
        <v>0</v>
      </c>
      <c r="AG126" s="144">
        <f t="shared" si="50"/>
        <v>0</v>
      </c>
      <c r="AH126" s="144">
        <f t="shared" si="50"/>
        <v>0</v>
      </c>
      <c r="AI126" s="144">
        <f t="shared" si="50"/>
        <v>0</v>
      </c>
      <c r="AJ126" s="144">
        <f t="shared" si="50"/>
        <v>0</v>
      </c>
      <c r="AK126" s="144">
        <f t="shared" si="50"/>
        <v>0</v>
      </c>
      <c r="AL126" s="144">
        <f t="shared" si="50"/>
        <v>0</v>
      </c>
      <c r="AM126" s="144">
        <f t="shared" si="50"/>
        <v>0</v>
      </c>
      <c r="AN126" s="144">
        <f t="shared" si="50"/>
        <v>0</v>
      </c>
      <c r="AO126" s="144">
        <f t="shared" si="50"/>
        <v>0</v>
      </c>
      <c r="AP126" s="144">
        <f t="shared" si="50"/>
        <v>0</v>
      </c>
      <c r="AQ126" s="144">
        <f t="shared" si="50"/>
        <v>0</v>
      </c>
      <c r="AR126" s="144">
        <f t="shared" si="50"/>
        <v>0</v>
      </c>
      <c r="AS126" s="144">
        <f t="shared" si="50"/>
        <v>0</v>
      </c>
      <c r="AT126" s="144">
        <f t="shared" si="50"/>
        <v>0</v>
      </c>
      <c r="AU126" s="144">
        <f t="shared" si="50"/>
        <v>0</v>
      </c>
      <c r="AV126" s="144">
        <f t="shared" si="50"/>
        <v>0</v>
      </c>
      <c r="AW126" s="144">
        <f t="shared" si="50"/>
        <v>0</v>
      </c>
      <c r="AX126" s="144">
        <f t="shared" si="50"/>
        <v>0</v>
      </c>
      <c r="AY126" s="144">
        <f t="shared" si="50"/>
        <v>0</v>
      </c>
      <c r="AZ126" s="144">
        <f t="shared" si="50"/>
        <v>0</v>
      </c>
      <c r="BA126" s="144">
        <f t="shared" si="50"/>
        <v>0</v>
      </c>
      <c r="BB126" s="144">
        <f t="shared" si="50"/>
        <v>0</v>
      </c>
      <c r="BC126" s="144">
        <f t="shared" si="50"/>
        <v>0</v>
      </c>
      <c r="BD126" s="144">
        <f t="shared" si="50"/>
        <v>0</v>
      </c>
      <c r="BE126" s="144">
        <f t="shared" si="50"/>
        <v>0</v>
      </c>
      <c r="BF126" s="144">
        <f t="shared" si="50"/>
        <v>0</v>
      </c>
      <c r="BG126" s="144">
        <f t="shared" si="50"/>
        <v>0</v>
      </c>
      <c r="BH126" s="144">
        <f t="shared" si="50"/>
        <v>0</v>
      </c>
      <c r="BI126" s="144"/>
    </row>
    <row r="127" spans="1:61" x14ac:dyDescent="0.25">
      <c r="A127" s="198" t="s">
        <v>113</v>
      </c>
      <c r="B127" s="198"/>
      <c r="C127" s="147">
        <f>C10</f>
        <v>0.03</v>
      </c>
      <c r="D127" s="144">
        <f>SUM(G127:BH127)</f>
        <v>0</v>
      </c>
      <c r="G127" s="144">
        <f>MAX(-SUM($F122:G122)*$C127,-SUM($F122:G122)-SUM($E127:F127))</f>
        <v>0</v>
      </c>
      <c r="H127" s="144">
        <f>MAX(-SUM($F122:H122)*$C127,-SUM($F122:H122)-SUM($E127:G127))</f>
        <v>0</v>
      </c>
      <c r="I127" s="144">
        <f>MAX(-SUM($F122:I122)*$C127,-SUM($F122:I122)-SUM($E127:H127))</f>
        <v>0</v>
      </c>
      <c r="J127" s="144">
        <f>MAX(-SUM($F122:J122)*$C127,-SUM($F122:J122)-SUM($E127:I127))</f>
        <v>0</v>
      </c>
      <c r="K127" s="144">
        <f>MAX(-SUM($F122:K122)*$C127,-SUM($F122:K122)-SUM($E127:J127))</f>
        <v>0</v>
      </c>
      <c r="L127" s="144">
        <f>MAX(-SUM($F122:L122)*$C127,-SUM($F122:L122)-SUM($E127:K127))</f>
        <v>0</v>
      </c>
      <c r="M127" s="144">
        <f>MAX(-SUM($F122:M122)*$C127,-SUM($F122:M122)-SUM($E127:L127))</f>
        <v>0</v>
      </c>
      <c r="N127" s="144">
        <f>MAX(-SUM($F122:N122)*$C127,-SUM($F122:N122)-SUM($E127:M127))</f>
        <v>0</v>
      </c>
      <c r="O127" s="144">
        <f>MAX(-SUM($F122:O122)*$C127,-SUM($F122:O122)-SUM($E127:N127))</f>
        <v>0</v>
      </c>
      <c r="P127" s="144">
        <f>MAX(-SUM($F122:P122)*$C127,-SUM($F122:P122)-SUM($E127:O127))</f>
        <v>0</v>
      </c>
      <c r="Q127" s="144">
        <f>MAX(-SUM($F122:Q122)*$C127,-SUM($F122:Q122)-SUM($E127:P127))</f>
        <v>0</v>
      </c>
      <c r="R127" s="144">
        <f>MAX(-SUM($F122:R122)*$C127,-SUM($F122:R122)-SUM($E127:Q127))</f>
        <v>0</v>
      </c>
      <c r="S127" s="144">
        <f>MAX(-SUM($F122:S122)*$C127,-SUM($F122:S122)-SUM($E127:R127))</f>
        <v>0</v>
      </c>
      <c r="T127" s="144">
        <f>MAX(-SUM($F122:T122)*$C127,-SUM($F122:T122)-SUM($E127:S127))</f>
        <v>0</v>
      </c>
      <c r="U127" s="144">
        <f>MAX(-SUM($F122:U122)*$C127,-SUM($F122:U122)-SUM($E127:T127))</f>
        <v>0</v>
      </c>
      <c r="V127" s="144">
        <f>MAX(-SUM($F122:V122)*$C127,-SUM($F122:V122)-SUM($E127:U127))</f>
        <v>0</v>
      </c>
      <c r="W127" s="144">
        <f>MAX(-SUM($F122:W122)*$C127,-SUM($F122:W122)-SUM($E127:V127))</f>
        <v>0</v>
      </c>
      <c r="X127" s="144">
        <f>MAX(-SUM($F122:X122)*$C127,-SUM($F122:X122)-SUM($E127:W127))</f>
        <v>0</v>
      </c>
      <c r="Y127" s="144">
        <f>MAX(-SUM($F122:Y122)*$C127,-SUM($F122:Y122)-SUM($E127:X127))</f>
        <v>0</v>
      </c>
      <c r="Z127" s="144">
        <f>MAX(-SUM($F122:Z122)*$C127,-SUM($F122:Z122)-SUM($E127:Y127))</f>
        <v>0</v>
      </c>
      <c r="AA127" s="144">
        <f>MAX(-SUM($F122:AA122)*$C127,-SUM($F122:AA122)-SUM($E127:Z127))</f>
        <v>0</v>
      </c>
      <c r="AB127" s="144">
        <f>MAX(-SUM($F122:AB122)*$C127,-SUM($F122:AB122)-SUM($E127:AA127))</f>
        <v>0</v>
      </c>
      <c r="AC127" s="144">
        <f>MAX(-SUM($F122:AC122)*$C127,-SUM($F122:AC122)-SUM($E127:AB127))</f>
        <v>0</v>
      </c>
      <c r="AD127" s="144">
        <f>MAX(-SUM($F122:AD122)*$C127,-SUM($F122:AD122)-SUM($E127:AC127))</f>
        <v>0</v>
      </c>
      <c r="AE127" s="144">
        <f>MAX(-SUM($F122:AE122)*$C127,-SUM($F122:AE122)-SUM($E127:AD127))</f>
        <v>0</v>
      </c>
      <c r="AF127" s="144">
        <f>MAX(-SUM($F122:AF122)*$C127,-SUM($F122:AF122)-SUM($E127:AE127))</f>
        <v>0</v>
      </c>
      <c r="AG127" s="144">
        <f>MAX(-SUM($F122:AG122)*$C127,-SUM($F122:AG122)-SUM($E127:AF127))</f>
        <v>0</v>
      </c>
      <c r="AH127" s="144">
        <f>MAX(-SUM($F122:AH122)*$C127,-SUM($F122:AH122)-SUM($E127:AG127))</f>
        <v>0</v>
      </c>
      <c r="AI127" s="144">
        <f>MAX(-SUM($F122:AI122)*$C127,-SUM($F122:AI122)-SUM($E127:AH127))</f>
        <v>0</v>
      </c>
      <c r="AJ127" s="144">
        <f>MAX(-SUM($F122:AJ122)*$C127,-SUM($F122:AJ122)-SUM($E127:AI127))</f>
        <v>0</v>
      </c>
      <c r="AK127" s="144">
        <f>MAX(-SUM($F122:AK122)*$C127,-SUM($F122:AK122)-SUM($E127:AJ127))</f>
        <v>0</v>
      </c>
      <c r="AL127" s="144">
        <f>MAX(-SUM($F122:AL122)*$C127,-SUM($F122:AL122)-SUM($E127:AK127))</f>
        <v>0</v>
      </c>
      <c r="AM127" s="144">
        <f>MAX(-SUM($F122:AM122)*$C127,-SUM($F122:AM122)-SUM($E127:AL127))</f>
        <v>0</v>
      </c>
      <c r="AN127" s="144">
        <f>MAX(-SUM($F122:AN122)*$C127,-SUM($F122:AN122)-SUM($E127:AM127))</f>
        <v>0</v>
      </c>
      <c r="AO127" s="144">
        <f>MAX(-SUM($F122:AO122)*$C127,-SUM($F122:AO122)-SUM($E127:AN127))</f>
        <v>0</v>
      </c>
      <c r="AP127" s="144">
        <f>MAX(-SUM($F122:AP122)*$C127,-SUM($F122:AP122)-SUM($E127:AO127))</f>
        <v>0</v>
      </c>
      <c r="AQ127" s="144">
        <f>MAX(-SUM($F122:AQ122)*$C127,-SUM($F122:AQ122)-SUM($E127:AP127))</f>
        <v>0</v>
      </c>
      <c r="AR127" s="144">
        <f>MAX(-SUM($F122:AR122)*$C127,-SUM($F122:AR122)-SUM($E127:AQ127))</f>
        <v>0</v>
      </c>
      <c r="AS127" s="144">
        <f>MAX(-SUM($F122:AS122)*$C127,-SUM($F122:AS122)-SUM($E127:AR127))</f>
        <v>0</v>
      </c>
      <c r="AT127" s="144">
        <f>MAX(-SUM($F122:AT122)*$C127,-SUM($F122:AT122)-SUM($E127:AS127))</f>
        <v>0</v>
      </c>
      <c r="AU127" s="144">
        <f>MAX(-SUM($F122:AU122)*$C127,-SUM($F122:AU122)-SUM($E127:AT127))</f>
        <v>0</v>
      </c>
      <c r="AV127" s="144">
        <f>MAX(-SUM($F122:AV122)*$C127,-SUM($F122:AV122)-SUM($E127:AU127))</f>
        <v>0</v>
      </c>
      <c r="AW127" s="144">
        <f>MAX(-SUM($F122:AW122)*$C127,-SUM($F122:AW122)-SUM($E127:AV127))</f>
        <v>0</v>
      </c>
      <c r="AX127" s="144">
        <f>MAX(-SUM($F122:AX122)*$C127,-SUM($F122:AX122)-SUM($E127:AW127))</f>
        <v>0</v>
      </c>
      <c r="AY127" s="144">
        <f>MAX(-SUM($F122:AY122)*$C127,-SUM($F122:AY122)-SUM($E127:AX127))</f>
        <v>0</v>
      </c>
      <c r="AZ127" s="144">
        <f>MAX(-SUM($F122:AZ122)*$C127,-SUM($F122:AZ122)-SUM($E127:AY127))</f>
        <v>0</v>
      </c>
      <c r="BA127" s="144">
        <f>MAX(-SUM($F122:BA122)*$C127,-SUM($F122:BA122)-SUM($E127:AZ127))</f>
        <v>0</v>
      </c>
      <c r="BB127" s="144">
        <f>MAX(-SUM($F122:BB122)*$C127,-SUM($F122:BB122)-SUM($E127:BA127))</f>
        <v>0</v>
      </c>
      <c r="BC127" s="144">
        <f>MAX(-SUM($F122:BC122)*$C127,-SUM($F122:BC122)-SUM($E127:BB127))</f>
        <v>0</v>
      </c>
      <c r="BD127" s="144">
        <f>MAX(-SUM($F122:BD122)*$C127,-SUM($F122:BD122)-SUM($E127:BC127))</f>
        <v>0</v>
      </c>
      <c r="BE127" s="144">
        <f>MAX(-SUM($F122:BE122)*$C127,-SUM($F122:BE122)-SUM($E127:BD127))</f>
        <v>0</v>
      </c>
      <c r="BF127" s="144">
        <f>MAX(-SUM($F122:BF122)*$C127,-SUM($F122:BF122)-SUM($E127:BE127))</f>
        <v>0</v>
      </c>
      <c r="BG127" s="144">
        <f>MAX(-SUM($F122:BG122)*$C127,-SUM($F122:BG122)-SUM($E127:BF127))</f>
        <v>0</v>
      </c>
      <c r="BH127" s="144">
        <f>MAX(-SUM($F122:BH122)*$C127,-SUM($F122:BH122)-SUM($E127:BG127))</f>
        <v>0</v>
      </c>
      <c r="BI127" s="144"/>
    </row>
    <row r="128" spans="1:61" x14ac:dyDescent="0.25">
      <c r="A128" s="199" t="s">
        <v>114</v>
      </c>
      <c r="B128" s="199"/>
      <c r="D128" s="92">
        <f>SUM(D125:D127)</f>
        <v>0</v>
      </c>
      <c r="G128" s="92">
        <f>SUM(G125:G127)</f>
        <v>0</v>
      </c>
      <c r="H128" s="92">
        <f>SUM(H125:H127)</f>
        <v>0</v>
      </c>
      <c r="I128" s="92">
        <f>SUM(I125:I127)</f>
        <v>0</v>
      </c>
      <c r="J128" s="92">
        <f t="shared" ref="J128:BH128" si="51">SUM(J125:J127)</f>
        <v>0</v>
      </c>
      <c r="K128" s="92">
        <f t="shared" si="51"/>
        <v>0</v>
      </c>
      <c r="L128" s="92">
        <f t="shared" si="51"/>
        <v>0</v>
      </c>
      <c r="M128" s="92">
        <f t="shared" si="51"/>
        <v>0</v>
      </c>
      <c r="N128" s="92">
        <f t="shared" si="51"/>
        <v>0</v>
      </c>
      <c r="O128" s="92">
        <f t="shared" si="51"/>
        <v>0</v>
      </c>
      <c r="P128" s="92">
        <f t="shared" si="51"/>
        <v>0</v>
      </c>
      <c r="Q128" s="92">
        <f t="shared" si="51"/>
        <v>0</v>
      </c>
      <c r="R128" s="92">
        <f t="shared" si="51"/>
        <v>0</v>
      </c>
      <c r="S128" s="92">
        <f t="shared" si="51"/>
        <v>0</v>
      </c>
      <c r="T128" s="92">
        <f t="shared" si="51"/>
        <v>0</v>
      </c>
      <c r="U128" s="92">
        <f t="shared" si="51"/>
        <v>0</v>
      </c>
      <c r="V128" s="92">
        <f t="shared" si="51"/>
        <v>0</v>
      </c>
      <c r="W128" s="92">
        <f t="shared" si="51"/>
        <v>0</v>
      </c>
      <c r="X128" s="92">
        <f t="shared" si="51"/>
        <v>0</v>
      </c>
      <c r="Y128" s="92">
        <f t="shared" si="51"/>
        <v>0</v>
      </c>
      <c r="Z128" s="92">
        <f t="shared" si="51"/>
        <v>0</v>
      </c>
      <c r="AA128" s="92">
        <f t="shared" si="51"/>
        <v>0</v>
      </c>
      <c r="AB128" s="92">
        <f t="shared" si="51"/>
        <v>0</v>
      </c>
      <c r="AC128" s="92">
        <f t="shared" si="51"/>
        <v>0</v>
      </c>
      <c r="AD128" s="92">
        <f t="shared" si="51"/>
        <v>0</v>
      </c>
      <c r="AE128" s="92">
        <f t="shared" si="51"/>
        <v>0</v>
      </c>
      <c r="AF128" s="92">
        <f t="shared" si="51"/>
        <v>0</v>
      </c>
      <c r="AG128" s="92">
        <f t="shared" si="51"/>
        <v>0</v>
      </c>
      <c r="AH128" s="92">
        <f t="shared" si="51"/>
        <v>0</v>
      </c>
      <c r="AI128" s="92">
        <f t="shared" si="51"/>
        <v>0</v>
      </c>
      <c r="AJ128" s="92">
        <f t="shared" si="51"/>
        <v>0</v>
      </c>
      <c r="AK128" s="92">
        <f t="shared" si="51"/>
        <v>0</v>
      </c>
      <c r="AL128" s="92">
        <f t="shared" si="51"/>
        <v>0</v>
      </c>
      <c r="AM128" s="92">
        <f t="shared" si="51"/>
        <v>0</v>
      </c>
      <c r="AN128" s="92">
        <f t="shared" si="51"/>
        <v>0</v>
      </c>
      <c r="AO128" s="92">
        <f t="shared" si="51"/>
        <v>0</v>
      </c>
      <c r="AP128" s="92">
        <f t="shared" si="51"/>
        <v>0</v>
      </c>
      <c r="AQ128" s="92">
        <f t="shared" si="51"/>
        <v>0</v>
      </c>
      <c r="AR128" s="92">
        <f t="shared" si="51"/>
        <v>0</v>
      </c>
      <c r="AS128" s="92">
        <f t="shared" si="51"/>
        <v>0</v>
      </c>
      <c r="AT128" s="92">
        <f t="shared" si="51"/>
        <v>0</v>
      </c>
      <c r="AU128" s="92">
        <f t="shared" si="51"/>
        <v>0</v>
      </c>
      <c r="AV128" s="92">
        <f t="shared" si="51"/>
        <v>0</v>
      </c>
      <c r="AW128" s="92">
        <f t="shared" si="51"/>
        <v>0</v>
      </c>
      <c r="AX128" s="92">
        <f t="shared" si="51"/>
        <v>0</v>
      </c>
      <c r="AY128" s="92">
        <f t="shared" si="51"/>
        <v>0</v>
      </c>
      <c r="AZ128" s="92">
        <f t="shared" si="51"/>
        <v>0</v>
      </c>
      <c r="BA128" s="92">
        <f t="shared" si="51"/>
        <v>0</v>
      </c>
      <c r="BB128" s="92">
        <f t="shared" si="51"/>
        <v>0</v>
      </c>
      <c r="BC128" s="92">
        <f t="shared" si="51"/>
        <v>0</v>
      </c>
      <c r="BD128" s="92">
        <f t="shared" si="51"/>
        <v>0</v>
      </c>
      <c r="BE128" s="92">
        <f t="shared" si="51"/>
        <v>0</v>
      </c>
      <c r="BF128" s="92">
        <f t="shared" si="51"/>
        <v>0</v>
      </c>
      <c r="BG128" s="92">
        <f t="shared" si="51"/>
        <v>0</v>
      </c>
      <c r="BH128" s="92">
        <f t="shared" si="51"/>
        <v>0</v>
      </c>
    </row>
    <row r="129" spans="1:61" x14ac:dyDescent="0.25">
      <c r="A129" s="197"/>
      <c r="B129" s="197"/>
    </row>
    <row r="130" spans="1:61" x14ac:dyDescent="0.25">
      <c r="A130" s="197" t="s">
        <v>115</v>
      </c>
      <c r="B130" s="197"/>
      <c r="G130" s="83">
        <f>G128</f>
        <v>0</v>
      </c>
      <c r="H130" s="83">
        <f>H128</f>
        <v>0</v>
      </c>
      <c r="I130" s="83">
        <f>I128</f>
        <v>0</v>
      </c>
      <c r="J130" s="83">
        <f>J128</f>
        <v>0</v>
      </c>
      <c r="K130" s="83">
        <f t="shared" ref="K130:BH130" si="52">K128</f>
        <v>0</v>
      </c>
      <c r="L130" s="83">
        <f t="shared" si="52"/>
        <v>0</v>
      </c>
      <c r="M130" s="83">
        <f t="shared" si="52"/>
        <v>0</v>
      </c>
      <c r="N130" s="83">
        <f t="shared" si="52"/>
        <v>0</v>
      </c>
      <c r="O130" s="83">
        <f t="shared" si="52"/>
        <v>0</v>
      </c>
      <c r="P130" s="83">
        <f t="shared" si="52"/>
        <v>0</v>
      </c>
      <c r="Q130" s="83">
        <f t="shared" si="52"/>
        <v>0</v>
      </c>
      <c r="R130" s="83">
        <f t="shared" si="52"/>
        <v>0</v>
      </c>
      <c r="S130" s="83">
        <f t="shared" si="52"/>
        <v>0</v>
      </c>
      <c r="T130" s="83">
        <f t="shared" si="52"/>
        <v>0</v>
      </c>
      <c r="U130" s="83">
        <f t="shared" si="52"/>
        <v>0</v>
      </c>
      <c r="V130" s="83">
        <f t="shared" si="52"/>
        <v>0</v>
      </c>
      <c r="W130" s="83">
        <f t="shared" si="52"/>
        <v>0</v>
      </c>
      <c r="X130" s="83">
        <f t="shared" si="52"/>
        <v>0</v>
      </c>
      <c r="Y130" s="83">
        <f t="shared" si="52"/>
        <v>0</v>
      </c>
      <c r="Z130" s="83">
        <f t="shared" si="52"/>
        <v>0</v>
      </c>
      <c r="AA130" s="83">
        <f t="shared" si="52"/>
        <v>0</v>
      </c>
      <c r="AB130" s="83">
        <f t="shared" si="52"/>
        <v>0</v>
      </c>
      <c r="AC130" s="83">
        <f t="shared" si="52"/>
        <v>0</v>
      </c>
      <c r="AD130" s="83">
        <f t="shared" si="52"/>
        <v>0</v>
      </c>
      <c r="AE130" s="83">
        <f t="shared" si="52"/>
        <v>0</v>
      </c>
      <c r="AF130" s="83">
        <f t="shared" si="52"/>
        <v>0</v>
      </c>
      <c r="AG130" s="83">
        <f t="shared" si="52"/>
        <v>0</v>
      </c>
      <c r="AH130" s="83">
        <f t="shared" si="52"/>
        <v>0</v>
      </c>
      <c r="AI130" s="83">
        <f t="shared" si="52"/>
        <v>0</v>
      </c>
      <c r="AJ130" s="83">
        <f t="shared" si="52"/>
        <v>0</v>
      </c>
      <c r="AK130" s="83">
        <f t="shared" si="52"/>
        <v>0</v>
      </c>
      <c r="AL130" s="83">
        <f t="shared" si="52"/>
        <v>0</v>
      </c>
      <c r="AM130" s="83">
        <f t="shared" si="52"/>
        <v>0</v>
      </c>
      <c r="AN130" s="83">
        <f t="shared" si="52"/>
        <v>0</v>
      </c>
      <c r="AO130" s="83">
        <f t="shared" si="52"/>
        <v>0</v>
      </c>
      <c r="AP130" s="83">
        <f t="shared" si="52"/>
        <v>0</v>
      </c>
      <c r="AQ130" s="83">
        <f t="shared" si="52"/>
        <v>0</v>
      </c>
      <c r="AR130" s="83">
        <f t="shared" si="52"/>
        <v>0</v>
      </c>
      <c r="AS130" s="83">
        <f t="shared" si="52"/>
        <v>0</v>
      </c>
      <c r="AT130" s="83">
        <f t="shared" si="52"/>
        <v>0</v>
      </c>
      <c r="AU130" s="83">
        <f t="shared" si="52"/>
        <v>0</v>
      </c>
      <c r="AV130" s="83">
        <f t="shared" si="52"/>
        <v>0</v>
      </c>
      <c r="AW130" s="83">
        <f t="shared" si="52"/>
        <v>0</v>
      </c>
      <c r="AX130" s="83">
        <f t="shared" si="52"/>
        <v>0</v>
      </c>
      <c r="AY130" s="83">
        <f t="shared" si="52"/>
        <v>0</v>
      </c>
      <c r="AZ130" s="83">
        <f t="shared" si="52"/>
        <v>0</v>
      </c>
      <c r="BA130" s="83">
        <f t="shared" si="52"/>
        <v>0</v>
      </c>
      <c r="BB130" s="83">
        <f t="shared" si="52"/>
        <v>0</v>
      </c>
      <c r="BC130" s="83">
        <f t="shared" si="52"/>
        <v>0</v>
      </c>
      <c r="BD130" s="83">
        <f t="shared" si="52"/>
        <v>0</v>
      </c>
      <c r="BE130" s="83">
        <f t="shared" si="52"/>
        <v>0</v>
      </c>
      <c r="BF130" s="83">
        <f t="shared" si="52"/>
        <v>0</v>
      </c>
      <c r="BG130" s="83">
        <f t="shared" si="52"/>
        <v>0</v>
      </c>
      <c r="BH130" s="83">
        <f t="shared" si="52"/>
        <v>0</v>
      </c>
    </row>
    <row r="131" spans="1:61" x14ac:dyDescent="0.25">
      <c r="A131" s="200" t="s">
        <v>133</v>
      </c>
      <c r="B131" s="200"/>
      <c r="C131" s="61">
        <f>$C$61</f>
        <v>2</v>
      </c>
      <c r="D131" s="201"/>
      <c r="G131" s="83">
        <f ca="1">SUM(OFFSET(G130,0,0,1,-MIN($C131,G$55+1)))/$C131</f>
        <v>0</v>
      </c>
      <c r="H131" s="83">
        <f t="shared" ref="H131:BH131" ca="1" si="53">SUM(OFFSET(H130,0,0,1,-MIN($C131,H$55+1)))/$C131</f>
        <v>0</v>
      </c>
      <c r="I131" s="83">
        <f t="shared" ca="1" si="53"/>
        <v>0</v>
      </c>
      <c r="J131" s="83">
        <f t="shared" ca="1" si="53"/>
        <v>0</v>
      </c>
      <c r="K131" s="83">
        <f t="shared" ca="1" si="53"/>
        <v>0</v>
      </c>
      <c r="L131" s="83">
        <f t="shared" ca="1" si="53"/>
        <v>0</v>
      </c>
      <c r="M131" s="83">
        <f t="shared" ca="1" si="53"/>
        <v>0</v>
      </c>
      <c r="N131" s="83">
        <f t="shared" ca="1" si="53"/>
        <v>0</v>
      </c>
      <c r="O131" s="83">
        <f t="shared" ca="1" si="53"/>
        <v>0</v>
      </c>
      <c r="P131" s="83">
        <f t="shared" ca="1" si="53"/>
        <v>0</v>
      </c>
      <c r="Q131" s="83">
        <f t="shared" ca="1" si="53"/>
        <v>0</v>
      </c>
      <c r="R131" s="83">
        <f t="shared" ca="1" si="53"/>
        <v>0</v>
      </c>
      <c r="S131" s="83">
        <f t="shared" ca="1" si="53"/>
        <v>0</v>
      </c>
      <c r="T131" s="83">
        <f t="shared" ca="1" si="53"/>
        <v>0</v>
      </c>
      <c r="U131" s="83">
        <f t="shared" ca="1" si="53"/>
        <v>0</v>
      </c>
      <c r="V131" s="83">
        <f t="shared" ca="1" si="53"/>
        <v>0</v>
      </c>
      <c r="W131" s="83">
        <f t="shared" ca="1" si="53"/>
        <v>0</v>
      </c>
      <c r="X131" s="83">
        <f t="shared" ca="1" si="53"/>
        <v>0</v>
      </c>
      <c r="Y131" s="83">
        <f t="shared" ca="1" si="53"/>
        <v>0</v>
      </c>
      <c r="Z131" s="83">
        <f t="shared" ca="1" si="53"/>
        <v>0</v>
      </c>
      <c r="AA131" s="83">
        <f t="shared" ca="1" si="53"/>
        <v>0</v>
      </c>
      <c r="AB131" s="83">
        <f t="shared" ca="1" si="53"/>
        <v>0</v>
      </c>
      <c r="AC131" s="83">
        <f t="shared" ca="1" si="53"/>
        <v>0</v>
      </c>
      <c r="AD131" s="83">
        <f t="shared" ca="1" si="53"/>
        <v>0</v>
      </c>
      <c r="AE131" s="83">
        <f t="shared" ca="1" si="53"/>
        <v>0</v>
      </c>
      <c r="AF131" s="83">
        <f t="shared" ca="1" si="53"/>
        <v>0</v>
      </c>
      <c r="AG131" s="83">
        <f t="shared" ca="1" si="53"/>
        <v>0</v>
      </c>
      <c r="AH131" s="83">
        <f t="shared" ca="1" si="53"/>
        <v>0</v>
      </c>
      <c r="AI131" s="83">
        <f t="shared" ca="1" si="53"/>
        <v>0</v>
      </c>
      <c r="AJ131" s="83">
        <f t="shared" ca="1" si="53"/>
        <v>0</v>
      </c>
      <c r="AK131" s="83">
        <f t="shared" ca="1" si="53"/>
        <v>0</v>
      </c>
      <c r="AL131" s="83">
        <f t="shared" ca="1" si="53"/>
        <v>0</v>
      </c>
      <c r="AM131" s="83">
        <f t="shared" ca="1" si="53"/>
        <v>0</v>
      </c>
      <c r="AN131" s="83">
        <f t="shared" ca="1" si="53"/>
        <v>0</v>
      </c>
      <c r="AO131" s="83">
        <f t="shared" ca="1" si="53"/>
        <v>0</v>
      </c>
      <c r="AP131" s="83">
        <f t="shared" ca="1" si="53"/>
        <v>0</v>
      </c>
      <c r="AQ131" s="83">
        <f t="shared" ca="1" si="53"/>
        <v>0</v>
      </c>
      <c r="AR131" s="83">
        <f t="shared" ca="1" si="53"/>
        <v>0</v>
      </c>
      <c r="AS131" s="83">
        <f t="shared" ca="1" si="53"/>
        <v>0</v>
      </c>
      <c r="AT131" s="83">
        <f t="shared" ca="1" si="53"/>
        <v>0</v>
      </c>
      <c r="AU131" s="83">
        <f t="shared" ca="1" si="53"/>
        <v>0</v>
      </c>
      <c r="AV131" s="83">
        <f t="shared" ca="1" si="53"/>
        <v>0</v>
      </c>
      <c r="AW131" s="83">
        <f t="shared" ca="1" si="53"/>
        <v>0</v>
      </c>
      <c r="AX131" s="83">
        <f t="shared" ca="1" si="53"/>
        <v>0</v>
      </c>
      <c r="AY131" s="83">
        <f t="shared" ca="1" si="53"/>
        <v>0</v>
      </c>
      <c r="AZ131" s="83">
        <f t="shared" ca="1" si="53"/>
        <v>0</v>
      </c>
      <c r="BA131" s="83">
        <f t="shared" ca="1" si="53"/>
        <v>0</v>
      </c>
      <c r="BB131" s="83">
        <f t="shared" ca="1" si="53"/>
        <v>0</v>
      </c>
      <c r="BC131" s="83">
        <f t="shared" ca="1" si="53"/>
        <v>0</v>
      </c>
      <c r="BD131" s="83">
        <f t="shared" ca="1" si="53"/>
        <v>0</v>
      </c>
      <c r="BE131" s="83">
        <f t="shared" ca="1" si="53"/>
        <v>0</v>
      </c>
      <c r="BF131" s="83">
        <f t="shared" ca="1" si="53"/>
        <v>0</v>
      </c>
      <c r="BG131" s="83">
        <f t="shared" ca="1" si="53"/>
        <v>0</v>
      </c>
      <c r="BH131" s="83">
        <f t="shared" ca="1" si="53"/>
        <v>0</v>
      </c>
    </row>
    <row r="132" spans="1:61" x14ac:dyDescent="0.25">
      <c r="A132" s="200" t="s">
        <v>140</v>
      </c>
      <c r="B132" s="200"/>
      <c r="C132" s="147">
        <f>$C$62</f>
        <v>0.46</v>
      </c>
      <c r="D132" s="190"/>
      <c r="G132" s="83">
        <f t="shared" ref="G132:BG133" ca="1" si="54">G131*$C132</f>
        <v>0</v>
      </c>
      <c r="H132" s="83">
        <f t="shared" ca="1" si="54"/>
        <v>0</v>
      </c>
      <c r="I132" s="83">
        <f t="shared" ca="1" si="54"/>
        <v>0</v>
      </c>
      <c r="J132" s="83">
        <f t="shared" ca="1" si="54"/>
        <v>0</v>
      </c>
      <c r="K132" s="83">
        <f t="shared" ca="1" si="54"/>
        <v>0</v>
      </c>
      <c r="L132" s="83">
        <f t="shared" ca="1" si="54"/>
        <v>0</v>
      </c>
      <c r="M132" s="83">
        <f t="shared" ca="1" si="54"/>
        <v>0</v>
      </c>
      <c r="N132" s="83">
        <f t="shared" ca="1" si="54"/>
        <v>0</v>
      </c>
      <c r="O132" s="83">
        <f t="shared" ca="1" si="54"/>
        <v>0</v>
      </c>
      <c r="P132" s="83">
        <f t="shared" ca="1" si="54"/>
        <v>0</v>
      </c>
      <c r="Q132" s="83">
        <f t="shared" ca="1" si="54"/>
        <v>0</v>
      </c>
      <c r="R132" s="83">
        <f t="shared" ca="1" si="54"/>
        <v>0</v>
      </c>
      <c r="S132" s="83">
        <f t="shared" ca="1" si="54"/>
        <v>0</v>
      </c>
      <c r="T132" s="83">
        <f t="shared" ca="1" si="54"/>
        <v>0</v>
      </c>
      <c r="U132" s="83">
        <f t="shared" ca="1" si="54"/>
        <v>0</v>
      </c>
      <c r="V132" s="83">
        <f t="shared" ca="1" si="54"/>
        <v>0</v>
      </c>
      <c r="W132" s="83">
        <f t="shared" ca="1" si="54"/>
        <v>0</v>
      </c>
      <c r="X132" s="83">
        <f t="shared" ca="1" si="54"/>
        <v>0</v>
      </c>
      <c r="Y132" s="83">
        <f t="shared" ca="1" si="54"/>
        <v>0</v>
      </c>
      <c r="Z132" s="83">
        <f t="shared" ca="1" si="54"/>
        <v>0</v>
      </c>
      <c r="AA132" s="83">
        <f t="shared" ca="1" si="54"/>
        <v>0</v>
      </c>
      <c r="AB132" s="83">
        <f t="shared" ca="1" si="54"/>
        <v>0</v>
      </c>
      <c r="AC132" s="83">
        <f t="shared" ca="1" si="54"/>
        <v>0</v>
      </c>
      <c r="AD132" s="83">
        <f t="shared" ca="1" si="54"/>
        <v>0</v>
      </c>
      <c r="AE132" s="83">
        <f t="shared" ca="1" si="54"/>
        <v>0</v>
      </c>
      <c r="AF132" s="83">
        <f t="shared" ca="1" si="54"/>
        <v>0</v>
      </c>
      <c r="AG132" s="83">
        <f t="shared" ca="1" si="54"/>
        <v>0</v>
      </c>
      <c r="AH132" s="83">
        <f t="shared" ca="1" si="54"/>
        <v>0</v>
      </c>
      <c r="AI132" s="83">
        <f t="shared" ca="1" si="54"/>
        <v>0</v>
      </c>
      <c r="AJ132" s="83">
        <f t="shared" ca="1" si="54"/>
        <v>0</v>
      </c>
      <c r="AK132" s="83">
        <f t="shared" ca="1" si="54"/>
        <v>0</v>
      </c>
      <c r="AL132" s="83">
        <f t="shared" ca="1" si="54"/>
        <v>0</v>
      </c>
      <c r="AM132" s="83">
        <f t="shared" ca="1" si="54"/>
        <v>0</v>
      </c>
      <c r="AN132" s="83">
        <f t="shared" ca="1" si="54"/>
        <v>0</v>
      </c>
      <c r="AO132" s="83">
        <f t="shared" ca="1" si="54"/>
        <v>0</v>
      </c>
      <c r="AP132" s="83">
        <f t="shared" ca="1" si="54"/>
        <v>0</v>
      </c>
      <c r="AQ132" s="83">
        <f t="shared" ca="1" si="54"/>
        <v>0</v>
      </c>
      <c r="AR132" s="83">
        <f t="shared" ca="1" si="54"/>
        <v>0</v>
      </c>
      <c r="AS132" s="83">
        <f t="shared" ca="1" si="54"/>
        <v>0</v>
      </c>
      <c r="AT132" s="83">
        <f t="shared" ca="1" si="54"/>
        <v>0</v>
      </c>
      <c r="AU132" s="83">
        <f t="shared" ca="1" si="54"/>
        <v>0</v>
      </c>
      <c r="AV132" s="83">
        <f t="shared" ca="1" si="54"/>
        <v>0</v>
      </c>
      <c r="AW132" s="83">
        <f t="shared" ca="1" si="54"/>
        <v>0</v>
      </c>
      <c r="AX132" s="83">
        <f t="shared" ca="1" si="54"/>
        <v>0</v>
      </c>
      <c r="AY132" s="83">
        <f t="shared" ca="1" si="54"/>
        <v>0</v>
      </c>
      <c r="AZ132" s="83">
        <f t="shared" ca="1" si="54"/>
        <v>0</v>
      </c>
      <c r="BA132" s="83">
        <f t="shared" ca="1" si="54"/>
        <v>0</v>
      </c>
      <c r="BB132" s="83">
        <f t="shared" ca="1" si="54"/>
        <v>0</v>
      </c>
      <c r="BC132" s="83">
        <f t="shared" ca="1" si="54"/>
        <v>0</v>
      </c>
      <c r="BD132" s="83">
        <f t="shared" ca="1" si="54"/>
        <v>0</v>
      </c>
      <c r="BE132" s="83">
        <f t="shared" ca="1" si="54"/>
        <v>0</v>
      </c>
      <c r="BF132" s="83">
        <f t="shared" ca="1" si="54"/>
        <v>0</v>
      </c>
      <c r="BG132" s="83">
        <f t="shared" ca="1" si="54"/>
        <v>0</v>
      </c>
      <c r="BH132" s="83">
        <f ca="1">BH131*$C132</f>
        <v>0</v>
      </c>
    </row>
    <row r="133" spans="1:61" x14ac:dyDescent="0.25">
      <c r="A133" s="200" t="s">
        <v>141</v>
      </c>
      <c r="B133" s="200"/>
      <c r="C133" s="147">
        <f>$C$63</f>
        <v>0.115</v>
      </c>
      <c r="G133" s="83">
        <f t="shared" ca="1" si="54"/>
        <v>0</v>
      </c>
      <c r="H133" s="83">
        <f t="shared" ca="1" si="54"/>
        <v>0</v>
      </c>
      <c r="I133" s="83">
        <f t="shared" ca="1" si="54"/>
        <v>0</v>
      </c>
      <c r="J133" s="83">
        <f t="shared" ca="1" si="54"/>
        <v>0</v>
      </c>
      <c r="K133" s="83">
        <f t="shared" ca="1" si="54"/>
        <v>0</v>
      </c>
      <c r="L133" s="83">
        <f t="shared" ca="1" si="54"/>
        <v>0</v>
      </c>
      <c r="M133" s="83">
        <f t="shared" ca="1" si="54"/>
        <v>0</v>
      </c>
      <c r="N133" s="83">
        <f t="shared" ca="1" si="54"/>
        <v>0</v>
      </c>
      <c r="O133" s="83">
        <f t="shared" ca="1" si="54"/>
        <v>0</v>
      </c>
      <c r="P133" s="83">
        <f t="shared" ca="1" si="54"/>
        <v>0</v>
      </c>
      <c r="Q133" s="83">
        <f t="shared" ca="1" si="54"/>
        <v>0</v>
      </c>
      <c r="R133" s="83">
        <f t="shared" ca="1" si="54"/>
        <v>0</v>
      </c>
      <c r="S133" s="83">
        <f t="shared" ca="1" si="54"/>
        <v>0</v>
      </c>
      <c r="T133" s="83">
        <f t="shared" ca="1" si="54"/>
        <v>0</v>
      </c>
      <c r="U133" s="83">
        <f t="shared" ca="1" si="54"/>
        <v>0</v>
      </c>
      <c r="V133" s="83">
        <f t="shared" ca="1" si="54"/>
        <v>0</v>
      </c>
      <c r="W133" s="83">
        <f t="shared" ca="1" si="54"/>
        <v>0</v>
      </c>
      <c r="X133" s="83">
        <f t="shared" ca="1" si="54"/>
        <v>0</v>
      </c>
      <c r="Y133" s="83">
        <f t="shared" ca="1" si="54"/>
        <v>0</v>
      </c>
      <c r="Z133" s="83">
        <f t="shared" ca="1" si="54"/>
        <v>0</v>
      </c>
      <c r="AA133" s="83">
        <f t="shared" ca="1" si="54"/>
        <v>0</v>
      </c>
      <c r="AB133" s="83">
        <f t="shared" ca="1" si="54"/>
        <v>0</v>
      </c>
      <c r="AC133" s="83">
        <f t="shared" ca="1" si="54"/>
        <v>0</v>
      </c>
      <c r="AD133" s="83">
        <f t="shared" ca="1" si="54"/>
        <v>0</v>
      </c>
      <c r="AE133" s="83">
        <f t="shared" ca="1" si="54"/>
        <v>0</v>
      </c>
      <c r="AF133" s="83">
        <f t="shared" ca="1" si="54"/>
        <v>0</v>
      </c>
      <c r="AG133" s="83">
        <f t="shared" ca="1" si="54"/>
        <v>0</v>
      </c>
      <c r="AH133" s="83">
        <f t="shared" ca="1" si="54"/>
        <v>0</v>
      </c>
      <c r="AI133" s="83">
        <f t="shared" ca="1" si="54"/>
        <v>0</v>
      </c>
      <c r="AJ133" s="83">
        <f t="shared" ca="1" si="54"/>
        <v>0</v>
      </c>
      <c r="AK133" s="83">
        <f t="shared" ca="1" si="54"/>
        <v>0</v>
      </c>
      <c r="AL133" s="83">
        <f t="shared" ca="1" si="54"/>
        <v>0</v>
      </c>
      <c r="AM133" s="83">
        <f t="shared" ca="1" si="54"/>
        <v>0</v>
      </c>
      <c r="AN133" s="83">
        <f t="shared" ca="1" si="54"/>
        <v>0</v>
      </c>
      <c r="AO133" s="83">
        <f t="shared" ca="1" si="54"/>
        <v>0</v>
      </c>
      <c r="AP133" s="83">
        <f t="shared" ca="1" si="54"/>
        <v>0</v>
      </c>
      <c r="AQ133" s="83">
        <f t="shared" ca="1" si="54"/>
        <v>0</v>
      </c>
      <c r="AR133" s="83">
        <f t="shared" ca="1" si="54"/>
        <v>0</v>
      </c>
      <c r="AS133" s="83">
        <f t="shared" ca="1" si="54"/>
        <v>0</v>
      </c>
      <c r="AT133" s="83">
        <f t="shared" ca="1" si="54"/>
        <v>0</v>
      </c>
      <c r="AU133" s="83">
        <f t="shared" ca="1" si="54"/>
        <v>0</v>
      </c>
      <c r="AV133" s="83">
        <f t="shared" ca="1" si="54"/>
        <v>0</v>
      </c>
      <c r="AW133" s="83">
        <f t="shared" ca="1" si="54"/>
        <v>0</v>
      </c>
      <c r="AX133" s="83">
        <f t="shared" ca="1" si="54"/>
        <v>0</v>
      </c>
      <c r="AY133" s="83">
        <f t="shared" ca="1" si="54"/>
        <v>0</v>
      </c>
      <c r="AZ133" s="83">
        <f t="shared" ca="1" si="54"/>
        <v>0</v>
      </c>
      <c r="BA133" s="83">
        <f t="shared" ca="1" si="54"/>
        <v>0</v>
      </c>
      <c r="BB133" s="83">
        <f t="shared" ca="1" si="54"/>
        <v>0</v>
      </c>
      <c r="BC133" s="83">
        <f t="shared" ca="1" si="54"/>
        <v>0</v>
      </c>
      <c r="BD133" s="83">
        <f t="shared" ca="1" si="54"/>
        <v>0</v>
      </c>
      <c r="BE133" s="83">
        <f t="shared" ca="1" si="54"/>
        <v>0</v>
      </c>
      <c r="BF133" s="83">
        <f t="shared" ca="1" si="54"/>
        <v>0</v>
      </c>
      <c r="BG133" s="83">
        <f t="shared" ca="1" si="54"/>
        <v>0</v>
      </c>
      <c r="BH133" s="83">
        <f ca="1">BH132*$C133</f>
        <v>0</v>
      </c>
    </row>
    <row r="134" spans="1:61" x14ac:dyDescent="0.25">
      <c r="A134" s="197"/>
      <c r="B134" s="197"/>
    </row>
    <row r="135" spans="1:61" x14ac:dyDescent="0.25">
      <c r="A135" s="196" t="str">
        <f>A$11</f>
        <v>St. Lucie Reactor Coolant Pumps (RCP)</v>
      </c>
      <c r="B135" s="196"/>
    </row>
    <row r="136" spans="1:61" x14ac:dyDescent="0.25">
      <c r="A136" s="197" t="s">
        <v>132</v>
      </c>
      <c r="B136" s="197"/>
      <c r="G136" s="171">
        <f>G$60</f>
        <v>0.95</v>
      </c>
      <c r="H136" s="171">
        <f t="shared" ref="H136:M136" si="55">H$60</f>
        <v>0.98</v>
      </c>
      <c r="I136" s="171">
        <f t="shared" si="55"/>
        <v>0.96</v>
      </c>
      <c r="J136" s="171">
        <f t="shared" si="55"/>
        <v>0.96</v>
      </c>
      <c r="K136" s="171">
        <f t="shared" si="55"/>
        <v>0.96</v>
      </c>
      <c r="L136" s="171">
        <f t="shared" si="55"/>
        <v>0.96</v>
      </c>
      <c r="M136" s="171">
        <f t="shared" si="55"/>
        <v>0.96</v>
      </c>
      <c r="N136" s="171"/>
    </row>
    <row r="137" spans="1:61" x14ac:dyDescent="0.25">
      <c r="A137" s="197" t="s">
        <v>109</v>
      </c>
      <c r="B137" s="197"/>
      <c r="D137" s="144">
        <f>SUM(G137:N137)</f>
        <v>133.81582588940003</v>
      </c>
      <c r="G137" s="144">
        <f>G$11*G136</f>
        <v>34.123009795999998</v>
      </c>
      <c r="H137" s="144">
        <f t="shared" ref="H137:N137" si="56">H$11*H136</f>
        <v>33.462423351000005</v>
      </c>
      <c r="I137" s="144">
        <f t="shared" si="56"/>
        <v>19.1903927424</v>
      </c>
      <c r="J137" s="144">
        <f t="shared" si="56"/>
        <v>27.84</v>
      </c>
      <c r="K137" s="144">
        <f t="shared" si="56"/>
        <v>15.36</v>
      </c>
      <c r="L137" s="144">
        <f t="shared" si="56"/>
        <v>2.88</v>
      </c>
      <c r="M137" s="144">
        <f t="shared" si="56"/>
        <v>0.96</v>
      </c>
      <c r="N137" s="144">
        <f t="shared" si="56"/>
        <v>0</v>
      </c>
    </row>
    <row r="138" spans="1:61" x14ac:dyDescent="0.25">
      <c r="A138" s="197" t="s">
        <v>110</v>
      </c>
      <c r="B138" s="197"/>
      <c r="G138" s="144">
        <f t="shared" ref="G138:N138" si="57">+F138+G137</f>
        <v>34.123009795999998</v>
      </c>
      <c r="H138" s="144">
        <f t="shared" si="57"/>
        <v>67.585433147000003</v>
      </c>
      <c r="I138" s="144">
        <f t="shared" si="57"/>
        <v>86.775825889400011</v>
      </c>
      <c r="J138" s="144">
        <f t="shared" si="57"/>
        <v>114.61582588940001</v>
      </c>
      <c r="K138" s="144">
        <f t="shared" si="57"/>
        <v>129.97582588940003</v>
      </c>
      <c r="L138" s="144">
        <f t="shared" si="57"/>
        <v>132.85582588940002</v>
      </c>
      <c r="M138" s="144">
        <f t="shared" si="57"/>
        <v>133.81582588940003</v>
      </c>
      <c r="N138" s="144">
        <f t="shared" si="57"/>
        <v>133.81582588940003</v>
      </c>
    </row>
    <row r="139" spans="1:61" x14ac:dyDescent="0.25">
      <c r="A139" s="197"/>
      <c r="B139" s="197"/>
    </row>
    <row r="140" spans="1:61" x14ac:dyDescent="0.25">
      <c r="A140" s="198" t="s">
        <v>111</v>
      </c>
      <c r="B140" s="198"/>
      <c r="G140" s="144">
        <f t="shared" ref="G140:BH140" si="58">F143</f>
        <v>0</v>
      </c>
      <c r="H140" s="144">
        <f t="shared" si="58"/>
        <v>33.099319502119997</v>
      </c>
      <c r="I140" s="144">
        <f t="shared" si="58"/>
        <v>64.53417985870999</v>
      </c>
      <c r="J140" s="144">
        <f t="shared" si="58"/>
        <v>81.121297824427998</v>
      </c>
      <c r="K140" s="144">
        <f t="shared" si="58"/>
        <v>105.522823047746</v>
      </c>
      <c r="L140" s="144">
        <f t="shared" si="58"/>
        <v>116.983548271064</v>
      </c>
      <c r="M140" s="144">
        <f t="shared" si="58"/>
        <v>115.87787349438199</v>
      </c>
      <c r="N140" s="144">
        <f t="shared" si="58"/>
        <v>112.82339871769997</v>
      </c>
      <c r="O140" s="144">
        <f t="shared" si="58"/>
        <v>108.80892394101798</v>
      </c>
      <c r="P140" s="144">
        <f t="shared" si="58"/>
        <v>104.79444916433599</v>
      </c>
      <c r="Q140" s="144">
        <f t="shared" si="58"/>
        <v>100.77997438765399</v>
      </c>
      <c r="R140" s="144">
        <f t="shared" si="58"/>
        <v>96.765499610972</v>
      </c>
      <c r="S140" s="144">
        <f t="shared" si="58"/>
        <v>92.751024834290007</v>
      </c>
      <c r="T140" s="144">
        <f t="shared" si="58"/>
        <v>88.736550057608014</v>
      </c>
      <c r="U140" s="144">
        <f t="shared" si="58"/>
        <v>84.72207528092602</v>
      </c>
      <c r="V140" s="144">
        <f t="shared" si="58"/>
        <v>80.707600504244027</v>
      </c>
      <c r="W140" s="144">
        <f t="shared" si="58"/>
        <v>76.693125727562034</v>
      </c>
      <c r="X140" s="144">
        <f t="shared" si="58"/>
        <v>72.678650950880041</v>
      </c>
      <c r="Y140" s="144">
        <f t="shared" si="58"/>
        <v>68.664176174198047</v>
      </c>
      <c r="Z140" s="144">
        <f t="shared" si="58"/>
        <v>64.649701397516054</v>
      </c>
      <c r="AA140" s="144">
        <f t="shared" si="58"/>
        <v>60.635226620834054</v>
      </c>
      <c r="AB140" s="144">
        <f t="shared" si="58"/>
        <v>56.620751844152053</v>
      </c>
      <c r="AC140" s="144">
        <f t="shared" si="58"/>
        <v>52.606277067470053</v>
      </c>
      <c r="AD140" s="144">
        <f t="shared" si="58"/>
        <v>48.591802290788053</v>
      </c>
      <c r="AE140" s="144">
        <f t="shared" si="58"/>
        <v>44.577327514106052</v>
      </c>
      <c r="AF140" s="144">
        <f t="shared" si="58"/>
        <v>40.562852737424052</v>
      </c>
      <c r="AG140" s="144">
        <f t="shared" si="58"/>
        <v>36.548377960742052</v>
      </c>
      <c r="AH140" s="144">
        <f t="shared" si="58"/>
        <v>32.533903184060051</v>
      </c>
      <c r="AI140" s="144">
        <f t="shared" si="58"/>
        <v>28.519428407378051</v>
      </c>
      <c r="AJ140" s="144">
        <f t="shared" si="58"/>
        <v>24.50495363069605</v>
      </c>
      <c r="AK140" s="144">
        <f t="shared" si="58"/>
        <v>20.49047885401405</v>
      </c>
      <c r="AL140" s="144">
        <f t="shared" si="58"/>
        <v>16.47600407733205</v>
      </c>
      <c r="AM140" s="144">
        <f t="shared" si="58"/>
        <v>12.461529300650049</v>
      </c>
      <c r="AN140" s="144">
        <f t="shared" si="58"/>
        <v>8.447054523968049</v>
      </c>
      <c r="AO140" s="144">
        <f t="shared" si="58"/>
        <v>4.4325797472860486</v>
      </c>
      <c r="AP140" s="144">
        <f t="shared" si="58"/>
        <v>0.41810497060404828</v>
      </c>
      <c r="AQ140" s="144">
        <f t="shared" si="58"/>
        <v>-8.5265128291212022E-14</v>
      </c>
      <c r="AR140" s="144">
        <f t="shared" si="58"/>
        <v>-8.5265128291212022E-14</v>
      </c>
      <c r="AS140" s="144">
        <f t="shared" si="58"/>
        <v>-8.5265128291212022E-14</v>
      </c>
      <c r="AT140" s="144">
        <f t="shared" si="58"/>
        <v>-8.5265128291212022E-14</v>
      </c>
      <c r="AU140" s="144">
        <f t="shared" si="58"/>
        <v>-8.5265128291212022E-14</v>
      </c>
      <c r="AV140" s="144">
        <f t="shared" si="58"/>
        <v>-8.5265128291212022E-14</v>
      </c>
      <c r="AW140" s="144">
        <f t="shared" si="58"/>
        <v>-8.5265128291212022E-14</v>
      </c>
      <c r="AX140" s="144">
        <f t="shared" si="58"/>
        <v>-8.5265128291212022E-14</v>
      </c>
      <c r="AY140" s="144">
        <f t="shared" si="58"/>
        <v>-8.5265128291212022E-14</v>
      </c>
      <c r="AZ140" s="144">
        <f t="shared" si="58"/>
        <v>-8.5265128291212022E-14</v>
      </c>
      <c r="BA140" s="144">
        <f t="shared" si="58"/>
        <v>-8.5265128291212022E-14</v>
      </c>
      <c r="BB140" s="144">
        <f t="shared" si="58"/>
        <v>-8.5265128291212022E-14</v>
      </c>
      <c r="BC140" s="144">
        <f t="shared" si="58"/>
        <v>-8.5265128291212022E-14</v>
      </c>
      <c r="BD140" s="144">
        <f t="shared" si="58"/>
        <v>-8.5265128291212022E-14</v>
      </c>
      <c r="BE140" s="144">
        <f t="shared" si="58"/>
        <v>-8.5265128291212022E-14</v>
      </c>
      <c r="BF140" s="144">
        <f t="shared" si="58"/>
        <v>-8.5265128291212022E-14</v>
      </c>
      <c r="BG140" s="144">
        <f t="shared" si="58"/>
        <v>-8.5265128291212022E-14</v>
      </c>
      <c r="BH140" s="144">
        <f t="shared" si="58"/>
        <v>-8.5265128291212022E-14</v>
      </c>
      <c r="BI140" s="144"/>
    </row>
    <row r="141" spans="1:61" x14ac:dyDescent="0.25">
      <c r="A141" s="198" t="s">
        <v>112</v>
      </c>
      <c r="B141" s="198"/>
      <c r="D141" s="144">
        <f>SUM(G141:N141)</f>
        <v>133.81582588940003</v>
      </c>
      <c r="E141" s="144"/>
      <c r="F141" s="144"/>
      <c r="G141" s="144">
        <f>G137</f>
        <v>34.123009795999998</v>
      </c>
      <c r="H141" s="144">
        <f>H137</f>
        <v>33.462423351000005</v>
      </c>
      <c r="I141" s="144">
        <f>I137</f>
        <v>19.1903927424</v>
      </c>
      <c r="J141" s="144">
        <f t="shared" ref="J141:BH141" si="59">J137</f>
        <v>27.84</v>
      </c>
      <c r="K141" s="144">
        <f t="shared" si="59"/>
        <v>15.36</v>
      </c>
      <c r="L141" s="144">
        <f t="shared" si="59"/>
        <v>2.88</v>
      </c>
      <c r="M141" s="144">
        <f t="shared" si="59"/>
        <v>0.96</v>
      </c>
      <c r="N141" s="144">
        <f t="shared" si="59"/>
        <v>0</v>
      </c>
      <c r="O141" s="144">
        <f t="shared" si="59"/>
        <v>0</v>
      </c>
      <c r="P141" s="144">
        <f t="shared" si="59"/>
        <v>0</v>
      </c>
      <c r="Q141" s="144">
        <f t="shared" si="59"/>
        <v>0</v>
      </c>
      <c r="R141" s="144">
        <f t="shared" si="59"/>
        <v>0</v>
      </c>
      <c r="S141" s="144">
        <f t="shared" si="59"/>
        <v>0</v>
      </c>
      <c r="T141" s="144">
        <f t="shared" si="59"/>
        <v>0</v>
      </c>
      <c r="U141" s="144">
        <f t="shared" si="59"/>
        <v>0</v>
      </c>
      <c r="V141" s="144">
        <f t="shared" si="59"/>
        <v>0</v>
      </c>
      <c r="W141" s="144">
        <f t="shared" si="59"/>
        <v>0</v>
      </c>
      <c r="X141" s="144">
        <f t="shared" si="59"/>
        <v>0</v>
      </c>
      <c r="Y141" s="144">
        <f t="shared" si="59"/>
        <v>0</v>
      </c>
      <c r="Z141" s="144">
        <f t="shared" si="59"/>
        <v>0</v>
      </c>
      <c r="AA141" s="144">
        <f t="shared" si="59"/>
        <v>0</v>
      </c>
      <c r="AB141" s="144">
        <f t="shared" si="59"/>
        <v>0</v>
      </c>
      <c r="AC141" s="144">
        <f t="shared" si="59"/>
        <v>0</v>
      </c>
      <c r="AD141" s="144">
        <f t="shared" si="59"/>
        <v>0</v>
      </c>
      <c r="AE141" s="144">
        <f t="shared" si="59"/>
        <v>0</v>
      </c>
      <c r="AF141" s="144">
        <f t="shared" si="59"/>
        <v>0</v>
      </c>
      <c r="AG141" s="144">
        <f t="shared" si="59"/>
        <v>0</v>
      </c>
      <c r="AH141" s="144">
        <f t="shared" si="59"/>
        <v>0</v>
      </c>
      <c r="AI141" s="144">
        <f t="shared" si="59"/>
        <v>0</v>
      </c>
      <c r="AJ141" s="144">
        <f t="shared" si="59"/>
        <v>0</v>
      </c>
      <c r="AK141" s="144">
        <f t="shared" si="59"/>
        <v>0</v>
      </c>
      <c r="AL141" s="144">
        <f t="shared" si="59"/>
        <v>0</v>
      </c>
      <c r="AM141" s="144">
        <f t="shared" si="59"/>
        <v>0</v>
      </c>
      <c r="AN141" s="144">
        <f t="shared" si="59"/>
        <v>0</v>
      </c>
      <c r="AO141" s="144">
        <f t="shared" si="59"/>
        <v>0</v>
      </c>
      <c r="AP141" s="144">
        <f t="shared" si="59"/>
        <v>0</v>
      </c>
      <c r="AQ141" s="144">
        <f t="shared" si="59"/>
        <v>0</v>
      </c>
      <c r="AR141" s="144">
        <f t="shared" si="59"/>
        <v>0</v>
      </c>
      <c r="AS141" s="144">
        <f t="shared" si="59"/>
        <v>0</v>
      </c>
      <c r="AT141" s="144">
        <f t="shared" si="59"/>
        <v>0</v>
      </c>
      <c r="AU141" s="144">
        <f t="shared" si="59"/>
        <v>0</v>
      </c>
      <c r="AV141" s="144">
        <f t="shared" si="59"/>
        <v>0</v>
      </c>
      <c r="AW141" s="144">
        <f t="shared" si="59"/>
        <v>0</v>
      </c>
      <c r="AX141" s="144">
        <f t="shared" si="59"/>
        <v>0</v>
      </c>
      <c r="AY141" s="144">
        <f t="shared" si="59"/>
        <v>0</v>
      </c>
      <c r="AZ141" s="144">
        <f t="shared" si="59"/>
        <v>0</v>
      </c>
      <c r="BA141" s="144">
        <f t="shared" si="59"/>
        <v>0</v>
      </c>
      <c r="BB141" s="144">
        <f t="shared" si="59"/>
        <v>0</v>
      </c>
      <c r="BC141" s="144">
        <f t="shared" si="59"/>
        <v>0</v>
      </c>
      <c r="BD141" s="144">
        <f t="shared" si="59"/>
        <v>0</v>
      </c>
      <c r="BE141" s="144">
        <f t="shared" si="59"/>
        <v>0</v>
      </c>
      <c r="BF141" s="144">
        <f t="shared" si="59"/>
        <v>0</v>
      </c>
      <c r="BG141" s="144">
        <f t="shared" si="59"/>
        <v>0</v>
      </c>
      <c r="BH141" s="144">
        <f t="shared" si="59"/>
        <v>0</v>
      </c>
      <c r="BI141" s="144"/>
    </row>
    <row r="142" spans="1:61" x14ac:dyDescent="0.25">
      <c r="A142" s="198" t="s">
        <v>113</v>
      </c>
      <c r="B142" s="198"/>
      <c r="C142" s="147">
        <f>C11</f>
        <v>0.03</v>
      </c>
      <c r="D142" s="144">
        <f>SUM(G142:BH142)</f>
        <v>-133.81582588940003</v>
      </c>
      <c r="G142" s="144">
        <f>MAX(-SUM($F137:G137)*$C142,-SUM($F137:G137)-SUM($E142:F142))</f>
        <v>-1.0236902938799999</v>
      </c>
      <c r="H142" s="144">
        <f>MAX(-SUM($F137:H137)*$C142,-SUM($F137:H137)-SUM($E142:G142))</f>
        <v>-2.0275629944100002</v>
      </c>
      <c r="I142" s="144">
        <f>MAX(-SUM($F137:I137)*$C142,-SUM($F137:I137)-SUM($E142:H142))</f>
        <v>-2.6032747766820004</v>
      </c>
      <c r="J142" s="144">
        <f>MAX(-SUM($F137:J137)*$C142,-SUM($F137:J137)-SUM($E142:I142))</f>
        <v>-3.4384747766820003</v>
      </c>
      <c r="K142" s="144">
        <f>MAX(-SUM($F137:K137)*$C142,-SUM($F137:K137)-SUM($E142:J142))</f>
        <v>-3.8992747766820006</v>
      </c>
      <c r="L142" s="144">
        <f>MAX(-SUM($F137:L137)*$C142,-SUM($F137:L137)-SUM($E142:K142))</f>
        <v>-3.9856747766820004</v>
      </c>
      <c r="M142" s="144">
        <f>MAX(-SUM($F137:M137)*$C142,-SUM($F137:M137)-SUM($E142:L142))</f>
        <v>-4.0144747766820004</v>
      </c>
      <c r="N142" s="144">
        <f>MAX(-SUM($F137:N137)*$C142,-SUM($F137:N137)-SUM($E142:M142))</f>
        <v>-4.0144747766820004</v>
      </c>
      <c r="O142" s="144">
        <f>MAX(-SUM($F137:O137)*$C142,-SUM($F137:O137)-SUM($E142:N142))</f>
        <v>-4.0144747766820004</v>
      </c>
      <c r="P142" s="144">
        <f>MAX(-SUM($F137:P137)*$C142,-SUM($F137:P137)-SUM($E142:O142))</f>
        <v>-4.0144747766820004</v>
      </c>
      <c r="Q142" s="144">
        <f>MAX(-SUM($F137:Q137)*$C142,-SUM($F137:Q137)-SUM($E142:P142))</f>
        <v>-4.0144747766820004</v>
      </c>
      <c r="R142" s="144">
        <f>MAX(-SUM($F137:R137)*$C142,-SUM($F137:R137)-SUM($E142:Q142))</f>
        <v>-4.0144747766820004</v>
      </c>
      <c r="S142" s="144">
        <f>MAX(-SUM($F137:S137)*$C142,-SUM($F137:S137)-SUM($E142:R142))</f>
        <v>-4.0144747766820004</v>
      </c>
      <c r="T142" s="144">
        <f>MAX(-SUM($F137:T137)*$C142,-SUM($F137:T137)-SUM($E142:S142))</f>
        <v>-4.0144747766820004</v>
      </c>
      <c r="U142" s="144">
        <f>MAX(-SUM($F137:U137)*$C142,-SUM($F137:U137)-SUM($E142:T142))</f>
        <v>-4.0144747766820004</v>
      </c>
      <c r="V142" s="144">
        <f>MAX(-SUM($F137:V137)*$C142,-SUM($F137:V137)-SUM($E142:U142))</f>
        <v>-4.0144747766820004</v>
      </c>
      <c r="W142" s="144">
        <f>MAX(-SUM($F137:W137)*$C142,-SUM($F137:W137)-SUM($E142:V142))</f>
        <v>-4.0144747766820004</v>
      </c>
      <c r="X142" s="144">
        <f>MAX(-SUM($F137:X137)*$C142,-SUM($F137:X137)-SUM($E142:W142))</f>
        <v>-4.0144747766820004</v>
      </c>
      <c r="Y142" s="144">
        <f>MAX(-SUM($F137:Y137)*$C142,-SUM($F137:Y137)-SUM($E142:X142))</f>
        <v>-4.0144747766820004</v>
      </c>
      <c r="Z142" s="144">
        <f>MAX(-SUM($F137:Z137)*$C142,-SUM($F137:Z137)-SUM($E142:Y142))</f>
        <v>-4.0144747766820004</v>
      </c>
      <c r="AA142" s="144">
        <f>MAX(-SUM($F137:AA137)*$C142,-SUM($F137:AA137)-SUM($E142:Z142))</f>
        <v>-4.0144747766820004</v>
      </c>
      <c r="AB142" s="144">
        <f>MAX(-SUM($F137:AB137)*$C142,-SUM($F137:AB137)-SUM($E142:AA142))</f>
        <v>-4.0144747766820004</v>
      </c>
      <c r="AC142" s="144">
        <f>MAX(-SUM($F137:AC137)*$C142,-SUM($F137:AC137)-SUM($E142:AB142))</f>
        <v>-4.0144747766820004</v>
      </c>
      <c r="AD142" s="144">
        <f>MAX(-SUM($F137:AD137)*$C142,-SUM($F137:AD137)-SUM($E142:AC142))</f>
        <v>-4.0144747766820004</v>
      </c>
      <c r="AE142" s="144">
        <f>MAX(-SUM($F137:AE137)*$C142,-SUM($F137:AE137)-SUM($E142:AD142))</f>
        <v>-4.0144747766820004</v>
      </c>
      <c r="AF142" s="144">
        <f>MAX(-SUM($F137:AF137)*$C142,-SUM($F137:AF137)-SUM($E142:AE142))</f>
        <v>-4.0144747766820004</v>
      </c>
      <c r="AG142" s="144">
        <f>MAX(-SUM($F137:AG137)*$C142,-SUM($F137:AG137)-SUM($E142:AF142))</f>
        <v>-4.0144747766820004</v>
      </c>
      <c r="AH142" s="144">
        <f>MAX(-SUM($F137:AH137)*$C142,-SUM($F137:AH137)-SUM($E142:AG142))</f>
        <v>-4.0144747766820004</v>
      </c>
      <c r="AI142" s="144">
        <f>MAX(-SUM($F137:AI137)*$C142,-SUM($F137:AI137)-SUM($E142:AH142))</f>
        <v>-4.0144747766820004</v>
      </c>
      <c r="AJ142" s="144">
        <f>MAX(-SUM($F137:AJ137)*$C142,-SUM($F137:AJ137)-SUM($E142:AI142))</f>
        <v>-4.0144747766820004</v>
      </c>
      <c r="AK142" s="144">
        <f>MAX(-SUM($F137:AK137)*$C142,-SUM($F137:AK137)-SUM($E142:AJ142))</f>
        <v>-4.0144747766820004</v>
      </c>
      <c r="AL142" s="144">
        <f>MAX(-SUM($F137:AL137)*$C142,-SUM($F137:AL137)-SUM($E142:AK142))</f>
        <v>-4.0144747766820004</v>
      </c>
      <c r="AM142" s="144">
        <f>MAX(-SUM($F137:AM137)*$C142,-SUM($F137:AM137)-SUM($E142:AL142))</f>
        <v>-4.0144747766820004</v>
      </c>
      <c r="AN142" s="144">
        <f>MAX(-SUM($F137:AN137)*$C142,-SUM($F137:AN137)-SUM($E142:AM142))</f>
        <v>-4.0144747766820004</v>
      </c>
      <c r="AO142" s="144">
        <f>MAX(-SUM($F137:AO137)*$C142,-SUM($F137:AO137)-SUM($E142:AN142))</f>
        <v>-4.0144747766820004</v>
      </c>
      <c r="AP142" s="144">
        <f>MAX(-SUM($F137:AP137)*$C142,-SUM($F137:AP137)-SUM($E142:AO142))</f>
        <v>-0.41810497060413354</v>
      </c>
      <c r="AQ142" s="144">
        <f>MAX(-SUM($F137:AQ137)*$C142,-SUM($F137:AQ137)-SUM($E142:AP142))</f>
        <v>0</v>
      </c>
      <c r="AR142" s="144">
        <f>MAX(-SUM($F137:AR137)*$C142,-SUM($F137:AR137)-SUM($E142:AQ142))</f>
        <v>0</v>
      </c>
      <c r="AS142" s="144">
        <f>MAX(-SUM($F137:AS137)*$C142,-SUM($F137:AS137)-SUM($E142:AR142))</f>
        <v>0</v>
      </c>
      <c r="AT142" s="144">
        <f>MAX(-SUM($F137:AT137)*$C142,-SUM($F137:AT137)-SUM($E142:AS142))</f>
        <v>0</v>
      </c>
      <c r="AU142" s="144">
        <f>MAX(-SUM($F137:AU137)*$C142,-SUM($F137:AU137)-SUM($E142:AT142))</f>
        <v>0</v>
      </c>
      <c r="AV142" s="144">
        <f>MAX(-SUM($F137:AV137)*$C142,-SUM($F137:AV137)-SUM($E142:AU142))</f>
        <v>0</v>
      </c>
      <c r="AW142" s="144">
        <f>MAX(-SUM($F137:AW137)*$C142,-SUM($F137:AW137)-SUM($E142:AV142))</f>
        <v>0</v>
      </c>
      <c r="AX142" s="144">
        <f>MAX(-SUM($F137:AX137)*$C142,-SUM($F137:AX137)-SUM($E142:AW142))</f>
        <v>0</v>
      </c>
      <c r="AY142" s="144">
        <f>MAX(-SUM($F137:AY137)*$C142,-SUM($F137:AY137)-SUM($E142:AX142))</f>
        <v>0</v>
      </c>
      <c r="AZ142" s="144">
        <f>MAX(-SUM($F137:AZ137)*$C142,-SUM($F137:AZ137)-SUM($E142:AY142))</f>
        <v>0</v>
      </c>
      <c r="BA142" s="144">
        <f>MAX(-SUM($F137:BA137)*$C142,-SUM($F137:BA137)-SUM($E142:AZ142))</f>
        <v>0</v>
      </c>
      <c r="BB142" s="144">
        <f>MAX(-SUM($F137:BB137)*$C142,-SUM($F137:BB137)-SUM($E142:BA142))</f>
        <v>0</v>
      </c>
      <c r="BC142" s="144">
        <f>MAX(-SUM($F137:BC137)*$C142,-SUM($F137:BC137)-SUM($E142:BB142))</f>
        <v>0</v>
      </c>
      <c r="BD142" s="144">
        <f>MAX(-SUM($F137:BD137)*$C142,-SUM($F137:BD137)-SUM($E142:BC142))</f>
        <v>0</v>
      </c>
      <c r="BE142" s="144">
        <f>MAX(-SUM($F137:BE137)*$C142,-SUM($F137:BE137)-SUM($E142:BD142))</f>
        <v>0</v>
      </c>
      <c r="BF142" s="144">
        <f>MAX(-SUM($F137:BF137)*$C142,-SUM($F137:BF137)-SUM($E142:BE142))</f>
        <v>0</v>
      </c>
      <c r="BG142" s="144">
        <f>MAX(-SUM($F137:BG137)*$C142,-SUM($F137:BG137)-SUM($E142:BF142))</f>
        <v>0</v>
      </c>
      <c r="BH142" s="144">
        <f>MAX(-SUM($F137:BH137)*$C142,-SUM($F137:BH137)-SUM($E142:BG142))</f>
        <v>0</v>
      </c>
      <c r="BI142" s="144"/>
    </row>
    <row r="143" spans="1:61" x14ac:dyDescent="0.25">
      <c r="A143" s="199" t="s">
        <v>114</v>
      </c>
      <c r="B143" s="199"/>
      <c r="D143" s="92">
        <f>SUM(D140:D142)</f>
        <v>0</v>
      </c>
      <c r="G143" s="92">
        <f>SUM(G140:G142)</f>
        <v>33.099319502119997</v>
      </c>
      <c r="H143" s="92">
        <f>SUM(H140:H142)</f>
        <v>64.53417985870999</v>
      </c>
      <c r="I143" s="92">
        <f>SUM(I140:I142)</f>
        <v>81.121297824427998</v>
      </c>
      <c r="J143" s="92">
        <f t="shared" ref="J143:BH143" si="60">SUM(J140:J142)</f>
        <v>105.522823047746</v>
      </c>
      <c r="K143" s="92">
        <f t="shared" si="60"/>
        <v>116.983548271064</v>
      </c>
      <c r="L143" s="92">
        <f t="shared" si="60"/>
        <v>115.87787349438199</v>
      </c>
      <c r="M143" s="92">
        <f t="shared" si="60"/>
        <v>112.82339871769997</v>
      </c>
      <c r="N143" s="92">
        <f t="shared" si="60"/>
        <v>108.80892394101798</v>
      </c>
      <c r="O143" s="92">
        <f t="shared" si="60"/>
        <v>104.79444916433599</v>
      </c>
      <c r="P143" s="92">
        <f t="shared" si="60"/>
        <v>100.77997438765399</v>
      </c>
      <c r="Q143" s="92">
        <f t="shared" si="60"/>
        <v>96.765499610972</v>
      </c>
      <c r="R143" s="92">
        <f t="shared" si="60"/>
        <v>92.751024834290007</v>
      </c>
      <c r="S143" s="92">
        <f t="shared" si="60"/>
        <v>88.736550057608014</v>
      </c>
      <c r="T143" s="92">
        <f t="shared" si="60"/>
        <v>84.72207528092602</v>
      </c>
      <c r="U143" s="92">
        <f t="shared" si="60"/>
        <v>80.707600504244027</v>
      </c>
      <c r="V143" s="92">
        <f t="shared" si="60"/>
        <v>76.693125727562034</v>
      </c>
      <c r="W143" s="92">
        <f t="shared" si="60"/>
        <v>72.678650950880041</v>
      </c>
      <c r="X143" s="92">
        <f t="shared" si="60"/>
        <v>68.664176174198047</v>
      </c>
      <c r="Y143" s="92">
        <f t="shared" si="60"/>
        <v>64.649701397516054</v>
      </c>
      <c r="Z143" s="92">
        <f t="shared" si="60"/>
        <v>60.635226620834054</v>
      </c>
      <c r="AA143" s="92">
        <f t="shared" si="60"/>
        <v>56.620751844152053</v>
      </c>
      <c r="AB143" s="92">
        <f t="shared" si="60"/>
        <v>52.606277067470053</v>
      </c>
      <c r="AC143" s="92">
        <f t="shared" si="60"/>
        <v>48.591802290788053</v>
      </c>
      <c r="AD143" s="92">
        <f t="shared" si="60"/>
        <v>44.577327514106052</v>
      </c>
      <c r="AE143" s="92">
        <f t="shared" si="60"/>
        <v>40.562852737424052</v>
      </c>
      <c r="AF143" s="92">
        <f t="shared" si="60"/>
        <v>36.548377960742052</v>
      </c>
      <c r="AG143" s="92">
        <f t="shared" si="60"/>
        <v>32.533903184060051</v>
      </c>
      <c r="AH143" s="92">
        <f t="shared" si="60"/>
        <v>28.519428407378051</v>
      </c>
      <c r="AI143" s="92">
        <f t="shared" si="60"/>
        <v>24.50495363069605</v>
      </c>
      <c r="AJ143" s="92">
        <f t="shared" si="60"/>
        <v>20.49047885401405</v>
      </c>
      <c r="AK143" s="92">
        <f t="shared" si="60"/>
        <v>16.47600407733205</v>
      </c>
      <c r="AL143" s="92">
        <f t="shared" si="60"/>
        <v>12.461529300650049</v>
      </c>
      <c r="AM143" s="92">
        <f t="shared" si="60"/>
        <v>8.447054523968049</v>
      </c>
      <c r="AN143" s="92">
        <f t="shared" si="60"/>
        <v>4.4325797472860486</v>
      </c>
      <c r="AO143" s="92">
        <f t="shared" si="60"/>
        <v>0.41810497060404828</v>
      </c>
      <c r="AP143" s="92">
        <f t="shared" si="60"/>
        <v>-8.5265128291212022E-14</v>
      </c>
      <c r="AQ143" s="92">
        <f t="shared" si="60"/>
        <v>-8.5265128291212022E-14</v>
      </c>
      <c r="AR143" s="92">
        <f t="shared" si="60"/>
        <v>-8.5265128291212022E-14</v>
      </c>
      <c r="AS143" s="92">
        <f t="shared" si="60"/>
        <v>-8.5265128291212022E-14</v>
      </c>
      <c r="AT143" s="92">
        <f t="shared" si="60"/>
        <v>-8.5265128291212022E-14</v>
      </c>
      <c r="AU143" s="92">
        <f t="shared" si="60"/>
        <v>-8.5265128291212022E-14</v>
      </c>
      <c r="AV143" s="92">
        <f t="shared" si="60"/>
        <v>-8.5265128291212022E-14</v>
      </c>
      <c r="AW143" s="92">
        <f t="shared" si="60"/>
        <v>-8.5265128291212022E-14</v>
      </c>
      <c r="AX143" s="92">
        <f t="shared" si="60"/>
        <v>-8.5265128291212022E-14</v>
      </c>
      <c r="AY143" s="92">
        <f t="shared" si="60"/>
        <v>-8.5265128291212022E-14</v>
      </c>
      <c r="AZ143" s="92">
        <f t="shared" si="60"/>
        <v>-8.5265128291212022E-14</v>
      </c>
      <c r="BA143" s="92">
        <f t="shared" si="60"/>
        <v>-8.5265128291212022E-14</v>
      </c>
      <c r="BB143" s="92">
        <f t="shared" si="60"/>
        <v>-8.5265128291212022E-14</v>
      </c>
      <c r="BC143" s="92">
        <f t="shared" si="60"/>
        <v>-8.5265128291212022E-14</v>
      </c>
      <c r="BD143" s="92">
        <f t="shared" si="60"/>
        <v>-8.5265128291212022E-14</v>
      </c>
      <c r="BE143" s="92">
        <f t="shared" si="60"/>
        <v>-8.5265128291212022E-14</v>
      </c>
      <c r="BF143" s="92">
        <f t="shared" si="60"/>
        <v>-8.5265128291212022E-14</v>
      </c>
      <c r="BG143" s="92">
        <f t="shared" si="60"/>
        <v>-8.5265128291212022E-14</v>
      </c>
      <c r="BH143" s="92">
        <f t="shared" si="60"/>
        <v>-8.5265128291212022E-14</v>
      </c>
    </row>
    <row r="144" spans="1:61" x14ac:dyDescent="0.25">
      <c r="A144" s="197"/>
      <c r="B144" s="197"/>
    </row>
    <row r="145" spans="1:61" x14ac:dyDescent="0.25">
      <c r="A145" s="197" t="s">
        <v>115</v>
      </c>
      <c r="B145" s="197"/>
      <c r="G145" s="83">
        <f>G143</f>
        <v>33.099319502119997</v>
      </c>
      <c r="H145" s="83">
        <f>H143</f>
        <v>64.53417985870999</v>
      </c>
      <c r="I145" s="83">
        <f>I143</f>
        <v>81.121297824427998</v>
      </c>
      <c r="J145" s="83">
        <f>J143</f>
        <v>105.522823047746</v>
      </c>
      <c r="K145" s="83">
        <f t="shared" ref="K145:BH145" si="61">K143</f>
        <v>116.983548271064</v>
      </c>
      <c r="L145" s="83">
        <f t="shared" si="61"/>
        <v>115.87787349438199</v>
      </c>
      <c r="M145" s="83">
        <f t="shared" si="61"/>
        <v>112.82339871769997</v>
      </c>
      <c r="N145" s="83">
        <f t="shared" si="61"/>
        <v>108.80892394101798</v>
      </c>
      <c r="O145" s="83">
        <f t="shared" si="61"/>
        <v>104.79444916433599</v>
      </c>
      <c r="P145" s="83">
        <f t="shared" si="61"/>
        <v>100.77997438765399</v>
      </c>
      <c r="Q145" s="83">
        <f t="shared" si="61"/>
        <v>96.765499610972</v>
      </c>
      <c r="R145" s="83">
        <f t="shared" si="61"/>
        <v>92.751024834290007</v>
      </c>
      <c r="S145" s="83">
        <f t="shared" si="61"/>
        <v>88.736550057608014</v>
      </c>
      <c r="T145" s="83">
        <f t="shared" si="61"/>
        <v>84.72207528092602</v>
      </c>
      <c r="U145" s="83">
        <f t="shared" si="61"/>
        <v>80.707600504244027</v>
      </c>
      <c r="V145" s="83">
        <f t="shared" si="61"/>
        <v>76.693125727562034</v>
      </c>
      <c r="W145" s="83">
        <f t="shared" si="61"/>
        <v>72.678650950880041</v>
      </c>
      <c r="X145" s="83">
        <f t="shared" si="61"/>
        <v>68.664176174198047</v>
      </c>
      <c r="Y145" s="83">
        <f t="shared" si="61"/>
        <v>64.649701397516054</v>
      </c>
      <c r="Z145" s="83">
        <f t="shared" si="61"/>
        <v>60.635226620834054</v>
      </c>
      <c r="AA145" s="83">
        <f t="shared" si="61"/>
        <v>56.620751844152053</v>
      </c>
      <c r="AB145" s="83">
        <f t="shared" si="61"/>
        <v>52.606277067470053</v>
      </c>
      <c r="AC145" s="83">
        <f t="shared" si="61"/>
        <v>48.591802290788053</v>
      </c>
      <c r="AD145" s="83">
        <f t="shared" si="61"/>
        <v>44.577327514106052</v>
      </c>
      <c r="AE145" s="83">
        <f t="shared" si="61"/>
        <v>40.562852737424052</v>
      </c>
      <c r="AF145" s="83">
        <f t="shared" si="61"/>
        <v>36.548377960742052</v>
      </c>
      <c r="AG145" s="83">
        <f t="shared" si="61"/>
        <v>32.533903184060051</v>
      </c>
      <c r="AH145" s="83">
        <f t="shared" si="61"/>
        <v>28.519428407378051</v>
      </c>
      <c r="AI145" s="83">
        <f t="shared" si="61"/>
        <v>24.50495363069605</v>
      </c>
      <c r="AJ145" s="83">
        <f t="shared" si="61"/>
        <v>20.49047885401405</v>
      </c>
      <c r="AK145" s="83">
        <f t="shared" si="61"/>
        <v>16.47600407733205</v>
      </c>
      <c r="AL145" s="83">
        <f t="shared" si="61"/>
        <v>12.461529300650049</v>
      </c>
      <c r="AM145" s="83">
        <f t="shared" si="61"/>
        <v>8.447054523968049</v>
      </c>
      <c r="AN145" s="83">
        <f t="shared" si="61"/>
        <v>4.4325797472860486</v>
      </c>
      <c r="AO145" s="83">
        <f t="shared" si="61"/>
        <v>0.41810497060404828</v>
      </c>
      <c r="AP145" s="83">
        <f t="shared" si="61"/>
        <v>-8.5265128291212022E-14</v>
      </c>
      <c r="AQ145" s="83">
        <f t="shared" si="61"/>
        <v>-8.5265128291212022E-14</v>
      </c>
      <c r="AR145" s="83">
        <f t="shared" si="61"/>
        <v>-8.5265128291212022E-14</v>
      </c>
      <c r="AS145" s="83">
        <f t="shared" si="61"/>
        <v>-8.5265128291212022E-14</v>
      </c>
      <c r="AT145" s="83">
        <f t="shared" si="61"/>
        <v>-8.5265128291212022E-14</v>
      </c>
      <c r="AU145" s="83">
        <f t="shared" si="61"/>
        <v>-8.5265128291212022E-14</v>
      </c>
      <c r="AV145" s="83">
        <f t="shared" si="61"/>
        <v>-8.5265128291212022E-14</v>
      </c>
      <c r="AW145" s="83">
        <f t="shared" si="61"/>
        <v>-8.5265128291212022E-14</v>
      </c>
      <c r="AX145" s="83">
        <f t="shared" si="61"/>
        <v>-8.5265128291212022E-14</v>
      </c>
      <c r="AY145" s="83">
        <f t="shared" si="61"/>
        <v>-8.5265128291212022E-14</v>
      </c>
      <c r="AZ145" s="83">
        <f t="shared" si="61"/>
        <v>-8.5265128291212022E-14</v>
      </c>
      <c r="BA145" s="83">
        <f t="shared" si="61"/>
        <v>-8.5265128291212022E-14</v>
      </c>
      <c r="BB145" s="83">
        <f t="shared" si="61"/>
        <v>-8.5265128291212022E-14</v>
      </c>
      <c r="BC145" s="83">
        <f t="shared" si="61"/>
        <v>-8.5265128291212022E-14</v>
      </c>
      <c r="BD145" s="83">
        <f t="shared" si="61"/>
        <v>-8.5265128291212022E-14</v>
      </c>
      <c r="BE145" s="83">
        <f t="shared" si="61"/>
        <v>-8.5265128291212022E-14</v>
      </c>
      <c r="BF145" s="83">
        <f t="shared" si="61"/>
        <v>-8.5265128291212022E-14</v>
      </c>
      <c r="BG145" s="83">
        <f t="shared" si="61"/>
        <v>-8.5265128291212022E-14</v>
      </c>
      <c r="BH145" s="83">
        <f t="shared" si="61"/>
        <v>-8.5265128291212022E-14</v>
      </c>
    </row>
    <row r="146" spans="1:61" x14ac:dyDescent="0.25">
      <c r="A146" s="200" t="s">
        <v>133</v>
      </c>
      <c r="B146" s="200"/>
      <c r="C146" s="61">
        <f>$C$61</f>
        <v>2</v>
      </c>
      <c r="D146" s="189"/>
      <c r="G146" s="83">
        <f ca="1">SUM(OFFSET(G145,0,0,1,-MIN($C146,G$55+1)))/$C146</f>
        <v>16.549659751059998</v>
      </c>
      <c r="H146" s="83">
        <f t="shared" ref="H146:BH146" ca="1" si="62">SUM(OFFSET(H145,0,0,1,-MIN($C146,H$55+1)))/$C146</f>
        <v>48.816749680414993</v>
      </c>
      <c r="I146" s="83">
        <f t="shared" ca="1" si="62"/>
        <v>72.827738841568987</v>
      </c>
      <c r="J146" s="83">
        <f t="shared" ca="1" si="62"/>
        <v>93.322060436087</v>
      </c>
      <c r="K146" s="83">
        <f t="shared" ca="1" si="62"/>
        <v>111.25318565940501</v>
      </c>
      <c r="L146" s="83">
        <f t="shared" ca="1" si="62"/>
        <v>116.43071088272299</v>
      </c>
      <c r="M146" s="83">
        <f t="shared" ca="1" si="62"/>
        <v>114.35063610604098</v>
      </c>
      <c r="N146" s="83">
        <f t="shared" ca="1" si="62"/>
        <v>110.81616132935898</v>
      </c>
      <c r="O146" s="83">
        <f t="shared" ca="1" si="62"/>
        <v>106.80168655267698</v>
      </c>
      <c r="P146" s="83">
        <f t="shared" ca="1" si="62"/>
        <v>102.78721177599499</v>
      </c>
      <c r="Q146" s="83">
        <f t="shared" ca="1" si="62"/>
        <v>98.772736999312997</v>
      </c>
      <c r="R146" s="83">
        <f t="shared" ca="1" si="62"/>
        <v>94.758262222631004</v>
      </c>
      <c r="S146" s="83">
        <f t="shared" ca="1" si="62"/>
        <v>90.74378744594901</v>
      </c>
      <c r="T146" s="83">
        <f t="shared" ca="1" si="62"/>
        <v>86.729312669267017</v>
      </c>
      <c r="U146" s="83">
        <f t="shared" ca="1" si="62"/>
        <v>82.714837892585024</v>
      </c>
      <c r="V146" s="83">
        <f t="shared" ca="1" si="62"/>
        <v>78.700363115903031</v>
      </c>
      <c r="W146" s="83">
        <f t="shared" ca="1" si="62"/>
        <v>74.685888339221037</v>
      </c>
      <c r="X146" s="83">
        <f t="shared" ca="1" si="62"/>
        <v>70.671413562539044</v>
      </c>
      <c r="Y146" s="83">
        <f t="shared" ca="1" si="62"/>
        <v>66.656938785857051</v>
      </c>
      <c r="Z146" s="83">
        <f t="shared" ca="1" si="62"/>
        <v>62.642464009175058</v>
      </c>
      <c r="AA146" s="83">
        <f t="shared" ca="1" si="62"/>
        <v>58.62798923249305</v>
      </c>
      <c r="AB146" s="83">
        <f t="shared" ca="1" si="62"/>
        <v>54.613514455811057</v>
      </c>
      <c r="AC146" s="83">
        <f t="shared" ca="1" si="62"/>
        <v>50.599039679129049</v>
      </c>
      <c r="AD146" s="83">
        <f t="shared" ca="1" si="62"/>
        <v>46.584564902447056</v>
      </c>
      <c r="AE146" s="83">
        <f t="shared" ca="1" si="62"/>
        <v>42.570090125765049</v>
      </c>
      <c r="AF146" s="83">
        <f t="shared" ca="1" si="62"/>
        <v>38.555615349083055</v>
      </c>
      <c r="AG146" s="83">
        <f t="shared" ca="1" si="62"/>
        <v>34.541140572401048</v>
      </c>
      <c r="AH146" s="83">
        <f t="shared" ca="1" si="62"/>
        <v>30.526665795719051</v>
      </c>
      <c r="AI146" s="83">
        <f t="shared" ca="1" si="62"/>
        <v>26.512191019037051</v>
      </c>
      <c r="AJ146" s="83">
        <f t="shared" ca="1" si="62"/>
        <v>22.49771624235505</v>
      </c>
      <c r="AK146" s="83">
        <f t="shared" ca="1" si="62"/>
        <v>18.48324146567305</v>
      </c>
      <c r="AL146" s="83">
        <f t="shared" ca="1" si="62"/>
        <v>14.46876668899105</v>
      </c>
      <c r="AM146" s="83">
        <f t="shared" ca="1" si="62"/>
        <v>10.454291912309049</v>
      </c>
      <c r="AN146" s="83">
        <f t="shared" ca="1" si="62"/>
        <v>6.4398171356270488</v>
      </c>
      <c r="AO146" s="83">
        <f t="shared" ca="1" si="62"/>
        <v>2.4253423589450485</v>
      </c>
      <c r="AP146" s="83">
        <f t="shared" ca="1" si="62"/>
        <v>0.20905248530198151</v>
      </c>
      <c r="AQ146" s="83">
        <f t="shared" ca="1" si="62"/>
        <v>-8.5265128291212022E-14</v>
      </c>
      <c r="AR146" s="83">
        <f t="shared" ca="1" si="62"/>
        <v>-8.5265128291212022E-14</v>
      </c>
      <c r="AS146" s="83">
        <f t="shared" ca="1" si="62"/>
        <v>-8.5265128291212022E-14</v>
      </c>
      <c r="AT146" s="83">
        <f t="shared" ca="1" si="62"/>
        <v>-8.5265128291212022E-14</v>
      </c>
      <c r="AU146" s="83">
        <f t="shared" ca="1" si="62"/>
        <v>-8.5265128291212022E-14</v>
      </c>
      <c r="AV146" s="83">
        <f t="shared" ca="1" si="62"/>
        <v>-8.5265128291212022E-14</v>
      </c>
      <c r="AW146" s="83">
        <f t="shared" ca="1" si="62"/>
        <v>-8.5265128291212022E-14</v>
      </c>
      <c r="AX146" s="83">
        <f t="shared" ca="1" si="62"/>
        <v>-8.5265128291212022E-14</v>
      </c>
      <c r="AY146" s="83">
        <f t="shared" ca="1" si="62"/>
        <v>-8.5265128291212022E-14</v>
      </c>
      <c r="AZ146" s="83">
        <f t="shared" ca="1" si="62"/>
        <v>-8.5265128291212022E-14</v>
      </c>
      <c r="BA146" s="83">
        <f t="shared" ca="1" si="62"/>
        <v>-8.5265128291212022E-14</v>
      </c>
      <c r="BB146" s="83">
        <f t="shared" ca="1" si="62"/>
        <v>-8.5265128291212022E-14</v>
      </c>
      <c r="BC146" s="83">
        <f t="shared" ca="1" si="62"/>
        <v>-8.5265128291212022E-14</v>
      </c>
      <c r="BD146" s="83">
        <f t="shared" ca="1" si="62"/>
        <v>-8.5265128291212022E-14</v>
      </c>
      <c r="BE146" s="83">
        <f t="shared" ca="1" si="62"/>
        <v>-8.5265128291212022E-14</v>
      </c>
      <c r="BF146" s="83">
        <f t="shared" ca="1" si="62"/>
        <v>-8.5265128291212022E-14</v>
      </c>
      <c r="BG146" s="83">
        <f t="shared" ca="1" si="62"/>
        <v>-8.5265128291212022E-14</v>
      </c>
      <c r="BH146" s="83">
        <f t="shared" ca="1" si="62"/>
        <v>-8.5265128291212022E-14</v>
      </c>
    </row>
    <row r="147" spans="1:61" x14ac:dyDescent="0.25">
      <c r="A147" s="200" t="s">
        <v>140</v>
      </c>
      <c r="B147" s="200"/>
      <c r="C147" s="147">
        <f>$C$62</f>
        <v>0.46</v>
      </c>
      <c r="G147" s="83">
        <f t="shared" ref="G147:BG148" ca="1" si="63">G146*$C147</f>
        <v>7.6128434854875993</v>
      </c>
      <c r="H147" s="83">
        <f t="shared" ca="1" si="63"/>
        <v>22.455704852990898</v>
      </c>
      <c r="I147" s="83">
        <f t="shared" ca="1" si="63"/>
        <v>33.500759867121737</v>
      </c>
      <c r="J147" s="83">
        <f t="shared" ca="1" si="63"/>
        <v>42.928147800600023</v>
      </c>
      <c r="K147" s="83">
        <f t="shared" ca="1" si="63"/>
        <v>51.176465403326304</v>
      </c>
      <c r="L147" s="83">
        <f t="shared" ca="1" si="63"/>
        <v>53.55812700605258</v>
      </c>
      <c r="M147" s="83">
        <f t="shared" ca="1" si="63"/>
        <v>52.601292608778856</v>
      </c>
      <c r="N147" s="83">
        <f t="shared" ca="1" si="63"/>
        <v>50.975434211505132</v>
      </c>
      <c r="O147" s="83">
        <f t="shared" ca="1" si="63"/>
        <v>49.128775814231417</v>
      </c>
      <c r="P147" s="83">
        <f t="shared" ca="1" si="63"/>
        <v>47.282117416957696</v>
      </c>
      <c r="Q147" s="83">
        <f t="shared" ca="1" si="63"/>
        <v>45.435459019683982</v>
      </c>
      <c r="R147" s="83">
        <f t="shared" ca="1" si="63"/>
        <v>43.588800622410261</v>
      </c>
      <c r="S147" s="83">
        <f t="shared" ca="1" si="63"/>
        <v>41.742142225136547</v>
      </c>
      <c r="T147" s="83">
        <f t="shared" ca="1" si="63"/>
        <v>39.895483827862833</v>
      </c>
      <c r="U147" s="83">
        <f t="shared" ca="1" si="63"/>
        <v>38.048825430589112</v>
      </c>
      <c r="V147" s="83">
        <f t="shared" ca="1" si="63"/>
        <v>36.202167033315398</v>
      </c>
      <c r="W147" s="83">
        <f t="shared" ca="1" si="63"/>
        <v>34.355508636041677</v>
      </c>
      <c r="X147" s="83">
        <f t="shared" ca="1" si="63"/>
        <v>32.508850238767963</v>
      </c>
      <c r="Y147" s="83">
        <f t="shared" ca="1" si="63"/>
        <v>30.662191841494245</v>
      </c>
      <c r="Z147" s="83">
        <f t="shared" ca="1" si="63"/>
        <v>28.815533444220527</v>
      </c>
      <c r="AA147" s="83">
        <f t="shared" ca="1" si="63"/>
        <v>26.968875046946803</v>
      </c>
      <c r="AB147" s="83">
        <f t="shared" ca="1" si="63"/>
        <v>25.122216649673089</v>
      </c>
      <c r="AC147" s="83">
        <f t="shared" ca="1" si="63"/>
        <v>23.275558252399364</v>
      </c>
      <c r="AD147" s="83">
        <f t="shared" ca="1" si="63"/>
        <v>21.428899855125646</v>
      </c>
      <c r="AE147" s="83">
        <f t="shared" ca="1" si="63"/>
        <v>19.582241457851921</v>
      </c>
      <c r="AF147" s="83">
        <f t="shared" ca="1" si="63"/>
        <v>17.735583060578207</v>
      </c>
      <c r="AG147" s="83">
        <f t="shared" ca="1" si="63"/>
        <v>15.888924663304483</v>
      </c>
      <c r="AH147" s="83">
        <f t="shared" ca="1" si="63"/>
        <v>14.042266266030763</v>
      </c>
      <c r="AI147" s="83">
        <f t="shared" ca="1" si="63"/>
        <v>12.195607868757044</v>
      </c>
      <c r="AJ147" s="83">
        <f t="shared" ca="1" si="63"/>
        <v>10.348949471483323</v>
      </c>
      <c r="AK147" s="83">
        <f t="shared" ca="1" si="63"/>
        <v>8.5022910742096034</v>
      </c>
      <c r="AL147" s="83">
        <f t="shared" ca="1" si="63"/>
        <v>6.6556326769358831</v>
      </c>
      <c r="AM147" s="83">
        <f t="shared" ca="1" si="63"/>
        <v>4.8089742796621628</v>
      </c>
      <c r="AN147" s="83">
        <f t="shared" ca="1" si="63"/>
        <v>2.9623158823884426</v>
      </c>
      <c r="AO147" s="83">
        <f t="shared" ca="1" si="63"/>
        <v>1.1156574851147223</v>
      </c>
      <c r="AP147" s="83">
        <f t="shared" ca="1" si="63"/>
        <v>9.6164143238911495E-2</v>
      </c>
      <c r="AQ147" s="83">
        <f t="shared" ca="1" si="63"/>
        <v>-3.9221959013957534E-14</v>
      </c>
      <c r="AR147" s="83">
        <f t="shared" ca="1" si="63"/>
        <v>-3.9221959013957534E-14</v>
      </c>
      <c r="AS147" s="83">
        <f t="shared" ca="1" si="63"/>
        <v>-3.9221959013957534E-14</v>
      </c>
      <c r="AT147" s="83">
        <f t="shared" ca="1" si="63"/>
        <v>-3.9221959013957534E-14</v>
      </c>
      <c r="AU147" s="83">
        <f t="shared" ca="1" si="63"/>
        <v>-3.9221959013957534E-14</v>
      </c>
      <c r="AV147" s="83">
        <f t="shared" ca="1" si="63"/>
        <v>-3.9221959013957534E-14</v>
      </c>
      <c r="AW147" s="83">
        <f t="shared" ca="1" si="63"/>
        <v>-3.9221959013957534E-14</v>
      </c>
      <c r="AX147" s="83">
        <f t="shared" ca="1" si="63"/>
        <v>-3.9221959013957534E-14</v>
      </c>
      <c r="AY147" s="83">
        <f t="shared" ca="1" si="63"/>
        <v>-3.9221959013957534E-14</v>
      </c>
      <c r="AZ147" s="83">
        <f t="shared" ca="1" si="63"/>
        <v>-3.9221959013957534E-14</v>
      </c>
      <c r="BA147" s="83">
        <f t="shared" ca="1" si="63"/>
        <v>-3.9221959013957534E-14</v>
      </c>
      <c r="BB147" s="83">
        <f t="shared" ca="1" si="63"/>
        <v>-3.9221959013957534E-14</v>
      </c>
      <c r="BC147" s="83">
        <f t="shared" ca="1" si="63"/>
        <v>-3.9221959013957534E-14</v>
      </c>
      <c r="BD147" s="83">
        <f t="shared" ca="1" si="63"/>
        <v>-3.9221959013957534E-14</v>
      </c>
      <c r="BE147" s="83">
        <f t="shared" ca="1" si="63"/>
        <v>-3.9221959013957534E-14</v>
      </c>
      <c r="BF147" s="83">
        <f t="shared" ca="1" si="63"/>
        <v>-3.9221959013957534E-14</v>
      </c>
      <c r="BG147" s="83">
        <f t="shared" ca="1" si="63"/>
        <v>-3.9221959013957534E-14</v>
      </c>
      <c r="BH147" s="83">
        <f ca="1">BH146*$C147</f>
        <v>-3.9221959013957534E-14</v>
      </c>
    </row>
    <row r="148" spans="1:61" x14ac:dyDescent="0.25">
      <c r="A148" s="200" t="s">
        <v>141</v>
      </c>
      <c r="B148" s="200"/>
      <c r="C148" s="147">
        <f>$C$63</f>
        <v>0.115</v>
      </c>
      <c r="G148" s="83">
        <f t="shared" ca="1" si="63"/>
        <v>0.87547700083107394</v>
      </c>
      <c r="H148" s="83">
        <f t="shared" ca="1" si="63"/>
        <v>2.5824060580939534</v>
      </c>
      <c r="I148" s="83">
        <f t="shared" ca="1" si="63"/>
        <v>3.852587384719</v>
      </c>
      <c r="J148" s="83">
        <f t="shared" ca="1" si="63"/>
        <v>4.9367369970690032</v>
      </c>
      <c r="K148" s="83">
        <f t="shared" ca="1" si="63"/>
        <v>5.8852935213825255</v>
      </c>
      <c r="L148" s="83">
        <f t="shared" ca="1" si="63"/>
        <v>6.1591846056960469</v>
      </c>
      <c r="M148" s="83">
        <f t="shared" ca="1" si="63"/>
        <v>6.0491486500095686</v>
      </c>
      <c r="N148" s="83">
        <f t="shared" ca="1" si="63"/>
        <v>5.8621749343230904</v>
      </c>
      <c r="O148" s="83">
        <f t="shared" ca="1" si="63"/>
        <v>5.6498092186366131</v>
      </c>
      <c r="P148" s="83">
        <f t="shared" ca="1" si="63"/>
        <v>5.4374435029501349</v>
      </c>
      <c r="Q148" s="83">
        <f t="shared" ca="1" si="63"/>
        <v>5.2250777872636585</v>
      </c>
      <c r="R148" s="83">
        <f t="shared" ca="1" si="63"/>
        <v>5.0127120715771802</v>
      </c>
      <c r="S148" s="83">
        <f t="shared" ca="1" si="63"/>
        <v>4.8003463558907029</v>
      </c>
      <c r="T148" s="83">
        <f t="shared" ca="1" si="63"/>
        <v>4.5879806402042256</v>
      </c>
      <c r="U148" s="83">
        <f t="shared" ca="1" si="63"/>
        <v>4.3756149245177482</v>
      </c>
      <c r="V148" s="83">
        <f t="shared" ca="1" si="63"/>
        <v>4.1632492088312709</v>
      </c>
      <c r="W148" s="83">
        <f t="shared" ca="1" si="63"/>
        <v>3.9508834931447931</v>
      </c>
      <c r="X148" s="83">
        <f t="shared" ca="1" si="63"/>
        <v>3.7385177774583158</v>
      </c>
      <c r="Y148" s="83">
        <f t="shared" ca="1" si="63"/>
        <v>3.5261520617718385</v>
      </c>
      <c r="Z148" s="83">
        <f t="shared" ca="1" si="63"/>
        <v>3.3137863460853607</v>
      </c>
      <c r="AA148" s="83">
        <f t="shared" ca="1" si="63"/>
        <v>3.1014206303988825</v>
      </c>
      <c r="AB148" s="83">
        <f t="shared" ca="1" si="63"/>
        <v>2.8890549147124052</v>
      </c>
      <c r="AC148" s="83">
        <f t="shared" ca="1" si="63"/>
        <v>2.6766891990259269</v>
      </c>
      <c r="AD148" s="83">
        <f t="shared" ca="1" si="63"/>
        <v>2.4643234833394496</v>
      </c>
      <c r="AE148" s="83">
        <f t="shared" ca="1" si="63"/>
        <v>2.251957767652971</v>
      </c>
      <c r="AF148" s="83">
        <f t="shared" ca="1" si="63"/>
        <v>2.0395920519664941</v>
      </c>
      <c r="AG148" s="83">
        <f t="shared" ca="1" si="63"/>
        <v>1.8272263362800156</v>
      </c>
      <c r="AH148" s="83">
        <f t="shared" ca="1" si="63"/>
        <v>1.6148606205935379</v>
      </c>
      <c r="AI148" s="83">
        <f t="shared" ca="1" si="63"/>
        <v>1.4024949049070601</v>
      </c>
      <c r="AJ148" s="83">
        <f t="shared" ca="1" si="63"/>
        <v>1.1901291892205821</v>
      </c>
      <c r="AK148" s="83">
        <f t="shared" ca="1" si="63"/>
        <v>0.97776347353410442</v>
      </c>
      <c r="AL148" s="83">
        <f t="shared" ca="1" si="63"/>
        <v>0.76539775784762654</v>
      </c>
      <c r="AM148" s="83">
        <f t="shared" ca="1" si="63"/>
        <v>0.55303204216114876</v>
      </c>
      <c r="AN148" s="83">
        <f t="shared" ca="1" si="63"/>
        <v>0.34066632647467093</v>
      </c>
      <c r="AO148" s="83">
        <f t="shared" ca="1" si="63"/>
        <v>0.12830061078819308</v>
      </c>
      <c r="AP148" s="83">
        <f t="shared" ca="1" si="63"/>
        <v>1.1058876472474822E-2</v>
      </c>
      <c r="AQ148" s="83">
        <f t="shared" ca="1" si="63"/>
        <v>-4.5105252866051162E-15</v>
      </c>
      <c r="AR148" s="83">
        <f t="shared" ca="1" si="63"/>
        <v>-4.5105252866051162E-15</v>
      </c>
      <c r="AS148" s="83">
        <f t="shared" ca="1" si="63"/>
        <v>-4.5105252866051162E-15</v>
      </c>
      <c r="AT148" s="83">
        <f t="shared" ca="1" si="63"/>
        <v>-4.5105252866051162E-15</v>
      </c>
      <c r="AU148" s="83">
        <f t="shared" ca="1" si="63"/>
        <v>-4.5105252866051162E-15</v>
      </c>
      <c r="AV148" s="83">
        <f t="shared" ca="1" si="63"/>
        <v>-4.5105252866051162E-15</v>
      </c>
      <c r="AW148" s="83">
        <f t="shared" ca="1" si="63"/>
        <v>-4.5105252866051162E-15</v>
      </c>
      <c r="AX148" s="83">
        <f t="shared" ca="1" si="63"/>
        <v>-4.5105252866051162E-15</v>
      </c>
      <c r="AY148" s="83">
        <f t="shared" ca="1" si="63"/>
        <v>-4.5105252866051162E-15</v>
      </c>
      <c r="AZ148" s="83">
        <f t="shared" ca="1" si="63"/>
        <v>-4.5105252866051162E-15</v>
      </c>
      <c r="BA148" s="83">
        <f t="shared" ca="1" si="63"/>
        <v>-4.5105252866051162E-15</v>
      </c>
      <c r="BB148" s="83">
        <f t="shared" ca="1" si="63"/>
        <v>-4.5105252866051162E-15</v>
      </c>
      <c r="BC148" s="83">
        <f t="shared" ca="1" si="63"/>
        <v>-4.5105252866051162E-15</v>
      </c>
      <c r="BD148" s="83">
        <f t="shared" ca="1" si="63"/>
        <v>-4.5105252866051162E-15</v>
      </c>
      <c r="BE148" s="83">
        <f t="shared" ca="1" si="63"/>
        <v>-4.5105252866051162E-15</v>
      </c>
      <c r="BF148" s="83">
        <f t="shared" ca="1" si="63"/>
        <v>-4.5105252866051162E-15</v>
      </c>
      <c r="BG148" s="83">
        <f t="shared" ca="1" si="63"/>
        <v>-4.5105252866051162E-15</v>
      </c>
      <c r="BH148" s="83">
        <f ca="1">BH147*$C148</f>
        <v>-4.5105252866051162E-15</v>
      </c>
    </row>
    <row r="150" spans="1:61" x14ac:dyDescent="0.25">
      <c r="A150" s="196" t="str">
        <f>A$12</f>
        <v>Turkey Pt. Excellence (TPE)</v>
      </c>
      <c r="B150" s="196"/>
    </row>
    <row r="151" spans="1:61" x14ac:dyDescent="0.25">
      <c r="A151" s="197" t="s">
        <v>132</v>
      </c>
      <c r="B151" s="197"/>
      <c r="G151" s="171">
        <f>G$60</f>
        <v>0.95</v>
      </c>
      <c r="H151" s="171">
        <f t="shared" ref="H151:M151" si="64">H$60</f>
        <v>0.98</v>
      </c>
      <c r="I151" s="171">
        <f t="shared" si="64"/>
        <v>0.96</v>
      </c>
      <c r="J151" s="171">
        <f t="shared" si="64"/>
        <v>0.96</v>
      </c>
      <c r="K151" s="171">
        <f t="shared" si="64"/>
        <v>0.96</v>
      </c>
      <c r="L151" s="171">
        <f t="shared" si="64"/>
        <v>0.96</v>
      </c>
      <c r="M151" s="171">
        <f t="shared" si="64"/>
        <v>0.96</v>
      </c>
      <c r="N151" s="171"/>
    </row>
    <row r="152" spans="1:61" x14ac:dyDescent="0.25">
      <c r="A152" s="197" t="s">
        <v>109</v>
      </c>
      <c r="B152" s="197"/>
      <c r="D152" s="144">
        <f>SUM(G152:N152)</f>
        <v>51.582897386200003</v>
      </c>
      <c r="G152" s="144">
        <f>G$12*G151</f>
        <v>39.436538433999999</v>
      </c>
      <c r="H152" s="144">
        <f t="shared" ref="H152:N152" si="65">H$12*H151</f>
        <v>7.9386445362</v>
      </c>
      <c r="I152" s="144">
        <f t="shared" si="65"/>
        <v>2.287714416</v>
      </c>
      <c r="J152" s="144">
        <f t="shared" si="65"/>
        <v>0.96</v>
      </c>
      <c r="K152" s="144">
        <f t="shared" si="65"/>
        <v>0.96</v>
      </c>
      <c r="L152" s="144">
        <f t="shared" si="65"/>
        <v>0</v>
      </c>
      <c r="M152" s="144">
        <f t="shared" si="65"/>
        <v>0</v>
      </c>
      <c r="N152" s="144">
        <f t="shared" si="65"/>
        <v>0</v>
      </c>
    </row>
    <row r="153" spans="1:61" x14ac:dyDescent="0.25">
      <c r="A153" s="197" t="s">
        <v>110</v>
      </c>
      <c r="B153" s="197"/>
      <c r="G153" s="144">
        <f t="shared" ref="G153:N153" si="66">+F153+G152</f>
        <v>39.436538433999999</v>
      </c>
      <c r="H153" s="144">
        <f t="shared" si="66"/>
        <v>47.375182970200001</v>
      </c>
      <c r="I153" s="144">
        <f t="shared" si="66"/>
        <v>49.662897386200001</v>
      </c>
      <c r="J153" s="144">
        <f t="shared" si="66"/>
        <v>50.622897386200002</v>
      </c>
      <c r="K153" s="144">
        <f t="shared" si="66"/>
        <v>51.582897386200003</v>
      </c>
      <c r="L153" s="144">
        <f t="shared" si="66"/>
        <v>51.582897386200003</v>
      </c>
      <c r="M153" s="144">
        <f t="shared" si="66"/>
        <v>51.582897386200003</v>
      </c>
      <c r="N153" s="144">
        <f t="shared" si="66"/>
        <v>51.582897386200003</v>
      </c>
    </row>
    <row r="154" spans="1:61" x14ac:dyDescent="0.25">
      <c r="A154" s="197"/>
      <c r="B154" s="197"/>
    </row>
    <row r="155" spans="1:61" x14ac:dyDescent="0.25">
      <c r="A155" s="198" t="s">
        <v>111</v>
      </c>
      <c r="B155" s="198"/>
      <c r="G155" s="144">
        <f t="shared" ref="G155:BH155" si="67">F158</f>
        <v>0</v>
      </c>
      <c r="H155" s="144">
        <f t="shared" si="67"/>
        <v>38.253442280979996</v>
      </c>
      <c r="I155" s="144">
        <f t="shared" si="67"/>
        <v>44.770831328073996</v>
      </c>
      <c r="J155" s="144">
        <f t="shared" si="67"/>
        <v>45.568658822487997</v>
      </c>
      <c r="K155" s="144">
        <f t="shared" si="67"/>
        <v>45.009971900901995</v>
      </c>
      <c r="L155" s="144">
        <f t="shared" si="67"/>
        <v>44.422484979315996</v>
      </c>
      <c r="M155" s="144">
        <f t="shared" si="67"/>
        <v>42.874998057729997</v>
      </c>
      <c r="N155" s="144">
        <f t="shared" si="67"/>
        <v>41.327511136143997</v>
      </c>
      <c r="O155" s="144">
        <f t="shared" si="67"/>
        <v>39.780024214557997</v>
      </c>
      <c r="P155" s="144">
        <f t="shared" si="67"/>
        <v>38.232537292971998</v>
      </c>
      <c r="Q155" s="144">
        <f t="shared" si="67"/>
        <v>36.685050371385998</v>
      </c>
      <c r="R155" s="144">
        <f t="shared" si="67"/>
        <v>35.137563449799998</v>
      </c>
      <c r="S155" s="144">
        <f t="shared" si="67"/>
        <v>33.590076528213999</v>
      </c>
      <c r="T155" s="144">
        <f t="shared" si="67"/>
        <v>32.042589606627999</v>
      </c>
      <c r="U155" s="144">
        <f t="shared" si="67"/>
        <v>30.495102685041999</v>
      </c>
      <c r="V155" s="144">
        <f t="shared" si="67"/>
        <v>28.947615763456</v>
      </c>
      <c r="W155" s="144">
        <f t="shared" si="67"/>
        <v>27.40012884187</v>
      </c>
      <c r="X155" s="144">
        <f t="shared" si="67"/>
        <v>25.852641920284</v>
      </c>
      <c r="Y155" s="144">
        <f t="shared" si="67"/>
        <v>24.305154998698001</v>
      </c>
      <c r="Z155" s="144">
        <f t="shared" si="67"/>
        <v>22.757668077112001</v>
      </c>
      <c r="AA155" s="144">
        <f t="shared" si="67"/>
        <v>21.210181155526001</v>
      </c>
      <c r="AB155" s="144">
        <f t="shared" si="67"/>
        <v>19.662694233940002</v>
      </c>
      <c r="AC155" s="144">
        <f t="shared" si="67"/>
        <v>18.115207312354002</v>
      </c>
      <c r="AD155" s="144">
        <f t="shared" si="67"/>
        <v>16.567720390768002</v>
      </c>
      <c r="AE155" s="144">
        <f t="shared" si="67"/>
        <v>15.020233469182003</v>
      </c>
      <c r="AF155" s="144">
        <f t="shared" si="67"/>
        <v>13.472746547596003</v>
      </c>
      <c r="AG155" s="144">
        <f t="shared" si="67"/>
        <v>11.925259626010003</v>
      </c>
      <c r="AH155" s="144">
        <f t="shared" si="67"/>
        <v>10.377772704424004</v>
      </c>
      <c r="AI155" s="144">
        <f t="shared" si="67"/>
        <v>8.8302857828380041</v>
      </c>
      <c r="AJ155" s="144">
        <f t="shared" si="67"/>
        <v>7.2827988612520045</v>
      </c>
      <c r="AK155" s="144">
        <f t="shared" si="67"/>
        <v>5.7353119396660048</v>
      </c>
      <c r="AL155" s="144">
        <f t="shared" si="67"/>
        <v>4.1878250180800052</v>
      </c>
      <c r="AM155" s="144">
        <f t="shared" si="67"/>
        <v>2.6403380964940051</v>
      </c>
      <c r="AN155" s="144">
        <f t="shared" si="67"/>
        <v>1.092851174908005</v>
      </c>
      <c r="AO155" s="144">
        <f t="shared" si="67"/>
        <v>-7.9936057773011271E-15</v>
      </c>
      <c r="AP155" s="144">
        <f t="shared" si="67"/>
        <v>-7.9936057773011271E-15</v>
      </c>
      <c r="AQ155" s="144">
        <f t="shared" si="67"/>
        <v>-7.9936057773011271E-15</v>
      </c>
      <c r="AR155" s="144">
        <f t="shared" si="67"/>
        <v>-7.9936057773011271E-15</v>
      </c>
      <c r="AS155" s="144">
        <f t="shared" si="67"/>
        <v>-7.9936057773011271E-15</v>
      </c>
      <c r="AT155" s="144">
        <f t="shared" si="67"/>
        <v>-7.9936057773011271E-15</v>
      </c>
      <c r="AU155" s="144">
        <f t="shared" si="67"/>
        <v>-7.9936057773011271E-15</v>
      </c>
      <c r="AV155" s="144">
        <f t="shared" si="67"/>
        <v>-7.9936057773011271E-15</v>
      </c>
      <c r="AW155" s="144">
        <f t="shared" si="67"/>
        <v>-7.9936057773011271E-15</v>
      </c>
      <c r="AX155" s="144">
        <f t="shared" si="67"/>
        <v>-7.9936057773011271E-15</v>
      </c>
      <c r="AY155" s="144">
        <f t="shared" si="67"/>
        <v>-7.9936057773011271E-15</v>
      </c>
      <c r="AZ155" s="144">
        <f t="shared" si="67"/>
        <v>-7.9936057773011271E-15</v>
      </c>
      <c r="BA155" s="144">
        <f t="shared" si="67"/>
        <v>-7.9936057773011271E-15</v>
      </c>
      <c r="BB155" s="144">
        <f t="shared" si="67"/>
        <v>-7.9936057773011271E-15</v>
      </c>
      <c r="BC155" s="144">
        <f t="shared" si="67"/>
        <v>-7.9936057773011271E-15</v>
      </c>
      <c r="BD155" s="144">
        <f t="shared" si="67"/>
        <v>-7.9936057773011271E-15</v>
      </c>
      <c r="BE155" s="144">
        <f t="shared" si="67"/>
        <v>-7.9936057773011271E-15</v>
      </c>
      <c r="BF155" s="144">
        <f t="shared" si="67"/>
        <v>-7.9936057773011271E-15</v>
      </c>
      <c r="BG155" s="144">
        <f t="shared" si="67"/>
        <v>-7.9936057773011271E-15</v>
      </c>
      <c r="BH155" s="144">
        <f t="shared" si="67"/>
        <v>-7.9936057773011271E-15</v>
      </c>
      <c r="BI155" s="144"/>
    </row>
    <row r="156" spans="1:61" x14ac:dyDescent="0.25">
      <c r="A156" s="198" t="s">
        <v>112</v>
      </c>
      <c r="B156" s="198"/>
      <c r="D156" s="144">
        <f>SUM(G156:N156)</f>
        <v>51.582897386200003</v>
      </c>
      <c r="E156" s="144"/>
      <c r="F156" s="144"/>
      <c r="G156" s="144">
        <f>G152</f>
        <v>39.436538433999999</v>
      </c>
      <c r="H156" s="144">
        <f>H152</f>
        <v>7.9386445362</v>
      </c>
      <c r="I156" s="144">
        <f>I152</f>
        <v>2.287714416</v>
      </c>
      <c r="J156" s="144">
        <f t="shared" ref="J156:BH156" si="68">J152</f>
        <v>0.96</v>
      </c>
      <c r="K156" s="144">
        <f t="shared" si="68"/>
        <v>0.96</v>
      </c>
      <c r="L156" s="144">
        <f t="shared" si="68"/>
        <v>0</v>
      </c>
      <c r="M156" s="144">
        <f t="shared" si="68"/>
        <v>0</v>
      </c>
      <c r="N156" s="144">
        <f t="shared" si="68"/>
        <v>0</v>
      </c>
      <c r="O156" s="144">
        <f t="shared" si="68"/>
        <v>0</v>
      </c>
      <c r="P156" s="144">
        <f t="shared" si="68"/>
        <v>0</v>
      </c>
      <c r="Q156" s="144">
        <f t="shared" si="68"/>
        <v>0</v>
      </c>
      <c r="R156" s="144">
        <f t="shared" si="68"/>
        <v>0</v>
      </c>
      <c r="S156" s="144">
        <f t="shared" si="68"/>
        <v>0</v>
      </c>
      <c r="T156" s="144">
        <f t="shared" si="68"/>
        <v>0</v>
      </c>
      <c r="U156" s="144">
        <f t="shared" si="68"/>
        <v>0</v>
      </c>
      <c r="V156" s="144">
        <f t="shared" si="68"/>
        <v>0</v>
      </c>
      <c r="W156" s="144">
        <f t="shared" si="68"/>
        <v>0</v>
      </c>
      <c r="X156" s="144">
        <f t="shared" si="68"/>
        <v>0</v>
      </c>
      <c r="Y156" s="144">
        <f t="shared" si="68"/>
        <v>0</v>
      </c>
      <c r="Z156" s="144">
        <f t="shared" si="68"/>
        <v>0</v>
      </c>
      <c r="AA156" s="144">
        <f t="shared" si="68"/>
        <v>0</v>
      </c>
      <c r="AB156" s="144">
        <f t="shared" si="68"/>
        <v>0</v>
      </c>
      <c r="AC156" s="144">
        <f t="shared" si="68"/>
        <v>0</v>
      </c>
      <c r="AD156" s="144">
        <f t="shared" si="68"/>
        <v>0</v>
      </c>
      <c r="AE156" s="144">
        <f t="shared" si="68"/>
        <v>0</v>
      </c>
      <c r="AF156" s="144">
        <f t="shared" si="68"/>
        <v>0</v>
      </c>
      <c r="AG156" s="144">
        <f t="shared" si="68"/>
        <v>0</v>
      </c>
      <c r="AH156" s="144">
        <f t="shared" si="68"/>
        <v>0</v>
      </c>
      <c r="AI156" s="144">
        <f t="shared" si="68"/>
        <v>0</v>
      </c>
      <c r="AJ156" s="144">
        <f t="shared" si="68"/>
        <v>0</v>
      </c>
      <c r="AK156" s="144">
        <f t="shared" si="68"/>
        <v>0</v>
      </c>
      <c r="AL156" s="144">
        <f t="shared" si="68"/>
        <v>0</v>
      </c>
      <c r="AM156" s="144">
        <f t="shared" si="68"/>
        <v>0</v>
      </c>
      <c r="AN156" s="144">
        <f t="shared" si="68"/>
        <v>0</v>
      </c>
      <c r="AO156" s="144">
        <f t="shared" si="68"/>
        <v>0</v>
      </c>
      <c r="AP156" s="144">
        <f t="shared" si="68"/>
        <v>0</v>
      </c>
      <c r="AQ156" s="144">
        <f t="shared" si="68"/>
        <v>0</v>
      </c>
      <c r="AR156" s="144">
        <f t="shared" si="68"/>
        <v>0</v>
      </c>
      <c r="AS156" s="144">
        <f t="shared" si="68"/>
        <v>0</v>
      </c>
      <c r="AT156" s="144">
        <f t="shared" si="68"/>
        <v>0</v>
      </c>
      <c r="AU156" s="144">
        <f t="shared" si="68"/>
        <v>0</v>
      </c>
      <c r="AV156" s="144">
        <f t="shared" si="68"/>
        <v>0</v>
      </c>
      <c r="AW156" s="144">
        <f t="shared" si="68"/>
        <v>0</v>
      </c>
      <c r="AX156" s="144">
        <f t="shared" si="68"/>
        <v>0</v>
      </c>
      <c r="AY156" s="144">
        <f t="shared" si="68"/>
        <v>0</v>
      </c>
      <c r="AZ156" s="144">
        <f t="shared" si="68"/>
        <v>0</v>
      </c>
      <c r="BA156" s="144">
        <f t="shared" si="68"/>
        <v>0</v>
      </c>
      <c r="BB156" s="144">
        <f t="shared" si="68"/>
        <v>0</v>
      </c>
      <c r="BC156" s="144">
        <f t="shared" si="68"/>
        <v>0</v>
      </c>
      <c r="BD156" s="144">
        <f t="shared" si="68"/>
        <v>0</v>
      </c>
      <c r="BE156" s="144">
        <f t="shared" si="68"/>
        <v>0</v>
      </c>
      <c r="BF156" s="144">
        <f t="shared" si="68"/>
        <v>0</v>
      </c>
      <c r="BG156" s="144">
        <f t="shared" si="68"/>
        <v>0</v>
      </c>
      <c r="BH156" s="144">
        <f t="shared" si="68"/>
        <v>0</v>
      </c>
      <c r="BI156" s="144"/>
    </row>
    <row r="157" spans="1:61" x14ac:dyDescent="0.25">
      <c r="A157" s="198" t="s">
        <v>113</v>
      </c>
      <c r="B157" s="198"/>
      <c r="C157" s="147">
        <f>C12</f>
        <v>0.03</v>
      </c>
      <c r="D157" s="144">
        <f>SUM(G157:BH157)</f>
        <v>-51.582897386200003</v>
      </c>
      <c r="G157" s="144">
        <f>MAX(-SUM($F152:G152)*$C157,-SUM($F152:G152)-SUM($E157:F157))</f>
        <v>-1.1830961530199999</v>
      </c>
      <c r="H157" s="144">
        <f>MAX(-SUM($F152:H152)*$C157,-SUM($F152:H152)-SUM($E157:G157))</f>
        <v>-1.4212554891060001</v>
      </c>
      <c r="I157" s="144">
        <f>MAX(-SUM($F152:I152)*$C157,-SUM($F152:I152)-SUM($E157:H157))</f>
        <v>-1.489886921586</v>
      </c>
      <c r="J157" s="144">
        <f>MAX(-SUM($F152:J152)*$C157,-SUM($F152:J152)-SUM($E157:I157))</f>
        <v>-1.5186869215859999</v>
      </c>
      <c r="K157" s="144">
        <f>MAX(-SUM($F152:K152)*$C157,-SUM($F152:K152)-SUM($E157:J157))</f>
        <v>-1.5474869215860001</v>
      </c>
      <c r="L157" s="144">
        <f>MAX(-SUM($F152:L152)*$C157,-SUM($F152:L152)-SUM($E157:K157))</f>
        <v>-1.5474869215860001</v>
      </c>
      <c r="M157" s="144">
        <f>MAX(-SUM($F152:M152)*$C157,-SUM($F152:M152)-SUM($E157:L157))</f>
        <v>-1.5474869215860001</v>
      </c>
      <c r="N157" s="144">
        <f>MAX(-SUM($F152:N152)*$C157,-SUM($F152:N152)-SUM($E157:M157))</f>
        <v>-1.5474869215860001</v>
      </c>
      <c r="O157" s="144">
        <f>MAX(-SUM($F152:O152)*$C157,-SUM($F152:O152)-SUM($E157:N157))</f>
        <v>-1.5474869215860001</v>
      </c>
      <c r="P157" s="144">
        <f>MAX(-SUM($F152:P152)*$C157,-SUM($F152:P152)-SUM($E157:O157))</f>
        <v>-1.5474869215860001</v>
      </c>
      <c r="Q157" s="144">
        <f>MAX(-SUM($F152:Q152)*$C157,-SUM($F152:Q152)-SUM($E157:P157))</f>
        <v>-1.5474869215860001</v>
      </c>
      <c r="R157" s="144">
        <f>MAX(-SUM($F152:R152)*$C157,-SUM($F152:R152)-SUM($E157:Q157))</f>
        <v>-1.5474869215860001</v>
      </c>
      <c r="S157" s="144">
        <f>MAX(-SUM($F152:S152)*$C157,-SUM($F152:S152)-SUM($E157:R157))</f>
        <v>-1.5474869215860001</v>
      </c>
      <c r="T157" s="144">
        <f>MAX(-SUM($F152:T152)*$C157,-SUM($F152:T152)-SUM($E157:S157))</f>
        <v>-1.5474869215860001</v>
      </c>
      <c r="U157" s="144">
        <f>MAX(-SUM($F152:U152)*$C157,-SUM($F152:U152)-SUM($E157:T157))</f>
        <v>-1.5474869215860001</v>
      </c>
      <c r="V157" s="144">
        <f>MAX(-SUM($F152:V152)*$C157,-SUM($F152:V152)-SUM($E157:U157))</f>
        <v>-1.5474869215860001</v>
      </c>
      <c r="W157" s="144">
        <f>MAX(-SUM($F152:W152)*$C157,-SUM($F152:W152)-SUM($E157:V157))</f>
        <v>-1.5474869215860001</v>
      </c>
      <c r="X157" s="144">
        <f>MAX(-SUM($F152:X152)*$C157,-SUM($F152:X152)-SUM($E157:W157))</f>
        <v>-1.5474869215860001</v>
      </c>
      <c r="Y157" s="144">
        <f>MAX(-SUM($F152:Y152)*$C157,-SUM($F152:Y152)-SUM($E157:X157))</f>
        <v>-1.5474869215860001</v>
      </c>
      <c r="Z157" s="144">
        <f>MAX(-SUM($F152:Z152)*$C157,-SUM($F152:Z152)-SUM($E157:Y157))</f>
        <v>-1.5474869215860001</v>
      </c>
      <c r="AA157" s="144">
        <f>MAX(-SUM($F152:AA152)*$C157,-SUM($F152:AA152)-SUM($E157:Z157))</f>
        <v>-1.5474869215860001</v>
      </c>
      <c r="AB157" s="144">
        <f>MAX(-SUM($F152:AB152)*$C157,-SUM($F152:AB152)-SUM($E157:AA157))</f>
        <v>-1.5474869215860001</v>
      </c>
      <c r="AC157" s="144">
        <f>MAX(-SUM($F152:AC152)*$C157,-SUM($F152:AC152)-SUM($E157:AB157))</f>
        <v>-1.5474869215860001</v>
      </c>
      <c r="AD157" s="144">
        <f>MAX(-SUM($F152:AD152)*$C157,-SUM($F152:AD152)-SUM($E157:AC157))</f>
        <v>-1.5474869215860001</v>
      </c>
      <c r="AE157" s="144">
        <f>MAX(-SUM($F152:AE152)*$C157,-SUM($F152:AE152)-SUM($E157:AD157))</f>
        <v>-1.5474869215860001</v>
      </c>
      <c r="AF157" s="144">
        <f>MAX(-SUM($F152:AF152)*$C157,-SUM($F152:AF152)-SUM($E157:AE157))</f>
        <v>-1.5474869215860001</v>
      </c>
      <c r="AG157" s="144">
        <f>MAX(-SUM($F152:AG152)*$C157,-SUM($F152:AG152)-SUM($E157:AF157))</f>
        <v>-1.5474869215860001</v>
      </c>
      <c r="AH157" s="144">
        <f>MAX(-SUM($F152:AH152)*$C157,-SUM($F152:AH152)-SUM($E157:AG157))</f>
        <v>-1.5474869215860001</v>
      </c>
      <c r="AI157" s="144">
        <f>MAX(-SUM($F152:AI152)*$C157,-SUM($F152:AI152)-SUM($E157:AH157))</f>
        <v>-1.5474869215860001</v>
      </c>
      <c r="AJ157" s="144">
        <f>MAX(-SUM($F152:AJ152)*$C157,-SUM($F152:AJ152)-SUM($E157:AI157))</f>
        <v>-1.5474869215860001</v>
      </c>
      <c r="AK157" s="144">
        <f>MAX(-SUM($F152:AK152)*$C157,-SUM($F152:AK152)-SUM($E157:AJ157))</f>
        <v>-1.5474869215860001</v>
      </c>
      <c r="AL157" s="144">
        <f>MAX(-SUM($F152:AL152)*$C157,-SUM($F152:AL152)-SUM($E157:AK157))</f>
        <v>-1.5474869215860001</v>
      </c>
      <c r="AM157" s="144">
        <f>MAX(-SUM($F152:AM152)*$C157,-SUM($F152:AM152)-SUM($E157:AL157))</f>
        <v>-1.5474869215860001</v>
      </c>
      <c r="AN157" s="144">
        <f>MAX(-SUM($F152:AN152)*$C157,-SUM($F152:AN152)-SUM($E157:AM157))</f>
        <v>-1.092851174908013</v>
      </c>
      <c r="AO157" s="144">
        <f>MAX(-SUM($F152:AO152)*$C157,-SUM($F152:AO152)-SUM($E157:AN157))</f>
        <v>0</v>
      </c>
      <c r="AP157" s="144">
        <f>MAX(-SUM($F152:AP152)*$C157,-SUM($F152:AP152)-SUM($E157:AO157))</f>
        <v>0</v>
      </c>
      <c r="AQ157" s="144">
        <f>MAX(-SUM($F152:AQ152)*$C157,-SUM($F152:AQ152)-SUM($E157:AP157))</f>
        <v>0</v>
      </c>
      <c r="AR157" s="144">
        <f>MAX(-SUM($F152:AR152)*$C157,-SUM($F152:AR152)-SUM($E157:AQ157))</f>
        <v>0</v>
      </c>
      <c r="AS157" s="144">
        <f>MAX(-SUM($F152:AS152)*$C157,-SUM($F152:AS152)-SUM($E157:AR157))</f>
        <v>0</v>
      </c>
      <c r="AT157" s="144">
        <f>MAX(-SUM($F152:AT152)*$C157,-SUM($F152:AT152)-SUM($E157:AS157))</f>
        <v>0</v>
      </c>
      <c r="AU157" s="144">
        <f>MAX(-SUM($F152:AU152)*$C157,-SUM($F152:AU152)-SUM($E157:AT157))</f>
        <v>0</v>
      </c>
      <c r="AV157" s="144">
        <f>MAX(-SUM($F152:AV152)*$C157,-SUM($F152:AV152)-SUM($E157:AU157))</f>
        <v>0</v>
      </c>
      <c r="AW157" s="144">
        <f>MAX(-SUM($F152:AW152)*$C157,-SUM($F152:AW152)-SUM($E157:AV157))</f>
        <v>0</v>
      </c>
      <c r="AX157" s="144">
        <f>MAX(-SUM($F152:AX152)*$C157,-SUM($F152:AX152)-SUM($E157:AW157))</f>
        <v>0</v>
      </c>
      <c r="AY157" s="144">
        <f>MAX(-SUM($F152:AY152)*$C157,-SUM($F152:AY152)-SUM($E157:AX157))</f>
        <v>0</v>
      </c>
      <c r="AZ157" s="144">
        <f>MAX(-SUM($F152:AZ152)*$C157,-SUM($F152:AZ152)-SUM($E157:AY157))</f>
        <v>0</v>
      </c>
      <c r="BA157" s="144">
        <f>MAX(-SUM($F152:BA152)*$C157,-SUM($F152:BA152)-SUM($E157:AZ157))</f>
        <v>0</v>
      </c>
      <c r="BB157" s="144">
        <f>MAX(-SUM($F152:BB152)*$C157,-SUM($F152:BB152)-SUM($E157:BA157))</f>
        <v>0</v>
      </c>
      <c r="BC157" s="144">
        <f>MAX(-SUM($F152:BC152)*$C157,-SUM($F152:BC152)-SUM($E157:BB157))</f>
        <v>0</v>
      </c>
      <c r="BD157" s="144">
        <f>MAX(-SUM($F152:BD152)*$C157,-SUM($F152:BD152)-SUM($E157:BC157))</f>
        <v>0</v>
      </c>
      <c r="BE157" s="144">
        <f>MAX(-SUM($F152:BE152)*$C157,-SUM($F152:BE152)-SUM($E157:BD157))</f>
        <v>0</v>
      </c>
      <c r="BF157" s="144">
        <f>MAX(-SUM($F152:BF152)*$C157,-SUM($F152:BF152)-SUM($E157:BE157))</f>
        <v>0</v>
      </c>
      <c r="BG157" s="144">
        <f>MAX(-SUM($F152:BG152)*$C157,-SUM($F152:BG152)-SUM($E157:BF157))</f>
        <v>0</v>
      </c>
      <c r="BH157" s="144">
        <f>MAX(-SUM($F152:BH152)*$C157,-SUM($F152:BH152)-SUM($E157:BG157))</f>
        <v>0</v>
      </c>
      <c r="BI157" s="144"/>
    </row>
    <row r="158" spans="1:61" x14ac:dyDescent="0.25">
      <c r="A158" s="199" t="s">
        <v>114</v>
      </c>
      <c r="B158" s="199"/>
      <c r="D158" s="92">
        <f>SUM(D155:D157)</f>
        <v>0</v>
      </c>
      <c r="G158" s="92">
        <f>SUM(G155:G157)</f>
        <v>38.253442280979996</v>
      </c>
      <c r="H158" s="92">
        <f>SUM(H155:H157)</f>
        <v>44.770831328073996</v>
      </c>
      <c r="I158" s="92">
        <f>SUM(I155:I157)</f>
        <v>45.568658822487997</v>
      </c>
      <c r="J158" s="92">
        <f t="shared" ref="J158:BH158" si="69">SUM(J155:J157)</f>
        <v>45.009971900901995</v>
      </c>
      <c r="K158" s="92">
        <f t="shared" si="69"/>
        <v>44.422484979315996</v>
      </c>
      <c r="L158" s="92">
        <f t="shared" si="69"/>
        <v>42.874998057729997</v>
      </c>
      <c r="M158" s="92">
        <f t="shared" si="69"/>
        <v>41.327511136143997</v>
      </c>
      <c r="N158" s="92">
        <f t="shared" si="69"/>
        <v>39.780024214557997</v>
      </c>
      <c r="O158" s="92">
        <f t="shared" si="69"/>
        <v>38.232537292971998</v>
      </c>
      <c r="P158" s="92">
        <f t="shared" si="69"/>
        <v>36.685050371385998</v>
      </c>
      <c r="Q158" s="92">
        <f t="shared" si="69"/>
        <v>35.137563449799998</v>
      </c>
      <c r="R158" s="92">
        <f t="shared" si="69"/>
        <v>33.590076528213999</v>
      </c>
      <c r="S158" s="92">
        <f t="shared" si="69"/>
        <v>32.042589606627999</v>
      </c>
      <c r="T158" s="92">
        <f t="shared" si="69"/>
        <v>30.495102685041999</v>
      </c>
      <c r="U158" s="92">
        <f t="shared" si="69"/>
        <v>28.947615763456</v>
      </c>
      <c r="V158" s="92">
        <f t="shared" si="69"/>
        <v>27.40012884187</v>
      </c>
      <c r="W158" s="92">
        <f t="shared" si="69"/>
        <v>25.852641920284</v>
      </c>
      <c r="X158" s="92">
        <f t="shared" si="69"/>
        <v>24.305154998698001</v>
      </c>
      <c r="Y158" s="92">
        <f t="shared" si="69"/>
        <v>22.757668077112001</v>
      </c>
      <c r="Z158" s="92">
        <f t="shared" si="69"/>
        <v>21.210181155526001</v>
      </c>
      <c r="AA158" s="92">
        <f t="shared" si="69"/>
        <v>19.662694233940002</v>
      </c>
      <c r="AB158" s="92">
        <f t="shared" si="69"/>
        <v>18.115207312354002</v>
      </c>
      <c r="AC158" s="92">
        <f t="shared" si="69"/>
        <v>16.567720390768002</v>
      </c>
      <c r="AD158" s="92">
        <f t="shared" si="69"/>
        <v>15.020233469182003</v>
      </c>
      <c r="AE158" s="92">
        <f t="shared" si="69"/>
        <v>13.472746547596003</v>
      </c>
      <c r="AF158" s="92">
        <f t="shared" si="69"/>
        <v>11.925259626010003</v>
      </c>
      <c r="AG158" s="92">
        <f t="shared" si="69"/>
        <v>10.377772704424004</v>
      </c>
      <c r="AH158" s="92">
        <f t="shared" si="69"/>
        <v>8.8302857828380041</v>
      </c>
      <c r="AI158" s="92">
        <f t="shared" si="69"/>
        <v>7.2827988612520045</v>
      </c>
      <c r="AJ158" s="92">
        <f t="shared" si="69"/>
        <v>5.7353119396660048</v>
      </c>
      <c r="AK158" s="92">
        <f t="shared" si="69"/>
        <v>4.1878250180800052</v>
      </c>
      <c r="AL158" s="92">
        <f t="shared" si="69"/>
        <v>2.6403380964940051</v>
      </c>
      <c r="AM158" s="92">
        <f t="shared" si="69"/>
        <v>1.092851174908005</v>
      </c>
      <c r="AN158" s="92">
        <f t="shared" si="69"/>
        <v>-7.9936057773011271E-15</v>
      </c>
      <c r="AO158" s="92">
        <f t="shared" si="69"/>
        <v>-7.9936057773011271E-15</v>
      </c>
      <c r="AP158" s="92">
        <f t="shared" si="69"/>
        <v>-7.9936057773011271E-15</v>
      </c>
      <c r="AQ158" s="92">
        <f t="shared" si="69"/>
        <v>-7.9936057773011271E-15</v>
      </c>
      <c r="AR158" s="92">
        <f t="shared" si="69"/>
        <v>-7.9936057773011271E-15</v>
      </c>
      <c r="AS158" s="92">
        <f t="shared" si="69"/>
        <v>-7.9936057773011271E-15</v>
      </c>
      <c r="AT158" s="92">
        <f t="shared" si="69"/>
        <v>-7.9936057773011271E-15</v>
      </c>
      <c r="AU158" s="92">
        <f t="shared" si="69"/>
        <v>-7.9936057773011271E-15</v>
      </c>
      <c r="AV158" s="92">
        <f t="shared" si="69"/>
        <v>-7.9936057773011271E-15</v>
      </c>
      <c r="AW158" s="92">
        <f t="shared" si="69"/>
        <v>-7.9936057773011271E-15</v>
      </c>
      <c r="AX158" s="92">
        <f t="shared" si="69"/>
        <v>-7.9936057773011271E-15</v>
      </c>
      <c r="AY158" s="92">
        <f t="shared" si="69"/>
        <v>-7.9936057773011271E-15</v>
      </c>
      <c r="AZ158" s="92">
        <f t="shared" si="69"/>
        <v>-7.9936057773011271E-15</v>
      </c>
      <c r="BA158" s="92">
        <f t="shared" si="69"/>
        <v>-7.9936057773011271E-15</v>
      </c>
      <c r="BB158" s="92">
        <f t="shared" si="69"/>
        <v>-7.9936057773011271E-15</v>
      </c>
      <c r="BC158" s="92">
        <f t="shared" si="69"/>
        <v>-7.9936057773011271E-15</v>
      </c>
      <c r="BD158" s="92">
        <f t="shared" si="69"/>
        <v>-7.9936057773011271E-15</v>
      </c>
      <c r="BE158" s="92">
        <f t="shared" si="69"/>
        <v>-7.9936057773011271E-15</v>
      </c>
      <c r="BF158" s="92">
        <f t="shared" si="69"/>
        <v>-7.9936057773011271E-15</v>
      </c>
      <c r="BG158" s="92">
        <f t="shared" si="69"/>
        <v>-7.9936057773011271E-15</v>
      </c>
      <c r="BH158" s="92">
        <f t="shared" si="69"/>
        <v>-7.9936057773011271E-15</v>
      </c>
    </row>
    <row r="159" spans="1:61" x14ac:dyDescent="0.25">
      <c r="A159" s="197"/>
      <c r="B159" s="197"/>
    </row>
    <row r="160" spans="1:61" x14ac:dyDescent="0.25">
      <c r="A160" s="197" t="s">
        <v>115</v>
      </c>
      <c r="B160" s="197"/>
      <c r="G160" s="83">
        <f>G158</f>
        <v>38.253442280979996</v>
      </c>
      <c r="H160" s="83">
        <f>H158</f>
        <v>44.770831328073996</v>
      </c>
      <c r="I160" s="83">
        <f>I158</f>
        <v>45.568658822487997</v>
      </c>
      <c r="J160" s="83">
        <f>J158</f>
        <v>45.009971900901995</v>
      </c>
      <c r="K160" s="83">
        <f t="shared" ref="K160:BH160" si="70">K158</f>
        <v>44.422484979315996</v>
      </c>
      <c r="L160" s="83">
        <f t="shared" si="70"/>
        <v>42.874998057729997</v>
      </c>
      <c r="M160" s="83">
        <f t="shared" si="70"/>
        <v>41.327511136143997</v>
      </c>
      <c r="N160" s="83">
        <f t="shared" si="70"/>
        <v>39.780024214557997</v>
      </c>
      <c r="O160" s="83">
        <f t="shared" si="70"/>
        <v>38.232537292971998</v>
      </c>
      <c r="P160" s="83">
        <f t="shared" si="70"/>
        <v>36.685050371385998</v>
      </c>
      <c r="Q160" s="83">
        <f t="shared" si="70"/>
        <v>35.137563449799998</v>
      </c>
      <c r="R160" s="83">
        <f t="shared" si="70"/>
        <v>33.590076528213999</v>
      </c>
      <c r="S160" s="83">
        <f t="shared" si="70"/>
        <v>32.042589606627999</v>
      </c>
      <c r="T160" s="83">
        <f t="shared" si="70"/>
        <v>30.495102685041999</v>
      </c>
      <c r="U160" s="83">
        <f t="shared" si="70"/>
        <v>28.947615763456</v>
      </c>
      <c r="V160" s="83">
        <f t="shared" si="70"/>
        <v>27.40012884187</v>
      </c>
      <c r="W160" s="83">
        <f t="shared" si="70"/>
        <v>25.852641920284</v>
      </c>
      <c r="X160" s="83">
        <f t="shared" si="70"/>
        <v>24.305154998698001</v>
      </c>
      <c r="Y160" s="83">
        <f t="shared" si="70"/>
        <v>22.757668077112001</v>
      </c>
      <c r="Z160" s="83">
        <f t="shared" si="70"/>
        <v>21.210181155526001</v>
      </c>
      <c r="AA160" s="83">
        <f t="shared" si="70"/>
        <v>19.662694233940002</v>
      </c>
      <c r="AB160" s="83">
        <f t="shared" si="70"/>
        <v>18.115207312354002</v>
      </c>
      <c r="AC160" s="83">
        <f t="shared" si="70"/>
        <v>16.567720390768002</v>
      </c>
      <c r="AD160" s="83">
        <f t="shared" si="70"/>
        <v>15.020233469182003</v>
      </c>
      <c r="AE160" s="83">
        <f t="shared" si="70"/>
        <v>13.472746547596003</v>
      </c>
      <c r="AF160" s="83">
        <f t="shared" si="70"/>
        <v>11.925259626010003</v>
      </c>
      <c r="AG160" s="83">
        <f t="shared" si="70"/>
        <v>10.377772704424004</v>
      </c>
      <c r="AH160" s="83">
        <f t="shared" si="70"/>
        <v>8.8302857828380041</v>
      </c>
      <c r="AI160" s="83">
        <f t="shared" si="70"/>
        <v>7.2827988612520045</v>
      </c>
      <c r="AJ160" s="83">
        <f t="shared" si="70"/>
        <v>5.7353119396660048</v>
      </c>
      <c r="AK160" s="83">
        <f t="shared" si="70"/>
        <v>4.1878250180800052</v>
      </c>
      <c r="AL160" s="83">
        <f t="shared" si="70"/>
        <v>2.6403380964940051</v>
      </c>
      <c r="AM160" s="83">
        <f t="shared" si="70"/>
        <v>1.092851174908005</v>
      </c>
      <c r="AN160" s="83">
        <f t="shared" si="70"/>
        <v>-7.9936057773011271E-15</v>
      </c>
      <c r="AO160" s="83">
        <f t="shared" si="70"/>
        <v>-7.9936057773011271E-15</v>
      </c>
      <c r="AP160" s="83">
        <f t="shared" si="70"/>
        <v>-7.9936057773011271E-15</v>
      </c>
      <c r="AQ160" s="83">
        <f t="shared" si="70"/>
        <v>-7.9936057773011271E-15</v>
      </c>
      <c r="AR160" s="83">
        <f t="shared" si="70"/>
        <v>-7.9936057773011271E-15</v>
      </c>
      <c r="AS160" s="83">
        <f t="shared" si="70"/>
        <v>-7.9936057773011271E-15</v>
      </c>
      <c r="AT160" s="83">
        <f t="shared" si="70"/>
        <v>-7.9936057773011271E-15</v>
      </c>
      <c r="AU160" s="83">
        <f t="shared" si="70"/>
        <v>-7.9936057773011271E-15</v>
      </c>
      <c r="AV160" s="83">
        <f t="shared" si="70"/>
        <v>-7.9936057773011271E-15</v>
      </c>
      <c r="AW160" s="83">
        <f t="shared" si="70"/>
        <v>-7.9936057773011271E-15</v>
      </c>
      <c r="AX160" s="83">
        <f t="shared" si="70"/>
        <v>-7.9936057773011271E-15</v>
      </c>
      <c r="AY160" s="83">
        <f t="shared" si="70"/>
        <v>-7.9936057773011271E-15</v>
      </c>
      <c r="AZ160" s="83">
        <f t="shared" si="70"/>
        <v>-7.9936057773011271E-15</v>
      </c>
      <c r="BA160" s="83">
        <f t="shared" si="70"/>
        <v>-7.9936057773011271E-15</v>
      </c>
      <c r="BB160" s="83">
        <f t="shared" si="70"/>
        <v>-7.9936057773011271E-15</v>
      </c>
      <c r="BC160" s="83">
        <f t="shared" si="70"/>
        <v>-7.9936057773011271E-15</v>
      </c>
      <c r="BD160" s="83">
        <f t="shared" si="70"/>
        <v>-7.9936057773011271E-15</v>
      </c>
      <c r="BE160" s="83">
        <f t="shared" si="70"/>
        <v>-7.9936057773011271E-15</v>
      </c>
      <c r="BF160" s="83">
        <f t="shared" si="70"/>
        <v>-7.9936057773011271E-15</v>
      </c>
      <c r="BG160" s="83">
        <f t="shared" si="70"/>
        <v>-7.9936057773011271E-15</v>
      </c>
      <c r="BH160" s="83">
        <f t="shared" si="70"/>
        <v>-7.9936057773011271E-15</v>
      </c>
    </row>
    <row r="161" spans="1:61" x14ac:dyDescent="0.25">
      <c r="A161" s="200" t="s">
        <v>133</v>
      </c>
      <c r="B161" s="200"/>
      <c r="C161" s="61">
        <f>$C$61</f>
        <v>2</v>
      </c>
      <c r="D161" s="189"/>
      <c r="G161" s="83">
        <f ca="1">SUM(OFFSET(G160,0,0,1,-MIN($C161,G$55+1)))/$C161</f>
        <v>19.126721140489998</v>
      </c>
      <c r="H161" s="83">
        <f t="shared" ref="H161:BH161" ca="1" si="71">SUM(OFFSET(H160,0,0,1,-MIN($C161,H$55+1)))/$C161</f>
        <v>41.512136804526996</v>
      </c>
      <c r="I161" s="83">
        <f t="shared" ca="1" si="71"/>
        <v>45.169745075281</v>
      </c>
      <c r="J161" s="83">
        <f t="shared" ca="1" si="71"/>
        <v>45.289315361694996</v>
      </c>
      <c r="K161" s="83">
        <f t="shared" ca="1" si="71"/>
        <v>44.716228440108992</v>
      </c>
      <c r="L161" s="83">
        <f t="shared" ca="1" si="71"/>
        <v>43.648741518522996</v>
      </c>
      <c r="M161" s="83">
        <f t="shared" ca="1" si="71"/>
        <v>42.101254596936997</v>
      </c>
      <c r="N161" s="83">
        <f t="shared" ca="1" si="71"/>
        <v>40.553767675350997</v>
      </c>
      <c r="O161" s="83">
        <f t="shared" ca="1" si="71"/>
        <v>39.006280753764997</v>
      </c>
      <c r="P161" s="83">
        <f t="shared" ca="1" si="71"/>
        <v>37.458793832178998</v>
      </c>
      <c r="Q161" s="83">
        <f t="shared" ca="1" si="71"/>
        <v>35.911306910592998</v>
      </c>
      <c r="R161" s="83">
        <f t="shared" ca="1" si="71"/>
        <v>34.363819989006998</v>
      </c>
      <c r="S161" s="83">
        <f t="shared" ca="1" si="71"/>
        <v>32.816333067420999</v>
      </c>
      <c r="T161" s="83">
        <f t="shared" ca="1" si="71"/>
        <v>31.268846145834999</v>
      </c>
      <c r="U161" s="83">
        <f t="shared" ca="1" si="71"/>
        <v>29.721359224248999</v>
      </c>
      <c r="V161" s="83">
        <f t="shared" ca="1" si="71"/>
        <v>28.173872302663</v>
      </c>
      <c r="W161" s="83">
        <f t="shared" ca="1" si="71"/>
        <v>26.626385381077</v>
      </c>
      <c r="X161" s="83">
        <f t="shared" ca="1" si="71"/>
        <v>25.078898459491</v>
      </c>
      <c r="Y161" s="83">
        <f t="shared" ca="1" si="71"/>
        <v>23.531411537905001</v>
      </c>
      <c r="Z161" s="83">
        <f t="shared" ca="1" si="71"/>
        <v>21.983924616319001</v>
      </c>
      <c r="AA161" s="83">
        <f t="shared" ca="1" si="71"/>
        <v>20.436437694733002</v>
      </c>
      <c r="AB161" s="83">
        <f t="shared" ca="1" si="71"/>
        <v>18.888950773147002</v>
      </c>
      <c r="AC161" s="83">
        <f t="shared" ca="1" si="71"/>
        <v>17.341463851561002</v>
      </c>
      <c r="AD161" s="83">
        <f t="shared" ca="1" si="71"/>
        <v>15.793976929975003</v>
      </c>
      <c r="AE161" s="83">
        <f t="shared" ca="1" si="71"/>
        <v>14.246490008389003</v>
      </c>
      <c r="AF161" s="83">
        <f t="shared" ca="1" si="71"/>
        <v>12.699003086803003</v>
      </c>
      <c r="AG161" s="83">
        <f t="shared" ca="1" si="71"/>
        <v>11.151516165217004</v>
      </c>
      <c r="AH161" s="83">
        <f t="shared" ca="1" si="71"/>
        <v>9.604029243631004</v>
      </c>
      <c r="AI161" s="83">
        <f t="shared" ca="1" si="71"/>
        <v>8.0565423220450043</v>
      </c>
      <c r="AJ161" s="83">
        <f t="shared" ca="1" si="71"/>
        <v>6.5090554004590047</v>
      </c>
      <c r="AK161" s="83">
        <f t="shared" ca="1" si="71"/>
        <v>4.961568478873005</v>
      </c>
      <c r="AL161" s="83">
        <f t="shared" ca="1" si="71"/>
        <v>3.4140815572870054</v>
      </c>
      <c r="AM161" s="83">
        <f t="shared" ca="1" si="71"/>
        <v>1.866594635701005</v>
      </c>
      <c r="AN161" s="83">
        <f t="shared" ca="1" si="71"/>
        <v>0.5464255874539985</v>
      </c>
      <c r="AO161" s="83">
        <f t="shared" ca="1" si="71"/>
        <v>-7.9936057773011271E-15</v>
      </c>
      <c r="AP161" s="83">
        <f t="shared" ca="1" si="71"/>
        <v>-7.9936057773011271E-15</v>
      </c>
      <c r="AQ161" s="83">
        <f t="shared" ca="1" si="71"/>
        <v>-7.9936057773011271E-15</v>
      </c>
      <c r="AR161" s="83">
        <f t="shared" ca="1" si="71"/>
        <v>-7.9936057773011271E-15</v>
      </c>
      <c r="AS161" s="83">
        <f t="shared" ca="1" si="71"/>
        <v>-7.9936057773011271E-15</v>
      </c>
      <c r="AT161" s="83">
        <f t="shared" ca="1" si="71"/>
        <v>-7.9936057773011271E-15</v>
      </c>
      <c r="AU161" s="83">
        <f t="shared" ca="1" si="71"/>
        <v>-7.9936057773011271E-15</v>
      </c>
      <c r="AV161" s="83">
        <f t="shared" ca="1" si="71"/>
        <v>-7.9936057773011271E-15</v>
      </c>
      <c r="AW161" s="83">
        <f t="shared" ca="1" si="71"/>
        <v>-7.9936057773011271E-15</v>
      </c>
      <c r="AX161" s="83">
        <f t="shared" ca="1" si="71"/>
        <v>-7.9936057773011271E-15</v>
      </c>
      <c r="AY161" s="83">
        <f t="shared" ca="1" si="71"/>
        <v>-7.9936057773011271E-15</v>
      </c>
      <c r="AZ161" s="83">
        <f t="shared" ca="1" si="71"/>
        <v>-7.9936057773011271E-15</v>
      </c>
      <c r="BA161" s="83">
        <f t="shared" ca="1" si="71"/>
        <v>-7.9936057773011271E-15</v>
      </c>
      <c r="BB161" s="83">
        <f t="shared" ca="1" si="71"/>
        <v>-7.9936057773011271E-15</v>
      </c>
      <c r="BC161" s="83">
        <f t="shared" ca="1" si="71"/>
        <v>-7.9936057773011271E-15</v>
      </c>
      <c r="BD161" s="83">
        <f t="shared" ca="1" si="71"/>
        <v>-7.9936057773011271E-15</v>
      </c>
      <c r="BE161" s="83">
        <f t="shared" ca="1" si="71"/>
        <v>-7.9936057773011271E-15</v>
      </c>
      <c r="BF161" s="83">
        <f t="shared" ca="1" si="71"/>
        <v>-7.9936057773011271E-15</v>
      </c>
      <c r="BG161" s="83">
        <f t="shared" ca="1" si="71"/>
        <v>-7.9936057773011271E-15</v>
      </c>
      <c r="BH161" s="83">
        <f t="shared" ca="1" si="71"/>
        <v>-7.9936057773011271E-15</v>
      </c>
    </row>
    <row r="162" spans="1:61" x14ac:dyDescent="0.25">
      <c r="A162" s="200" t="s">
        <v>140</v>
      </c>
      <c r="B162" s="200"/>
      <c r="C162" s="147">
        <f>$C$62</f>
        <v>0.46</v>
      </c>
      <c r="G162" s="83">
        <f t="shared" ref="G162:BG163" ca="1" si="72">G161*$C162</f>
        <v>8.7982917246253987</v>
      </c>
      <c r="H162" s="83">
        <f t="shared" ca="1" si="72"/>
        <v>19.095582930082418</v>
      </c>
      <c r="I162" s="83">
        <f t="shared" ca="1" si="72"/>
        <v>20.778082734629262</v>
      </c>
      <c r="J162" s="83">
        <f t="shared" ca="1" si="72"/>
        <v>20.833085066379699</v>
      </c>
      <c r="K162" s="83">
        <f t="shared" ca="1" si="72"/>
        <v>20.569465082450137</v>
      </c>
      <c r="L162" s="83">
        <f t="shared" ca="1" si="72"/>
        <v>20.078421098520579</v>
      </c>
      <c r="M162" s="83">
        <f t="shared" ca="1" si="72"/>
        <v>19.366577114591021</v>
      </c>
      <c r="N162" s="83">
        <f t="shared" ca="1" si="72"/>
        <v>18.654733130661459</v>
      </c>
      <c r="O162" s="83">
        <f t="shared" ca="1" si="72"/>
        <v>17.9428891467319</v>
      </c>
      <c r="P162" s="83">
        <f t="shared" ca="1" si="72"/>
        <v>17.231045162802339</v>
      </c>
      <c r="Q162" s="83">
        <f t="shared" ca="1" si="72"/>
        <v>16.51920117887278</v>
      </c>
      <c r="R162" s="83">
        <f t="shared" ca="1" si="72"/>
        <v>15.80735719494322</v>
      </c>
      <c r="S162" s="83">
        <f t="shared" ca="1" si="72"/>
        <v>15.09551321101366</v>
      </c>
      <c r="T162" s="83">
        <f t="shared" ca="1" si="72"/>
        <v>14.3836692270841</v>
      </c>
      <c r="U162" s="83">
        <f t="shared" ca="1" si="72"/>
        <v>13.67182524315454</v>
      </c>
      <c r="V162" s="83">
        <f t="shared" ca="1" si="72"/>
        <v>12.95998125922498</v>
      </c>
      <c r="W162" s="83">
        <f t="shared" ca="1" si="72"/>
        <v>12.24813727529542</v>
      </c>
      <c r="X162" s="83">
        <f t="shared" ca="1" si="72"/>
        <v>11.53629329136586</v>
      </c>
      <c r="Y162" s="83">
        <f t="shared" ca="1" si="72"/>
        <v>10.824449307436302</v>
      </c>
      <c r="Z162" s="83">
        <f t="shared" ca="1" si="72"/>
        <v>10.112605323506742</v>
      </c>
      <c r="AA162" s="83">
        <f t="shared" ca="1" si="72"/>
        <v>9.4007613395771816</v>
      </c>
      <c r="AB162" s="83">
        <f t="shared" ca="1" si="72"/>
        <v>8.6889173556476216</v>
      </c>
      <c r="AC162" s="83">
        <f t="shared" ca="1" si="72"/>
        <v>7.9770733717180615</v>
      </c>
      <c r="AD162" s="83">
        <f t="shared" ca="1" si="72"/>
        <v>7.2652293877885015</v>
      </c>
      <c r="AE162" s="83">
        <f t="shared" ca="1" si="72"/>
        <v>6.5533854038589414</v>
      </c>
      <c r="AF162" s="83">
        <f t="shared" ca="1" si="72"/>
        <v>5.8415414199293814</v>
      </c>
      <c r="AG162" s="83">
        <f t="shared" ca="1" si="72"/>
        <v>5.1296974359998222</v>
      </c>
      <c r="AH162" s="83">
        <f t="shared" ca="1" si="72"/>
        <v>4.4178534520702621</v>
      </c>
      <c r="AI162" s="83">
        <f t="shared" ca="1" si="72"/>
        <v>3.7060094681407021</v>
      </c>
      <c r="AJ162" s="83">
        <f t="shared" ca="1" si="72"/>
        <v>2.9941654842111425</v>
      </c>
      <c r="AK162" s="83">
        <f t="shared" ca="1" si="72"/>
        <v>2.2823215002815824</v>
      </c>
      <c r="AL162" s="83">
        <f t="shared" ca="1" si="72"/>
        <v>1.5704775163520226</v>
      </c>
      <c r="AM162" s="83">
        <f t="shared" ca="1" si="72"/>
        <v>0.85863353242246232</v>
      </c>
      <c r="AN162" s="83">
        <f t="shared" ca="1" si="72"/>
        <v>0.25135577022883931</v>
      </c>
      <c r="AO162" s="83">
        <f t="shared" ca="1" si="72"/>
        <v>-3.677058657558519E-15</v>
      </c>
      <c r="AP162" s="83">
        <f t="shared" ca="1" si="72"/>
        <v>-3.677058657558519E-15</v>
      </c>
      <c r="AQ162" s="83">
        <f t="shared" ca="1" si="72"/>
        <v>-3.677058657558519E-15</v>
      </c>
      <c r="AR162" s="83">
        <f t="shared" ca="1" si="72"/>
        <v>-3.677058657558519E-15</v>
      </c>
      <c r="AS162" s="83">
        <f t="shared" ca="1" si="72"/>
        <v>-3.677058657558519E-15</v>
      </c>
      <c r="AT162" s="83">
        <f t="shared" ca="1" si="72"/>
        <v>-3.677058657558519E-15</v>
      </c>
      <c r="AU162" s="83">
        <f t="shared" ca="1" si="72"/>
        <v>-3.677058657558519E-15</v>
      </c>
      <c r="AV162" s="83">
        <f t="shared" ca="1" si="72"/>
        <v>-3.677058657558519E-15</v>
      </c>
      <c r="AW162" s="83">
        <f t="shared" ca="1" si="72"/>
        <v>-3.677058657558519E-15</v>
      </c>
      <c r="AX162" s="83">
        <f t="shared" ca="1" si="72"/>
        <v>-3.677058657558519E-15</v>
      </c>
      <c r="AY162" s="83">
        <f t="shared" ca="1" si="72"/>
        <v>-3.677058657558519E-15</v>
      </c>
      <c r="AZ162" s="83">
        <f t="shared" ca="1" si="72"/>
        <v>-3.677058657558519E-15</v>
      </c>
      <c r="BA162" s="83">
        <f t="shared" ca="1" si="72"/>
        <v>-3.677058657558519E-15</v>
      </c>
      <c r="BB162" s="83">
        <f t="shared" ca="1" si="72"/>
        <v>-3.677058657558519E-15</v>
      </c>
      <c r="BC162" s="83">
        <f t="shared" ca="1" si="72"/>
        <v>-3.677058657558519E-15</v>
      </c>
      <c r="BD162" s="83">
        <f t="shared" ca="1" si="72"/>
        <v>-3.677058657558519E-15</v>
      </c>
      <c r="BE162" s="83">
        <f t="shared" ca="1" si="72"/>
        <v>-3.677058657558519E-15</v>
      </c>
      <c r="BF162" s="83">
        <f t="shared" ca="1" si="72"/>
        <v>-3.677058657558519E-15</v>
      </c>
      <c r="BG162" s="83">
        <f t="shared" ca="1" si="72"/>
        <v>-3.677058657558519E-15</v>
      </c>
      <c r="BH162" s="83">
        <f ca="1">BH161*$C162</f>
        <v>-3.677058657558519E-15</v>
      </c>
    </row>
    <row r="163" spans="1:61" x14ac:dyDescent="0.25">
      <c r="A163" s="200" t="s">
        <v>141</v>
      </c>
      <c r="B163" s="200"/>
      <c r="C163" s="147">
        <f>$C$63</f>
        <v>0.115</v>
      </c>
      <c r="G163" s="83">
        <f t="shared" ca="1" si="72"/>
        <v>1.011803548331921</v>
      </c>
      <c r="H163" s="83">
        <f t="shared" ca="1" si="72"/>
        <v>2.1959920369594781</v>
      </c>
      <c r="I163" s="83">
        <f t="shared" ca="1" si="72"/>
        <v>2.3894795144823653</v>
      </c>
      <c r="J163" s="83">
        <f t="shared" ca="1" si="72"/>
        <v>2.3958047826336655</v>
      </c>
      <c r="K163" s="83">
        <f t="shared" ca="1" si="72"/>
        <v>2.3654884844817659</v>
      </c>
      <c r="L163" s="83">
        <f t="shared" ca="1" si="72"/>
        <v>2.3090184263298665</v>
      </c>
      <c r="M163" s="83">
        <f t="shared" ca="1" si="72"/>
        <v>2.2271563681779676</v>
      </c>
      <c r="N163" s="83">
        <f t="shared" ca="1" si="72"/>
        <v>2.1452943100260677</v>
      </c>
      <c r="O163" s="83">
        <f t="shared" ca="1" si="72"/>
        <v>2.0634322518741688</v>
      </c>
      <c r="P163" s="83">
        <f t="shared" ca="1" si="72"/>
        <v>1.9815701937222689</v>
      </c>
      <c r="Q163" s="83">
        <f t="shared" ca="1" si="72"/>
        <v>1.8997081355703698</v>
      </c>
      <c r="R163" s="83">
        <f t="shared" ca="1" si="72"/>
        <v>1.8178460774184704</v>
      </c>
      <c r="S163" s="83">
        <f t="shared" ca="1" si="72"/>
        <v>1.735984019266571</v>
      </c>
      <c r="T163" s="83">
        <f t="shared" ca="1" si="72"/>
        <v>1.6541219611146716</v>
      </c>
      <c r="U163" s="83">
        <f t="shared" ca="1" si="72"/>
        <v>1.5722599029627722</v>
      </c>
      <c r="V163" s="83">
        <f t="shared" ca="1" si="72"/>
        <v>1.4903978448108728</v>
      </c>
      <c r="W163" s="83">
        <f t="shared" ca="1" si="72"/>
        <v>1.4085357866589734</v>
      </c>
      <c r="X163" s="83">
        <f t="shared" ca="1" si="72"/>
        <v>1.326673728507074</v>
      </c>
      <c r="Y163" s="83">
        <f t="shared" ca="1" si="72"/>
        <v>1.2448116703551748</v>
      </c>
      <c r="Z163" s="83">
        <f t="shared" ca="1" si="72"/>
        <v>1.1629496122032754</v>
      </c>
      <c r="AA163" s="83">
        <f t="shared" ca="1" si="72"/>
        <v>1.081087554051376</v>
      </c>
      <c r="AB163" s="83">
        <f t="shared" ca="1" si="72"/>
        <v>0.99922549589947651</v>
      </c>
      <c r="AC163" s="83">
        <f t="shared" ca="1" si="72"/>
        <v>0.91736343774757712</v>
      </c>
      <c r="AD163" s="83">
        <f t="shared" ca="1" si="72"/>
        <v>0.83550137959567772</v>
      </c>
      <c r="AE163" s="83">
        <f t="shared" ca="1" si="72"/>
        <v>0.75363932144377832</v>
      </c>
      <c r="AF163" s="83">
        <f t="shared" ca="1" si="72"/>
        <v>0.67177726329187892</v>
      </c>
      <c r="AG163" s="83">
        <f t="shared" ca="1" si="72"/>
        <v>0.58991520513997953</v>
      </c>
      <c r="AH163" s="83">
        <f t="shared" ca="1" si="72"/>
        <v>0.50805314698808013</v>
      </c>
      <c r="AI163" s="83">
        <f t="shared" ca="1" si="72"/>
        <v>0.42619108883618073</v>
      </c>
      <c r="AJ163" s="83">
        <f t="shared" ca="1" si="72"/>
        <v>0.34432903068428139</v>
      </c>
      <c r="AK163" s="83">
        <f t="shared" ca="1" si="72"/>
        <v>0.26246697253238199</v>
      </c>
      <c r="AL163" s="83">
        <f t="shared" ca="1" si="72"/>
        <v>0.1806049143804826</v>
      </c>
      <c r="AM163" s="83">
        <f t="shared" ca="1" si="72"/>
        <v>9.874285622858317E-2</v>
      </c>
      <c r="AN163" s="83">
        <f t="shared" ca="1" si="72"/>
        <v>2.8905913576316524E-2</v>
      </c>
      <c r="AO163" s="83">
        <f t="shared" ca="1" si="72"/>
        <v>-4.2286174561922969E-16</v>
      </c>
      <c r="AP163" s="83">
        <f t="shared" ca="1" si="72"/>
        <v>-4.2286174561922969E-16</v>
      </c>
      <c r="AQ163" s="83">
        <f t="shared" ca="1" si="72"/>
        <v>-4.2286174561922969E-16</v>
      </c>
      <c r="AR163" s="83">
        <f t="shared" ca="1" si="72"/>
        <v>-4.2286174561922969E-16</v>
      </c>
      <c r="AS163" s="83">
        <f t="shared" ca="1" si="72"/>
        <v>-4.2286174561922969E-16</v>
      </c>
      <c r="AT163" s="83">
        <f t="shared" ca="1" si="72"/>
        <v>-4.2286174561922969E-16</v>
      </c>
      <c r="AU163" s="83">
        <f t="shared" ca="1" si="72"/>
        <v>-4.2286174561922969E-16</v>
      </c>
      <c r="AV163" s="83">
        <f t="shared" ca="1" si="72"/>
        <v>-4.2286174561922969E-16</v>
      </c>
      <c r="AW163" s="83">
        <f t="shared" ca="1" si="72"/>
        <v>-4.2286174561922969E-16</v>
      </c>
      <c r="AX163" s="83">
        <f t="shared" ca="1" si="72"/>
        <v>-4.2286174561922969E-16</v>
      </c>
      <c r="AY163" s="83">
        <f t="shared" ca="1" si="72"/>
        <v>-4.2286174561922969E-16</v>
      </c>
      <c r="AZ163" s="83">
        <f t="shared" ca="1" si="72"/>
        <v>-4.2286174561922969E-16</v>
      </c>
      <c r="BA163" s="83">
        <f t="shared" ca="1" si="72"/>
        <v>-4.2286174561922969E-16</v>
      </c>
      <c r="BB163" s="83">
        <f t="shared" ca="1" si="72"/>
        <v>-4.2286174561922969E-16</v>
      </c>
      <c r="BC163" s="83">
        <f t="shared" ca="1" si="72"/>
        <v>-4.2286174561922969E-16</v>
      </c>
      <c r="BD163" s="83">
        <f t="shared" ca="1" si="72"/>
        <v>-4.2286174561922969E-16</v>
      </c>
      <c r="BE163" s="83">
        <f t="shared" ca="1" si="72"/>
        <v>-4.2286174561922969E-16</v>
      </c>
      <c r="BF163" s="83">
        <f t="shared" ca="1" si="72"/>
        <v>-4.2286174561922969E-16</v>
      </c>
      <c r="BG163" s="83">
        <f t="shared" ca="1" si="72"/>
        <v>-4.2286174561922969E-16</v>
      </c>
      <c r="BH163" s="83">
        <f ca="1">BH162*$C163</f>
        <v>-4.2286174561922969E-16</v>
      </c>
    </row>
    <row r="165" spans="1:61" x14ac:dyDescent="0.25">
      <c r="A165" s="196" t="str">
        <f>A$13</f>
        <v>Turkey Pt. Low Pressure Turbine Replacement</v>
      </c>
      <c r="B165" s="196"/>
      <c r="G165" s="209">
        <f>IF(L$56&lt;&gt;YEAR($R$61),0,(1*$C172*$S$61))</f>
        <v>2.4999999999999996E-3</v>
      </c>
      <c r="H165" s="209">
        <f>MIN(1-SUM(G165:$G$165),$C172)</f>
        <v>0.03</v>
      </c>
      <c r="I165" s="209">
        <f>MIN(1-SUM($G165:H$165),$C172)</f>
        <v>0.03</v>
      </c>
      <c r="J165" s="209">
        <f>MIN(1-SUM($G165:I$165),$C172)</f>
        <v>0.03</v>
      </c>
      <c r="K165" s="209">
        <f>MIN(1-SUM($G165:J$165),$C172)</f>
        <v>0.03</v>
      </c>
      <c r="L165" s="209">
        <f>MIN(1-SUM($G165:K$165),$C172)</f>
        <v>0.03</v>
      </c>
      <c r="M165" s="209">
        <f>MIN(1-SUM($G165:L$165),$C172)</f>
        <v>0.03</v>
      </c>
      <c r="N165" s="209">
        <f>MIN(1-SUM($G165:M$165),$C172)</f>
        <v>0.03</v>
      </c>
      <c r="O165" s="209">
        <f>MIN(1-SUM($G165:N$165),$C172)</f>
        <v>0.03</v>
      </c>
      <c r="P165" s="209">
        <f>MIN(1-SUM($G165:O$165),$C172)</f>
        <v>0.03</v>
      </c>
      <c r="Q165" s="209">
        <f>MIN(1-SUM($G165:P$165),$C172)</f>
        <v>0.03</v>
      </c>
      <c r="R165" s="209">
        <f>MIN(1-SUM($G165:Q$165),$C172)</f>
        <v>0.03</v>
      </c>
      <c r="S165" s="209">
        <f>MIN(1-SUM($G165:R$165),$C172)</f>
        <v>0.03</v>
      </c>
      <c r="T165" s="209">
        <f>MIN(1-SUM($G165:S$165),$C172)</f>
        <v>0.03</v>
      </c>
      <c r="U165" s="209">
        <f>MIN(1-SUM($G165:T$165),$C172)</f>
        <v>0.03</v>
      </c>
      <c r="V165" s="209">
        <f>MIN(1-SUM($G165:U$165),$C172)</f>
        <v>0.03</v>
      </c>
      <c r="W165" s="209">
        <f>MIN(1-SUM($G165:V$165),$C172)</f>
        <v>0.03</v>
      </c>
      <c r="X165" s="209">
        <f>MIN(1-SUM($G165:W$165),$C172)</f>
        <v>0.03</v>
      </c>
      <c r="Y165" s="209">
        <f>MIN(1-SUM($G165:X$165),$C172)</f>
        <v>0.03</v>
      </c>
      <c r="Z165" s="209">
        <f>MIN(1-SUM($G165:Y$165),$C172)</f>
        <v>0.03</v>
      </c>
      <c r="AA165" s="209">
        <f>MIN(1-SUM($G165:Z$165),$C172)</f>
        <v>0.03</v>
      </c>
      <c r="AB165" s="209">
        <f>MIN(1-SUM($G165:AA$165),$C172)</f>
        <v>0.03</v>
      </c>
      <c r="AC165" s="209">
        <f>MIN(1-SUM($G165:AB$165),$C172)</f>
        <v>0.03</v>
      </c>
      <c r="AD165" s="209">
        <f>MIN(1-SUM($G165:AC$165),$C172)</f>
        <v>0.03</v>
      </c>
      <c r="AE165" s="209">
        <f>MIN(1-SUM($G165:AD$165),$C172)</f>
        <v>0.03</v>
      </c>
      <c r="AF165" s="209">
        <f>MIN(1-SUM($G165:AE$165),$C172)</f>
        <v>0.03</v>
      </c>
      <c r="AG165" s="209">
        <f>MIN(1-SUM($G165:AF$165),$C172)</f>
        <v>0.03</v>
      </c>
      <c r="AH165" s="209">
        <f>MIN(1-SUM($G165:AG$165),$C172)</f>
        <v>0.03</v>
      </c>
      <c r="AI165" s="209">
        <f>MIN(1-SUM($G165:AH$165),$C172)</f>
        <v>0.03</v>
      </c>
      <c r="AJ165" s="209">
        <f>MIN(1-SUM($G165:AI$165),$C172)</f>
        <v>0.03</v>
      </c>
      <c r="AK165" s="209">
        <f>MIN(1-SUM($G165:AJ$165),$C172)</f>
        <v>0.03</v>
      </c>
      <c r="AL165" s="209">
        <f>MIN(1-SUM($G165:AK$165),$C172)</f>
        <v>0.03</v>
      </c>
      <c r="AM165" s="209">
        <f>MIN(1-SUM($G165:AL$165),$C172)</f>
        <v>0.03</v>
      </c>
      <c r="AN165" s="209">
        <f>MIN(1-SUM($G165:AM$165),$C172)</f>
        <v>0.03</v>
      </c>
      <c r="AO165" s="209">
        <f>MIN(1-SUM($G165:AN$165),$C172)</f>
        <v>7.499999999999396E-3</v>
      </c>
      <c r="AP165" s="209">
        <f>MIN(1-SUM($G165:AO$165),$C172)</f>
        <v>0</v>
      </c>
      <c r="AQ165" s="209">
        <f>MIN(1-SUM($G165:AP$165),$C172)</f>
        <v>0</v>
      </c>
      <c r="AR165" s="209">
        <f>MIN(1-SUM($G165:AQ$165),$C172)</f>
        <v>0</v>
      </c>
      <c r="AS165" s="209">
        <f>MIN(1-SUM($G165:AR$165),$C172)</f>
        <v>0</v>
      </c>
      <c r="AT165" s="209">
        <f>MIN(1-SUM($G165:AS$165),$C172)</f>
        <v>0</v>
      </c>
      <c r="AU165" s="209">
        <f>MIN(1-SUM($G165:AT$165),$C172)</f>
        <v>0</v>
      </c>
      <c r="AV165" s="209">
        <f>MIN(1-SUM($G165:AU$165),$C172)</f>
        <v>0</v>
      </c>
      <c r="AW165" s="209">
        <f>MIN(1-SUM($G165:AV$165),$C172)</f>
        <v>0</v>
      </c>
      <c r="AX165" s="209">
        <f>MIN(1-SUM($G165:AW$165),$C172)</f>
        <v>0</v>
      </c>
      <c r="AY165" s="209">
        <f>MIN(1-SUM($G165:AX$165),$C172)</f>
        <v>0</v>
      </c>
      <c r="AZ165" s="209">
        <f>MIN(1-SUM($G165:AY$165),$C172)</f>
        <v>0</v>
      </c>
      <c r="BA165" s="209">
        <f>MIN(1-SUM($G165:AZ$165),$C172)</f>
        <v>0</v>
      </c>
      <c r="BB165" s="209">
        <f>MIN(1-SUM($G165:BA$165),$C172)</f>
        <v>0</v>
      </c>
      <c r="BC165" s="209">
        <f>MIN(1-SUM($G165:BB$165),$C172)</f>
        <v>0</v>
      </c>
      <c r="BD165" s="209">
        <f>MIN(1-SUM($G165:BC$165),$C172)</f>
        <v>0</v>
      </c>
      <c r="BE165" s="209">
        <f>MIN(1-SUM($G165:BD$165),$C172)</f>
        <v>0</v>
      </c>
      <c r="BF165" s="209">
        <f>MIN(1-SUM($G165:BE$165),$C172)</f>
        <v>0</v>
      </c>
      <c r="BG165" s="209">
        <f>MIN(1-SUM($G165:BF$165),$C172)</f>
        <v>0</v>
      </c>
      <c r="BH165" s="209">
        <f>MIN(1-SUM($G165:BG$165),$C172)</f>
        <v>0</v>
      </c>
    </row>
    <row r="166" spans="1:61" x14ac:dyDescent="0.25">
      <c r="A166" s="197" t="s">
        <v>132</v>
      </c>
      <c r="B166" s="197"/>
      <c r="G166" s="171">
        <f>G$60</f>
        <v>0.95</v>
      </c>
      <c r="H166" s="171">
        <f t="shared" ref="H166:N166" si="73">H$60</f>
        <v>0.98</v>
      </c>
      <c r="I166" s="171">
        <f t="shared" si="73"/>
        <v>0.96</v>
      </c>
      <c r="J166" s="171">
        <f t="shared" si="73"/>
        <v>0.96</v>
      </c>
      <c r="K166" s="171">
        <f t="shared" si="73"/>
        <v>0.96</v>
      </c>
      <c r="L166" s="171">
        <f t="shared" si="73"/>
        <v>0.96</v>
      </c>
      <c r="M166" s="171">
        <f t="shared" si="73"/>
        <v>0.96</v>
      </c>
      <c r="N166" s="171">
        <f t="shared" si="73"/>
        <v>0</v>
      </c>
    </row>
    <row r="167" spans="1:61" x14ac:dyDescent="0.25">
      <c r="A167" s="197" t="s">
        <v>109</v>
      </c>
      <c r="B167" s="197"/>
      <c r="D167" s="144">
        <f>SUM(G167:N167)</f>
        <v>0</v>
      </c>
      <c r="G167" s="210">
        <f t="shared" ref="G167:N167" si="74">IF(YEAR($R$61)=G$56,SUM($G$13:$M$13)*G166,0)</f>
        <v>0</v>
      </c>
      <c r="H167" s="210">
        <f t="shared" si="74"/>
        <v>0</v>
      </c>
      <c r="I167" s="210">
        <f t="shared" si="74"/>
        <v>0</v>
      </c>
      <c r="J167" s="210">
        <f t="shared" si="74"/>
        <v>0</v>
      </c>
      <c r="K167" s="210">
        <f t="shared" si="74"/>
        <v>0</v>
      </c>
      <c r="L167" s="210">
        <f t="shared" si="74"/>
        <v>0</v>
      </c>
      <c r="M167" s="210">
        <f t="shared" si="74"/>
        <v>0</v>
      </c>
      <c r="N167" s="210">
        <f t="shared" si="74"/>
        <v>0</v>
      </c>
    </row>
    <row r="168" spans="1:61" x14ac:dyDescent="0.25">
      <c r="A168" s="197" t="s">
        <v>110</v>
      </c>
      <c r="B168" s="197"/>
      <c r="G168" s="144">
        <f t="shared" ref="G168:N168" si="75">+F168+G167</f>
        <v>0</v>
      </c>
      <c r="H168" s="144">
        <f t="shared" si="75"/>
        <v>0</v>
      </c>
      <c r="I168" s="144">
        <f t="shared" si="75"/>
        <v>0</v>
      </c>
      <c r="J168" s="144">
        <f t="shared" si="75"/>
        <v>0</v>
      </c>
      <c r="K168" s="144">
        <f t="shared" si="75"/>
        <v>0</v>
      </c>
      <c r="L168" s="144">
        <f t="shared" si="75"/>
        <v>0</v>
      </c>
      <c r="M168" s="144">
        <f t="shared" si="75"/>
        <v>0</v>
      </c>
      <c r="N168" s="144">
        <f t="shared" si="75"/>
        <v>0</v>
      </c>
    </row>
    <row r="169" spans="1:61" x14ac:dyDescent="0.25">
      <c r="A169" s="197"/>
      <c r="B169" s="197"/>
    </row>
    <row r="170" spans="1:61" x14ac:dyDescent="0.25">
      <c r="A170" s="198" t="s">
        <v>111</v>
      </c>
      <c r="B170" s="198"/>
      <c r="G170" s="144">
        <f t="shared" ref="G170:BH170" si="76">F173</f>
        <v>0</v>
      </c>
      <c r="H170" s="144">
        <f t="shared" ca="1" si="76"/>
        <v>0</v>
      </c>
      <c r="I170" s="144">
        <f t="shared" ca="1" si="76"/>
        <v>0</v>
      </c>
      <c r="J170" s="144">
        <f t="shared" ca="1" si="76"/>
        <v>0</v>
      </c>
      <c r="K170" s="144">
        <f t="shared" ca="1" si="76"/>
        <v>0</v>
      </c>
      <c r="L170" s="144">
        <f t="shared" ca="1" si="76"/>
        <v>0</v>
      </c>
      <c r="M170" s="144">
        <f t="shared" ca="1" si="76"/>
        <v>0</v>
      </c>
      <c r="N170" s="144">
        <f t="shared" ca="1" si="76"/>
        <v>0</v>
      </c>
      <c r="O170" s="144">
        <f t="shared" ca="1" si="76"/>
        <v>0</v>
      </c>
      <c r="P170" s="144">
        <f t="shared" ca="1" si="76"/>
        <v>0</v>
      </c>
      <c r="Q170" s="144">
        <f t="shared" ca="1" si="76"/>
        <v>0</v>
      </c>
      <c r="R170" s="144">
        <f t="shared" ca="1" si="76"/>
        <v>0</v>
      </c>
      <c r="S170" s="144">
        <f t="shared" ca="1" si="76"/>
        <v>0</v>
      </c>
      <c r="T170" s="144">
        <f t="shared" ca="1" si="76"/>
        <v>0</v>
      </c>
      <c r="U170" s="144">
        <f t="shared" ca="1" si="76"/>
        <v>0</v>
      </c>
      <c r="V170" s="144">
        <f t="shared" ca="1" si="76"/>
        <v>0</v>
      </c>
      <c r="W170" s="144">
        <f t="shared" ca="1" si="76"/>
        <v>0</v>
      </c>
      <c r="X170" s="144">
        <f t="shared" ca="1" si="76"/>
        <v>0</v>
      </c>
      <c r="Y170" s="144">
        <f t="shared" ca="1" si="76"/>
        <v>0</v>
      </c>
      <c r="Z170" s="144">
        <f t="shared" ca="1" si="76"/>
        <v>0</v>
      </c>
      <c r="AA170" s="144">
        <f t="shared" ca="1" si="76"/>
        <v>0</v>
      </c>
      <c r="AB170" s="144">
        <f t="shared" ca="1" si="76"/>
        <v>0</v>
      </c>
      <c r="AC170" s="144">
        <f t="shared" ca="1" si="76"/>
        <v>0</v>
      </c>
      <c r="AD170" s="144">
        <f t="shared" ca="1" si="76"/>
        <v>0</v>
      </c>
      <c r="AE170" s="144">
        <f t="shared" ca="1" si="76"/>
        <v>0</v>
      </c>
      <c r="AF170" s="144">
        <f t="shared" ca="1" si="76"/>
        <v>0</v>
      </c>
      <c r="AG170" s="144">
        <f t="shared" ca="1" si="76"/>
        <v>0</v>
      </c>
      <c r="AH170" s="144">
        <f t="shared" ca="1" si="76"/>
        <v>0</v>
      </c>
      <c r="AI170" s="144">
        <f t="shared" ca="1" si="76"/>
        <v>0</v>
      </c>
      <c r="AJ170" s="144">
        <f t="shared" ca="1" si="76"/>
        <v>0</v>
      </c>
      <c r="AK170" s="144">
        <f t="shared" ca="1" si="76"/>
        <v>0</v>
      </c>
      <c r="AL170" s="144">
        <f t="shared" ca="1" si="76"/>
        <v>0</v>
      </c>
      <c r="AM170" s="144">
        <f t="shared" ca="1" si="76"/>
        <v>0</v>
      </c>
      <c r="AN170" s="144">
        <f t="shared" ca="1" si="76"/>
        <v>0</v>
      </c>
      <c r="AO170" s="144">
        <f t="shared" ca="1" si="76"/>
        <v>0</v>
      </c>
      <c r="AP170" s="144">
        <f t="shared" ca="1" si="76"/>
        <v>0</v>
      </c>
      <c r="AQ170" s="144">
        <f t="shared" ca="1" si="76"/>
        <v>0</v>
      </c>
      <c r="AR170" s="144">
        <f t="shared" ca="1" si="76"/>
        <v>0</v>
      </c>
      <c r="AS170" s="144">
        <f t="shared" ca="1" si="76"/>
        <v>0</v>
      </c>
      <c r="AT170" s="144">
        <f t="shared" ca="1" si="76"/>
        <v>0</v>
      </c>
      <c r="AU170" s="144">
        <f t="shared" ca="1" si="76"/>
        <v>0</v>
      </c>
      <c r="AV170" s="144">
        <f t="shared" ca="1" si="76"/>
        <v>0</v>
      </c>
      <c r="AW170" s="144">
        <f t="shared" ca="1" si="76"/>
        <v>0</v>
      </c>
      <c r="AX170" s="144">
        <f t="shared" ca="1" si="76"/>
        <v>0</v>
      </c>
      <c r="AY170" s="144">
        <f t="shared" ca="1" si="76"/>
        <v>0</v>
      </c>
      <c r="AZ170" s="144">
        <f t="shared" ca="1" si="76"/>
        <v>0</v>
      </c>
      <c r="BA170" s="144">
        <f t="shared" ca="1" si="76"/>
        <v>0</v>
      </c>
      <c r="BB170" s="144">
        <f t="shared" ca="1" si="76"/>
        <v>0</v>
      </c>
      <c r="BC170" s="144">
        <f t="shared" ca="1" si="76"/>
        <v>0</v>
      </c>
      <c r="BD170" s="144">
        <f t="shared" ca="1" si="76"/>
        <v>0</v>
      </c>
      <c r="BE170" s="144">
        <f t="shared" ca="1" si="76"/>
        <v>0</v>
      </c>
      <c r="BF170" s="144">
        <f t="shared" ca="1" si="76"/>
        <v>0</v>
      </c>
      <c r="BG170" s="144">
        <f t="shared" ca="1" si="76"/>
        <v>0</v>
      </c>
      <c r="BH170" s="144">
        <f t="shared" ca="1" si="76"/>
        <v>0</v>
      </c>
      <c r="BI170" s="144"/>
    </row>
    <row r="171" spans="1:61" x14ac:dyDescent="0.25">
      <c r="A171" s="198" t="s">
        <v>112</v>
      </c>
      <c r="B171" s="198"/>
      <c r="D171" s="144">
        <f>SUM(G171:N171)</f>
        <v>0</v>
      </c>
      <c r="E171" s="144"/>
      <c r="F171" s="144"/>
      <c r="G171" s="144">
        <f>G167</f>
        <v>0</v>
      </c>
      <c r="H171" s="144">
        <f>H167</f>
        <v>0</v>
      </c>
      <c r="I171" s="144">
        <f>I167</f>
        <v>0</v>
      </c>
      <c r="J171" s="144">
        <f t="shared" ref="J171:BH171" si="77">J167</f>
        <v>0</v>
      </c>
      <c r="K171" s="144">
        <f t="shared" si="77"/>
        <v>0</v>
      </c>
      <c r="L171" s="144">
        <f t="shared" si="77"/>
        <v>0</v>
      </c>
      <c r="M171" s="144">
        <f t="shared" si="77"/>
        <v>0</v>
      </c>
      <c r="N171" s="144">
        <f t="shared" si="77"/>
        <v>0</v>
      </c>
      <c r="O171" s="144">
        <f t="shared" si="77"/>
        <v>0</v>
      </c>
      <c r="P171" s="144">
        <f t="shared" si="77"/>
        <v>0</v>
      </c>
      <c r="Q171" s="144">
        <f t="shared" si="77"/>
        <v>0</v>
      </c>
      <c r="R171" s="144">
        <f t="shared" si="77"/>
        <v>0</v>
      </c>
      <c r="S171" s="144">
        <f t="shared" si="77"/>
        <v>0</v>
      </c>
      <c r="T171" s="144">
        <f t="shared" si="77"/>
        <v>0</v>
      </c>
      <c r="U171" s="144">
        <f t="shared" si="77"/>
        <v>0</v>
      </c>
      <c r="V171" s="144">
        <f t="shared" si="77"/>
        <v>0</v>
      </c>
      <c r="W171" s="144">
        <f t="shared" si="77"/>
        <v>0</v>
      </c>
      <c r="X171" s="144">
        <f t="shared" si="77"/>
        <v>0</v>
      </c>
      <c r="Y171" s="144">
        <f t="shared" si="77"/>
        <v>0</v>
      </c>
      <c r="Z171" s="144">
        <f t="shared" si="77"/>
        <v>0</v>
      </c>
      <c r="AA171" s="144">
        <f t="shared" si="77"/>
        <v>0</v>
      </c>
      <c r="AB171" s="144">
        <f t="shared" si="77"/>
        <v>0</v>
      </c>
      <c r="AC171" s="144">
        <f t="shared" si="77"/>
        <v>0</v>
      </c>
      <c r="AD171" s="144">
        <f t="shared" si="77"/>
        <v>0</v>
      </c>
      <c r="AE171" s="144">
        <f t="shared" si="77"/>
        <v>0</v>
      </c>
      <c r="AF171" s="144">
        <f t="shared" si="77"/>
        <v>0</v>
      </c>
      <c r="AG171" s="144">
        <f t="shared" si="77"/>
        <v>0</v>
      </c>
      <c r="AH171" s="144">
        <f t="shared" si="77"/>
        <v>0</v>
      </c>
      <c r="AI171" s="144">
        <f t="shared" si="77"/>
        <v>0</v>
      </c>
      <c r="AJ171" s="144">
        <f t="shared" si="77"/>
        <v>0</v>
      </c>
      <c r="AK171" s="144">
        <f t="shared" si="77"/>
        <v>0</v>
      </c>
      <c r="AL171" s="144">
        <f t="shared" si="77"/>
        <v>0</v>
      </c>
      <c r="AM171" s="144">
        <f t="shared" si="77"/>
        <v>0</v>
      </c>
      <c r="AN171" s="144">
        <f t="shared" si="77"/>
        <v>0</v>
      </c>
      <c r="AO171" s="144">
        <f t="shared" si="77"/>
        <v>0</v>
      </c>
      <c r="AP171" s="144">
        <f t="shared" si="77"/>
        <v>0</v>
      </c>
      <c r="AQ171" s="144">
        <f t="shared" si="77"/>
        <v>0</v>
      </c>
      <c r="AR171" s="144">
        <f t="shared" si="77"/>
        <v>0</v>
      </c>
      <c r="AS171" s="144">
        <f t="shared" si="77"/>
        <v>0</v>
      </c>
      <c r="AT171" s="144">
        <f t="shared" si="77"/>
        <v>0</v>
      </c>
      <c r="AU171" s="144">
        <f t="shared" si="77"/>
        <v>0</v>
      </c>
      <c r="AV171" s="144">
        <f t="shared" si="77"/>
        <v>0</v>
      </c>
      <c r="AW171" s="144">
        <f t="shared" si="77"/>
        <v>0</v>
      </c>
      <c r="AX171" s="144">
        <f t="shared" si="77"/>
        <v>0</v>
      </c>
      <c r="AY171" s="144">
        <f t="shared" si="77"/>
        <v>0</v>
      </c>
      <c r="AZ171" s="144">
        <f t="shared" si="77"/>
        <v>0</v>
      </c>
      <c r="BA171" s="144">
        <f t="shared" si="77"/>
        <v>0</v>
      </c>
      <c r="BB171" s="144">
        <f t="shared" si="77"/>
        <v>0</v>
      </c>
      <c r="BC171" s="144">
        <f t="shared" si="77"/>
        <v>0</v>
      </c>
      <c r="BD171" s="144">
        <f t="shared" si="77"/>
        <v>0</v>
      </c>
      <c r="BE171" s="144">
        <f t="shared" si="77"/>
        <v>0</v>
      </c>
      <c r="BF171" s="144">
        <f t="shared" si="77"/>
        <v>0</v>
      </c>
      <c r="BG171" s="144">
        <f t="shared" si="77"/>
        <v>0</v>
      </c>
      <c r="BH171" s="144">
        <f t="shared" si="77"/>
        <v>0</v>
      </c>
      <c r="BI171" s="144"/>
    </row>
    <row r="172" spans="1:61" x14ac:dyDescent="0.25">
      <c r="A172" s="198" t="s">
        <v>113</v>
      </c>
      <c r="B172" s="198"/>
      <c r="C172" s="147">
        <f>C13</f>
        <v>0.03</v>
      </c>
      <c r="D172" s="144">
        <f ca="1">SUM(G172:BH172)</f>
        <v>0</v>
      </c>
      <c r="G172" s="202">
        <f ca="1">-SUMPRODUCT(G167:$G167,N(OFFSET(G165:$G165,0,MAX(COLUMN(G165:$G165))-COLUMN(G165:$G165),1,1)))</f>
        <v>0</v>
      </c>
      <c r="H172" s="202">
        <f ca="1">-SUMPRODUCT($G167:H167,N(OFFSET($G165:H165,0,MAX(COLUMN($G165:H165))-COLUMN($G165:H165),1,1)))</f>
        <v>0</v>
      </c>
      <c r="I172" s="202">
        <f ca="1">-SUMPRODUCT($G167:I167,N(OFFSET($G165:I165,0,MAX(COLUMN($G165:I165))-COLUMN($G165:I165),1,1)))</f>
        <v>0</v>
      </c>
      <c r="J172" s="202">
        <f ca="1">-SUMPRODUCT($G167:J167,N(OFFSET($G165:J165,0,MAX(COLUMN($G165:J165))-COLUMN($G165:J165),1,1)))</f>
        <v>0</v>
      </c>
      <c r="K172" s="202">
        <f ca="1">-SUMPRODUCT($G167:K167,N(OFFSET($G165:K165,0,MAX(COLUMN($G165:K165))-COLUMN($G165:K165),1,1)))</f>
        <v>0</v>
      </c>
      <c r="L172" s="202">
        <f ca="1">-SUMPRODUCT($G167:L167,N(OFFSET($G165:L165,0,MAX(COLUMN($G165:L165))-COLUMN($G165:L165),1,1)))</f>
        <v>0</v>
      </c>
      <c r="M172" s="202">
        <f ca="1">-SUMPRODUCT($G167:M167,N(OFFSET($G165:M165,0,MAX(COLUMN($G165:M165))-COLUMN($G165:M165),1,1)))</f>
        <v>0</v>
      </c>
      <c r="N172" s="202">
        <f ca="1">-SUMPRODUCT($G167:N167,N(OFFSET($G165:N165,0,MAX(COLUMN($G165:N165))-COLUMN($G165:N165),1,1)))</f>
        <v>0</v>
      </c>
      <c r="O172" s="202">
        <f ca="1">-SUMPRODUCT($G167:O167,N(OFFSET($G165:O165,0,MAX(COLUMN($G165:O165))-COLUMN($G165:O165),1,1)))</f>
        <v>0</v>
      </c>
      <c r="P172" s="202">
        <f ca="1">-SUMPRODUCT($G167:P167,N(OFFSET($G165:P165,0,MAX(COLUMN($G165:P165))-COLUMN($G165:P165),1,1)))</f>
        <v>0</v>
      </c>
      <c r="Q172" s="202">
        <f ca="1">-SUMPRODUCT($G167:Q167,N(OFFSET($G165:Q165,0,MAX(COLUMN($G165:Q165))-COLUMN($G165:Q165),1,1)))</f>
        <v>0</v>
      </c>
      <c r="R172" s="202">
        <f ca="1">-SUMPRODUCT($G167:R167,N(OFFSET($G165:R165,0,MAX(COLUMN($G165:R165))-COLUMN($G165:R165),1,1)))</f>
        <v>0</v>
      </c>
      <c r="S172" s="202">
        <f ca="1">-SUMPRODUCT($G167:S167,N(OFFSET($G165:S165,0,MAX(COLUMN($G165:S165))-COLUMN($G165:S165),1,1)))</f>
        <v>0</v>
      </c>
      <c r="T172" s="202">
        <f ca="1">-SUMPRODUCT($G167:T167,N(OFFSET($G165:T165,0,MAX(COLUMN($G165:T165))-COLUMN($G165:T165),1,1)))</f>
        <v>0</v>
      </c>
      <c r="U172" s="202">
        <f ca="1">-SUMPRODUCT($G167:U167,N(OFFSET($G165:U165,0,MAX(COLUMN($G165:U165))-COLUMN($G165:U165),1,1)))</f>
        <v>0</v>
      </c>
      <c r="V172" s="202">
        <f ca="1">-SUMPRODUCT($G167:V167,N(OFFSET($G165:V165,0,MAX(COLUMN($G165:V165))-COLUMN($G165:V165),1,1)))</f>
        <v>0</v>
      </c>
      <c r="W172" s="202">
        <f ca="1">-SUMPRODUCT($G167:W167,N(OFFSET($G165:W165,0,MAX(COLUMN($G165:W165))-COLUMN($G165:W165),1,1)))</f>
        <v>0</v>
      </c>
      <c r="X172" s="202">
        <f ca="1">-SUMPRODUCT($G167:X167,N(OFFSET($G165:X165,0,MAX(COLUMN($G165:X165))-COLUMN($G165:X165),1,1)))</f>
        <v>0</v>
      </c>
      <c r="Y172" s="202">
        <f ca="1">-SUMPRODUCT($G167:Y167,N(OFFSET($G165:Y165,0,MAX(COLUMN($G165:Y165))-COLUMN($G165:Y165),1,1)))</f>
        <v>0</v>
      </c>
      <c r="Z172" s="202">
        <f ca="1">-SUMPRODUCT($G167:Z167,N(OFFSET($G165:Z165,0,MAX(COLUMN($G165:Z165))-COLUMN($G165:Z165),1,1)))</f>
        <v>0</v>
      </c>
      <c r="AA172" s="202">
        <f ca="1">-SUMPRODUCT($G167:AA167,N(OFFSET($G165:AA165,0,MAX(COLUMN($G165:AA165))-COLUMN($G165:AA165),1,1)))</f>
        <v>0</v>
      </c>
      <c r="AB172" s="202">
        <f ca="1">-SUMPRODUCT($G167:AB167,N(OFFSET($G165:AB165,0,MAX(COLUMN($G165:AB165))-COLUMN($G165:AB165),1,1)))</f>
        <v>0</v>
      </c>
      <c r="AC172" s="202">
        <f ca="1">-SUMPRODUCT($G167:AC167,N(OFFSET($G165:AC165,0,MAX(COLUMN($G165:AC165))-COLUMN($G165:AC165),1,1)))</f>
        <v>0</v>
      </c>
      <c r="AD172" s="202">
        <f ca="1">-SUMPRODUCT($G167:AD167,N(OFFSET($G165:AD165,0,MAX(COLUMN($G165:AD165))-COLUMN($G165:AD165),1,1)))</f>
        <v>0</v>
      </c>
      <c r="AE172" s="202">
        <f ca="1">-SUMPRODUCT($G167:AE167,N(OFFSET($G165:AE165,0,MAX(COLUMN($G165:AE165))-COLUMN($G165:AE165),1,1)))</f>
        <v>0</v>
      </c>
      <c r="AF172" s="202">
        <f ca="1">-SUMPRODUCT($G167:AF167,N(OFFSET($G165:AF165,0,MAX(COLUMN($G165:AF165))-COLUMN($G165:AF165),1,1)))</f>
        <v>0</v>
      </c>
      <c r="AG172" s="202">
        <f ca="1">-SUMPRODUCT($G167:AG167,N(OFFSET($G165:AG165,0,MAX(COLUMN($G165:AG165))-COLUMN($G165:AG165),1,1)))</f>
        <v>0</v>
      </c>
      <c r="AH172" s="202">
        <f ca="1">-SUMPRODUCT($G167:AH167,N(OFFSET($G165:AH165,0,MAX(COLUMN($G165:AH165))-COLUMN($G165:AH165),1,1)))</f>
        <v>0</v>
      </c>
      <c r="AI172" s="202">
        <f ca="1">-SUMPRODUCT($G167:AI167,N(OFFSET($G165:AI165,0,MAX(COLUMN($G165:AI165))-COLUMN($G165:AI165),1,1)))</f>
        <v>0</v>
      </c>
      <c r="AJ172" s="202">
        <f ca="1">-SUMPRODUCT($G167:AJ167,N(OFFSET($G165:AJ165,0,MAX(COLUMN($G165:AJ165))-COLUMN($G165:AJ165),1,1)))</f>
        <v>0</v>
      </c>
      <c r="AK172" s="202">
        <f ca="1">-SUMPRODUCT($G167:AK167,N(OFFSET($G165:AK165,0,MAX(COLUMN($G165:AK165))-COLUMN($G165:AK165),1,1)))</f>
        <v>0</v>
      </c>
      <c r="AL172" s="202">
        <f ca="1">-SUMPRODUCT($G167:AL167,N(OFFSET($G165:AL165,0,MAX(COLUMN($G165:AL165))-COLUMN($G165:AL165),1,1)))</f>
        <v>0</v>
      </c>
      <c r="AM172" s="202">
        <f ca="1">-SUMPRODUCT($G167:AM167,N(OFFSET($G165:AM165,0,MAX(COLUMN($G165:AM165))-COLUMN($G165:AM165),1,1)))</f>
        <v>0</v>
      </c>
      <c r="AN172" s="202">
        <f ca="1">-SUMPRODUCT($G167:AN167,N(OFFSET($G165:AN165,0,MAX(COLUMN($G165:AN165))-COLUMN($G165:AN165),1,1)))</f>
        <v>0</v>
      </c>
      <c r="AO172" s="202">
        <f ca="1">-SUMPRODUCT($G167:AO167,N(OFFSET($G165:AO165,0,MAX(COLUMN($G165:AO165))-COLUMN($G165:AO165),1,1)))</f>
        <v>0</v>
      </c>
      <c r="AP172" s="202">
        <f ca="1">-SUMPRODUCT($G167:AP167,N(OFFSET($G165:AP165,0,MAX(COLUMN($G165:AP165))-COLUMN($G165:AP165),1,1)))</f>
        <v>0</v>
      </c>
      <c r="AQ172" s="202">
        <f ca="1">-SUMPRODUCT($G167:AQ167,N(OFFSET($G165:AQ165,0,MAX(COLUMN($G165:AQ165))-COLUMN($G165:AQ165),1,1)))</f>
        <v>0</v>
      </c>
      <c r="AR172" s="202">
        <f ca="1">-SUMPRODUCT($G167:AR167,N(OFFSET($G165:AR165,0,MAX(COLUMN($G165:AR165))-COLUMN($G165:AR165),1,1)))</f>
        <v>0</v>
      </c>
      <c r="AS172" s="202">
        <f ca="1">-SUMPRODUCT($G167:AS167,N(OFFSET($G165:AS165,0,MAX(COLUMN($G165:AS165))-COLUMN($G165:AS165),1,1)))</f>
        <v>0</v>
      </c>
      <c r="AT172" s="202">
        <f ca="1">-SUMPRODUCT($G167:AT167,N(OFFSET($G165:AT165,0,MAX(COLUMN($G165:AT165))-COLUMN($G165:AT165),1,1)))</f>
        <v>0</v>
      </c>
      <c r="AU172" s="202">
        <f ca="1">-SUMPRODUCT($G167:AU167,N(OFFSET($G165:AU165,0,MAX(COLUMN($G165:AU165))-COLUMN($G165:AU165),1,1)))</f>
        <v>0</v>
      </c>
      <c r="AV172" s="202">
        <f ca="1">-SUMPRODUCT($G167:AV167,N(OFFSET($G165:AV165,0,MAX(COLUMN($G165:AV165))-COLUMN($G165:AV165),1,1)))</f>
        <v>0</v>
      </c>
      <c r="AW172" s="202">
        <f ca="1">-SUMPRODUCT($G167:AW167,N(OFFSET($G165:AW165,0,MAX(COLUMN($G165:AW165))-COLUMN($G165:AW165),1,1)))</f>
        <v>0</v>
      </c>
      <c r="AX172" s="202">
        <f ca="1">-SUMPRODUCT($G167:AX167,N(OFFSET($G165:AX165,0,MAX(COLUMN($G165:AX165))-COLUMN($G165:AX165),1,1)))</f>
        <v>0</v>
      </c>
      <c r="AY172" s="202">
        <f ca="1">-SUMPRODUCT($G167:AY167,N(OFFSET($G165:AY165,0,MAX(COLUMN($G165:AY165))-COLUMN($G165:AY165),1,1)))</f>
        <v>0</v>
      </c>
      <c r="AZ172" s="202">
        <f ca="1">-SUMPRODUCT($G167:AZ167,N(OFFSET($G165:AZ165,0,MAX(COLUMN($G165:AZ165))-COLUMN($G165:AZ165),1,1)))</f>
        <v>0</v>
      </c>
      <c r="BA172" s="202">
        <f ca="1">-SUMPRODUCT($G167:BA167,N(OFFSET($G165:BA165,0,MAX(COLUMN($G165:BA165))-COLUMN($G165:BA165),1,1)))</f>
        <v>0</v>
      </c>
      <c r="BB172" s="202">
        <f ca="1">-SUMPRODUCT($G167:BB167,N(OFFSET($G165:BB165,0,MAX(COLUMN($G165:BB165))-COLUMN($G165:BB165),1,1)))</f>
        <v>0</v>
      </c>
      <c r="BC172" s="202">
        <f ca="1">-SUMPRODUCT($G167:BC167,N(OFFSET($G165:BC165,0,MAX(COLUMN($G165:BC165))-COLUMN($G165:BC165),1,1)))</f>
        <v>0</v>
      </c>
      <c r="BD172" s="202">
        <f ca="1">-SUMPRODUCT($G167:BD167,N(OFFSET($G165:BD165,0,MAX(COLUMN($G165:BD165))-COLUMN($G165:BD165),1,1)))</f>
        <v>0</v>
      </c>
      <c r="BE172" s="202">
        <f ca="1">-SUMPRODUCT($G167:BE167,N(OFFSET($G165:BE165,0,MAX(COLUMN($G165:BE165))-COLUMN($G165:BE165),1,1)))</f>
        <v>0</v>
      </c>
      <c r="BF172" s="202">
        <f ca="1">-SUMPRODUCT($G167:BF167,N(OFFSET($G165:BF165,0,MAX(COLUMN($G165:BF165))-COLUMN($G165:BF165),1,1)))</f>
        <v>0</v>
      </c>
      <c r="BG172" s="202">
        <f ca="1">-SUMPRODUCT($G167:BG167,N(OFFSET($G165:BG165,0,MAX(COLUMN($G165:BG165))-COLUMN($G165:BG165),1,1)))</f>
        <v>0</v>
      </c>
      <c r="BH172" s="202">
        <f ca="1">-SUMPRODUCT($G167:BH167,N(OFFSET($G165:BH165,0,MAX(COLUMN($G165:BH165))-COLUMN($G165:BH165),1,1)))</f>
        <v>0</v>
      </c>
      <c r="BI172" s="144"/>
    </row>
    <row r="173" spans="1:61" x14ac:dyDescent="0.25">
      <c r="A173" s="199" t="s">
        <v>114</v>
      </c>
      <c r="B173" s="199"/>
      <c r="D173" s="92">
        <f ca="1">SUM(D170:D172)</f>
        <v>0</v>
      </c>
      <c r="G173" s="92">
        <f ca="1">SUM(G170:G172)</f>
        <v>0</v>
      </c>
      <c r="H173" s="92">
        <f ca="1">SUM(H170:H172)</f>
        <v>0</v>
      </c>
      <c r="I173" s="92">
        <f ca="1">SUM(I170:I172)</f>
        <v>0</v>
      </c>
      <c r="J173" s="92">
        <f t="shared" ref="J173:BH173" ca="1" si="78">SUM(J170:J172)</f>
        <v>0</v>
      </c>
      <c r="K173" s="92">
        <f t="shared" ca="1" si="78"/>
        <v>0</v>
      </c>
      <c r="L173" s="92">
        <f t="shared" ca="1" si="78"/>
        <v>0</v>
      </c>
      <c r="M173" s="92">
        <f t="shared" ca="1" si="78"/>
        <v>0</v>
      </c>
      <c r="N173" s="92">
        <f t="shared" ca="1" si="78"/>
        <v>0</v>
      </c>
      <c r="O173" s="92">
        <f t="shared" ca="1" si="78"/>
        <v>0</v>
      </c>
      <c r="P173" s="92">
        <f t="shared" ca="1" si="78"/>
        <v>0</v>
      </c>
      <c r="Q173" s="92">
        <f t="shared" ca="1" si="78"/>
        <v>0</v>
      </c>
      <c r="R173" s="92">
        <f t="shared" ca="1" si="78"/>
        <v>0</v>
      </c>
      <c r="S173" s="92">
        <f t="shared" ca="1" si="78"/>
        <v>0</v>
      </c>
      <c r="T173" s="92">
        <f t="shared" ca="1" si="78"/>
        <v>0</v>
      </c>
      <c r="U173" s="92">
        <f t="shared" ca="1" si="78"/>
        <v>0</v>
      </c>
      <c r="V173" s="92">
        <f t="shared" ca="1" si="78"/>
        <v>0</v>
      </c>
      <c r="W173" s="92">
        <f t="shared" ca="1" si="78"/>
        <v>0</v>
      </c>
      <c r="X173" s="92">
        <f t="shared" ca="1" si="78"/>
        <v>0</v>
      </c>
      <c r="Y173" s="92">
        <f t="shared" ca="1" si="78"/>
        <v>0</v>
      </c>
      <c r="Z173" s="92">
        <f t="shared" ca="1" si="78"/>
        <v>0</v>
      </c>
      <c r="AA173" s="92">
        <f t="shared" ca="1" si="78"/>
        <v>0</v>
      </c>
      <c r="AB173" s="92">
        <f t="shared" ca="1" si="78"/>
        <v>0</v>
      </c>
      <c r="AC173" s="92">
        <f t="shared" ca="1" si="78"/>
        <v>0</v>
      </c>
      <c r="AD173" s="92">
        <f t="shared" ca="1" si="78"/>
        <v>0</v>
      </c>
      <c r="AE173" s="92">
        <f t="shared" ca="1" si="78"/>
        <v>0</v>
      </c>
      <c r="AF173" s="92">
        <f t="shared" ca="1" si="78"/>
        <v>0</v>
      </c>
      <c r="AG173" s="92">
        <f t="shared" ca="1" si="78"/>
        <v>0</v>
      </c>
      <c r="AH173" s="92">
        <f t="shared" ca="1" si="78"/>
        <v>0</v>
      </c>
      <c r="AI173" s="92">
        <f t="shared" ca="1" si="78"/>
        <v>0</v>
      </c>
      <c r="AJ173" s="92">
        <f t="shared" ca="1" si="78"/>
        <v>0</v>
      </c>
      <c r="AK173" s="92">
        <f t="shared" ca="1" si="78"/>
        <v>0</v>
      </c>
      <c r="AL173" s="92">
        <f t="shared" ca="1" si="78"/>
        <v>0</v>
      </c>
      <c r="AM173" s="92">
        <f t="shared" ca="1" si="78"/>
        <v>0</v>
      </c>
      <c r="AN173" s="92">
        <f t="shared" ca="1" si="78"/>
        <v>0</v>
      </c>
      <c r="AO173" s="92">
        <f t="shared" ca="1" si="78"/>
        <v>0</v>
      </c>
      <c r="AP173" s="92">
        <f t="shared" ca="1" si="78"/>
        <v>0</v>
      </c>
      <c r="AQ173" s="92">
        <f t="shared" ca="1" si="78"/>
        <v>0</v>
      </c>
      <c r="AR173" s="92">
        <f t="shared" ca="1" si="78"/>
        <v>0</v>
      </c>
      <c r="AS173" s="92">
        <f t="shared" ca="1" si="78"/>
        <v>0</v>
      </c>
      <c r="AT173" s="92">
        <f t="shared" ca="1" si="78"/>
        <v>0</v>
      </c>
      <c r="AU173" s="92">
        <f t="shared" ca="1" si="78"/>
        <v>0</v>
      </c>
      <c r="AV173" s="92">
        <f t="shared" ca="1" si="78"/>
        <v>0</v>
      </c>
      <c r="AW173" s="92">
        <f t="shared" ca="1" si="78"/>
        <v>0</v>
      </c>
      <c r="AX173" s="92">
        <f t="shared" ca="1" si="78"/>
        <v>0</v>
      </c>
      <c r="AY173" s="92">
        <f t="shared" ca="1" si="78"/>
        <v>0</v>
      </c>
      <c r="AZ173" s="92">
        <f t="shared" ca="1" si="78"/>
        <v>0</v>
      </c>
      <c r="BA173" s="92">
        <f t="shared" ca="1" si="78"/>
        <v>0</v>
      </c>
      <c r="BB173" s="92">
        <f t="shared" ca="1" si="78"/>
        <v>0</v>
      </c>
      <c r="BC173" s="92">
        <f t="shared" ca="1" si="78"/>
        <v>0</v>
      </c>
      <c r="BD173" s="92">
        <f t="shared" ca="1" si="78"/>
        <v>0</v>
      </c>
      <c r="BE173" s="92">
        <f t="shared" ca="1" si="78"/>
        <v>0</v>
      </c>
      <c r="BF173" s="92">
        <f t="shared" ca="1" si="78"/>
        <v>0</v>
      </c>
      <c r="BG173" s="92">
        <f t="shared" ca="1" si="78"/>
        <v>0</v>
      </c>
      <c r="BH173" s="92">
        <f t="shared" ca="1" si="78"/>
        <v>0</v>
      </c>
    </row>
    <row r="174" spans="1:61" x14ac:dyDescent="0.25">
      <c r="A174" s="197"/>
      <c r="B174" s="197"/>
    </row>
    <row r="175" spans="1:61" x14ac:dyDescent="0.25">
      <c r="A175" s="197" t="s">
        <v>115</v>
      </c>
      <c r="B175" s="197"/>
      <c r="G175" s="83">
        <f ca="1">G173</f>
        <v>0</v>
      </c>
      <c r="H175" s="83">
        <f ca="1">H173</f>
        <v>0</v>
      </c>
      <c r="I175" s="83">
        <f ca="1">I173</f>
        <v>0</v>
      </c>
      <c r="J175" s="83">
        <f ca="1">J173</f>
        <v>0</v>
      </c>
      <c r="K175" s="83">
        <f t="shared" ref="K175:BH175" ca="1" si="79">K173</f>
        <v>0</v>
      </c>
      <c r="L175" s="83">
        <f t="shared" ca="1" si="79"/>
        <v>0</v>
      </c>
      <c r="M175" s="83">
        <f t="shared" ca="1" si="79"/>
        <v>0</v>
      </c>
      <c r="N175" s="83">
        <f t="shared" ca="1" si="79"/>
        <v>0</v>
      </c>
      <c r="O175" s="83">
        <f t="shared" ca="1" si="79"/>
        <v>0</v>
      </c>
      <c r="P175" s="83">
        <f t="shared" ca="1" si="79"/>
        <v>0</v>
      </c>
      <c r="Q175" s="83">
        <f t="shared" ca="1" si="79"/>
        <v>0</v>
      </c>
      <c r="R175" s="83">
        <f t="shared" ca="1" si="79"/>
        <v>0</v>
      </c>
      <c r="S175" s="83">
        <f t="shared" ca="1" si="79"/>
        <v>0</v>
      </c>
      <c r="T175" s="83">
        <f t="shared" ca="1" si="79"/>
        <v>0</v>
      </c>
      <c r="U175" s="83">
        <f t="shared" ca="1" si="79"/>
        <v>0</v>
      </c>
      <c r="V175" s="83">
        <f t="shared" ca="1" si="79"/>
        <v>0</v>
      </c>
      <c r="W175" s="83">
        <f t="shared" ca="1" si="79"/>
        <v>0</v>
      </c>
      <c r="X175" s="83">
        <f t="shared" ca="1" si="79"/>
        <v>0</v>
      </c>
      <c r="Y175" s="83">
        <f t="shared" ca="1" si="79"/>
        <v>0</v>
      </c>
      <c r="Z175" s="83">
        <f t="shared" ca="1" si="79"/>
        <v>0</v>
      </c>
      <c r="AA175" s="83">
        <f t="shared" ca="1" si="79"/>
        <v>0</v>
      </c>
      <c r="AB175" s="83">
        <f t="shared" ca="1" si="79"/>
        <v>0</v>
      </c>
      <c r="AC175" s="83">
        <f t="shared" ca="1" si="79"/>
        <v>0</v>
      </c>
      <c r="AD175" s="83">
        <f t="shared" ca="1" si="79"/>
        <v>0</v>
      </c>
      <c r="AE175" s="83">
        <f t="shared" ca="1" si="79"/>
        <v>0</v>
      </c>
      <c r="AF175" s="83">
        <f t="shared" ca="1" si="79"/>
        <v>0</v>
      </c>
      <c r="AG175" s="83">
        <f t="shared" ca="1" si="79"/>
        <v>0</v>
      </c>
      <c r="AH175" s="83">
        <f t="shared" ca="1" si="79"/>
        <v>0</v>
      </c>
      <c r="AI175" s="83">
        <f t="shared" ca="1" si="79"/>
        <v>0</v>
      </c>
      <c r="AJ175" s="83">
        <f t="shared" ca="1" si="79"/>
        <v>0</v>
      </c>
      <c r="AK175" s="83">
        <f t="shared" ca="1" si="79"/>
        <v>0</v>
      </c>
      <c r="AL175" s="83">
        <f t="shared" ca="1" si="79"/>
        <v>0</v>
      </c>
      <c r="AM175" s="83">
        <f t="shared" ca="1" si="79"/>
        <v>0</v>
      </c>
      <c r="AN175" s="83">
        <f t="shared" ca="1" si="79"/>
        <v>0</v>
      </c>
      <c r="AO175" s="83">
        <f t="shared" ca="1" si="79"/>
        <v>0</v>
      </c>
      <c r="AP175" s="83">
        <f t="shared" ca="1" si="79"/>
        <v>0</v>
      </c>
      <c r="AQ175" s="83">
        <f t="shared" ca="1" si="79"/>
        <v>0</v>
      </c>
      <c r="AR175" s="83">
        <f t="shared" ca="1" si="79"/>
        <v>0</v>
      </c>
      <c r="AS175" s="83">
        <f t="shared" ca="1" si="79"/>
        <v>0</v>
      </c>
      <c r="AT175" s="83">
        <f t="shared" ca="1" si="79"/>
        <v>0</v>
      </c>
      <c r="AU175" s="83">
        <f t="shared" ca="1" si="79"/>
        <v>0</v>
      </c>
      <c r="AV175" s="83">
        <f t="shared" ca="1" si="79"/>
        <v>0</v>
      </c>
      <c r="AW175" s="83">
        <f t="shared" ca="1" si="79"/>
        <v>0</v>
      </c>
      <c r="AX175" s="83">
        <f t="shared" ca="1" si="79"/>
        <v>0</v>
      </c>
      <c r="AY175" s="83">
        <f t="shared" ca="1" si="79"/>
        <v>0</v>
      </c>
      <c r="AZ175" s="83">
        <f t="shared" ca="1" si="79"/>
        <v>0</v>
      </c>
      <c r="BA175" s="83">
        <f t="shared" ca="1" si="79"/>
        <v>0</v>
      </c>
      <c r="BB175" s="83">
        <f t="shared" ca="1" si="79"/>
        <v>0</v>
      </c>
      <c r="BC175" s="83">
        <f t="shared" ca="1" si="79"/>
        <v>0</v>
      </c>
      <c r="BD175" s="83">
        <f t="shared" ca="1" si="79"/>
        <v>0</v>
      </c>
      <c r="BE175" s="83">
        <f t="shared" ca="1" si="79"/>
        <v>0</v>
      </c>
      <c r="BF175" s="83">
        <f t="shared" ca="1" si="79"/>
        <v>0</v>
      </c>
      <c r="BG175" s="83">
        <f t="shared" ca="1" si="79"/>
        <v>0</v>
      </c>
      <c r="BH175" s="83">
        <f t="shared" ca="1" si="79"/>
        <v>0</v>
      </c>
    </row>
    <row r="176" spans="1:61" x14ac:dyDescent="0.25">
      <c r="A176" s="200" t="s">
        <v>133</v>
      </c>
      <c r="B176" s="200"/>
      <c r="C176" s="61">
        <f>$C$61</f>
        <v>2</v>
      </c>
      <c r="D176" s="189"/>
      <c r="G176" s="83">
        <f ca="1">SUM(OFFSET(G175,0,0,1,-MIN($C176,G$55+1)))/$C176</f>
        <v>0</v>
      </c>
      <c r="H176" s="83">
        <f t="shared" ref="H176:BH176" ca="1" si="80">SUM(OFFSET(H175,0,0,1,-MIN($C176,H$55+1)))/$C176</f>
        <v>0</v>
      </c>
      <c r="I176" s="83">
        <f t="shared" ca="1" si="80"/>
        <v>0</v>
      </c>
      <c r="J176" s="83">
        <f t="shared" ca="1" si="80"/>
        <v>0</v>
      </c>
      <c r="K176" s="83">
        <f t="shared" ca="1" si="80"/>
        <v>0</v>
      </c>
      <c r="L176" s="210">
        <f ca="1">(L175+L167)/2*1/13</f>
        <v>0</v>
      </c>
      <c r="M176" s="83">
        <f t="shared" ca="1" si="80"/>
        <v>0</v>
      </c>
      <c r="N176" s="83">
        <f t="shared" ca="1" si="80"/>
        <v>0</v>
      </c>
      <c r="O176" s="83">
        <f t="shared" ca="1" si="80"/>
        <v>0</v>
      </c>
      <c r="P176" s="83">
        <f t="shared" ca="1" si="80"/>
        <v>0</v>
      </c>
      <c r="Q176" s="83">
        <f t="shared" ca="1" si="80"/>
        <v>0</v>
      </c>
      <c r="R176" s="83">
        <f t="shared" ca="1" si="80"/>
        <v>0</v>
      </c>
      <c r="S176" s="83">
        <f t="shared" ca="1" si="80"/>
        <v>0</v>
      </c>
      <c r="T176" s="83">
        <f t="shared" ca="1" si="80"/>
        <v>0</v>
      </c>
      <c r="U176" s="83">
        <f t="shared" ca="1" si="80"/>
        <v>0</v>
      </c>
      <c r="V176" s="83">
        <f t="shared" ca="1" si="80"/>
        <v>0</v>
      </c>
      <c r="W176" s="83">
        <f t="shared" ca="1" si="80"/>
        <v>0</v>
      </c>
      <c r="X176" s="83">
        <f t="shared" ca="1" si="80"/>
        <v>0</v>
      </c>
      <c r="Y176" s="83">
        <f t="shared" ca="1" si="80"/>
        <v>0</v>
      </c>
      <c r="Z176" s="83">
        <f t="shared" ca="1" si="80"/>
        <v>0</v>
      </c>
      <c r="AA176" s="83">
        <f t="shared" ca="1" si="80"/>
        <v>0</v>
      </c>
      <c r="AB176" s="83">
        <f t="shared" ca="1" si="80"/>
        <v>0</v>
      </c>
      <c r="AC176" s="83">
        <f t="shared" ca="1" si="80"/>
        <v>0</v>
      </c>
      <c r="AD176" s="83">
        <f t="shared" ca="1" si="80"/>
        <v>0</v>
      </c>
      <c r="AE176" s="83">
        <f t="shared" ca="1" si="80"/>
        <v>0</v>
      </c>
      <c r="AF176" s="83">
        <f t="shared" ca="1" si="80"/>
        <v>0</v>
      </c>
      <c r="AG176" s="83">
        <f t="shared" ca="1" si="80"/>
        <v>0</v>
      </c>
      <c r="AH176" s="83">
        <f t="shared" ca="1" si="80"/>
        <v>0</v>
      </c>
      <c r="AI176" s="83">
        <f t="shared" ca="1" si="80"/>
        <v>0</v>
      </c>
      <c r="AJ176" s="83">
        <f t="shared" ca="1" si="80"/>
        <v>0</v>
      </c>
      <c r="AK176" s="83">
        <f t="shared" ca="1" si="80"/>
        <v>0</v>
      </c>
      <c r="AL176" s="83">
        <f t="shared" ca="1" si="80"/>
        <v>0</v>
      </c>
      <c r="AM176" s="83">
        <f t="shared" ca="1" si="80"/>
        <v>0</v>
      </c>
      <c r="AN176" s="83">
        <f t="shared" ca="1" si="80"/>
        <v>0</v>
      </c>
      <c r="AO176" s="83">
        <f t="shared" ca="1" si="80"/>
        <v>0</v>
      </c>
      <c r="AP176" s="83">
        <f t="shared" ca="1" si="80"/>
        <v>0</v>
      </c>
      <c r="AQ176" s="83">
        <f t="shared" ca="1" si="80"/>
        <v>0</v>
      </c>
      <c r="AR176" s="83">
        <f t="shared" ca="1" si="80"/>
        <v>0</v>
      </c>
      <c r="AS176" s="83">
        <f t="shared" ca="1" si="80"/>
        <v>0</v>
      </c>
      <c r="AT176" s="83">
        <f t="shared" ca="1" si="80"/>
        <v>0</v>
      </c>
      <c r="AU176" s="83">
        <f t="shared" ca="1" si="80"/>
        <v>0</v>
      </c>
      <c r="AV176" s="83">
        <f t="shared" ca="1" si="80"/>
        <v>0</v>
      </c>
      <c r="AW176" s="83">
        <f t="shared" ca="1" si="80"/>
        <v>0</v>
      </c>
      <c r="AX176" s="83">
        <f t="shared" ca="1" si="80"/>
        <v>0</v>
      </c>
      <c r="AY176" s="83">
        <f t="shared" ca="1" si="80"/>
        <v>0</v>
      </c>
      <c r="AZ176" s="83">
        <f t="shared" ca="1" si="80"/>
        <v>0</v>
      </c>
      <c r="BA176" s="83">
        <f t="shared" ca="1" si="80"/>
        <v>0</v>
      </c>
      <c r="BB176" s="83">
        <f t="shared" ca="1" si="80"/>
        <v>0</v>
      </c>
      <c r="BC176" s="83">
        <f t="shared" ca="1" si="80"/>
        <v>0</v>
      </c>
      <c r="BD176" s="83">
        <f t="shared" ca="1" si="80"/>
        <v>0</v>
      </c>
      <c r="BE176" s="83">
        <f t="shared" ca="1" si="80"/>
        <v>0</v>
      </c>
      <c r="BF176" s="83">
        <f t="shared" ca="1" si="80"/>
        <v>0</v>
      </c>
      <c r="BG176" s="83">
        <f t="shared" ca="1" si="80"/>
        <v>0</v>
      </c>
      <c r="BH176" s="83">
        <f t="shared" ca="1" si="80"/>
        <v>0</v>
      </c>
    </row>
    <row r="177" spans="1:61" x14ac:dyDescent="0.25">
      <c r="A177" s="200" t="s">
        <v>140</v>
      </c>
      <c r="B177" s="200"/>
      <c r="C177" s="147">
        <f>$C$62</f>
        <v>0.46</v>
      </c>
      <c r="G177" s="83">
        <f t="shared" ref="G177:BG178" ca="1" si="81">G176*$C177</f>
        <v>0</v>
      </c>
      <c r="H177" s="83">
        <f t="shared" ca="1" si="81"/>
        <v>0</v>
      </c>
      <c r="I177" s="83">
        <f t="shared" ca="1" si="81"/>
        <v>0</v>
      </c>
      <c r="J177" s="83">
        <f t="shared" ca="1" si="81"/>
        <v>0</v>
      </c>
      <c r="K177" s="83">
        <f t="shared" ca="1" si="81"/>
        <v>0</v>
      </c>
      <c r="L177" s="83">
        <f t="shared" ca="1" si="81"/>
        <v>0</v>
      </c>
      <c r="M177" s="83">
        <f t="shared" ca="1" si="81"/>
        <v>0</v>
      </c>
      <c r="N177" s="83">
        <f t="shared" ca="1" si="81"/>
        <v>0</v>
      </c>
      <c r="O177" s="83">
        <f t="shared" ca="1" si="81"/>
        <v>0</v>
      </c>
      <c r="P177" s="83">
        <f t="shared" ca="1" si="81"/>
        <v>0</v>
      </c>
      <c r="Q177" s="83">
        <f t="shared" ca="1" si="81"/>
        <v>0</v>
      </c>
      <c r="R177" s="83">
        <f t="shared" ca="1" si="81"/>
        <v>0</v>
      </c>
      <c r="S177" s="83">
        <f t="shared" ca="1" si="81"/>
        <v>0</v>
      </c>
      <c r="T177" s="83">
        <f t="shared" ca="1" si="81"/>
        <v>0</v>
      </c>
      <c r="U177" s="83">
        <f t="shared" ca="1" si="81"/>
        <v>0</v>
      </c>
      <c r="V177" s="83">
        <f t="shared" ca="1" si="81"/>
        <v>0</v>
      </c>
      <c r="W177" s="83">
        <f t="shared" ca="1" si="81"/>
        <v>0</v>
      </c>
      <c r="X177" s="83">
        <f t="shared" ca="1" si="81"/>
        <v>0</v>
      </c>
      <c r="Y177" s="83">
        <f t="shared" ca="1" si="81"/>
        <v>0</v>
      </c>
      <c r="Z177" s="83">
        <f t="shared" ca="1" si="81"/>
        <v>0</v>
      </c>
      <c r="AA177" s="83">
        <f t="shared" ca="1" si="81"/>
        <v>0</v>
      </c>
      <c r="AB177" s="83">
        <f t="shared" ca="1" si="81"/>
        <v>0</v>
      </c>
      <c r="AC177" s="83">
        <f t="shared" ca="1" si="81"/>
        <v>0</v>
      </c>
      <c r="AD177" s="83">
        <f t="shared" ca="1" si="81"/>
        <v>0</v>
      </c>
      <c r="AE177" s="83">
        <f t="shared" ca="1" si="81"/>
        <v>0</v>
      </c>
      <c r="AF177" s="83">
        <f t="shared" ca="1" si="81"/>
        <v>0</v>
      </c>
      <c r="AG177" s="83">
        <f t="shared" ca="1" si="81"/>
        <v>0</v>
      </c>
      <c r="AH177" s="83">
        <f t="shared" ca="1" si="81"/>
        <v>0</v>
      </c>
      <c r="AI177" s="83">
        <f t="shared" ca="1" si="81"/>
        <v>0</v>
      </c>
      <c r="AJ177" s="83">
        <f t="shared" ca="1" si="81"/>
        <v>0</v>
      </c>
      <c r="AK177" s="83">
        <f t="shared" ca="1" si="81"/>
        <v>0</v>
      </c>
      <c r="AL177" s="83">
        <f t="shared" ca="1" si="81"/>
        <v>0</v>
      </c>
      <c r="AM177" s="83">
        <f t="shared" ca="1" si="81"/>
        <v>0</v>
      </c>
      <c r="AN177" s="83">
        <f t="shared" ca="1" si="81"/>
        <v>0</v>
      </c>
      <c r="AO177" s="83">
        <f t="shared" ca="1" si="81"/>
        <v>0</v>
      </c>
      <c r="AP177" s="83">
        <f t="shared" ca="1" si="81"/>
        <v>0</v>
      </c>
      <c r="AQ177" s="83">
        <f t="shared" ca="1" si="81"/>
        <v>0</v>
      </c>
      <c r="AR177" s="83">
        <f t="shared" ca="1" si="81"/>
        <v>0</v>
      </c>
      <c r="AS177" s="83">
        <f t="shared" ca="1" si="81"/>
        <v>0</v>
      </c>
      <c r="AT177" s="83">
        <f t="shared" ca="1" si="81"/>
        <v>0</v>
      </c>
      <c r="AU177" s="83">
        <f t="shared" ca="1" si="81"/>
        <v>0</v>
      </c>
      <c r="AV177" s="83">
        <f t="shared" ca="1" si="81"/>
        <v>0</v>
      </c>
      <c r="AW177" s="83">
        <f t="shared" ca="1" si="81"/>
        <v>0</v>
      </c>
      <c r="AX177" s="83">
        <f t="shared" ca="1" si="81"/>
        <v>0</v>
      </c>
      <c r="AY177" s="83">
        <f t="shared" ca="1" si="81"/>
        <v>0</v>
      </c>
      <c r="AZ177" s="83">
        <f t="shared" ca="1" si="81"/>
        <v>0</v>
      </c>
      <c r="BA177" s="83">
        <f t="shared" ca="1" si="81"/>
        <v>0</v>
      </c>
      <c r="BB177" s="83">
        <f t="shared" ca="1" si="81"/>
        <v>0</v>
      </c>
      <c r="BC177" s="83">
        <f t="shared" ca="1" si="81"/>
        <v>0</v>
      </c>
      <c r="BD177" s="83">
        <f t="shared" ca="1" si="81"/>
        <v>0</v>
      </c>
      <c r="BE177" s="83">
        <f t="shared" ca="1" si="81"/>
        <v>0</v>
      </c>
      <c r="BF177" s="83">
        <f t="shared" ca="1" si="81"/>
        <v>0</v>
      </c>
      <c r="BG177" s="83">
        <f t="shared" ca="1" si="81"/>
        <v>0</v>
      </c>
      <c r="BH177" s="83">
        <f ca="1">BH176*$C177</f>
        <v>0</v>
      </c>
    </row>
    <row r="178" spans="1:61" x14ac:dyDescent="0.25">
      <c r="A178" s="200" t="s">
        <v>141</v>
      </c>
      <c r="B178" s="200"/>
      <c r="C178" s="147">
        <f>$C$63</f>
        <v>0.115</v>
      </c>
      <c r="G178" s="83">
        <f t="shared" ca="1" si="81"/>
        <v>0</v>
      </c>
      <c r="H178" s="83">
        <f t="shared" ca="1" si="81"/>
        <v>0</v>
      </c>
      <c r="I178" s="83">
        <f t="shared" ca="1" si="81"/>
        <v>0</v>
      </c>
      <c r="J178" s="83">
        <f t="shared" ca="1" si="81"/>
        <v>0</v>
      </c>
      <c r="K178" s="83">
        <f t="shared" ca="1" si="81"/>
        <v>0</v>
      </c>
      <c r="L178" s="83">
        <f t="shared" ca="1" si="81"/>
        <v>0</v>
      </c>
      <c r="M178" s="83">
        <f t="shared" ca="1" si="81"/>
        <v>0</v>
      </c>
      <c r="N178" s="83">
        <f t="shared" ca="1" si="81"/>
        <v>0</v>
      </c>
      <c r="O178" s="83">
        <f t="shared" ca="1" si="81"/>
        <v>0</v>
      </c>
      <c r="P178" s="83">
        <f t="shared" ca="1" si="81"/>
        <v>0</v>
      </c>
      <c r="Q178" s="83">
        <f t="shared" ca="1" si="81"/>
        <v>0</v>
      </c>
      <c r="R178" s="83">
        <f t="shared" ca="1" si="81"/>
        <v>0</v>
      </c>
      <c r="S178" s="83">
        <f t="shared" ca="1" si="81"/>
        <v>0</v>
      </c>
      <c r="T178" s="83">
        <f t="shared" ca="1" si="81"/>
        <v>0</v>
      </c>
      <c r="U178" s="83">
        <f t="shared" ca="1" si="81"/>
        <v>0</v>
      </c>
      <c r="V178" s="83">
        <f t="shared" ca="1" si="81"/>
        <v>0</v>
      </c>
      <c r="W178" s="83">
        <f t="shared" ca="1" si="81"/>
        <v>0</v>
      </c>
      <c r="X178" s="83">
        <f t="shared" ca="1" si="81"/>
        <v>0</v>
      </c>
      <c r="Y178" s="83">
        <f t="shared" ca="1" si="81"/>
        <v>0</v>
      </c>
      <c r="Z178" s="83">
        <f t="shared" ca="1" si="81"/>
        <v>0</v>
      </c>
      <c r="AA178" s="83">
        <f t="shared" ca="1" si="81"/>
        <v>0</v>
      </c>
      <c r="AB178" s="83">
        <f t="shared" ca="1" si="81"/>
        <v>0</v>
      </c>
      <c r="AC178" s="83">
        <f t="shared" ca="1" si="81"/>
        <v>0</v>
      </c>
      <c r="AD178" s="83">
        <f t="shared" ca="1" si="81"/>
        <v>0</v>
      </c>
      <c r="AE178" s="83">
        <f t="shared" ca="1" si="81"/>
        <v>0</v>
      </c>
      <c r="AF178" s="83">
        <f t="shared" ca="1" si="81"/>
        <v>0</v>
      </c>
      <c r="AG178" s="83">
        <f t="shared" ca="1" si="81"/>
        <v>0</v>
      </c>
      <c r="AH178" s="83">
        <f t="shared" ca="1" si="81"/>
        <v>0</v>
      </c>
      <c r="AI178" s="83">
        <f t="shared" ca="1" si="81"/>
        <v>0</v>
      </c>
      <c r="AJ178" s="83">
        <f t="shared" ca="1" si="81"/>
        <v>0</v>
      </c>
      <c r="AK178" s="83">
        <f t="shared" ca="1" si="81"/>
        <v>0</v>
      </c>
      <c r="AL178" s="83">
        <f t="shared" ca="1" si="81"/>
        <v>0</v>
      </c>
      <c r="AM178" s="83">
        <f t="shared" ca="1" si="81"/>
        <v>0</v>
      </c>
      <c r="AN178" s="83">
        <f t="shared" ca="1" si="81"/>
        <v>0</v>
      </c>
      <c r="AO178" s="83">
        <f t="shared" ca="1" si="81"/>
        <v>0</v>
      </c>
      <c r="AP178" s="83">
        <f t="shared" ca="1" si="81"/>
        <v>0</v>
      </c>
      <c r="AQ178" s="83">
        <f t="shared" ca="1" si="81"/>
        <v>0</v>
      </c>
      <c r="AR178" s="83">
        <f t="shared" ca="1" si="81"/>
        <v>0</v>
      </c>
      <c r="AS178" s="83">
        <f t="shared" ca="1" si="81"/>
        <v>0</v>
      </c>
      <c r="AT178" s="83">
        <f t="shared" ca="1" si="81"/>
        <v>0</v>
      </c>
      <c r="AU178" s="83">
        <f t="shared" ca="1" si="81"/>
        <v>0</v>
      </c>
      <c r="AV178" s="83">
        <f t="shared" ca="1" si="81"/>
        <v>0</v>
      </c>
      <c r="AW178" s="83">
        <f t="shared" ca="1" si="81"/>
        <v>0</v>
      </c>
      <c r="AX178" s="83">
        <f t="shared" ca="1" si="81"/>
        <v>0</v>
      </c>
      <c r="AY178" s="83">
        <f t="shared" ca="1" si="81"/>
        <v>0</v>
      </c>
      <c r="AZ178" s="83">
        <f t="shared" ca="1" si="81"/>
        <v>0</v>
      </c>
      <c r="BA178" s="83">
        <f t="shared" ca="1" si="81"/>
        <v>0</v>
      </c>
      <c r="BB178" s="83">
        <f t="shared" ca="1" si="81"/>
        <v>0</v>
      </c>
      <c r="BC178" s="83">
        <f t="shared" ca="1" si="81"/>
        <v>0</v>
      </c>
      <c r="BD178" s="83">
        <f t="shared" ca="1" si="81"/>
        <v>0</v>
      </c>
      <c r="BE178" s="83">
        <f t="shared" ca="1" si="81"/>
        <v>0</v>
      </c>
      <c r="BF178" s="83">
        <f t="shared" ca="1" si="81"/>
        <v>0</v>
      </c>
      <c r="BG178" s="83">
        <f t="shared" ca="1" si="81"/>
        <v>0</v>
      </c>
      <c r="BH178" s="83">
        <f ca="1">BH177*$C178</f>
        <v>0</v>
      </c>
    </row>
    <row r="180" spans="1:61" x14ac:dyDescent="0.25">
      <c r="A180" s="196" t="str">
        <f>A$14</f>
        <v>Turkey Pt. Units 6&amp;7</v>
      </c>
      <c r="B180" s="196"/>
    </row>
    <row r="181" spans="1:61" x14ac:dyDescent="0.25">
      <c r="A181" s="197" t="s">
        <v>132</v>
      </c>
      <c r="B181" s="197"/>
      <c r="G181" s="171">
        <f>G$60</f>
        <v>0.95</v>
      </c>
      <c r="H181" s="171">
        <f t="shared" ref="H181:M181" si="82">H$60</f>
        <v>0.98</v>
      </c>
      <c r="I181" s="171">
        <f t="shared" si="82"/>
        <v>0.96</v>
      </c>
      <c r="J181" s="171">
        <f t="shared" si="82"/>
        <v>0.96</v>
      </c>
      <c r="K181" s="171">
        <f t="shared" si="82"/>
        <v>0.96</v>
      </c>
      <c r="L181" s="171">
        <f t="shared" si="82"/>
        <v>0.96</v>
      </c>
      <c r="M181" s="171">
        <f t="shared" si="82"/>
        <v>0.96</v>
      </c>
      <c r="N181" s="171"/>
    </row>
    <row r="182" spans="1:61" x14ac:dyDescent="0.25">
      <c r="A182" s="197" t="s">
        <v>109</v>
      </c>
      <c r="B182" s="197"/>
      <c r="D182" s="144">
        <f>SUM(G182:N182)</f>
        <v>148.63595621269999</v>
      </c>
      <c r="G182" s="144">
        <f>G$14*G181</f>
        <v>28.387097297500002</v>
      </c>
      <c r="H182" s="144">
        <f t="shared" ref="H182:N182" si="83">H$14*H181</f>
        <v>28.5409200832</v>
      </c>
      <c r="I182" s="144">
        <f t="shared" si="83"/>
        <v>19.611938832</v>
      </c>
      <c r="J182" s="144">
        <f t="shared" si="83"/>
        <v>21.119999999999997</v>
      </c>
      <c r="K182" s="144">
        <f t="shared" si="83"/>
        <v>27.84</v>
      </c>
      <c r="L182" s="144">
        <f t="shared" si="83"/>
        <v>21.119999999999997</v>
      </c>
      <c r="M182" s="144">
        <f t="shared" si="83"/>
        <v>2.016</v>
      </c>
      <c r="N182" s="144">
        <f t="shared" si="83"/>
        <v>0</v>
      </c>
    </row>
    <row r="183" spans="1:61" x14ac:dyDescent="0.25">
      <c r="A183" s="197" t="s">
        <v>110</v>
      </c>
      <c r="B183" s="197"/>
      <c r="G183" s="144">
        <f t="shared" ref="G183:N183" si="84">+F183+G182</f>
        <v>28.387097297500002</v>
      </c>
      <c r="H183" s="144">
        <f t="shared" si="84"/>
        <v>56.928017380699998</v>
      </c>
      <c r="I183" s="144">
        <f t="shared" si="84"/>
        <v>76.539956212699991</v>
      </c>
      <c r="J183" s="144">
        <f t="shared" si="84"/>
        <v>97.659956212699996</v>
      </c>
      <c r="K183" s="144">
        <f t="shared" si="84"/>
        <v>125.4999562127</v>
      </c>
      <c r="L183" s="144">
        <f t="shared" si="84"/>
        <v>146.6199562127</v>
      </c>
      <c r="M183" s="144">
        <f t="shared" si="84"/>
        <v>148.63595621269999</v>
      </c>
      <c r="N183" s="144">
        <f t="shared" si="84"/>
        <v>148.63595621269999</v>
      </c>
    </row>
    <row r="184" spans="1:61" x14ac:dyDescent="0.25">
      <c r="A184" s="197"/>
      <c r="B184" s="197"/>
    </row>
    <row r="185" spans="1:61" x14ac:dyDescent="0.25">
      <c r="A185" s="198" t="s">
        <v>111</v>
      </c>
      <c r="B185" s="198"/>
      <c r="G185" s="144">
        <f t="shared" ref="G185:BH185" si="85">F188</f>
        <v>0</v>
      </c>
      <c r="H185" s="144">
        <f t="shared" si="85"/>
        <v>27.535484378575003</v>
      </c>
      <c r="I185" s="144">
        <f t="shared" si="85"/>
        <v>54.368563940354001</v>
      </c>
      <c r="J185" s="144">
        <f t="shared" si="85"/>
        <v>71.684304085972997</v>
      </c>
      <c r="K185" s="144">
        <f t="shared" si="85"/>
        <v>89.874505399591996</v>
      </c>
      <c r="L185" s="144">
        <f t="shared" si="85"/>
        <v>113.94950671321099</v>
      </c>
      <c r="M185" s="144">
        <f t="shared" si="85"/>
        <v>130.67090802682998</v>
      </c>
      <c r="N185" s="144">
        <f t="shared" si="85"/>
        <v>128.22782934044898</v>
      </c>
      <c r="O185" s="144">
        <f t="shared" si="85"/>
        <v>123.76875065406797</v>
      </c>
      <c r="P185" s="144">
        <f t="shared" si="85"/>
        <v>119.30967196768697</v>
      </c>
      <c r="Q185" s="144">
        <f t="shared" si="85"/>
        <v>114.85059328130596</v>
      </c>
      <c r="R185" s="144">
        <f t="shared" si="85"/>
        <v>110.39151459492496</v>
      </c>
      <c r="S185" s="144">
        <f t="shared" si="85"/>
        <v>105.93243590854395</v>
      </c>
      <c r="T185" s="144">
        <f t="shared" si="85"/>
        <v>101.47335722216295</v>
      </c>
      <c r="U185" s="144">
        <f t="shared" si="85"/>
        <v>97.014278535781941</v>
      </c>
      <c r="V185" s="144">
        <f t="shared" si="85"/>
        <v>92.555199849400935</v>
      </c>
      <c r="W185" s="144">
        <f t="shared" si="85"/>
        <v>88.09612116301993</v>
      </c>
      <c r="X185" s="144">
        <f t="shared" si="85"/>
        <v>83.637042476638925</v>
      </c>
      <c r="Y185" s="144">
        <f t="shared" si="85"/>
        <v>79.17796379025792</v>
      </c>
      <c r="Z185" s="144">
        <f t="shared" si="85"/>
        <v>74.718885103876914</v>
      </c>
      <c r="AA185" s="144">
        <f t="shared" si="85"/>
        <v>70.259806417495909</v>
      </c>
      <c r="AB185" s="144">
        <f t="shared" si="85"/>
        <v>65.800727731114904</v>
      </c>
      <c r="AC185" s="144">
        <f t="shared" si="85"/>
        <v>61.341649044733906</v>
      </c>
      <c r="AD185" s="144">
        <f t="shared" si="85"/>
        <v>56.882570358352908</v>
      </c>
      <c r="AE185" s="144">
        <f t="shared" si="85"/>
        <v>52.42349167197191</v>
      </c>
      <c r="AF185" s="144">
        <f t="shared" si="85"/>
        <v>47.964412985590911</v>
      </c>
      <c r="AG185" s="144">
        <f t="shared" si="85"/>
        <v>43.505334299209913</v>
      </c>
      <c r="AH185" s="144">
        <f t="shared" si="85"/>
        <v>39.046255612828915</v>
      </c>
      <c r="AI185" s="144">
        <f t="shared" si="85"/>
        <v>34.587176926447917</v>
      </c>
      <c r="AJ185" s="144">
        <f t="shared" si="85"/>
        <v>30.128098240066919</v>
      </c>
      <c r="AK185" s="144">
        <f t="shared" si="85"/>
        <v>25.669019553685921</v>
      </c>
      <c r="AL185" s="144">
        <f t="shared" si="85"/>
        <v>21.209940867304923</v>
      </c>
      <c r="AM185" s="144">
        <f t="shared" si="85"/>
        <v>16.750862180923924</v>
      </c>
      <c r="AN185" s="144">
        <f t="shared" si="85"/>
        <v>12.291783494542925</v>
      </c>
      <c r="AO185" s="144">
        <f t="shared" si="85"/>
        <v>7.8327048081619246</v>
      </c>
      <c r="AP185" s="144">
        <f t="shared" si="85"/>
        <v>3.3736261217809247</v>
      </c>
      <c r="AQ185" s="144">
        <f t="shared" si="85"/>
        <v>-4.7961634663806763E-14</v>
      </c>
      <c r="AR185" s="144">
        <f t="shared" si="85"/>
        <v>-4.7961634663806763E-14</v>
      </c>
      <c r="AS185" s="144">
        <f t="shared" si="85"/>
        <v>-4.7961634663806763E-14</v>
      </c>
      <c r="AT185" s="144">
        <f t="shared" si="85"/>
        <v>-4.7961634663806763E-14</v>
      </c>
      <c r="AU185" s="144">
        <f t="shared" si="85"/>
        <v>-4.7961634663806763E-14</v>
      </c>
      <c r="AV185" s="144">
        <f t="shared" si="85"/>
        <v>-4.7961634663806763E-14</v>
      </c>
      <c r="AW185" s="144">
        <f t="shared" si="85"/>
        <v>-4.7961634663806763E-14</v>
      </c>
      <c r="AX185" s="144">
        <f t="shared" si="85"/>
        <v>-4.7961634663806763E-14</v>
      </c>
      <c r="AY185" s="144">
        <f t="shared" si="85"/>
        <v>-4.7961634663806763E-14</v>
      </c>
      <c r="AZ185" s="144">
        <f t="shared" si="85"/>
        <v>-4.7961634663806763E-14</v>
      </c>
      <c r="BA185" s="144">
        <f t="shared" si="85"/>
        <v>-4.7961634663806763E-14</v>
      </c>
      <c r="BB185" s="144">
        <f t="shared" si="85"/>
        <v>-4.7961634663806763E-14</v>
      </c>
      <c r="BC185" s="144">
        <f t="shared" si="85"/>
        <v>-4.7961634663806763E-14</v>
      </c>
      <c r="BD185" s="144">
        <f t="shared" si="85"/>
        <v>-4.7961634663806763E-14</v>
      </c>
      <c r="BE185" s="144">
        <f t="shared" si="85"/>
        <v>-4.7961634663806763E-14</v>
      </c>
      <c r="BF185" s="144">
        <f t="shared" si="85"/>
        <v>-4.7961634663806763E-14</v>
      </c>
      <c r="BG185" s="144">
        <f t="shared" si="85"/>
        <v>-4.7961634663806763E-14</v>
      </c>
      <c r="BH185" s="144">
        <f t="shared" si="85"/>
        <v>-4.7961634663806763E-14</v>
      </c>
      <c r="BI185" s="144"/>
    </row>
    <row r="186" spans="1:61" x14ac:dyDescent="0.25">
      <c r="A186" s="198" t="s">
        <v>112</v>
      </c>
      <c r="B186" s="198"/>
      <c r="D186" s="144">
        <f>SUM(G186:N186)</f>
        <v>148.63595621269999</v>
      </c>
      <c r="E186" s="144"/>
      <c r="F186" s="144"/>
      <c r="G186" s="144">
        <f>G182</f>
        <v>28.387097297500002</v>
      </c>
      <c r="H186" s="144">
        <f>H182</f>
        <v>28.5409200832</v>
      </c>
      <c r="I186" s="144">
        <f>I182</f>
        <v>19.611938832</v>
      </c>
      <c r="J186" s="144">
        <f t="shared" ref="J186:BH186" si="86">J182</f>
        <v>21.119999999999997</v>
      </c>
      <c r="K186" s="144">
        <f t="shared" si="86"/>
        <v>27.84</v>
      </c>
      <c r="L186" s="144">
        <f t="shared" si="86"/>
        <v>21.119999999999997</v>
      </c>
      <c r="M186" s="144">
        <f t="shared" si="86"/>
        <v>2.016</v>
      </c>
      <c r="N186" s="144">
        <f t="shared" si="86"/>
        <v>0</v>
      </c>
      <c r="O186" s="144">
        <f t="shared" si="86"/>
        <v>0</v>
      </c>
      <c r="P186" s="144">
        <f t="shared" si="86"/>
        <v>0</v>
      </c>
      <c r="Q186" s="144">
        <f t="shared" si="86"/>
        <v>0</v>
      </c>
      <c r="R186" s="144">
        <f t="shared" si="86"/>
        <v>0</v>
      </c>
      <c r="S186" s="144">
        <f t="shared" si="86"/>
        <v>0</v>
      </c>
      <c r="T186" s="144">
        <f t="shared" si="86"/>
        <v>0</v>
      </c>
      <c r="U186" s="144">
        <f t="shared" si="86"/>
        <v>0</v>
      </c>
      <c r="V186" s="144">
        <f t="shared" si="86"/>
        <v>0</v>
      </c>
      <c r="W186" s="144">
        <f t="shared" si="86"/>
        <v>0</v>
      </c>
      <c r="X186" s="144">
        <f t="shared" si="86"/>
        <v>0</v>
      </c>
      <c r="Y186" s="144">
        <f t="shared" si="86"/>
        <v>0</v>
      </c>
      <c r="Z186" s="144">
        <f t="shared" si="86"/>
        <v>0</v>
      </c>
      <c r="AA186" s="144">
        <f t="shared" si="86"/>
        <v>0</v>
      </c>
      <c r="AB186" s="144">
        <f t="shared" si="86"/>
        <v>0</v>
      </c>
      <c r="AC186" s="144">
        <f t="shared" si="86"/>
        <v>0</v>
      </c>
      <c r="AD186" s="144">
        <f t="shared" si="86"/>
        <v>0</v>
      </c>
      <c r="AE186" s="144">
        <f t="shared" si="86"/>
        <v>0</v>
      </c>
      <c r="AF186" s="144">
        <f t="shared" si="86"/>
        <v>0</v>
      </c>
      <c r="AG186" s="144">
        <f t="shared" si="86"/>
        <v>0</v>
      </c>
      <c r="AH186" s="144">
        <f t="shared" si="86"/>
        <v>0</v>
      </c>
      <c r="AI186" s="144">
        <f t="shared" si="86"/>
        <v>0</v>
      </c>
      <c r="AJ186" s="144">
        <f t="shared" si="86"/>
        <v>0</v>
      </c>
      <c r="AK186" s="144">
        <f t="shared" si="86"/>
        <v>0</v>
      </c>
      <c r="AL186" s="144">
        <f t="shared" si="86"/>
        <v>0</v>
      </c>
      <c r="AM186" s="144">
        <f t="shared" si="86"/>
        <v>0</v>
      </c>
      <c r="AN186" s="144">
        <f t="shared" si="86"/>
        <v>0</v>
      </c>
      <c r="AO186" s="144">
        <f t="shared" si="86"/>
        <v>0</v>
      </c>
      <c r="AP186" s="144">
        <f t="shared" si="86"/>
        <v>0</v>
      </c>
      <c r="AQ186" s="144">
        <f t="shared" si="86"/>
        <v>0</v>
      </c>
      <c r="AR186" s="144">
        <f t="shared" si="86"/>
        <v>0</v>
      </c>
      <c r="AS186" s="144">
        <f t="shared" si="86"/>
        <v>0</v>
      </c>
      <c r="AT186" s="144">
        <f t="shared" si="86"/>
        <v>0</v>
      </c>
      <c r="AU186" s="144">
        <f t="shared" si="86"/>
        <v>0</v>
      </c>
      <c r="AV186" s="144">
        <f t="shared" si="86"/>
        <v>0</v>
      </c>
      <c r="AW186" s="144">
        <f t="shared" si="86"/>
        <v>0</v>
      </c>
      <c r="AX186" s="144">
        <f t="shared" si="86"/>
        <v>0</v>
      </c>
      <c r="AY186" s="144">
        <f t="shared" si="86"/>
        <v>0</v>
      </c>
      <c r="AZ186" s="144">
        <f t="shared" si="86"/>
        <v>0</v>
      </c>
      <c r="BA186" s="144">
        <f t="shared" si="86"/>
        <v>0</v>
      </c>
      <c r="BB186" s="144">
        <f t="shared" si="86"/>
        <v>0</v>
      </c>
      <c r="BC186" s="144">
        <f t="shared" si="86"/>
        <v>0</v>
      </c>
      <c r="BD186" s="144">
        <f t="shared" si="86"/>
        <v>0</v>
      </c>
      <c r="BE186" s="144">
        <f t="shared" si="86"/>
        <v>0</v>
      </c>
      <c r="BF186" s="144">
        <f t="shared" si="86"/>
        <v>0</v>
      </c>
      <c r="BG186" s="144">
        <f t="shared" si="86"/>
        <v>0</v>
      </c>
      <c r="BH186" s="144">
        <f t="shared" si="86"/>
        <v>0</v>
      </c>
      <c r="BI186" s="144"/>
    </row>
    <row r="187" spans="1:61" x14ac:dyDescent="0.25">
      <c r="A187" s="198" t="s">
        <v>113</v>
      </c>
      <c r="B187" s="198"/>
      <c r="C187" s="147">
        <f>C14</f>
        <v>0.03</v>
      </c>
      <c r="D187" s="144">
        <f>SUM(G187:BH187)</f>
        <v>-148.63595621269999</v>
      </c>
      <c r="G187" s="144">
        <f>MAX(-SUM($F182:G182)*$C187,-SUM($F182:G182)-SUM($E187:F187))</f>
        <v>-0.85161291892500002</v>
      </c>
      <c r="H187" s="144">
        <f>MAX(-SUM($F182:H182)*$C187,-SUM($F182:H182)-SUM($E187:G187))</f>
        <v>-1.707840521421</v>
      </c>
      <c r="I187" s="144">
        <f>MAX(-SUM($F182:I182)*$C187,-SUM($F182:I182)-SUM($E187:H187))</f>
        <v>-2.2961986863809996</v>
      </c>
      <c r="J187" s="144">
        <f>MAX(-SUM($F182:J182)*$C187,-SUM($F182:J182)-SUM($E187:I187))</f>
        <v>-2.9297986863809999</v>
      </c>
      <c r="K187" s="144">
        <f>MAX(-SUM($F182:K182)*$C187,-SUM($F182:K182)-SUM($E187:J187))</f>
        <v>-3.7649986863809999</v>
      </c>
      <c r="L187" s="144">
        <f>MAX(-SUM($F182:L182)*$C187,-SUM($F182:L182)-SUM($E187:K187))</f>
        <v>-4.3985986863809998</v>
      </c>
      <c r="M187" s="144">
        <f>MAX(-SUM($F182:M182)*$C187,-SUM($F182:M182)-SUM($E187:L187))</f>
        <v>-4.4590786863809999</v>
      </c>
      <c r="N187" s="144">
        <f>MAX(-SUM($F182:N182)*$C187,-SUM($F182:N182)-SUM($E187:M187))</f>
        <v>-4.4590786863809999</v>
      </c>
      <c r="O187" s="144">
        <f>MAX(-SUM($F182:O182)*$C187,-SUM($F182:O182)-SUM($E187:N187))</f>
        <v>-4.4590786863809999</v>
      </c>
      <c r="P187" s="144">
        <f>MAX(-SUM($F182:P182)*$C187,-SUM($F182:P182)-SUM($E187:O187))</f>
        <v>-4.4590786863809999</v>
      </c>
      <c r="Q187" s="144">
        <f>MAX(-SUM($F182:Q182)*$C187,-SUM($F182:Q182)-SUM($E187:P187))</f>
        <v>-4.4590786863809999</v>
      </c>
      <c r="R187" s="144">
        <f>MAX(-SUM($F182:R182)*$C187,-SUM($F182:R182)-SUM($E187:Q187))</f>
        <v>-4.4590786863809999</v>
      </c>
      <c r="S187" s="144">
        <f>MAX(-SUM($F182:S182)*$C187,-SUM($F182:S182)-SUM($E187:R187))</f>
        <v>-4.4590786863809999</v>
      </c>
      <c r="T187" s="144">
        <f>MAX(-SUM($F182:T182)*$C187,-SUM($F182:T182)-SUM($E187:S187))</f>
        <v>-4.4590786863809999</v>
      </c>
      <c r="U187" s="144">
        <f>MAX(-SUM($F182:U182)*$C187,-SUM($F182:U182)-SUM($E187:T187))</f>
        <v>-4.4590786863809999</v>
      </c>
      <c r="V187" s="144">
        <f>MAX(-SUM($F182:V182)*$C187,-SUM($F182:V182)-SUM($E187:U187))</f>
        <v>-4.4590786863809999</v>
      </c>
      <c r="W187" s="144">
        <f>MAX(-SUM($F182:W182)*$C187,-SUM($F182:W182)-SUM($E187:V187))</f>
        <v>-4.4590786863809999</v>
      </c>
      <c r="X187" s="144">
        <f>MAX(-SUM($F182:X182)*$C187,-SUM($F182:X182)-SUM($E187:W187))</f>
        <v>-4.4590786863809999</v>
      </c>
      <c r="Y187" s="144">
        <f>MAX(-SUM($F182:Y182)*$C187,-SUM($F182:Y182)-SUM($E187:X187))</f>
        <v>-4.4590786863809999</v>
      </c>
      <c r="Z187" s="144">
        <f>MAX(-SUM($F182:Z182)*$C187,-SUM($F182:Z182)-SUM($E187:Y187))</f>
        <v>-4.4590786863809999</v>
      </c>
      <c r="AA187" s="144">
        <f>MAX(-SUM($F182:AA182)*$C187,-SUM($F182:AA182)-SUM($E187:Z187))</f>
        <v>-4.4590786863809999</v>
      </c>
      <c r="AB187" s="144">
        <f>MAX(-SUM($F182:AB182)*$C187,-SUM($F182:AB182)-SUM($E187:AA187))</f>
        <v>-4.4590786863809999</v>
      </c>
      <c r="AC187" s="144">
        <f>MAX(-SUM($F182:AC182)*$C187,-SUM($F182:AC182)-SUM($E187:AB187))</f>
        <v>-4.4590786863809999</v>
      </c>
      <c r="AD187" s="144">
        <f>MAX(-SUM($F182:AD182)*$C187,-SUM($F182:AD182)-SUM($E187:AC187))</f>
        <v>-4.4590786863809999</v>
      </c>
      <c r="AE187" s="144">
        <f>MAX(-SUM($F182:AE182)*$C187,-SUM($F182:AE182)-SUM($E187:AD187))</f>
        <v>-4.4590786863809999</v>
      </c>
      <c r="AF187" s="144">
        <f>MAX(-SUM($F182:AF182)*$C187,-SUM($F182:AF182)-SUM($E187:AE187))</f>
        <v>-4.4590786863809999</v>
      </c>
      <c r="AG187" s="144">
        <f>MAX(-SUM($F182:AG182)*$C187,-SUM($F182:AG182)-SUM($E187:AF187))</f>
        <v>-4.4590786863809999</v>
      </c>
      <c r="AH187" s="144">
        <f>MAX(-SUM($F182:AH182)*$C187,-SUM($F182:AH182)-SUM($E187:AG187))</f>
        <v>-4.4590786863809999</v>
      </c>
      <c r="AI187" s="144">
        <f>MAX(-SUM($F182:AI182)*$C187,-SUM($F182:AI182)-SUM($E187:AH187))</f>
        <v>-4.4590786863809999</v>
      </c>
      <c r="AJ187" s="144">
        <f>MAX(-SUM($F182:AJ182)*$C187,-SUM($F182:AJ182)-SUM($E187:AI187))</f>
        <v>-4.4590786863809999</v>
      </c>
      <c r="AK187" s="144">
        <f>MAX(-SUM($F182:AK182)*$C187,-SUM($F182:AK182)-SUM($E187:AJ187))</f>
        <v>-4.4590786863809999</v>
      </c>
      <c r="AL187" s="144">
        <f>MAX(-SUM($F182:AL182)*$C187,-SUM($F182:AL182)-SUM($E187:AK187))</f>
        <v>-4.4590786863809999</v>
      </c>
      <c r="AM187" s="144">
        <f>MAX(-SUM($F182:AM182)*$C187,-SUM($F182:AM182)-SUM($E187:AL187))</f>
        <v>-4.4590786863809999</v>
      </c>
      <c r="AN187" s="144">
        <f>MAX(-SUM($F182:AN182)*$C187,-SUM($F182:AN182)-SUM($E187:AM187))</f>
        <v>-4.4590786863809999</v>
      </c>
      <c r="AO187" s="144">
        <f>MAX(-SUM($F182:AO182)*$C187,-SUM($F182:AO182)-SUM($E187:AN187))</f>
        <v>-4.4590786863809999</v>
      </c>
      <c r="AP187" s="144">
        <f>MAX(-SUM($F182:AP182)*$C187,-SUM($F182:AP182)-SUM($E187:AO187))</f>
        <v>-3.3736261217809727</v>
      </c>
      <c r="AQ187" s="144">
        <f>MAX(-SUM($F182:AQ182)*$C187,-SUM($F182:AQ182)-SUM($E187:AP187))</f>
        <v>0</v>
      </c>
      <c r="AR187" s="144">
        <f>MAX(-SUM($F182:AR182)*$C187,-SUM($F182:AR182)-SUM($E187:AQ187))</f>
        <v>0</v>
      </c>
      <c r="AS187" s="144">
        <f>MAX(-SUM($F182:AS182)*$C187,-SUM($F182:AS182)-SUM($E187:AR187))</f>
        <v>0</v>
      </c>
      <c r="AT187" s="144">
        <f>MAX(-SUM($F182:AT182)*$C187,-SUM($F182:AT182)-SUM($E187:AS187))</f>
        <v>0</v>
      </c>
      <c r="AU187" s="144">
        <f>MAX(-SUM($F182:AU182)*$C187,-SUM($F182:AU182)-SUM($E187:AT187))</f>
        <v>0</v>
      </c>
      <c r="AV187" s="144">
        <f>MAX(-SUM($F182:AV182)*$C187,-SUM($F182:AV182)-SUM($E187:AU187))</f>
        <v>0</v>
      </c>
      <c r="AW187" s="144">
        <f>MAX(-SUM($F182:AW182)*$C187,-SUM($F182:AW182)-SUM($E187:AV187))</f>
        <v>0</v>
      </c>
      <c r="AX187" s="144">
        <f>MAX(-SUM($F182:AX182)*$C187,-SUM($F182:AX182)-SUM($E187:AW187))</f>
        <v>0</v>
      </c>
      <c r="AY187" s="144">
        <f>MAX(-SUM($F182:AY182)*$C187,-SUM($F182:AY182)-SUM($E187:AX187))</f>
        <v>0</v>
      </c>
      <c r="AZ187" s="144">
        <f>MAX(-SUM($F182:AZ182)*$C187,-SUM($F182:AZ182)-SUM($E187:AY187))</f>
        <v>0</v>
      </c>
      <c r="BA187" s="144">
        <f>MAX(-SUM($F182:BA182)*$C187,-SUM($F182:BA182)-SUM($E187:AZ187))</f>
        <v>0</v>
      </c>
      <c r="BB187" s="144">
        <f>MAX(-SUM($F182:BB182)*$C187,-SUM($F182:BB182)-SUM($E187:BA187))</f>
        <v>0</v>
      </c>
      <c r="BC187" s="144">
        <f>MAX(-SUM($F182:BC182)*$C187,-SUM($F182:BC182)-SUM($E187:BB187))</f>
        <v>0</v>
      </c>
      <c r="BD187" s="144">
        <f>MAX(-SUM($F182:BD182)*$C187,-SUM($F182:BD182)-SUM($E187:BC187))</f>
        <v>0</v>
      </c>
      <c r="BE187" s="144">
        <f>MAX(-SUM($F182:BE182)*$C187,-SUM($F182:BE182)-SUM($E187:BD187))</f>
        <v>0</v>
      </c>
      <c r="BF187" s="144">
        <f>MAX(-SUM($F182:BF182)*$C187,-SUM($F182:BF182)-SUM($E187:BE187))</f>
        <v>0</v>
      </c>
      <c r="BG187" s="144">
        <f>MAX(-SUM($F182:BG182)*$C187,-SUM($F182:BG182)-SUM($E187:BF187))</f>
        <v>0</v>
      </c>
      <c r="BH187" s="144">
        <f>MAX(-SUM($F182:BH182)*$C187,-SUM($F182:BH182)-SUM($E187:BG187))</f>
        <v>0</v>
      </c>
      <c r="BI187" s="144"/>
    </row>
    <row r="188" spans="1:61" x14ac:dyDescent="0.25">
      <c r="A188" s="199" t="s">
        <v>114</v>
      </c>
      <c r="B188" s="199"/>
      <c r="D188" s="92">
        <f>SUM(D185:D187)</f>
        <v>0</v>
      </c>
      <c r="G188" s="92">
        <f>SUM(G185:G187)</f>
        <v>27.535484378575003</v>
      </c>
      <c r="H188" s="92">
        <f>SUM(H185:H187)</f>
        <v>54.368563940354001</v>
      </c>
      <c r="I188" s="92">
        <f>SUM(I185:I187)</f>
        <v>71.684304085972997</v>
      </c>
      <c r="J188" s="92">
        <f t="shared" ref="J188:BH188" si="87">SUM(J185:J187)</f>
        <v>89.874505399591996</v>
      </c>
      <c r="K188" s="92">
        <f t="shared" si="87"/>
        <v>113.94950671321099</v>
      </c>
      <c r="L188" s="92">
        <f t="shared" si="87"/>
        <v>130.67090802682998</v>
      </c>
      <c r="M188" s="92">
        <f t="shared" si="87"/>
        <v>128.22782934044898</v>
      </c>
      <c r="N188" s="92">
        <f t="shared" si="87"/>
        <v>123.76875065406797</v>
      </c>
      <c r="O188" s="92">
        <f t="shared" si="87"/>
        <v>119.30967196768697</v>
      </c>
      <c r="P188" s="92">
        <f t="shared" si="87"/>
        <v>114.85059328130596</v>
      </c>
      <c r="Q188" s="92">
        <f t="shared" si="87"/>
        <v>110.39151459492496</v>
      </c>
      <c r="R188" s="92">
        <f t="shared" si="87"/>
        <v>105.93243590854395</v>
      </c>
      <c r="S188" s="92">
        <f t="shared" si="87"/>
        <v>101.47335722216295</v>
      </c>
      <c r="T188" s="92">
        <f t="shared" si="87"/>
        <v>97.014278535781941</v>
      </c>
      <c r="U188" s="92">
        <f t="shared" si="87"/>
        <v>92.555199849400935</v>
      </c>
      <c r="V188" s="92">
        <f t="shared" si="87"/>
        <v>88.09612116301993</v>
      </c>
      <c r="W188" s="92">
        <f t="shared" si="87"/>
        <v>83.637042476638925</v>
      </c>
      <c r="X188" s="92">
        <f t="shared" si="87"/>
        <v>79.17796379025792</v>
      </c>
      <c r="Y188" s="92">
        <f t="shared" si="87"/>
        <v>74.718885103876914</v>
      </c>
      <c r="Z188" s="92">
        <f t="shared" si="87"/>
        <v>70.259806417495909</v>
      </c>
      <c r="AA188" s="92">
        <f t="shared" si="87"/>
        <v>65.800727731114904</v>
      </c>
      <c r="AB188" s="92">
        <f t="shared" si="87"/>
        <v>61.341649044733906</v>
      </c>
      <c r="AC188" s="92">
        <f t="shared" si="87"/>
        <v>56.882570358352908</v>
      </c>
      <c r="AD188" s="92">
        <f t="shared" si="87"/>
        <v>52.42349167197191</v>
      </c>
      <c r="AE188" s="92">
        <f t="shared" si="87"/>
        <v>47.964412985590911</v>
      </c>
      <c r="AF188" s="92">
        <f t="shared" si="87"/>
        <v>43.505334299209913</v>
      </c>
      <c r="AG188" s="92">
        <f t="shared" si="87"/>
        <v>39.046255612828915</v>
      </c>
      <c r="AH188" s="92">
        <f t="shared" si="87"/>
        <v>34.587176926447917</v>
      </c>
      <c r="AI188" s="92">
        <f t="shared" si="87"/>
        <v>30.128098240066919</v>
      </c>
      <c r="AJ188" s="92">
        <f t="shared" si="87"/>
        <v>25.669019553685921</v>
      </c>
      <c r="AK188" s="92">
        <f t="shared" si="87"/>
        <v>21.209940867304923</v>
      </c>
      <c r="AL188" s="92">
        <f t="shared" si="87"/>
        <v>16.750862180923924</v>
      </c>
      <c r="AM188" s="92">
        <f t="shared" si="87"/>
        <v>12.291783494542925</v>
      </c>
      <c r="AN188" s="92">
        <f t="shared" si="87"/>
        <v>7.8327048081619246</v>
      </c>
      <c r="AO188" s="92">
        <f t="shared" si="87"/>
        <v>3.3736261217809247</v>
      </c>
      <c r="AP188" s="92">
        <f t="shared" si="87"/>
        <v>-4.7961634663806763E-14</v>
      </c>
      <c r="AQ188" s="92">
        <f t="shared" si="87"/>
        <v>-4.7961634663806763E-14</v>
      </c>
      <c r="AR188" s="92">
        <f t="shared" si="87"/>
        <v>-4.7961634663806763E-14</v>
      </c>
      <c r="AS188" s="92">
        <f t="shared" si="87"/>
        <v>-4.7961634663806763E-14</v>
      </c>
      <c r="AT188" s="92">
        <f t="shared" si="87"/>
        <v>-4.7961634663806763E-14</v>
      </c>
      <c r="AU188" s="92">
        <f t="shared" si="87"/>
        <v>-4.7961634663806763E-14</v>
      </c>
      <c r="AV188" s="92">
        <f t="shared" si="87"/>
        <v>-4.7961634663806763E-14</v>
      </c>
      <c r="AW188" s="92">
        <f t="shared" si="87"/>
        <v>-4.7961634663806763E-14</v>
      </c>
      <c r="AX188" s="92">
        <f t="shared" si="87"/>
        <v>-4.7961634663806763E-14</v>
      </c>
      <c r="AY188" s="92">
        <f t="shared" si="87"/>
        <v>-4.7961634663806763E-14</v>
      </c>
      <c r="AZ188" s="92">
        <f t="shared" si="87"/>
        <v>-4.7961634663806763E-14</v>
      </c>
      <c r="BA188" s="92">
        <f t="shared" si="87"/>
        <v>-4.7961634663806763E-14</v>
      </c>
      <c r="BB188" s="92">
        <f t="shared" si="87"/>
        <v>-4.7961634663806763E-14</v>
      </c>
      <c r="BC188" s="92">
        <f t="shared" si="87"/>
        <v>-4.7961634663806763E-14</v>
      </c>
      <c r="BD188" s="92">
        <f t="shared" si="87"/>
        <v>-4.7961634663806763E-14</v>
      </c>
      <c r="BE188" s="92">
        <f t="shared" si="87"/>
        <v>-4.7961634663806763E-14</v>
      </c>
      <c r="BF188" s="92">
        <f t="shared" si="87"/>
        <v>-4.7961634663806763E-14</v>
      </c>
      <c r="BG188" s="92">
        <f t="shared" si="87"/>
        <v>-4.7961634663806763E-14</v>
      </c>
      <c r="BH188" s="92">
        <f t="shared" si="87"/>
        <v>-4.7961634663806763E-14</v>
      </c>
    </row>
    <row r="189" spans="1:61" x14ac:dyDescent="0.25">
      <c r="A189" s="197"/>
      <c r="B189" s="197"/>
    </row>
    <row r="190" spans="1:61" x14ac:dyDescent="0.25">
      <c r="A190" s="197" t="s">
        <v>115</v>
      </c>
      <c r="B190" s="197"/>
      <c r="G190" s="83">
        <f>G188</f>
        <v>27.535484378575003</v>
      </c>
      <c r="H190" s="83">
        <f>H188</f>
        <v>54.368563940354001</v>
      </c>
      <c r="I190" s="83">
        <f>I188</f>
        <v>71.684304085972997</v>
      </c>
      <c r="J190" s="83">
        <f>J188</f>
        <v>89.874505399591996</v>
      </c>
      <c r="K190" s="83">
        <f t="shared" ref="K190:BH190" si="88">K188</f>
        <v>113.94950671321099</v>
      </c>
      <c r="L190" s="83">
        <f t="shared" si="88"/>
        <v>130.67090802682998</v>
      </c>
      <c r="M190" s="83">
        <f t="shared" si="88"/>
        <v>128.22782934044898</v>
      </c>
      <c r="N190" s="83">
        <f t="shared" si="88"/>
        <v>123.76875065406797</v>
      </c>
      <c r="O190" s="83">
        <f t="shared" si="88"/>
        <v>119.30967196768697</v>
      </c>
      <c r="P190" s="83">
        <f t="shared" si="88"/>
        <v>114.85059328130596</v>
      </c>
      <c r="Q190" s="83">
        <f t="shared" si="88"/>
        <v>110.39151459492496</v>
      </c>
      <c r="R190" s="83">
        <f t="shared" si="88"/>
        <v>105.93243590854395</v>
      </c>
      <c r="S190" s="83">
        <f t="shared" si="88"/>
        <v>101.47335722216295</v>
      </c>
      <c r="T190" s="83">
        <f t="shared" si="88"/>
        <v>97.014278535781941</v>
      </c>
      <c r="U190" s="83">
        <f t="shared" si="88"/>
        <v>92.555199849400935</v>
      </c>
      <c r="V190" s="83">
        <f t="shared" si="88"/>
        <v>88.09612116301993</v>
      </c>
      <c r="W190" s="83">
        <f t="shared" si="88"/>
        <v>83.637042476638925</v>
      </c>
      <c r="X190" s="83">
        <f t="shared" si="88"/>
        <v>79.17796379025792</v>
      </c>
      <c r="Y190" s="83">
        <f t="shared" si="88"/>
        <v>74.718885103876914</v>
      </c>
      <c r="Z190" s="83">
        <f t="shared" si="88"/>
        <v>70.259806417495909</v>
      </c>
      <c r="AA190" s="83">
        <f t="shared" si="88"/>
        <v>65.800727731114904</v>
      </c>
      <c r="AB190" s="83">
        <f t="shared" si="88"/>
        <v>61.341649044733906</v>
      </c>
      <c r="AC190" s="83">
        <f t="shared" si="88"/>
        <v>56.882570358352908</v>
      </c>
      <c r="AD190" s="83">
        <f t="shared" si="88"/>
        <v>52.42349167197191</v>
      </c>
      <c r="AE190" s="83">
        <f t="shared" si="88"/>
        <v>47.964412985590911</v>
      </c>
      <c r="AF190" s="83">
        <f t="shared" si="88"/>
        <v>43.505334299209913</v>
      </c>
      <c r="AG190" s="83">
        <f t="shared" si="88"/>
        <v>39.046255612828915</v>
      </c>
      <c r="AH190" s="83">
        <f t="shared" si="88"/>
        <v>34.587176926447917</v>
      </c>
      <c r="AI190" s="83">
        <f t="shared" si="88"/>
        <v>30.128098240066919</v>
      </c>
      <c r="AJ190" s="83">
        <f t="shared" si="88"/>
        <v>25.669019553685921</v>
      </c>
      <c r="AK190" s="83">
        <f t="shared" si="88"/>
        <v>21.209940867304923</v>
      </c>
      <c r="AL190" s="83">
        <f t="shared" si="88"/>
        <v>16.750862180923924</v>
      </c>
      <c r="AM190" s="83">
        <f t="shared" si="88"/>
        <v>12.291783494542925</v>
      </c>
      <c r="AN190" s="83">
        <f t="shared" si="88"/>
        <v>7.8327048081619246</v>
      </c>
      <c r="AO190" s="83">
        <f t="shared" si="88"/>
        <v>3.3736261217809247</v>
      </c>
      <c r="AP190" s="83">
        <f t="shared" si="88"/>
        <v>-4.7961634663806763E-14</v>
      </c>
      <c r="AQ190" s="83">
        <f t="shared" si="88"/>
        <v>-4.7961634663806763E-14</v>
      </c>
      <c r="AR190" s="83">
        <f t="shared" si="88"/>
        <v>-4.7961634663806763E-14</v>
      </c>
      <c r="AS190" s="83">
        <f t="shared" si="88"/>
        <v>-4.7961634663806763E-14</v>
      </c>
      <c r="AT190" s="83">
        <f t="shared" si="88"/>
        <v>-4.7961634663806763E-14</v>
      </c>
      <c r="AU190" s="83">
        <f t="shared" si="88"/>
        <v>-4.7961634663806763E-14</v>
      </c>
      <c r="AV190" s="83">
        <f t="shared" si="88"/>
        <v>-4.7961634663806763E-14</v>
      </c>
      <c r="AW190" s="83">
        <f t="shared" si="88"/>
        <v>-4.7961634663806763E-14</v>
      </c>
      <c r="AX190" s="83">
        <f t="shared" si="88"/>
        <v>-4.7961634663806763E-14</v>
      </c>
      <c r="AY190" s="83">
        <f t="shared" si="88"/>
        <v>-4.7961634663806763E-14</v>
      </c>
      <c r="AZ190" s="83">
        <f t="shared" si="88"/>
        <v>-4.7961634663806763E-14</v>
      </c>
      <c r="BA190" s="83">
        <f t="shared" si="88"/>
        <v>-4.7961634663806763E-14</v>
      </c>
      <c r="BB190" s="83">
        <f t="shared" si="88"/>
        <v>-4.7961634663806763E-14</v>
      </c>
      <c r="BC190" s="83">
        <f t="shared" si="88"/>
        <v>-4.7961634663806763E-14</v>
      </c>
      <c r="BD190" s="83">
        <f t="shared" si="88"/>
        <v>-4.7961634663806763E-14</v>
      </c>
      <c r="BE190" s="83">
        <f t="shared" si="88"/>
        <v>-4.7961634663806763E-14</v>
      </c>
      <c r="BF190" s="83">
        <f t="shared" si="88"/>
        <v>-4.7961634663806763E-14</v>
      </c>
      <c r="BG190" s="83">
        <f t="shared" si="88"/>
        <v>-4.7961634663806763E-14</v>
      </c>
      <c r="BH190" s="83">
        <f t="shared" si="88"/>
        <v>-4.7961634663806763E-14</v>
      </c>
    </row>
    <row r="191" spans="1:61" x14ac:dyDescent="0.25">
      <c r="A191" s="200" t="s">
        <v>133</v>
      </c>
      <c r="B191" s="200"/>
      <c r="C191" s="61">
        <f>$C$61</f>
        <v>2</v>
      </c>
      <c r="D191" s="189"/>
      <c r="G191" s="83">
        <f ca="1">SUM(OFFSET(G190,0,0,1,-MIN($C191,G$55+1)))/$C191</f>
        <v>13.767742189287501</v>
      </c>
      <c r="H191" s="83">
        <f t="shared" ref="H191:BH191" ca="1" si="89">SUM(OFFSET(H190,0,0,1,-MIN($C191,H$55+1)))/$C191</f>
        <v>40.9520241594645</v>
      </c>
      <c r="I191" s="83">
        <f t="shared" ca="1" si="89"/>
        <v>63.026434013163495</v>
      </c>
      <c r="J191" s="83">
        <f t="shared" ca="1" si="89"/>
        <v>80.779404742782503</v>
      </c>
      <c r="K191" s="83">
        <f t="shared" ca="1" si="89"/>
        <v>101.91200605640149</v>
      </c>
      <c r="L191" s="83">
        <f t="shared" ca="1" si="89"/>
        <v>122.31020737002049</v>
      </c>
      <c r="M191" s="83">
        <f t="shared" ca="1" si="89"/>
        <v>129.44936868363948</v>
      </c>
      <c r="N191" s="83">
        <f t="shared" ca="1" si="89"/>
        <v>125.99828999725847</v>
      </c>
      <c r="O191" s="83">
        <f t="shared" ca="1" si="89"/>
        <v>121.53921131087748</v>
      </c>
      <c r="P191" s="83">
        <f t="shared" ca="1" si="89"/>
        <v>117.08013262449646</v>
      </c>
      <c r="Q191" s="83">
        <f t="shared" ca="1" si="89"/>
        <v>112.62105393811547</v>
      </c>
      <c r="R191" s="83">
        <f t="shared" ca="1" si="89"/>
        <v>108.16197525173445</v>
      </c>
      <c r="S191" s="83">
        <f t="shared" ca="1" si="89"/>
        <v>103.70289656535346</v>
      </c>
      <c r="T191" s="83">
        <f t="shared" ca="1" si="89"/>
        <v>99.243817878972436</v>
      </c>
      <c r="U191" s="83">
        <f t="shared" ca="1" si="89"/>
        <v>94.784739192591445</v>
      </c>
      <c r="V191" s="83">
        <f t="shared" ca="1" si="89"/>
        <v>90.325660506210426</v>
      </c>
      <c r="W191" s="83">
        <f t="shared" ca="1" si="89"/>
        <v>85.866581819829435</v>
      </c>
      <c r="X191" s="83">
        <f t="shared" ca="1" si="89"/>
        <v>81.407503133448415</v>
      </c>
      <c r="Y191" s="83">
        <f t="shared" ca="1" si="89"/>
        <v>76.948424447067424</v>
      </c>
      <c r="Z191" s="83">
        <f t="shared" ca="1" si="89"/>
        <v>72.489345760686405</v>
      </c>
      <c r="AA191" s="83">
        <f t="shared" ca="1" si="89"/>
        <v>68.030267074305414</v>
      </c>
      <c r="AB191" s="83">
        <f t="shared" ca="1" si="89"/>
        <v>63.571188387924408</v>
      </c>
      <c r="AC191" s="83">
        <f t="shared" ca="1" si="89"/>
        <v>59.112109701543403</v>
      </c>
      <c r="AD191" s="83">
        <f t="shared" ca="1" si="89"/>
        <v>54.653031015162412</v>
      </c>
      <c r="AE191" s="83">
        <f t="shared" ca="1" si="89"/>
        <v>50.193952328781407</v>
      </c>
      <c r="AF191" s="83">
        <f t="shared" ca="1" si="89"/>
        <v>45.734873642400416</v>
      </c>
      <c r="AG191" s="83">
        <f t="shared" ca="1" si="89"/>
        <v>41.275794956019411</v>
      </c>
      <c r="AH191" s="83">
        <f t="shared" ca="1" si="89"/>
        <v>36.81671626963842</v>
      </c>
      <c r="AI191" s="83">
        <f t="shared" ca="1" si="89"/>
        <v>32.357637583257414</v>
      </c>
      <c r="AJ191" s="83">
        <f t="shared" ca="1" si="89"/>
        <v>27.89855889687642</v>
      </c>
      <c r="AK191" s="83">
        <f t="shared" ca="1" si="89"/>
        <v>23.439480210495422</v>
      </c>
      <c r="AL191" s="83">
        <f t="shared" ca="1" si="89"/>
        <v>18.980401524114423</v>
      </c>
      <c r="AM191" s="83">
        <f t="shared" ca="1" si="89"/>
        <v>14.521322837733425</v>
      </c>
      <c r="AN191" s="83">
        <f t="shared" ca="1" si="89"/>
        <v>10.062244151352424</v>
      </c>
      <c r="AO191" s="83">
        <f t="shared" ca="1" si="89"/>
        <v>5.6031654649714246</v>
      </c>
      <c r="AP191" s="83">
        <f t="shared" ca="1" si="89"/>
        <v>1.6868130608904384</v>
      </c>
      <c r="AQ191" s="83">
        <f t="shared" ca="1" si="89"/>
        <v>-4.7961634663806763E-14</v>
      </c>
      <c r="AR191" s="83">
        <f t="shared" ca="1" si="89"/>
        <v>-4.7961634663806763E-14</v>
      </c>
      <c r="AS191" s="83">
        <f t="shared" ca="1" si="89"/>
        <v>-4.7961634663806763E-14</v>
      </c>
      <c r="AT191" s="83">
        <f t="shared" ca="1" si="89"/>
        <v>-4.7961634663806763E-14</v>
      </c>
      <c r="AU191" s="83">
        <f t="shared" ca="1" si="89"/>
        <v>-4.7961634663806763E-14</v>
      </c>
      <c r="AV191" s="83">
        <f t="shared" ca="1" si="89"/>
        <v>-4.7961634663806763E-14</v>
      </c>
      <c r="AW191" s="83">
        <f t="shared" ca="1" si="89"/>
        <v>-4.7961634663806763E-14</v>
      </c>
      <c r="AX191" s="83">
        <f t="shared" ca="1" si="89"/>
        <v>-4.7961634663806763E-14</v>
      </c>
      <c r="AY191" s="83">
        <f t="shared" ca="1" si="89"/>
        <v>-4.7961634663806763E-14</v>
      </c>
      <c r="AZ191" s="83">
        <f t="shared" ca="1" si="89"/>
        <v>-4.7961634663806763E-14</v>
      </c>
      <c r="BA191" s="83">
        <f t="shared" ca="1" si="89"/>
        <v>-4.7961634663806763E-14</v>
      </c>
      <c r="BB191" s="83">
        <f t="shared" ca="1" si="89"/>
        <v>-4.7961634663806763E-14</v>
      </c>
      <c r="BC191" s="83">
        <f t="shared" ca="1" si="89"/>
        <v>-4.7961634663806763E-14</v>
      </c>
      <c r="BD191" s="83">
        <f t="shared" ca="1" si="89"/>
        <v>-4.7961634663806763E-14</v>
      </c>
      <c r="BE191" s="83">
        <f t="shared" ca="1" si="89"/>
        <v>-4.7961634663806763E-14</v>
      </c>
      <c r="BF191" s="83">
        <f t="shared" ca="1" si="89"/>
        <v>-4.7961634663806763E-14</v>
      </c>
      <c r="BG191" s="83">
        <f t="shared" ca="1" si="89"/>
        <v>-4.7961634663806763E-14</v>
      </c>
      <c r="BH191" s="83">
        <f t="shared" ca="1" si="89"/>
        <v>-4.7961634663806763E-14</v>
      </c>
    </row>
    <row r="192" spans="1:61" x14ac:dyDescent="0.25">
      <c r="A192" s="200" t="s">
        <v>140</v>
      </c>
      <c r="B192" s="200"/>
      <c r="C192" s="147">
        <f>$C$62</f>
        <v>0.46</v>
      </c>
      <c r="G192" s="83">
        <f t="shared" ref="G192:BG193" ca="1" si="90">G191*$C192</f>
        <v>6.3331614070722511</v>
      </c>
      <c r="H192" s="83">
        <f t="shared" ca="1" si="90"/>
        <v>18.837931113353672</v>
      </c>
      <c r="I192" s="83">
        <f t="shared" ca="1" si="90"/>
        <v>28.99215964605521</v>
      </c>
      <c r="J192" s="83">
        <f t="shared" ca="1" si="90"/>
        <v>37.158526181679953</v>
      </c>
      <c r="K192" s="83">
        <f t="shared" ca="1" si="90"/>
        <v>46.879522785944687</v>
      </c>
      <c r="L192" s="83">
        <f t="shared" ca="1" si="90"/>
        <v>56.26269539020943</v>
      </c>
      <c r="M192" s="83">
        <f t="shared" ca="1" si="90"/>
        <v>59.546709594474159</v>
      </c>
      <c r="N192" s="83">
        <f t="shared" ca="1" si="90"/>
        <v>57.959213398738896</v>
      </c>
      <c r="O192" s="83">
        <f t="shared" ca="1" si="90"/>
        <v>55.908037203003644</v>
      </c>
      <c r="P192" s="83">
        <f t="shared" ca="1" si="90"/>
        <v>53.856861007268371</v>
      </c>
      <c r="Q192" s="83">
        <f t="shared" ca="1" si="90"/>
        <v>51.805684811533119</v>
      </c>
      <c r="R192" s="83">
        <f t="shared" ca="1" si="90"/>
        <v>49.754508615797846</v>
      </c>
      <c r="S192" s="83">
        <f t="shared" ca="1" si="90"/>
        <v>47.703332420062594</v>
      </c>
      <c r="T192" s="83">
        <f t="shared" ca="1" si="90"/>
        <v>45.652156224327321</v>
      </c>
      <c r="U192" s="83">
        <f t="shared" ca="1" si="90"/>
        <v>43.600980028592069</v>
      </c>
      <c r="V192" s="83">
        <f t="shared" ca="1" si="90"/>
        <v>41.549803832856796</v>
      </c>
      <c r="W192" s="83">
        <f t="shared" ca="1" si="90"/>
        <v>39.498627637121544</v>
      </c>
      <c r="X192" s="83">
        <f t="shared" ca="1" si="90"/>
        <v>37.447451441386271</v>
      </c>
      <c r="Y192" s="83">
        <f t="shared" ca="1" si="90"/>
        <v>35.396275245651019</v>
      </c>
      <c r="Z192" s="83">
        <f t="shared" ca="1" si="90"/>
        <v>33.345099049915746</v>
      </c>
      <c r="AA192" s="83">
        <f t="shared" ca="1" si="90"/>
        <v>31.29392285418049</v>
      </c>
      <c r="AB192" s="83">
        <f t="shared" ca="1" si="90"/>
        <v>29.242746658445228</v>
      </c>
      <c r="AC192" s="83">
        <f t="shared" ca="1" si="90"/>
        <v>27.191570462709965</v>
      </c>
      <c r="AD192" s="83">
        <f t="shared" ca="1" si="90"/>
        <v>25.14039426697471</v>
      </c>
      <c r="AE192" s="83">
        <f t="shared" ca="1" si="90"/>
        <v>23.089218071239447</v>
      </c>
      <c r="AF192" s="83">
        <f t="shared" ca="1" si="90"/>
        <v>21.038041875504192</v>
      </c>
      <c r="AG192" s="83">
        <f t="shared" ca="1" si="90"/>
        <v>18.986865679768929</v>
      </c>
      <c r="AH192" s="83">
        <f t="shared" ca="1" si="90"/>
        <v>16.935689484033674</v>
      </c>
      <c r="AI192" s="83">
        <f t="shared" ca="1" si="90"/>
        <v>14.884513288298411</v>
      </c>
      <c r="AJ192" s="83">
        <f t="shared" ca="1" si="90"/>
        <v>12.833337092563154</v>
      </c>
      <c r="AK192" s="83">
        <f t="shared" ca="1" si="90"/>
        <v>10.782160896827895</v>
      </c>
      <c r="AL192" s="83">
        <f t="shared" ca="1" si="90"/>
        <v>8.7309847010926358</v>
      </c>
      <c r="AM192" s="83">
        <f t="shared" ca="1" si="90"/>
        <v>6.6798085053573759</v>
      </c>
      <c r="AN192" s="83">
        <f t="shared" ca="1" si="90"/>
        <v>4.6286323096221151</v>
      </c>
      <c r="AO192" s="83">
        <f t="shared" ca="1" si="90"/>
        <v>2.5774561138868552</v>
      </c>
      <c r="AP192" s="83">
        <f t="shared" ca="1" si="90"/>
        <v>0.77593400800960166</v>
      </c>
      <c r="AQ192" s="83">
        <f t="shared" ca="1" si="90"/>
        <v>-2.2062351945351111E-14</v>
      </c>
      <c r="AR192" s="83">
        <f t="shared" ca="1" si="90"/>
        <v>-2.2062351945351111E-14</v>
      </c>
      <c r="AS192" s="83">
        <f t="shared" ca="1" si="90"/>
        <v>-2.2062351945351111E-14</v>
      </c>
      <c r="AT192" s="83">
        <f t="shared" ca="1" si="90"/>
        <v>-2.2062351945351111E-14</v>
      </c>
      <c r="AU192" s="83">
        <f t="shared" ca="1" si="90"/>
        <v>-2.2062351945351111E-14</v>
      </c>
      <c r="AV192" s="83">
        <f t="shared" ca="1" si="90"/>
        <v>-2.2062351945351111E-14</v>
      </c>
      <c r="AW192" s="83">
        <f t="shared" ca="1" si="90"/>
        <v>-2.2062351945351111E-14</v>
      </c>
      <c r="AX192" s="83">
        <f t="shared" ca="1" si="90"/>
        <v>-2.2062351945351111E-14</v>
      </c>
      <c r="AY192" s="83">
        <f t="shared" ca="1" si="90"/>
        <v>-2.2062351945351111E-14</v>
      </c>
      <c r="AZ192" s="83">
        <f t="shared" ca="1" si="90"/>
        <v>-2.2062351945351111E-14</v>
      </c>
      <c r="BA192" s="83">
        <f t="shared" ca="1" si="90"/>
        <v>-2.2062351945351111E-14</v>
      </c>
      <c r="BB192" s="83">
        <f t="shared" ca="1" si="90"/>
        <v>-2.2062351945351111E-14</v>
      </c>
      <c r="BC192" s="83">
        <f t="shared" ca="1" si="90"/>
        <v>-2.2062351945351111E-14</v>
      </c>
      <c r="BD192" s="83">
        <f t="shared" ca="1" si="90"/>
        <v>-2.2062351945351111E-14</v>
      </c>
      <c r="BE192" s="83">
        <f t="shared" ca="1" si="90"/>
        <v>-2.2062351945351111E-14</v>
      </c>
      <c r="BF192" s="83">
        <f t="shared" ca="1" si="90"/>
        <v>-2.2062351945351111E-14</v>
      </c>
      <c r="BG192" s="83">
        <f t="shared" ca="1" si="90"/>
        <v>-2.2062351945351111E-14</v>
      </c>
      <c r="BH192" s="83">
        <f ca="1">BH191*$C192</f>
        <v>-2.2062351945351111E-14</v>
      </c>
    </row>
    <row r="193" spans="1:61" x14ac:dyDescent="0.25">
      <c r="A193" s="200" t="s">
        <v>141</v>
      </c>
      <c r="B193" s="200"/>
      <c r="C193" s="147">
        <f>$C$63</f>
        <v>0.115</v>
      </c>
      <c r="G193" s="83">
        <f t="shared" ca="1" si="90"/>
        <v>0.72831356181330886</v>
      </c>
      <c r="H193" s="83">
        <f t="shared" ca="1" si="90"/>
        <v>2.1663620780356725</v>
      </c>
      <c r="I193" s="83">
        <f t="shared" ca="1" si="90"/>
        <v>3.3340983592963491</v>
      </c>
      <c r="J193" s="83">
        <f t="shared" ca="1" si="90"/>
        <v>4.2732305108931952</v>
      </c>
      <c r="K193" s="83">
        <f t="shared" ca="1" si="90"/>
        <v>5.3911451203836389</v>
      </c>
      <c r="L193" s="83">
        <f t="shared" ca="1" si="90"/>
        <v>6.4702099698740847</v>
      </c>
      <c r="M193" s="83">
        <f t="shared" ca="1" si="90"/>
        <v>6.8478716033645286</v>
      </c>
      <c r="N193" s="83">
        <f t="shared" ca="1" si="90"/>
        <v>6.665309540854973</v>
      </c>
      <c r="O193" s="83">
        <f t="shared" ca="1" si="90"/>
        <v>6.4294242783454196</v>
      </c>
      <c r="P193" s="83">
        <f t="shared" ca="1" si="90"/>
        <v>6.1935390158358627</v>
      </c>
      <c r="Q193" s="83">
        <f t="shared" ca="1" si="90"/>
        <v>5.9576537533263085</v>
      </c>
      <c r="R193" s="83">
        <f t="shared" ca="1" si="90"/>
        <v>5.7217684908167525</v>
      </c>
      <c r="S193" s="83">
        <f t="shared" ca="1" si="90"/>
        <v>5.4858832283071983</v>
      </c>
      <c r="T193" s="83">
        <f t="shared" ca="1" si="90"/>
        <v>5.2499979657976423</v>
      </c>
      <c r="U193" s="83">
        <f t="shared" ca="1" si="90"/>
        <v>5.0141127032880881</v>
      </c>
      <c r="V193" s="83">
        <f t="shared" ca="1" si="90"/>
        <v>4.7782274407785321</v>
      </c>
      <c r="W193" s="83">
        <f t="shared" ca="1" si="90"/>
        <v>4.5423421782689779</v>
      </c>
      <c r="X193" s="83">
        <f t="shared" ca="1" si="90"/>
        <v>4.306456915759421</v>
      </c>
      <c r="Y193" s="83">
        <f t="shared" ca="1" si="90"/>
        <v>4.0705716532498677</v>
      </c>
      <c r="Z193" s="83">
        <f t="shared" ca="1" si="90"/>
        <v>3.8346863907403108</v>
      </c>
      <c r="AA193" s="83">
        <f t="shared" ca="1" si="90"/>
        <v>3.5988011282307566</v>
      </c>
      <c r="AB193" s="83">
        <f t="shared" ca="1" si="90"/>
        <v>3.3629158657212015</v>
      </c>
      <c r="AC193" s="83">
        <f t="shared" ca="1" si="90"/>
        <v>3.1270306032116459</v>
      </c>
      <c r="AD193" s="83">
        <f t="shared" ca="1" si="90"/>
        <v>2.8911453407020917</v>
      </c>
      <c r="AE193" s="83">
        <f t="shared" ca="1" si="90"/>
        <v>2.6552600781925366</v>
      </c>
      <c r="AF193" s="83">
        <f t="shared" ca="1" si="90"/>
        <v>2.419374815682982</v>
      </c>
      <c r="AG193" s="83">
        <f t="shared" ca="1" si="90"/>
        <v>2.1834895531734269</v>
      </c>
      <c r="AH193" s="83">
        <f t="shared" ca="1" si="90"/>
        <v>1.9476042906638726</v>
      </c>
      <c r="AI193" s="83">
        <f t="shared" ca="1" si="90"/>
        <v>1.7117190281543173</v>
      </c>
      <c r="AJ193" s="83">
        <f t="shared" ca="1" si="90"/>
        <v>1.4758337656447627</v>
      </c>
      <c r="AK193" s="83">
        <f t="shared" ca="1" si="90"/>
        <v>1.239948503135208</v>
      </c>
      <c r="AL193" s="83">
        <f t="shared" ca="1" si="90"/>
        <v>1.0040632406256531</v>
      </c>
      <c r="AM193" s="83">
        <f t="shared" ca="1" si="90"/>
        <v>0.76817797811609823</v>
      </c>
      <c r="AN193" s="83">
        <f t="shared" ca="1" si="90"/>
        <v>0.53229271560654323</v>
      </c>
      <c r="AO193" s="83">
        <f t="shared" ca="1" si="90"/>
        <v>0.29640745309698835</v>
      </c>
      <c r="AP193" s="83">
        <f t="shared" ca="1" si="90"/>
        <v>8.9232410921104191E-2</v>
      </c>
      <c r="AQ193" s="83">
        <f t="shared" ca="1" si="90"/>
        <v>-2.537170473715378E-15</v>
      </c>
      <c r="AR193" s="83">
        <f t="shared" ca="1" si="90"/>
        <v>-2.537170473715378E-15</v>
      </c>
      <c r="AS193" s="83">
        <f t="shared" ca="1" si="90"/>
        <v>-2.537170473715378E-15</v>
      </c>
      <c r="AT193" s="83">
        <f t="shared" ca="1" si="90"/>
        <v>-2.537170473715378E-15</v>
      </c>
      <c r="AU193" s="83">
        <f t="shared" ca="1" si="90"/>
        <v>-2.537170473715378E-15</v>
      </c>
      <c r="AV193" s="83">
        <f t="shared" ca="1" si="90"/>
        <v>-2.537170473715378E-15</v>
      </c>
      <c r="AW193" s="83">
        <f t="shared" ca="1" si="90"/>
        <v>-2.537170473715378E-15</v>
      </c>
      <c r="AX193" s="83">
        <f t="shared" ca="1" si="90"/>
        <v>-2.537170473715378E-15</v>
      </c>
      <c r="AY193" s="83">
        <f t="shared" ca="1" si="90"/>
        <v>-2.537170473715378E-15</v>
      </c>
      <c r="AZ193" s="83">
        <f t="shared" ca="1" si="90"/>
        <v>-2.537170473715378E-15</v>
      </c>
      <c r="BA193" s="83">
        <f t="shared" ca="1" si="90"/>
        <v>-2.537170473715378E-15</v>
      </c>
      <c r="BB193" s="83">
        <f t="shared" ca="1" si="90"/>
        <v>-2.537170473715378E-15</v>
      </c>
      <c r="BC193" s="83">
        <f t="shared" ca="1" si="90"/>
        <v>-2.537170473715378E-15</v>
      </c>
      <c r="BD193" s="83">
        <f t="shared" ca="1" si="90"/>
        <v>-2.537170473715378E-15</v>
      </c>
      <c r="BE193" s="83">
        <f t="shared" ca="1" si="90"/>
        <v>-2.537170473715378E-15</v>
      </c>
      <c r="BF193" s="83">
        <f t="shared" ca="1" si="90"/>
        <v>-2.537170473715378E-15</v>
      </c>
      <c r="BG193" s="83">
        <f t="shared" ca="1" si="90"/>
        <v>-2.537170473715378E-15</v>
      </c>
      <c r="BH193" s="83">
        <f ca="1">BH192*$C193</f>
        <v>-2.537170473715378E-15</v>
      </c>
    </row>
    <row r="196" spans="1:61" s="188" customFormat="1" ht="15.6" x14ac:dyDescent="0.3">
      <c r="A196" s="187" t="s">
        <v>76</v>
      </c>
      <c r="B196" s="187"/>
    </row>
    <row r="198" spans="1:61" ht="15.6" x14ac:dyDescent="0.3">
      <c r="A198" s="142" t="s">
        <v>79</v>
      </c>
      <c r="B198" s="142"/>
    </row>
    <row r="199" spans="1:61" x14ac:dyDescent="0.25">
      <c r="A199" s="83" t="s">
        <v>132</v>
      </c>
      <c r="G199" s="143"/>
      <c r="H199" s="143"/>
      <c r="I199" s="143"/>
      <c r="J199" s="143"/>
      <c r="K199" s="143"/>
      <c r="L199" s="143"/>
      <c r="M199" s="143"/>
      <c r="N199" s="143"/>
    </row>
    <row r="200" spans="1:61" x14ac:dyDescent="0.25">
      <c r="A200" s="83" t="s">
        <v>109</v>
      </c>
      <c r="D200" s="144">
        <f>SUM(G200:N200)</f>
        <v>-7.2322447000000012E-3</v>
      </c>
      <c r="G200" s="144">
        <f>G215+G230</f>
        <v>0.20705724049999999</v>
      </c>
      <c r="H200" s="144">
        <f t="shared" ref="H200:N200" si="91">H215+H230</f>
        <v>-0.21428948519999999</v>
      </c>
      <c r="I200" s="144">
        <f t="shared" si="91"/>
        <v>0</v>
      </c>
      <c r="J200" s="144">
        <f t="shared" si="91"/>
        <v>0</v>
      </c>
      <c r="K200" s="144">
        <f t="shared" si="91"/>
        <v>0</v>
      </c>
      <c r="L200" s="144">
        <f t="shared" si="91"/>
        <v>0</v>
      </c>
      <c r="M200" s="144">
        <f t="shared" si="91"/>
        <v>0</v>
      </c>
      <c r="N200" s="144">
        <f t="shared" si="91"/>
        <v>0</v>
      </c>
    </row>
    <row r="201" spans="1:61" x14ac:dyDescent="0.25">
      <c r="A201" s="83" t="s">
        <v>110</v>
      </c>
      <c r="G201" s="144">
        <f t="shared" ref="G201:N201" si="92">+F201+G200</f>
        <v>0.20705724049999999</v>
      </c>
      <c r="H201" s="144">
        <f t="shared" si="92"/>
        <v>-7.2322447000000012E-3</v>
      </c>
      <c r="I201" s="144">
        <f t="shared" si="92"/>
        <v>-7.2322447000000012E-3</v>
      </c>
      <c r="J201" s="144">
        <f t="shared" si="92"/>
        <v>-7.2322447000000012E-3</v>
      </c>
      <c r="K201" s="144">
        <f t="shared" si="92"/>
        <v>-7.2322447000000012E-3</v>
      </c>
      <c r="L201" s="144">
        <f t="shared" si="92"/>
        <v>-7.2322447000000012E-3</v>
      </c>
      <c r="M201" s="144">
        <f t="shared" si="92"/>
        <v>-7.2322447000000012E-3</v>
      </c>
      <c r="N201" s="144">
        <f t="shared" si="92"/>
        <v>-7.2322447000000012E-3</v>
      </c>
    </row>
    <row r="203" spans="1:61" x14ac:dyDescent="0.25">
      <c r="A203" s="146" t="s">
        <v>111</v>
      </c>
      <c r="B203" s="146"/>
      <c r="G203" s="144">
        <f t="shared" ref="G203:BH203" si="93">F206</f>
        <v>0</v>
      </c>
      <c r="H203" s="144">
        <f t="shared" si="93"/>
        <v>0.20084552328499999</v>
      </c>
      <c r="I203" s="144">
        <f t="shared" si="93"/>
        <v>0</v>
      </c>
      <c r="J203" s="144">
        <f t="shared" si="93"/>
        <v>2.1696734100000003E-4</v>
      </c>
      <c r="K203" s="144">
        <f t="shared" si="93"/>
        <v>4.3393468200000006E-4</v>
      </c>
      <c r="L203" s="144">
        <f t="shared" si="93"/>
        <v>6.5090202300000009E-4</v>
      </c>
      <c r="M203" s="144">
        <f t="shared" si="93"/>
        <v>8.6786936400000013E-4</v>
      </c>
      <c r="N203" s="144">
        <f t="shared" si="93"/>
        <v>1.0848367050000003E-3</v>
      </c>
      <c r="O203" s="144">
        <f t="shared" si="93"/>
        <v>1.3018040460000004E-3</v>
      </c>
      <c r="P203" s="144">
        <f t="shared" si="93"/>
        <v>1.5187713870000005E-3</v>
      </c>
      <c r="Q203" s="144">
        <f t="shared" si="93"/>
        <v>1.7357387280000007E-3</v>
      </c>
      <c r="R203" s="144">
        <f t="shared" si="93"/>
        <v>1.9527060690000008E-3</v>
      </c>
      <c r="S203" s="144">
        <f t="shared" si="93"/>
        <v>2.169673410000001E-3</v>
      </c>
      <c r="T203" s="144">
        <f t="shared" si="93"/>
        <v>2.3866407510000011E-3</v>
      </c>
      <c r="U203" s="144">
        <f t="shared" si="93"/>
        <v>2.6036080920000012E-3</v>
      </c>
      <c r="V203" s="144">
        <f t="shared" si="93"/>
        <v>2.8205754330000014E-3</v>
      </c>
      <c r="W203" s="144">
        <f t="shared" si="93"/>
        <v>3.0375427740000015E-3</v>
      </c>
      <c r="X203" s="144">
        <f t="shared" si="93"/>
        <v>3.2545101150000017E-3</v>
      </c>
      <c r="Y203" s="144">
        <f t="shared" si="93"/>
        <v>3.4714774560000018E-3</v>
      </c>
      <c r="Z203" s="144">
        <f t="shared" si="93"/>
        <v>3.6884447970000019E-3</v>
      </c>
      <c r="AA203" s="144">
        <f t="shared" si="93"/>
        <v>3.9054121380000021E-3</v>
      </c>
      <c r="AB203" s="144">
        <f t="shared" si="93"/>
        <v>4.1223794790000018E-3</v>
      </c>
      <c r="AC203" s="144">
        <f t="shared" si="93"/>
        <v>4.3393468200000019E-3</v>
      </c>
      <c r="AD203" s="144">
        <f t="shared" si="93"/>
        <v>4.5563141610000021E-3</v>
      </c>
      <c r="AE203" s="144">
        <f t="shared" si="93"/>
        <v>4.7732815020000022E-3</v>
      </c>
      <c r="AF203" s="144">
        <f t="shared" si="93"/>
        <v>4.9902488430000023E-3</v>
      </c>
      <c r="AG203" s="144">
        <f t="shared" si="93"/>
        <v>5.2072161840000025E-3</v>
      </c>
      <c r="AH203" s="144">
        <f t="shared" si="93"/>
        <v>5.4241835250000026E-3</v>
      </c>
      <c r="AI203" s="144">
        <f t="shared" si="93"/>
        <v>5.6411508660000028E-3</v>
      </c>
      <c r="AJ203" s="144">
        <f t="shared" si="93"/>
        <v>5.8581182070000029E-3</v>
      </c>
      <c r="AK203" s="144">
        <f t="shared" si="93"/>
        <v>6.075085548000003E-3</v>
      </c>
      <c r="AL203" s="144">
        <f t="shared" si="93"/>
        <v>6.2920528890000032E-3</v>
      </c>
      <c r="AM203" s="144">
        <f t="shared" si="93"/>
        <v>6.5090202300000033E-3</v>
      </c>
      <c r="AN203" s="144">
        <f t="shared" si="93"/>
        <v>6.7259875710000035E-3</v>
      </c>
      <c r="AO203" s="144">
        <f t="shared" si="93"/>
        <v>6.9429549120000036E-3</v>
      </c>
      <c r="AP203" s="144">
        <f t="shared" si="93"/>
        <v>7.1599222530000037E-3</v>
      </c>
      <c r="AQ203" s="144">
        <f t="shared" si="93"/>
        <v>7.3768895940000039E-3</v>
      </c>
      <c r="AR203" s="144">
        <f t="shared" si="93"/>
        <v>7.593856935000004E-3</v>
      </c>
      <c r="AS203" s="144">
        <f t="shared" si="93"/>
        <v>7.8108242760000042E-3</v>
      </c>
      <c r="AT203" s="144">
        <f t="shared" si="93"/>
        <v>8.0277916170000043E-3</v>
      </c>
      <c r="AU203" s="144">
        <f t="shared" si="93"/>
        <v>8.2447589580000036E-3</v>
      </c>
      <c r="AV203" s="144">
        <f t="shared" si="93"/>
        <v>8.4617262990000029E-3</v>
      </c>
      <c r="AW203" s="144">
        <f t="shared" si="93"/>
        <v>8.6786936400000021E-3</v>
      </c>
      <c r="AX203" s="144">
        <f t="shared" si="93"/>
        <v>8.8956609810000014E-3</v>
      </c>
      <c r="AY203" s="144">
        <f t="shared" si="93"/>
        <v>9.1126283220000007E-3</v>
      </c>
      <c r="AZ203" s="144">
        <f t="shared" si="93"/>
        <v>9.3295956629999999E-3</v>
      </c>
      <c r="BA203" s="144">
        <f t="shared" si="93"/>
        <v>9.5465630039999992E-3</v>
      </c>
      <c r="BB203" s="144">
        <f t="shared" si="93"/>
        <v>9.7635303449999985E-3</v>
      </c>
      <c r="BC203" s="144">
        <f t="shared" si="93"/>
        <v>9.9804976859999978E-3</v>
      </c>
      <c r="BD203" s="144">
        <f t="shared" si="93"/>
        <v>1.0197465026999997E-2</v>
      </c>
      <c r="BE203" s="144">
        <f t="shared" si="93"/>
        <v>1.0414432367999996E-2</v>
      </c>
      <c r="BF203" s="144">
        <f t="shared" si="93"/>
        <v>1.0631399708999996E-2</v>
      </c>
      <c r="BG203" s="144">
        <f t="shared" si="93"/>
        <v>1.0848367049999995E-2</v>
      </c>
      <c r="BH203" s="144">
        <f t="shared" si="93"/>
        <v>1.1065334390999994E-2</v>
      </c>
      <c r="BI203" s="144"/>
    </row>
    <row r="204" spans="1:61" x14ac:dyDescent="0.25">
      <c r="A204" s="146" t="s">
        <v>112</v>
      </c>
      <c r="B204" s="146"/>
      <c r="D204" s="144">
        <f>SUM(G204:N204)</f>
        <v>-7.2322447000000012E-3</v>
      </c>
      <c r="E204" s="144"/>
      <c r="F204" s="144"/>
      <c r="G204" s="144">
        <f>G200</f>
        <v>0.20705724049999999</v>
      </c>
      <c r="H204" s="144">
        <f>H200</f>
        <v>-0.21428948519999999</v>
      </c>
      <c r="I204" s="144">
        <f>I200</f>
        <v>0</v>
      </c>
      <c r="J204" s="144">
        <f t="shared" ref="J204:BH204" si="94">J200</f>
        <v>0</v>
      </c>
      <c r="K204" s="144">
        <f t="shared" si="94"/>
        <v>0</v>
      </c>
      <c r="L204" s="144">
        <f t="shared" si="94"/>
        <v>0</v>
      </c>
      <c r="M204" s="144">
        <f t="shared" si="94"/>
        <v>0</v>
      </c>
      <c r="N204" s="144">
        <f t="shared" si="94"/>
        <v>0</v>
      </c>
      <c r="O204" s="144">
        <f t="shared" si="94"/>
        <v>0</v>
      </c>
      <c r="P204" s="144">
        <f t="shared" si="94"/>
        <v>0</v>
      </c>
      <c r="Q204" s="144">
        <f t="shared" si="94"/>
        <v>0</v>
      </c>
      <c r="R204" s="144">
        <f t="shared" si="94"/>
        <v>0</v>
      </c>
      <c r="S204" s="144">
        <f t="shared" si="94"/>
        <v>0</v>
      </c>
      <c r="T204" s="144">
        <f t="shared" si="94"/>
        <v>0</v>
      </c>
      <c r="U204" s="144">
        <f t="shared" si="94"/>
        <v>0</v>
      </c>
      <c r="V204" s="144">
        <f t="shared" si="94"/>
        <v>0</v>
      </c>
      <c r="W204" s="144">
        <f t="shared" si="94"/>
        <v>0</v>
      </c>
      <c r="X204" s="144">
        <f t="shared" si="94"/>
        <v>0</v>
      </c>
      <c r="Y204" s="144">
        <f t="shared" si="94"/>
        <v>0</v>
      </c>
      <c r="Z204" s="144">
        <f t="shared" si="94"/>
        <v>0</v>
      </c>
      <c r="AA204" s="144">
        <f t="shared" si="94"/>
        <v>0</v>
      </c>
      <c r="AB204" s="144">
        <f t="shared" si="94"/>
        <v>0</v>
      </c>
      <c r="AC204" s="144">
        <f t="shared" si="94"/>
        <v>0</v>
      </c>
      <c r="AD204" s="144">
        <f t="shared" si="94"/>
        <v>0</v>
      </c>
      <c r="AE204" s="144">
        <f t="shared" si="94"/>
        <v>0</v>
      </c>
      <c r="AF204" s="144">
        <f t="shared" si="94"/>
        <v>0</v>
      </c>
      <c r="AG204" s="144">
        <f t="shared" si="94"/>
        <v>0</v>
      </c>
      <c r="AH204" s="144">
        <f t="shared" si="94"/>
        <v>0</v>
      </c>
      <c r="AI204" s="144">
        <f t="shared" si="94"/>
        <v>0</v>
      </c>
      <c r="AJ204" s="144">
        <f t="shared" si="94"/>
        <v>0</v>
      </c>
      <c r="AK204" s="144">
        <f t="shared" si="94"/>
        <v>0</v>
      </c>
      <c r="AL204" s="144">
        <f t="shared" si="94"/>
        <v>0</v>
      </c>
      <c r="AM204" s="144">
        <f t="shared" si="94"/>
        <v>0</v>
      </c>
      <c r="AN204" s="144">
        <f t="shared" si="94"/>
        <v>0</v>
      </c>
      <c r="AO204" s="144">
        <f t="shared" si="94"/>
        <v>0</v>
      </c>
      <c r="AP204" s="144">
        <f t="shared" si="94"/>
        <v>0</v>
      </c>
      <c r="AQ204" s="144">
        <f t="shared" si="94"/>
        <v>0</v>
      </c>
      <c r="AR204" s="144">
        <f t="shared" si="94"/>
        <v>0</v>
      </c>
      <c r="AS204" s="144">
        <f t="shared" si="94"/>
        <v>0</v>
      </c>
      <c r="AT204" s="144">
        <f t="shared" si="94"/>
        <v>0</v>
      </c>
      <c r="AU204" s="144">
        <f t="shared" si="94"/>
        <v>0</v>
      </c>
      <c r="AV204" s="144">
        <f t="shared" si="94"/>
        <v>0</v>
      </c>
      <c r="AW204" s="144">
        <f t="shared" si="94"/>
        <v>0</v>
      </c>
      <c r="AX204" s="144">
        <f t="shared" si="94"/>
        <v>0</v>
      </c>
      <c r="AY204" s="144">
        <f t="shared" si="94"/>
        <v>0</v>
      </c>
      <c r="AZ204" s="144">
        <f t="shared" si="94"/>
        <v>0</v>
      </c>
      <c r="BA204" s="144">
        <f t="shared" si="94"/>
        <v>0</v>
      </c>
      <c r="BB204" s="144">
        <f t="shared" si="94"/>
        <v>0</v>
      </c>
      <c r="BC204" s="144">
        <f t="shared" si="94"/>
        <v>0</v>
      </c>
      <c r="BD204" s="144">
        <f t="shared" si="94"/>
        <v>0</v>
      </c>
      <c r="BE204" s="144">
        <f t="shared" si="94"/>
        <v>0</v>
      </c>
      <c r="BF204" s="144">
        <f t="shared" si="94"/>
        <v>0</v>
      </c>
      <c r="BG204" s="144">
        <f t="shared" si="94"/>
        <v>0</v>
      </c>
      <c r="BH204" s="144">
        <f t="shared" si="94"/>
        <v>0</v>
      </c>
      <c r="BI204" s="144"/>
    </row>
    <row r="205" spans="1:61" x14ac:dyDescent="0.25">
      <c r="A205" s="146" t="s">
        <v>113</v>
      </c>
      <c r="B205" s="146"/>
      <c r="C205" s="147"/>
      <c r="D205" s="144">
        <f>SUM(G205:BH205)</f>
        <v>1.8514546431999988E-2</v>
      </c>
      <c r="G205" s="144">
        <f>G220+G235</f>
        <v>-6.2117172149999999E-3</v>
      </c>
      <c r="H205" s="144">
        <f t="shared" ref="H205:BH205" si="95">H220+H235</f>
        <v>1.3443961915E-2</v>
      </c>
      <c r="I205" s="144">
        <f t="shared" si="95"/>
        <v>2.1696734100000003E-4</v>
      </c>
      <c r="J205" s="144">
        <f t="shared" si="95"/>
        <v>2.1696734100000003E-4</v>
      </c>
      <c r="K205" s="144">
        <f t="shared" si="95"/>
        <v>2.1696734100000003E-4</v>
      </c>
      <c r="L205" s="144">
        <f t="shared" si="95"/>
        <v>2.1696734100000003E-4</v>
      </c>
      <c r="M205" s="144">
        <f t="shared" si="95"/>
        <v>2.1696734100000003E-4</v>
      </c>
      <c r="N205" s="144">
        <f t="shared" si="95"/>
        <v>2.1696734100000003E-4</v>
      </c>
      <c r="O205" s="144">
        <f t="shared" si="95"/>
        <v>2.1696734100000003E-4</v>
      </c>
      <c r="P205" s="144">
        <f t="shared" si="95"/>
        <v>2.1696734100000003E-4</v>
      </c>
      <c r="Q205" s="144">
        <f t="shared" si="95"/>
        <v>2.1696734100000003E-4</v>
      </c>
      <c r="R205" s="144">
        <f t="shared" si="95"/>
        <v>2.1696734100000003E-4</v>
      </c>
      <c r="S205" s="144">
        <f t="shared" si="95"/>
        <v>2.1696734100000003E-4</v>
      </c>
      <c r="T205" s="144">
        <f t="shared" si="95"/>
        <v>2.1696734100000003E-4</v>
      </c>
      <c r="U205" s="144">
        <f t="shared" si="95"/>
        <v>2.1696734100000003E-4</v>
      </c>
      <c r="V205" s="144">
        <f t="shared" si="95"/>
        <v>2.1696734100000003E-4</v>
      </c>
      <c r="W205" s="144">
        <f t="shared" si="95"/>
        <v>2.1696734100000003E-4</v>
      </c>
      <c r="X205" s="144">
        <f t="shared" si="95"/>
        <v>2.1696734100000003E-4</v>
      </c>
      <c r="Y205" s="144">
        <f t="shared" si="95"/>
        <v>2.1696734100000003E-4</v>
      </c>
      <c r="Z205" s="144">
        <f t="shared" si="95"/>
        <v>2.1696734100000003E-4</v>
      </c>
      <c r="AA205" s="144">
        <f t="shared" si="95"/>
        <v>2.1696734100000003E-4</v>
      </c>
      <c r="AB205" s="144">
        <f t="shared" si="95"/>
        <v>2.1696734100000003E-4</v>
      </c>
      <c r="AC205" s="144">
        <f t="shared" si="95"/>
        <v>2.1696734100000003E-4</v>
      </c>
      <c r="AD205" s="144">
        <f t="shared" si="95"/>
        <v>2.1696734100000003E-4</v>
      </c>
      <c r="AE205" s="144">
        <f t="shared" si="95"/>
        <v>2.1696734100000003E-4</v>
      </c>
      <c r="AF205" s="144">
        <f t="shared" si="95"/>
        <v>2.1696734100000003E-4</v>
      </c>
      <c r="AG205" s="144">
        <f t="shared" si="95"/>
        <v>2.1696734100000003E-4</v>
      </c>
      <c r="AH205" s="144">
        <f t="shared" si="95"/>
        <v>2.1696734100000003E-4</v>
      </c>
      <c r="AI205" s="144">
        <f t="shared" si="95"/>
        <v>2.1696734100000003E-4</v>
      </c>
      <c r="AJ205" s="144">
        <f t="shared" si="95"/>
        <v>2.1696734100000003E-4</v>
      </c>
      <c r="AK205" s="144">
        <f t="shared" si="95"/>
        <v>2.1696734100000003E-4</v>
      </c>
      <c r="AL205" s="144">
        <f t="shared" si="95"/>
        <v>2.1696734100000003E-4</v>
      </c>
      <c r="AM205" s="144">
        <f t="shared" si="95"/>
        <v>2.1696734100000003E-4</v>
      </c>
      <c r="AN205" s="144">
        <f t="shared" si="95"/>
        <v>2.1696734100000003E-4</v>
      </c>
      <c r="AO205" s="144">
        <f t="shared" si="95"/>
        <v>2.1696734100000003E-4</v>
      </c>
      <c r="AP205" s="144">
        <f t="shared" si="95"/>
        <v>2.1696734100000003E-4</v>
      </c>
      <c r="AQ205" s="144">
        <f t="shared" si="95"/>
        <v>2.1696734100000003E-4</v>
      </c>
      <c r="AR205" s="144">
        <f t="shared" si="95"/>
        <v>2.1696734100000003E-4</v>
      </c>
      <c r="AS205" s="144">
        <f t="shared" si="95"/>
        <v>2.1696734100000003E-4</v>
      </c>
      <c r="AT205" s="144">
        <f t="shared" si="95"/>
        <v>2.1696734100000003E-4</v>
      </c>
      <c r="AU205" s="144">
        <f t="shared" si="95"/>
        <v>2.1696734100000003E-4</v>
      </c>
      <c r="AV205" s="144">
        <f t="shared" si="95"/>
        <v>2.1696734100000003E-4</v>
      </c>
      <c r="AW205" s="144">
        <f t="shared" si="95"/>
        <v>2.1696734100000003E-4</v>
      </c>
      <c r="AX205" s="144">
        <f t="shared" si="95"/>
        <v>2.1696734100000003E-4</v>
      </c>
      <c r="AY205" s="144">
        <f t="shared" si="95"/>
        <v>2.1696734100000003E-4</v>
      </c>
      <c r="AZ205" s="144">
        <f t="shared" si="95"/>
        <v>2.1696734100000003E-4</v>
      </c>
      <c r="BA205" s="144">
        <f t="shared" si="95"/>
        <v>2.1696734100000003E-4</v>
      </c>
      <c r="BB205" s="144">
        <f t="shared" si="95"/>
        <v>2.1696734100000003E-4</v>
      </c>
      <c r="BC205" s="144">
        <f t="shared" si="95"/>
        <v>2.1696734100000003E-4</v>
      </c>
      <c r="BD205" s="144">
        <f t="shared" si="95"/>
        <v>2.1696734100000003E-4</v>
      </c>
      <c r="BE205" s="144">
        <f t="shared" si="95"/>
        <v>2.1696734100000003E-4</v>
      </c>
      <c r="BF205" s="144">
        <f t="shared" si="95"/>
        <v>2.1696734100000003E-4</v>
      </c>
      <c r="BG205" s="144">
        <f t="shared" si="95"/>
        <v>2.1696734100000003E-4</v>
      </c>
      <c r="BH205" s="144">
        <f t="shared" si="95"/>
        <v>2.1696734100000003E-4</v>
      </c>
      <c r="BI205" s="144"/>
    </row>
    <row r="206" spans="1:61" x14ac:dyDescent="0.25">
      <c r="A206" s="148" t="s">
        <v>114</v>
      </c>
      <c r="B206" s="148"/>
      <c r="D206" s="92">
        <f>SUM(D203:D205)</f>
        <v>1.1282301731999986E-2</v>
      </c>
      <c r="G206" s="92">
        <f>SUM(G203:G205)</f>
        <v>0.20084552328499999</v>
      </c>
      <c r="H206" s="92">
        <f>SUM(H203:H205)</f>
        <v>0</v>
      </c>
      <c r="I206" s="92">
        <f>SUM(I203:I205)</f>
        <v>2.1696734100000003E-4</v>
      </c>
      <c r="J206" s="92">
        <f t="shared" ref="J206:BH206" si="96">SUM(J203:J205)</f>
        <v>4.3393468200000006E-4</v>
      </c>
      <c r="K206" s="92">
        <f t="shared" si="96"/>
        <v>6.5090202300000009E-4</v>
      </c>
      <c r="L206" s="92">
        <f t="shared" si="96"/>
        <v>8.6786936400000013E-4</v>
      </c>
      <c r="M206" s="92">
        <f t="shared" si="96"/>
        <v>1.0848367050000003E-3</v>
      </c>
      <c r="N206" s="92">
        <f t="shared" si="96"/>
        <v>1.3018040460000004E-3</v>
      </c>
      <c r="O206" s="92">
        <f t="shared" si="96"/>
        <v>1.5187713870000005E-3</v>
      </c>
      <c r="P206" s="92">
        <f t="shared" si="96"/>
        <v>1.7357387280000007E-3</v>
      </c>
      <c r="Q206" s="92">
        <f t="shared" si="96"/>
        <v>1.9527060690000008E-3</v>
      </c>
      <c r="R206" s="92">
        <f t="shared" si="96"/>
        <v>2.169673410000001E-3</v>
      </c>
      <c r="S206" s="92">
        <f t="shared" si="96"/>
        <v>2.3866407510000011E-3</v>
      </c>
      <c r="T206" s="92">
        <f t="shared" si="96"/>
        <v>2.6036080920000012E-3</v>
      </c>
      <c r="U206" s="92">
        <f t="shared" si="96"/>
        <v>2.8205754330000014E-3</v>
      </c>
      <c r="V206" s="92">
        <f t="shared" si="96"/>
        <v>3.0375427740000015E-3</v>
      </c>
      <c r="W206" s="92">
        <f t="shared" si="96"/>
        <v>3.2545101150000017E-3</v>
      </c>
      <c r="X206" s="92">
        <f t="shared" si="96"/>
        <v>3.4714774560000018E-3</v>
      </c>
      <c r="Y206" s="92">
        <f t="shared" si="96"/>
        <v>3.6884447970000019E-3</v>
      </c>
      <c r="Z206" s="92">
        <f t="shared" si="96"/>
        <v>3.9054121380000021E-3</v>
      </c>
      <c r="AA206" s="92">
        <f t="shared" si="96"/>
        <v>4.1223794790000018E-3</v>
      </c>
      <c r="AB206" s="92">
        <f t="shared" si="96"/>
        <v>4.3393468200000019E-3</v>
      </c>
      <c r="AC206" s="92">
        <f t="shared" si="96"/>
        <v>4.5563141610000021E-3</v>
      </c>
      <c r="AD206" s="92">
        <f t="shared" si="96"/>
        <v>4.7732815020000022E-3</v>
      </c>
      <c r="AE206" s="92">
        <f t="shared" si="96"/>
        <v>4.9902488430000023E-3</v>
      </c>
      <c r="AF206" s="92">
        <f t="shared" si="96"/>
        <v>5.2072161840000025E-3</v>
      </c>
      <c r="AG206" s="92">
        <f t="shared" si="96"/>
        <v>5.4241835250000026E-3</v>
      </c>
      <c r="AH206" s="92">
        <f t="shared" si="96"/>
        <v>5.6411508660000028E-3</v>
      </c>
      <c r="AI206" s="92">
        <f t="shared" si="96"/>
        <v>5.8581182070000029E-3</v>
      </c>
      <c r="AJ206" s="92">
        <f t="shared" si="96"/>
        <v>6.075085548000003E-3</v>
      </c>
      <c r="AK206" s="92">
        <f t="shared" si="96"/>
        <v>6.2920528890000032E-3</v>
      </c>
      <c r="AL206" s="92">
        <f t="shared" si="96"/>
        <v>6.5090202300000033E-3</v>
      </c>
      <c r="AM206" s="92">
        <f t="shared" si="96"/>
        <v>6.7259875710000035E-3</v>
      </c>
      <c r="AN206" s="92">
        <f t="shared" si="96"/>
        <v>6.9429549120000036E-3</v>
      </c>
      <c r="AO206" s="92">
        <f t="shared" si="96"/>
        <v>7.1599222530000037E-3</v>
      </c>
      <c r="AP206" s="92">
        <f t="shared" si="96"/>
        <v>7.3768895940000039E-3</v>
      </c>
      <c r="AQ206" s="92">
        <f t="shared" si="96"/>
        <v>7.593856935000004E-3</v>
      </c>
      <c r="AR206" s="92">
        <f t="shared" si="96"/>
        <v>7.8108242760000042E-3</v>
      </c>
      <c r="AS206" s="92">
        <f t="shared" si="96"/>
        <v>8.0277916170000043E-3</v>
      </c>
      <c r="AT206" s="92">
        <f t="shared" si="96"/>
        <v>8.2447589580000036E-3</v>
      </c>
      <c r="AU206" s="92">
        <f t="shared" si="96"/>
        <v>8.4617262990000029E-3</v>
      </c>
      <c r="AV206" s="92">
        <f t="shared" si="96"/>
        <v>8.6786936400000021E-3</v>
      </c>
      <c r="AW206" s="92">
        <f t="shared" si="96"/>
        <v>8.8956609810000014E-3</v>
      </c>
      <c r="AX206" s="92">
        <f t="shared" si="96"/>
        <v>9.1126283220000007E-3</v>
      </c>
      <c r="AY206" s="92">
        <f t="shared" si="96"/>
        <v>9.3295956629999999E-3</v>
      </c>
      <c r="AZ206" s="92">
        <f t="shared" si="96"/>
        <v>9.5465630039999992E-3</v>
      </c>
      <c r="BA206" s="92">
        <f t="shared" si="96"/>
        <v>9.7635303449999985E-3</v>
      </c>
      <c r="BB206" s="92">
        <f t="shared" si="96"/>
        <v>9.9804976859999978E-3</v>
      </c>
      <c r="BC206" s="92">
        <f t="shared" si="96"/>
        <v>1.0197465026999997E-2</v>
      </c>
      <c r="BD206" s="92">
        <f t="shared" si="96"/>
        <v>1.0414432367999996E-2</v>
      </c>
      <c r="BE206" s="92">
        <f t="shared" si="96"/>
        <v>1.0631399708999996E-2</v>
      </c>
      <c r="BF206" s="92">
        <f t="shared" si="96"/>
        <v>1.0848367049999995E-2</v>
      </c>
      <c r="BG206" s="92">
        <f t="shared" si="96"/>
        <v>1.1065334390999994E-2</v>
      </c>
      <c r="BH206" s="92">
        <f t="shared" si="96"/>
        <v>1.1282301731999993E-2</v>
      </c>
    </row>
    <row r="208" spans="1:61" x14ac:dyDescent="0.25">
      <c r="A208" s="83" t="s">
        <v>115</v>
      </c>
      <c r="G208" s="83">
        <f>G206</f>
        <v>0.20084552328499999</v>
      </c>
      <c r="H208" s="83">
        <f>H206</f>
        <v>0</v>
      </c>
      <c r="I208" s="83">
        <f>I206</f>
        <v>2.1696734100000003E-4</v>
      </c>
      <c r="J208" s="83">
        <f>J206</f>
        <v>4.3393468200000006E-4</v>
      </c>
      <c r="K208" s="83">
        <f t="shared" ref="K208:BH208" si="97">K206</f>
        <v>6.5090202300000009E-4</v>
      </c>
      <c r="L208" s="83">
        <f t="shared" si="97"/>
        <v>8.6786936400000013E-4</v>
      </c>
      <c r="M208" s="83">
        <f t="shared" si="97"/>
        <v>1.0848367050000003E-3</v>
      </c>
      <c r="N208" s="83">
        <f t="shared" si="97"/>
        <v>1.3018040460000004E-3</v>
      </c>
      <c r="O208" s="83">
        <f t="shared" si="97"/>
        <v>1.5187713870000005E-3</v>
      </c>
      <c r="P208" s="83">
        <f t="shared" si="97"/>
        <v>1.7357387280000007E-3</v>
      </c>
      <c r="Q208" s="83">
        <f t="shared" si="97"/>
        <v>1.9527060690000008E-3</v>
      </c>
      <c r="R208" s="83">
        <f t="shared" si="97"/>
        <v>2.169673410000001E-3</v>
      </c>
      <c r="S208" s="83">
        <f t="shared" si="97"/>
        <v>2.3866407510000011E-3</v>
      </c>
      <c r="T208" s="83">
        <f t="shared" si="97"/>
        <v>2.6036080920000012E-3</v>
      </c>
      <c r="U208" s="83">
        <f t="shared" si="97"/>
        <v>2.8205754330000014E-3</v>
      </c>
      <c r="V208" s="83">
        <f t="shared" si="97"/>
        <v>3.0375427740000015E-3</v>
      </c>
      <c r="W208" s="83">
        <f t="shared" si="97"/>
        <v>3.2545101150000017E-3</v>
      </c>
      <c r="X208" s="83">
        <f t="shared" si="97"/>
        <v>3.4714774560000018E-3</v>
      </c>
      <c r="Y208" s="83">
        <f t="shared" si="97"/>
        <v>3.6884447970000019E-3</v>
      </c>
      <c r="Z208" s="83">
        <f t="shared" si="97"/>
        <v>3.9054121380000021E-3</v>
      </c>
      <c r="AA208" s="83">
        <f t="shared" si="97"/>
        <v>4.1223794790000018E-3</v>
      </c>
      <c r="AB208" s="83">
        <f t="shared" si="97"/>
        <v>4.3393468200000019E-3</v>
      </c>
      <c r="AC208" s="83">
        <f t="shared" si="97"/>
        <v>4.5563141610000021E-3</v>
      </c>
      <c r="AD208" s="83">
        <f t="shared" si="97"/>
        <v>4.7732815020000022E-3</v>
      </c>
      <c r="AE208" s="83">
        <f t="shared" si="97"/>
        <v>4.9902488430000023E-3</v>
      </c>
      <c r="AF208" s="83">
        <f t="shared" si="97"/>
        <v>5.2072161840000025E-3</v>
      </c>
      <c r="AG208" s="83">
        <f t="shared" si="97"/>
        <v>5.4241835250000026E-3</v>
      </c>
      <c r="AH208" s="83">
        <f t="shared" si="97"/>
        <v>5.6411508660000028E-3</v>
      </c>
      <c r="AI208" s="83">
        <f t="shared" si="97"/>
        <v>5.8581182070000029E-3</v>
      </c>
      <c r="AJ208" s="83">
        <f t="shared" si="97"/>
        <v>6.075085548000003E-3</v>
      </c>
      <c r="AK208" s="83">
        <f t="shared" si="97"/>
        <v>6.2920528890000032E-3</v>
      </c>
      <c r="AL208" s="83">
        <f t="shared" si="97"/>
        <v>6.5090202300000033E-3</v>
      </c>
      <c r="AM208" s="83">
        <f t="shared" si="97"/>
        <v>6.7259875710000035E-3</v>
      </c>
      <c r="AN208" s="83">
        <f t="shared" si="97"/>
        <v>6.9429549120000036E-3</v>
      </c>
      <c r="AO208" s="83">
        <f t="shared" si="97"/>
        <v>7.1599222530000037E-3</v>
      </c>
      <c r="AP208" s="83">
        <f t="shared" si="97"/>
        <v>7.3768895940000039E-3</v>
      </c>
      <c r="AQ208" s="83">
        <f t="shared" si="97"/>
        <v>7.593856935000004E-3</v>
      </c>
      <c r="AR208" s="83">
        <f t="shared" si="97"/>
        <v>7.8108242760000042E-3</v>
      </c>
      <c r="AS208" s="83">
        <f t="shared" si="97"/>
        <v>8.0277916170000043E-3</v>
      </c>
      <c r="AT208" s="83">
        <f t="shared" si="97"/>
        <v>8.2447589580000036E-3</v>
      </c>
      <c r="AU208" s="83">
        <f t="shared" si="97"/>
        <v>8.4617262990000029E-3</v>
      </c>
      <c r="AV208" s="83">
        <f t="shared" si="97"/>
        <v>8.6786936400000021E-3</v>
      </c>
      <c r="AW208" s="83">
        <f t="shared" si="97"/>
        <v>8.8956609810000014E-3</v>
      </c>
      <c r="AX208" s="83">
        <f t="shared" si="97"/>
        <v>9.1126283220000007E-3</v>
      </c>
      <c r="AY208" s="83">
        <f t="shared" si="97"/>
        <v>9.3295956629999999E-3</v>
      </c>
      <c r="AZ208" s="83">
        <f t="shared" si="97"/>
        <v>9.5465630039999992E-3</v>
      </c>
      <c r="BA208" s="83">
        <f t="shared" si="97"/>
        <v>9.7635303449999985E-3</v>
      </c>
      <c r="BB208" s="83">
        <f t="shared" si="97"/>
        <v>9.9804976859999978E-3</v>
      </c>
      <c r="BC208" s="83">
        <f t="shared" si="97"/>
        <v>1.0197465026999997E-2</v>
      </c>
      <c r="BD208" s="83">
        <f t="shared" si="97"/>
        <v>1.0414432367999996E-2</v>
      </c>
      <c r="BE208" s="83">
        <f t="shared" si="97"/>
        <v>1.0631399708999996E-2</v>
      </c>
      <c r="BF208" s="83">
        <f t="shared" si="97"/>
        <v>1.0848367049999995E-2</v>
      </c>
      <c r="BG208" s="83">
        <f t="shared" si="97"/>
        <v>1.1065334390999994E-2</v>
      </c>
      <c r="BH208" s="83">
        <f t="shared" si="97"/>
        <v>1.1282301731999993E-2</v>
      </c>
    </row>
    <row r="209" spans="1:61" x14ac:dyDescent="0.25">
      <c r="A209" s="149" t="s">
        <v>133</v>
      </c>
      <c r="B209" s="149"/>
      <c r="C209" s="61">
        <f>$C$61</f>
        <v>2</v>
      </c>
      <c r="D209" s="149"/>
      <c r="G209" s="83">
        <f ca="1">SUM(OFFSET(G208,0,0,1,-MIN($C209,G$55+1)))/$C209</f>
        <v>0.1004227616425</v>
      </c>
      <c r="H209" s="83">
        <f t="shared" ref="H209:BH209" ca="1" si="98">SUM(OFFSET(H208,0,0,1,-MIN($C209,H$55+1)))/$C209</f>
        <v>0.1004227616425</v>
      </c>
      <c r="I209" s="83">
        <f t="shared" ca="1" si="98"/>
        <v>1.0848367050000002E-4</v>
      </c>
      <c r="J209" s="83">
        <f t="shared" ca="1" si="98"/>
        <v>3.2545101150000005E-4</v>
      </c>
      <c r="K209" s="83">
        <f t="shared" ca="1" si="98"/>
        <v>5.4241835250000013E-4</v>
      </c>
      <c r="L209" s="83">
        <f t="shared" ca="1" si="98"/>
        <v>7.5938569350000006E-4</v>
      </c>
      <c r="M209" s="83">
        <f t="shared" ca="1" si="98"/>
        <v>9.763530345000002E-4</v>
      </c>
      <c r="N209" s="83">
        <f t="shared" ca="1" si="98"/>
        <v>1.1933203755000003E-3</v>
      </c>
      <c r="O209" s="83">
        <f t="shared" ca="1" si="98"/>
        <v>1.4102877165000005E-3</v>
      </c>
      <c r="P209" s="83">
        <f t="shared" ca="1" si="98"/>
        <v>1.6272550575000006E-3</v>
      </c>
      <c r="Q209" s="83">
        <f t="shared" ca="1" si="98"/>
        <v>1.8442223985000008E-3</v>
      </c>
      <c r="R209" s="83">
        <f t="shared" ca="1" si="98"/>
        <v>2.0611897395000009E-3</v>
      </c>
      <c r="S209" s="83">
        <f t="shared" ca="1" si="98"/>
        <v>2.278157080500001E-3</v>
      </c>
      <c r="T209" s="83">
        <f t="shared" ca="1" si="98"/>
        <v>2.4951244215000012E-3</v>
      </c>
      <c r="U209" s="83">
        <f t="shared" ca="1" si="98"/>
        <v>2.7120917625000013E-3</v>
      </c>
      <c r="V209" s="83">
        <f t="shared" ca="1" si="98"/>
        <v>2.9290591035000015E-3</v>
      </c>
      <c r="W209" s="83">
        <f t="shared" ca="1" si="98"/>
        <v>3.1460264445000016E-3</v>
      </c>
      <c r="X209" s="83">
        <f t="shared" ca="1" si="98"/>
        <v>3.3629937855000017E-3</v>
      </c>
      <c r="Y209" s="83">
        <f t="shared" ca="1" si="98"/>
        <v>3.5799611265000019E-3</v>
      </c>
      <c r="Z209" s="83">
        <f t="shared" ca="1" si="98"/>
        <v>3.796928467500002E-3</v>
      </c>
      <c r="AA209" s="83">
        <f t="shared" ca="1" si="98"/>
        <v>4.0138958085000022E-3</v>
      </c>
      <c r="AB209" s="83">
        <f t="shared" ca="1" si="98"/>
        <v>4.2308631495000023E-3</v>
      </c>
      <c r="AC209" s="83">
        <f t="shared" ca="1" si="98"/>
        <v>4.4478304905000016E-3</v>
      </c>
      <c r="AD209" s="83">
        <f t="shared" ca="1" si="98"/>
        <v>4.6647978315000026E-3</v>
      </c>
      <c r="AE209" s="83">
        <f t="shared" ca="1" si="98"/>
        <v>4.8817651725000018E-3</v>
      </c>
      <c r="AF209" s="83">
        <f t="shared" ca="1" si="98"/>
        <v>5.0987325135000029E-3</v>
      </c>
      <c r="AG209" s="83">
        <f t="shared" ca="1" si="98"/>
        <v>5.3156998545000021E-3</v>
      </c>
      <c r="AH209" s="83">
        <f t="shared" ca="1" si="98"/>
        <v>5.5326671955000031E-3</v>
      </c>
      <c r="AI209" s="83">
        <f t="shared" ca="1" si="98"/>
        <v>5.7496345365000024E-3</v>
      </c>
      <c r="AJ209" s="83">
        <f t="shared" ca="1" si="98"/>
        <v>5.9666018775000034E-3</v>
      </c>
      <c r="AK209" s="83">
        <f t="shared" ca="1" si="98"/>
        <v>6.1835692185000027E-3</v>
      </c>
      <c r="AL209" s="83">
        <f t="shared" ca="1" si="98"/>
        <v>6.4005365595000037E-3</v>
      </c>
      <c r="AM209" s="83">
        <f t="shared" ca="1" si="98"/>
        <v>6.617503900500003E-3</v>
      </c>
      <c r="AN209" s="83">
        <f t="shared" ca="1" si="98"/>
        <v>6.834471241500004E-3</v>
      </c>
      <c r="AO209" s="83">
        <f t="shared" ca="1" si="98"/>
        <v>7.0514385825000032E-3</v>
      </c>
      <c r="AP209" s="83">
        <f t="shared" ca="1" si="98"/>
        <v>7.2684059235000043E-3</v>
      </c>
      <c r="AQ209" s="83">
        <f t="shared" ca="1" si="98"/>
        <v>7.4853732645000035E-3</v>
      </c>
      <c r="AR209" s="83">
        <f t="shared" ca="1" si="98"/>
        <v>7.7023406055000045E-3</v>
      </c>
      <c r="AS209" s="83">
        <f t="shared" ca="1" si="98"/>
        <v>7.9193079465000038E-3</v>
      </c>
      <c r="AT209" s="83">
        <f t="shared" ca="1" si="98"/>
        <v>8.1362752875000048E-3</v>
      </c>
      <c r="AU209" s="83">
        <f t="shared" ca="1" si="98"/>
        <v>8.3532426285000023E-3</v>
      </c>
      <c r="AV209" s="83">
        <f t="shared" ca="1" si="98"/>
        <v>8.5702099695000034E-3</v>
      </c>
      <c r="AW209" s="83">
        <f t="shared" ca="1" si="98"/>
        <v>8.7871773105000009E-3</v>
      </c>
      <c r="AX209" s="83">
        <f t="shared" ca="1" si="98"/>
        <v>9.0041446515000019E-3</v>
      </c>
      <c r="AY209" s="83">
        <f t="shared" ca="1" si="98"/>
        <v>9.2211119924999994E-3</v>
      </c>
      <c r="AZ209" s="83">
        <f t="shared" ca="1" si="98"/>
        <v>9.4380793335000004E-3</v>
      </c>
      <c r="BA209" s="83">
        <f t="shared" ca="1" si="98"/>
        <v>9.655046674499998E-3</v>
      </c>
      <c r="BB209" s="83">
        <f t="shared" ca="1" si="98"/>
        <v>9.872014015499999E-3</v>
      </c>
      <c r="BC209" s="83">
        <f t="shared" ca="1" si="98"/>
        <v>1.0088981356499997E-2</v>
      </c>
      <c r="BD209" s="83">
        <f t="shared" ca="1" si="98"/>
        <v>1.0305948697499998E-2</v>
      </c>
      <c r="BE209" s="83">
        <f t="shared" ca="1" si="98"/>
        <v>1.0522916038499995E-2</v>
      </c>
      <c r="BF209" s="83">
        <f t="shared" ca="1" si="98"/>
        <v>1.0739883379499996E-2</v>
      </c>
      <c r="BG209" s="83">
        <f t="shared" ca="1" si="98"/>
        <v>1.0956850720499994E-2</v>
      </c>
      <c r="BH209" s="83">
        <f t="shared" ca="1" si="98"/>
        <v>1.1173818061499995E-2</v>
      </c>
    </row>
    <row r="210" spans="1:61" x14ac:dyDescent="0.25">
      <c r="A210" s="149" t="s">
        <v>140</v>
      </c>
      <c r="B210" s="149"/>
      <c r="C210" s="147">
        <f>$C$62</f>
        <v>0.46</v>
      </c>
      <c r="G210" s="83">
        <f t="shared" ref="G210:BG211" ca="1" si="99">G209*$C210</f>
        <v>4.6194470355550001E-2</v>
      </c>
      <c r="H210" s="83">
        <f t="shared" ca="1" si="99"/>
        <v>4.6194470355550001E-2</v>
      </c>
      <c r="I210" s="83">
        <f t="shared" ca="1" si="99"/>
        <v>4.9902488430000009E-5</v>
      </c>
      <c r="J210" s="83">
        <f t="shared" ca="1" si="99"/>
        <v>1.4970746529000003E-4</v>
      </c>
      <c r="K210" s="83">
        <f t="shared" ca="1" si="99"/>
        <v>2.4951244215000006E-4</v>
      </c>
      <c r="L210" s="83">
        <f t="shared" ca="1" si="99"/>
        <v>3.4931741901000007E-4</v>
      </c>
      <c r="M210" s="83">
        <f t="shared" ca="1" si="99"/>
        <v>4.4912239587000012E-4</v>
      </c>
      <c r="N210" s="83">
        <f t="shared" ca="1" si="99"/>
        <v>5.4892737273000013E-4</v>
      </c>
      <c r="O210" s="83">
        <f t="shared" ca="1" si="99"/>
        <v>6.4873234959000024E-4</v>
      </c>
      <c r="P210" s="83">
        <f t="shared" ca="1" si="99"/>
        <v>7.4853732645000035E-4</v>
      </c>
      <c r="Q210" s="83">
        <f t="shared" ca="1" si="99"/>
        <v>8.4834230331000036E-4</v>
      </c>
      <c r="R210" s="83">
        <f t="shared" ca="1" si="99"/>
        <v>9.4814728017000047E-4</v>
      </c>
      <c r="S210" s="83">
        <f t="shared" ca="1" si="99"/>
        <v>1.0479522570300006E-3</v>
      </c>
      <c r="T210" s="83">
        <f t="shared" ca="1" si="99"/>
        <v>1.1477572338900006E-3</v>
      </c>
      <c r="U210" s="83">
        <f t="shared" ca="1" si="99"/>
        <v>1.2475622107500006E-3</v>
      </c>
      <c r="V210" s="83">
        <f t="shared" ca="1" si="99"/>
        <v>1.3473671876100008E-3</v>
      </c>
      <c r="W210" s="83">
        <f t="shared" ca="1" si="99"/>
        <v>1.4471721644700008E-3</v>
      </c>
      <c r="X210" s="83">
        <f t="shared" ca="1" si="99"/>
        <v>1.5469771413300008E-3</v>
      </c>
      <c r="Y210" s="83">
        <f t="shared" ca="1" si="99"/>
        <v>1.646782118190001E-3</v>
      </c>
      <c r="Z210" s="83">
        <f t="shared" ca="1" si="99"/>
        <v>1.746587095050001E-3</v>
      </c>
      <c r="AA210" s="83">
        <f t="shared" ca="1" si="99"/>
        <v>1.846392071910001E-3</v>
      </c>
      <c r="AB210" s="83">
        <f t="shared" ca="1" si="99"/>
        <v>1.946197048770001E-3</v>
      </c>
      <c r="AC210" s="83">
        <f t="shared" ca="1" si="99"/>
        <v>2.0460020256300006E-3</v>
      </c>
      <c r="AD210" s="83">
        <f t="shared" ca="1" si="99"/>
        <v>2.1458070024900013E-3</v>
      </c>
      <c r="AE210" s="83">
        <f t="shared" ca="1" si="99"/>
        <v>2.2456119793500011E-3</v>
      </c>
      <c r="AF210" s="83">
        <f t="shared" ca="1" si="99"/>
        <v>2.3454169562100013E-3</v>
      </c>
      <c r="AG210" s="83">
        <f t="shared" ca="1" si="99"/>
        <v>2.4452219330700011E-3</v>
      </c>
      <c r="AH210" s="83">
        <f t="shared" ca="1" si="99"/>
        <v>2.5450269099300017E-3</v>
      </c>
      <c r="AI210" s="83">
        <f t="shared" ca="1" si="99"/>
        <v>2.6448318867900011E-3</v>
      </c>
      <c r="AJ210" s="83">
        <f t="shared" ca="1" si="99"/>
        <v>2.7446368636500017E-3</v>
      </c>
      <c r="AK210" s="83">
        <f t="shared" ca="1" si="99"/>
        <v>2.8444418405100015E-3</v>
      </c>
      <c r="AL210" s="83">
        <f t="shared" ca="1" si="99"/>
        <v>2.9442468173700017E-3</v>
      </c>
      <c r="AM210" s="83">
        <f t="shared" ca="1" si="99"/>
        <v>3.0440517942300015E-3</v>
      </c>
      <c r="AN210" s="83">
        <f t="shared" ca="1" si="99"/>
        <v>3.1438567710900022E-3</v>
      </c>
      <c r="AO210" s="83">
        <f t="shared" ca="1" si="99"/>
        <v>3.2436617479500015E-3</v>
      </c>
      <c r="AP210" s="83">
        <f t="shared" ca="1" si="99"/>
        <v>3.3434667248100022E-3</v>
      </c>
      <c r="AQ210" s="83">
        <f t="shared" ca="1" si="99"/>
        <v>3.443271701670002E-3</v>
      </c>
      <c r="AR210" s="83">
        <f t="shared" ca="1" si="99"/>
        <v>3.5430766785300022E-3</v>
      </c>
      <c r="AS210" s="83">
        <f t="shared" ca="1" si="99"/>
        <v>3.642881655390002E-3</v>
      </c>
      <c r="AT210" s="83">
        <f t="shared" ca="1" si="99"/>
        <v>3.7426866322500022E-3</v>
      </c>
      <c r="AU210" s="83">
        <f t="shared" ca="1" si="99"/>
        <v>3.8424916091100011E-3</v>
      </c>
      <c r="AV210" s="83">
        <f t="shared" ca="1" si="99"/>
        <v>3.9422965859700013E-3</v>
      </c>
      <c r="AW210" s="83">
        <f t="shared" ca="1" si="99"/>
        <v>4.0421015628300007E-3</v>
      </c>
      <c r="AX210" s="83">
        <f t="shared" ca="1" si="99"/>
        <v>4.1419065396900009E-3</v>
      </c>
      <c r="AY210" s="83">
        <f t="shared" ca="1" si="99"/>
        <v>4.2417115165500003E-3</v>
      </c>
      <c r="AZ210" s="83">
        <f t="shared" ca="1" si="99"/>
        <v>4.3415164934100005E-3</v>
      </c>
      <c r="BA210" s="83">
        <f t="shared" ca="1" si="99"/>
        <v>4.441321470269999E-3</v>
      </c>
      <c r="BB210" s="83">
        <f t="shared" ca="1" si="99"/>
        <v>4.5411264471300001E-3</v>
      </c>
      <c r="BC210" s="83">
        <f t="shared" ca="1" si="99"/>
        <v>4.6409314239899985E-3</v>
      </c>
      <c r="BD210" s="83">
        <f t="shared" ca="1" si="99"/>
        <v>4.7407364008499988E-3</v>
      </c>
      <c r="BE210" s="83">
        <f t="shared" ca="1" si="99"/>
        <v>4.8405413777099981E-3</v>
      </c>
      <c r="BF210" s="83">
        <f t="shared" ca="1" si="99"/>
        <v>4.9403463545699983E-3</v>
      </c>
      <c r="BG210" s="83">
        <f t="shared" ca="1" si="99"/>
        <v>5.0401513314299977E-3</v>
      </c>
      <c r="BH210" s="83">
        <f ca="1">BH209*$C210</f>
        <v>5.1399563082899979E-3</v>
      </c>
    </row>
    <row r="211" spans="1:61" x14ac:dyDescent="0.25">
      <c r="A211" s="149" t="s">
        <v>141</v>
      </c>
      <c r="B211" s="149"/>
      <c r="C211" s="147">
        <f>$C$63</f>
        <v>0.115</v>
      </c>
      <c r="G211" s="83">
        <f t="shared" ca="1" si="99"/>
        <v>5.31236409088825E-3</v>
      </c>
      <c r="H211" s="83">
        <f t="shared" ca="1" si="99"/>
        <v>5.31236409088825E-3</v>
      </c>
      <c r="I211" s="83">
        <f t="shared" ca="1" si="99"/>
        <v>5.7387861694500016E-6</v>
      </c>
      <c r="J211" s="83">
        <f t="shared" ca="1" si="99"/>
        <v>1.7216358508350003E-5</v>
      </c>
      <c r="K211" s="83">
        <f t="shared" ca="1" si="99"/>
        <v>2.869393084725001E-5</v>
      </c>
      <c r="L211" s="83">
        <f t="shared" ca="1" si="99"/>
        <v>4.0171503186150006E-5</v>
      </c>
      <c r="M211" s="83">
        <f t="shared" ca="1" si="99"/>
        <v>5.164907552505002E-5</v>
      </c>
      <c r="N211" s="83">
        <f t="shared" ca="1" si="99"/>
        <v>6.312664786395002E-5</v>
      </c>
      <c r="O211" s="83">
        <f t="shared" ca="1" si="99"/>
        <v>7.4604220202850033E-5</v>
      </c>
      <c r="P211" s="83">
        <f t="shared" ca="1" si="99"/>
        <v>8.6081792541750046E-5</v>
      </c>
      <c r="Q211" s="83">
        <f t="shared" ca="1" si="99"/>
        <v>9.7559364880650046E-5</v>
      </c>
      <c r="R211" s="83">
        <f t="shared" ca="1" si="99"/>
        <v>1.0903693721955006E-4</v>
      </c>
      <c r="S211" s="83">
        <f t="shared" ca="1" si="99"/>
        <v>1.2051450955845007E-4</v>
      </c>
      <c r="T211" s="83">
        <f t="shared" ca="1" si="99"/>
        <v>1.3199208189735006E-4</v>
      </c>
      <c r="U211" s="83">
        <f t="shared" ca="1" si="99"/>
        <v>1.4346965423625007E-4</v>
      </c>
      <c r="V211" s="83">
        <f t="shared" ca="1" si="99"/>
        <v>1.5494722657515009E-4</v>
      </c>
      <c r="W211" s="83">
        <f t="shared" ca="1" si="99"/>
        <v>1.664247989140501E-4</v>
      </c>
      <c r="X211" s="83">
        <f t="shared" ca="1" si="99"/>
        <v>1.7790237125295011E-4</v>
      </c>
      <c r="Y211" s="83">
        <f t="shared" ca="1" si="99"/>
        <v>1.8937994359185013E-4</v>
      </c>
      <c r="Z211" s="83">
        <f t="shared" ca="1" si="99"/>
        <v>2.0085751593075014E-4</v>
      </c>
      <c r="AA211" s="83">
        <f t="shared" ca="1" si="99"/>
        <v>2.1233508826965013E-4</v>
      </c>
      <c r="AB211" s="83">
        <f t="shared" ca="1" si="99"/>
        <v>2.2381266060855014E-4</v>
      </c>
      <c r="AC211" s="83">
        <f t="shared" ca="1" si="99"/>
        <v>2.3529023294745007E-4</v>
      </c>
      <c r="AD211" s="83">
        <f t="shared" ca="1" si="99"/>
        <v>2.4676780528635014E-4</v>
      </c>
      <c r="AE211" s="83">
        <f t="shared" ca="1" si="99"/>
        <v>2.5824537762525013E-4</v>
      </c>
      <c r="AF211" s="83">
        <f t="shared" ca="1" si="99"/>
        <v>2.6972294996415017E-4</v>
      </c>
      <c r="AG211" s="83">
        <f t="shared" ca="1" si="99"/>
        <v>2.8120052230305015E-4</v>
      </c>
      <c r="AH211" s="83">
        <f t="shared" ca="1" si="99"/>
        <v>2.9267809464195019E-4</v>
      </c>
      <c r="AI211" s="83">
        <f t="shared" ca="1" si="99"/>
        <v>3.0415566698085013E-4</v>
      </c>
      <c r="AJ211" s="83">
        <f t="shared" ca="1" si="99"/>
        <v>3.1563323931975022E-4</v>
      </c>
      <c r="AK211" s="83">
        <f t="shared" ca="1" si="99"/>
        <v>3.2711081165865021E-4</v>
      </c>
      <c r="AL211" s="83">
        <f t="shared" ca="1" si="99"/>
        <v>3.3858838399755019E-4</v>
      </c>
      <c r="AM211" s="83">
        <f t="shared" ca="1" si="99"/>
        <v>3.5006595633645018E-4</v>
      </c>
      <c r="AN211" s="83">
        <f t="shared" ca="1" si="99"/>
        <v>3.6154352867535027E-4</v>
      </c>
      <c r="AO211" s="83">
        <f t="shared" ca="1" si="99"/>
        <v>3.7302110101425021E-4</v>
      </c>
      <c r="AP211" s="83">
        <f t="shared" ca="1" si="99"/>
        <v>3.8449867335315025E-4</v>
      </c>
      <c r="AQ211" s="83">
        <f t="shared" ca="1" si="99"/>
        <v>3.9597624569205023E-4</v>
      </c>
      <c r="AR211" s="83">
        <f t="shared" ca="1" si="99"/>
        <v>4.0745381803095027E-4</v>
      </c>
      <c r="AS211" s="83">
        <f t="shared" ca="1" si="99"/>
        <v>4.1893139036985026E-4</v>
      </c>
      <c r="AT211" s="83">
        <f t="shared" ca="1" si="99"/>
        <v>4.3040896270875025E-4</v>
      </c>
      <c r="AU211" s="83">
        <f t="shared" ca="1" si="99"/>
        <v>4.4188653504765012E-4</v>
      </c>
      <c r="AV211" s="83">
        <f t="shared" ca="1" si="99"/>
        <v>4.5336410738655016E-4</v>
      </c>
      <c r="AW211" s="83">
        <f t="shared" ca="1" si="99"/>
        <v>4.648416797254501E-4</v>
      </c>
      <c r="AX211" s="83">
        <f t="shared" ca="1" si="99"/>
        <v>4.7631925206435014E-4</v>
      </c>
      <c r="AY211" s="83">
        <f t="shared" ca="1" si="99"/>
        <v>4.8779682440325007E-4</v>
      </c>
      <c r="AZ211" s="83">
        <f t="shared" ca="1" si="99"/>
        <v>4.9927439674215006E-4</v>
      </c>
      <c r="BA211" s="83">
        <f t="shared" ca="1" si="99"/>
        <v>5.1075196908104993E-4</v>
      </c>
      <c r="BB211" s="83">
        <f t="shared" ca="1" si="99"/>
        <v>5.2222954141995003E-4</v>
      </c>
      <c r="BC211" s="83">
        <f t="shared" ca="1" si="99"/>
        <v>5.3370711375884991E-4</v>
      </c>
      <c r="BD211" s="83">
        <f t="shared" ca="1" si="99"/>
        <v>5.4518468609774989E-4</v>
      </c>
      <c r="BE211" s="83">
        <f t="shared" ca="1" si="99"/>
        <v>5.5666225843664977E-4</v>
      </c>
      <c r="BF211" s="83">
        <f t="shared" ca="1" si="99"/>
        <v>5.6813983077554986E-4</v>
      </c>
      <c r="BG211" s="83">
        <f t="shared" ca="1" si="99"/>
        <v>5.7961740311444974E-4</v>
      </c>
      <c r="BH211" s="83">
        <f ca="1">BH210*$C211</f>
        <v>5.9109497545334984E-4</v>
      </c>
    </row>
    <row r="213" spans="1:61" x14ac:dyDescent="0.25">
      <c r="A213" s="196" t="str">
        <f>A$18</f>
        <v>Extended Power Uprate (EPU)</v>
      </c>
      <c r="B213" s="196"/>
    </row>
    <row r="214" spans="1:61" x14ac:dyDescent="0.25">
      <c r="A214" s="197" t="s">
        <v>132</v>
      </c>
      <c r="B214" s="197"/>
      <c r="G214" s="171">
        <f>G$60</f>
        <v>0.95</v>
      </c>
      <c r="H214" s="171">
        <f t="shared" ref="H214:M214" si="100">H$60</f>
        <v>0.98</v>
      </c>
      <c r="I214" s="171">
        <f t="shared" si="100"/>
        <v>0.96</v>
      </c>
      <c r="J214" s="171">
        <f t="shared" si="100"/>
        <v>0.96</v>
      </c>
      <c r="K214" s="171">
        <f t="shared" si="100"/>
        <v>0.96</v>
      </c>
      <c r="L214" s="171">
        <f t="shared" si="100"/>
        <v>0.96</v>
      </c>
      <c r="M214" s="171">
        <f t="shared" si="100"/>
        <v>0.96</v>
      </c>
      <c r="N214" s="171"/>
    </row>
    <row r="215" spans="1:61" x14ac:dyDescent="0.25">
      <c r="A215" s="197" t="s">
        <v>109</v>
      </c>
      <c r="B215" s="197"/>
      <c r="D215" s="144">
        <f>SUM(G215:N215)</f>
        <v>0</v>
      </c>
      <c r="G215" s="144">
        <f>G$18*G214</f>
        <v>0</v>
      </c>
      <c r="H215" s="144">
        <f t="shared" ref="H215:N215" si="101">H$18*H214</f>
        <v>0</v>
      </c>
      <c r="I215" s="144">
        <f t="shared" si="101"/>
        <v>0</v>
      </c>
      <c r="J215" s="144">
        <f t="shared" si="101"/>
        <v>0</v>
      </c>
      <c r="K215" s="144">
        <f t="shared" si="101"/>
        <v>0</v>
      </c>
      <c r="L215" s="144">
        <f t="shared" si="101"/>
        <v>0</v>
      </c>
      <c r="M215" s="144">
        <f t="shared" si="101"/>
        <v>0</v>
      </c>
      <c r="N215" s="144">
        <f t="shared" si="101"/>
        <v>0</v>
      </c>
    </row>
    <row r="216" spans="1:61" x14ac:dyDescent="0.25">
      <c r="A216" s="197" t="s">
        <v>110</v>
      </c>
      <c r="B216" s="197"/>
      <c r="G216" s="144">
        <f t="shared" ref="G216:N216" si="102">+F216+G215</f>
        <v>0</v>
      </c>
      <c r="H216" s="144">
        <f t="shared" si="102"/>
        <v>0</v>
      </c>
      <c r="I216" s="144">
        <f t="shared" si="102"/>
        <v>0</v>
      </c>
      <c r="J216" s="144">
        <f t="shared" si="102"/>
        <v>0</v>
      </c>
      <c r="K216" s="144">
        <f t="shared" si="102"/>
        <v>0</v>
      </c>
      <c r="L216" s="144">
        <f t="shared" si="102"/>
        <v>0</v>
      </c>
      <c r="M216" s="144">
        <f t="shared" si="102"/>
        <v>0</v>
      </c>
      <c r="N216" s="144">
        <f t="shared" si="102"/>
        <v>0</v>
      </c>
    </row>
    <row r="217" spans="1:61" x14ac:dyDescent="0.25">
      <c r="A217" s="197"/>
      <c r="B217" s="197"/>
    </row>
    <row r="218" spans="1:61" x14ac:dyDescent="0.25">
      <c r="A218" s="198" t="s">
        <v>111</v>
      </c>
      <c r="B218" s="198"/>
      <c r="G218" s="144">
        <f t="shared" ref="G218:BH218" si="103">F221</f>
        <v>0</v>
      </c>
      <c r="H218" s="144">
        <f t="shared" si="103"/>
        <v>0</v>
      </c>
      <c r="I218" s="144">
        <f t="shared" si="103"/>
        <v>0</v>
      </c>
      <c r="J218" s="144">
        <f t="shared" si="103"/>
        <v>0</v>
      </c>
      <c r="K218" s="144">
        <f t="shared" si="103"/>
        <v>0</v>
      </c>
      <c r="L218" s="144">
        <f t="shared" si="103"/>
        <v>0</v>
      </c>
      <c r="M218" s="144">
        <f t="shared" si="103"/>
        <v>0</v>
      </c>
      <c r="N218" s="144">
        <f t="shared" si="103"/>
        <v>0</v>
      </c>
      <c r="O218" s="144">
        <f t="shared" si="103"/>
        <v>0</v>
      </c>
      <c r="P218" s="144">
        <f t="shared" si="103"/>
        <v>0</v>
      </c>
      <c r="Q218" s="144">
        <f t="shared" si="103"/>
        <v>0</v>
      </c>
      <c r="R218" s="144">
        <f t="shared" si="103"/>
        <v>0</v>
      </c>
      <c r="S218" s="144">
        <f t="shared" si="103"/>
        <v>0</v>
      </c>
      <c r="T218" s="144">
        <f t="shared" si="103"/>
        <v>0</v>
      </c>
      <c r="U218" s="144">
        <f t="shared" si="103"/>
        <v>0</v>
      </c>
      <c r="V218" s="144">
        <f t="shared" si="103"/>
        <v>0</v>
      </c>
      <c r="W218" s="144">
        <f t="shared" si="103"/>
        <v>0</v>
      </c>
      <c r="X218" s="144">
        <f t="shared" si="103"/>
        <v>0</v>
      </c>
      <c r="Y218" s="144">
        <f t="shared" si="103"/>
        <v>0</v>
      </c>
      <c r="Z218" s="144">
        <f t="shared" si="103"/>
        <v>0</v>
      </c>
      <c r="AA218" s="144">
        <f t="shared" si="103"/>
        <v>0</v>
      </c>
      <c r="AB218" s="144">
        <f t="shared" si="103"/>
        <v>0</v>
      </c>
      <c r="AC218" s="144">
        <f t="shared" si="103"/>
        <v>0</v>
      </c>
      <c r="AD218" s="144">
        <f t="shared" si="103"/>
        <v>0</v>
      </c>
      <c r="AE218" s="144">
        <f t="shared" si="103"/>
        <v>0</v>
      </c>
      <c r="AF218" s="144">
        <f t="shared" si="103"/>
        <v>0</v>
      </c>
      <c r="AG218" s="144">
        <f t="shared" si="103"/>
        <v>0</v>
      </c>
      <c r="AH218" s="144">
        <f t="shared" si="103"/>
        <v>0</v>
      </c>
      <c r="AI218" s="144">
        <f t="shared" si="103"/>
        <v>0</v>
      </c>
      <c r="AJ218" s="144">
        <f t="shared" si="103"/>
        <v>0</v>
      </c>
      <c r="AK218" s="144">
        <f t="shared" si="103"/>
        <v>0</v>
      </c>
      <c r="AL218" s="144">
        <f t="shared" si="103"/>
        <v>0</v>
      </c>
      <c r="AM218" s="144">
        <f t="shared" si="103"/>
        <v>0</v>
      </c>
      <c r="AN218" s="144">
        <f t="shared" si="103"/>
        <v>0</v>
      </c>
      <c r="AO218" s="144">
        <f t="shared" si="103"/>
        <v>0</v>
      </c>
      <c r="AP218" s="144">
        <f t="shared" si="103"/>
        <v>0</v>
      </c>
      <c r="AQ218" s="144">
        <f t="shared" si="103"/>
        <v>0</v>
      </c>
      <c r="AR218" s="144">
        <f t="shared" si="103"/>
        <v>0</v>
      </c>
      <c r="AS218" s="144">
        <f t="shared" si="103"/>
        <v>0</v>
      </c>
      <c r="AT218" s="144">
        <f t="shared" si="103"/>
        <v>0</v>
      </c>
      <c r="AU218" s="144">
        <f t="shared" si="103"/>
        <v>0</v>
      </c>
      <c r="AV218" s="144">
        <f t="shared" si="103"/>
        <v>0</v>
      </c>
      <c r="AW218" s="144">
        <f t="shared" si="103"/>
        <v>0</v>
      </c>
      <c r="AX218" s="144">
        <f t="shared" si="103"/>
        <v>0</v>
      </c>
      <c r="AY218" s="144">
        <f t="shared" si="103"/>
        <v>0</v>
      </c>
      <c r="AZ218" s="144">
        <f t="shared" si="103"/>
        <v>0</v>
      </c>
      <c r="BA218" s="144">
        <f t="shared" si="103"/>
        <v>0</v>
      </c>
      <c r="BB218" s="144">
        <f t="shared" si="103"/>
        <v>0</v>
      </c>
      <c r="BC218" s="144">
        <f t="shared" si="103"/>
        <v>0</v>
      </c>
      <c r="BD218" s="144">
        <f t="shared" si="103"/>
        <v>0</v>
      </c>
      <c r="BE218" s="144">
        <f t="shared" si="103"/>
        <v>0</v>
      </c>
      <c r="BF218" s="144">
        <f t="shared" si="103"/>
        <v>0</v>
      </c>
      <c r="BG218" s="144">
        <f t="shared" si="103"/>
        <v>0</v>
      </c>
      <c r="BH218" s="144">
        <f t="shared" si="103"/>
        <v>0</v>
      </c>
      <c r="BI218" s="144"/>
    </row>
    <row r="219" spans="1:61" x14ac:dyDescent="0.25">
      <c r="A219" s="198" t="s">
        <v>112</v>
      </c>
      <c r="B219" s="198"/>
      <c r="D219" s="144">
        <f>SUM(G219:N219)</f>
        <v>0</v>
      </c>
      <c r="E219" s="144"/>
      <c r="F219" s="144"/>
      <c r="G219" s="144">
        <f>G215</f>
        <v>0</v>
      </c>
      <c r="H219" s="144">
        <f>H215</f>
        <v>0</v>
      </c>
      <c r="I219" s="144">
        <f>I215</f>
        <v>0</v>
      </c>
      <c r="J219" s="144">
        <f t="shared" ref="J219:BH219" si="104">J215</f>
        <v>0</v>
      </c>
      <c r="K219" s="144">
        <f t="shared" si="104"/>
        <v>0</v>
      </c>
      <c r="L219" s="144">
        <f t="shared" si="104"/>
        <v>0</v>
      </c>
      <c r="M219" s="144">
        <f t="shared" si="104"/>
        <v>0</v>
      </c>
      <c r="N219" s="144">
        <f t="shared" si="104"/>
        <v>0</v>
      </c>
      <c r="O219" s="144">
        <f t="shared" si="104"/>
        <v>0</v>
      </c>
      <c r="P219" s="144">
        <f t="shared" si="104"/>
        <v>0</v>
      </c>
      <c r="Q219" s="144">
        <f t="shared" si="104"/>
        <v>0</v>
      </c>
      <c r="R219" s="144">
        <f t="shared" si="104"/>
        <v>0</v>
      </c>
      <c r="S219" s="144">
        <f t="shared" si="104"/>
        <v>0</v>
      </c>
      <c r="T219" s="144">
        <f t="shared" si="104"/>
        <v>0</v>
      </c>
      <c r="U219" s="144">
        <f t="shared" si="104"/>
        <v>0</v>
      </c>
      <c r="V219" s="144">
        <f t="shared" si="104"/>
        <v>0</v>
      </c>
      <c r="W219" s="144">
        <f t="shared" si="104"/>
        <v>0</v>
      </c>
      <c r="X219" s="144">
        <f t="shared" si="104"/>
        <v>0</v>
      </c>
      <c r="Y219" s="144">
        <f t="shared" si="104"/>
        <v>0</v>
      </c>
      <c r="Z219" s="144">
        <f t="shared" si="104"/>
        <v>0</v>
      </c>
      <c r="AA219" s="144">
        <f t="shared" si="104"/>
        <v>0</v>
      </c>
      <c r="AB219" s="144">
        <f t="shared" si="104"/>
        <v>0</v>
      </c>
      <c r="AC219" s="144">
        <f t="shared" si="104"/>
        <v>0</v>
      </c>
      <c r="AD219" s="144">
        <f t="shared" si="104"/>
        <v>0</v>
      </c>
      <c r="AE219" s="144">
        <f t="shared" si="104"/>
        <v>0</v>
      </c>
      <c r="AF219" s="144">
        <f t="shared" si="104"/>
        <v>0</v>
      </c>
      <c r="AG219" s="144">
        <f t="shared" si="104"/>
        <v>0</v>
      </c>
      <c r="AH219" s="144">
        <f t="shared" si="104"/>
        <v>0</v>
      </c>
      <c r="AI219" s="144">
        <f t="shared" si="104"/>
        <v>0</v>
      </c>
      <c r="AJ219" s="144">
        <f t="shared" si="104"/>
        <v>0</v>
      </c>
      <c r="AK219" s="144">
        <f t="shared" si="104"/>
        <v>0</v>
      </c>
      <c r="AL219" s="144">
        <f t="shared" si="104"/>
        <v>0</v>
      </c>
      <c r="AM219" s="144">
        <f t="shared" si="104"/>
        <v>0</v>
      </c>
      <c r="AN219" s="144">
        <f t="shared" si="104"/>
        <v>0</v>
      </c>
      <c r="AO219" s="144">
        <f t="shared" si="104"/>
        <v>0</v>
      </c>
      <c r="AP219" s="144">
        <f t="shared" si="104"/>
        <v>0</v>
      </c>
      <c r="AQ219" s="144">
        <f t="shared" si="104"/>
        <v>0</v>
      </c>
      <c r="AR219" s="144">
        <f t="shared" si="104"/>
        <v>0</v>
      </c>
      <c r="AS219" s="144">
        <f t="shared" si="104"/>
        <v>0</v>
      </c>
      <c r="AT219" s="144">
        <f t="shared" si="104"/>
        <v>0</v>
      </c>
      <c r="AU219" s="144">
        <f t="shared" si="104"/>
        <v>0</v>
      </c>
      <c r="AV219" s="144">
        <f t="shared" si="104"/>
        <v>0</v>
      </c>
      <c r="AW219" s="144">
        <f t="shared" si="104"/>
        <v>0</v>
      </c>
      <c r="AX219" s="144">
        <f t="shared" si="104"/>
        <v>0</v>
      </c>
      <c r="AY219" s="144">
        <f t="shared" si="104"/>
        <v>0</v>
      </c>
      <c r="AZ219" s="144">
        <f t="shared" si="104"/>
        <v>0</v>
      </c>
      <c r="BA219" s="144">
        <f t="shared" si="104"/>
        <v>0</v>
      </c>
      <c r="BB219" s="144">
        <f t="shared" si="104"/>
        <v>0</v>
      </c>
      <c r="BC219" s="144">
        <f t="shared" si="104"/>
        <v>0</v>
      </c>
      <c r="BD219" s="144">
        <f t="shared" si="104"/>
        <v>0</v>
      </c>
      <c r="BE219" s="144">
        <f t="shared" si="104"/>
        <v>0</v>
      </c>
      <c r="BF219" s="144">
        <f t="shared" si="104"/>
        <v>0</v>
      </c>
      <c r="BG219" s="144">
        <f t="shared" si="104"/>
        <v>0</v>
      </c>
      <c r="BH219" s="144">
        <f t="shared" si="104"/>
        <v>0</v>
      </c>
      <c r="BI219" s="144"/>
    </row>
    <row r="220" spans="1:61" x14ac:dyDescent="0.25">
      <c r="A220" s="198" t="s">
        <v>113</v>
      </c>
      <c r="B220" s="198"/>
      <c r="C220" s="147">
        <f>C18</f>
        <v>0.03</v>
      </c>
      <c r="D220" s="144">
        <f>SUM(G220:BH220)</f>
        <v>0</v>
      </c>
      <c r="G220" s="144">
        <f>MAX(-SUM($F215:G215)*$C220,-SUM($F215:G215)-SUM($E220:F220))</f>
        <v>0</v>
      </c>
      <c r="H220" s="144">
        <f>MAX(-SUM($F215:H215)*$C220,-SUM($F215:H215)-SUM($E220:G220))</f>
        <v>0</v>
      </c>
      <c r="I220" s="144">
        <f>MAX(-SUM($F215:I215)*$C220,-SUM($F215:I215)-SUM($E220:H220))</f>
        <v>0</v>
      </c>
      <c r="J220" s="144">
        <f>MAX(-SUM($F215:J215)*$C220,-SUM($F215:J215)-SUM($E220:I220))</f>
        <v>0</v>
      </c>
      <c r="K220" s="144">
        <f>MAX(-SUM($F215:K215)*$C220,-SUM($F215:K215)-SUM($E220:J220))</f>
        <v>0</v>
      </c>
      <c r="L220" s="144">
        <f>MAX(-SUM($F215:L215)*$C220,-SUM($F215:L215)-SUM($E220:K220))</f>
        <v>0</v>
      </c>
      <c r="M220" s="144">
        <f>MAX(-SUM($F215:M215)*$C220,-SUM($F215:M215)-SUM($E220:L220))</f>
        <v>0</v>
      </c>
      <c r="N220" s="144">
        <f>MAX(-SUM($F215:N215)*$C220,-SUM($F215:N215)-SUM($E220:M220))</f>
        <v>0</v>
      </c>
      <c r="O220" s="144">
        <f>MAX(-SUM($F215:O215)*$C220,-SUM($F215:O215)-SUM($E220:N220))</f>
        <v>0</v>
      </c>
      <c r="P220" s="144">
        <f>MAX(-SUM($F215:P215)*$C220,-SUM($F215:P215)-SUM($E220:O220))</f>
        <v>0</v>
      </c>
      <c r="Q220" s="144">
        <f>MAX(-SUM($F215:Q215)*$C220,-SUM($F215:Q215)-SUM($E220:P220))</f>
        <v>0</v>
      </c>
      <c r="R220" s="144">
        <f>MAX(-SUM($F215:R215)*$C220,-SUM($F215:R215)-SUM($E220:Q220))</f>
        <v>0</v>
      </c>
      <c r="S220" s="144">
        <f>MAX(-SUM($F215:S215)*$C220,-SUM($F215:S215)-SUM($E220:R220))</f>
        <v>0</v>
      </c>
      <c r="T220" s="144">
        <f>MAX(-SUM($F215:T215)*$C220,-SUM($F215:T215)-SUM($E220:S220))</f>
        <v>0</v>
      </c>
      <c r="U220" s="144">
        <f>MAX(-SUM($F215:U215)*$C220,-SUM($F215:U215)-SUM($E220:T220))</f>
        <v>0</v>
      </c>
      <c r="V220" s="144">
        <f>MAX(-SUM($F215:V215)*$C220,-SUM($F215:V215)-SUM($E220:U220))</f>
        <v>0</v>
      </c>
      <c r="W220" s="144">
        <f>MAX(-SUM($F215:W215)*$C220,-SUM($F215:W215)-SUM($E220:V220))</f>
        <v>0</v>
      </c>
      <c r="X220" s="144">
        <f>MAX(-SUM($F215:X215)*$C220,-SUM($F215:X215)-SUM($E220:W220))</f>
        <v>0</v>
      </c>
      <c r="Y220" s="144">
        <f>MAX(-SUM($F215:Y215)*$C220,-SUM($F215:Y215)-SUM($E220:X220))</f>
        <v>0</v>
      </c>
      <c r="Z220" s="144">
        <f>MAX(-SUM($F215:Z215)*$C220,-SUM($F215:Z215)-SUM($E220:Y220))</f>
        <v>0</v>
      </c>
      <c r="AA220" s="144">
        <f>MAX(-SUM($F215:AA215)*$C220,-SUM($F215:AA215)-SUM($E220:Z220))</f>
        <v>0</v>
      </c>
      <c r="AB220" s="144">
        <f>MAX(-SUM($F215:AB215)*$C220,-SUM($F215:AB215)-SUM($E220:AA220))</f>
        <v>0</v>
      </c>
      <c r="AC220" s="144">
        <f>MAX(-SUM($F215:AC215)*$C220,-SUM($F215:AC215)-SUM($E220:AB220))</f>
        <v>0</v>
      </c>
      <c r="AD220" s="144">
        <f>MAX(-SUM($F215:AD215)*$C220,-SUM($F215:AD215)-SUM($E220:AC220))</f>
        <v>0</v>
      </c>
      <c r="AE220" s="144">
        <f>MAX(-SUM($F215:AE215)*$C220,-SUM($F215:AE215)-SUM($E220:AD220))</f>
        <v>0</v>
      </c>
      <c r="AF220" s="144">
        <f>MAX(-SUM($F215:AF215)*$C220,-SUM($F215:AF215)-SUM($E220:AE220))</f>
        <v>0</v>
      </c>
      <c r="AG220" s="144">
        <f>MAX(-SUM($F215:AG215)*$C220,-SUM($F215:AG215)-SUM($E220:AF220))</f>
        <v>0</v>
      </c>
      <c r="AH220" s="144">
        <f>MAX(-SUM($F215:AH215)*$C220,-SUM($F215:AH215)-SUM($E220:AG220))</f>
        <v>0</v>
      </c>
      <c r="AI220" s="144">
        <f>MAX(-SUM($F215:AI215)*$C220,-SUM($F215:AI215)-SUM($E220:AH220))</f>
        <v>0</v>
      </c>
      <c r="AJ220" s="144">
        <f>MAX(-SUM($F215:AJ215)*$C220,-SUM($F215:AJ215)-SUM($E220:AI220))</f>
        <v>0</v>
      </c>
      <c r="AK220" s="144">
        <f>MAX(-SUM($F215:AK215)*$C220,-SUM($F215:AK215)-SUM($E220:AJ220))</f>
        <v>0</v>
      </c>
      <c r="AL220" s="144">
        <f>MAX(-SUM($F215:AL215)*$C220,-SUM($F215:AL215)-SUM($E220:AK220))</f>
        <v>0</v>
      </c>
      <c r="AM220" s="144">
        <f>MAX(-SUM($F215:AM215)*$C220,-SUM($F215:AM215)-SUM($E220:AL220))</f>
        <v>0</v>
      </c>
      <c r="AN220" s="144">
        <f>MAX(-SUM($F215:AN215)*$C220,-SUM($F215:AN215)-SUM($E220:AM220))</f>
        <v>0</v>
      </c>
      <c r="AO220" s="144">
        <f>MAX(-SUM($F215:AO215)*$C220,-SUM($F215:AO215)-SUM($E220:AN220))</f>
        <v>0</v>
      </c>
      <c r="AP220" s="144">
        <f>MAX(-SUM($F215:AP215)*$C220,-SUM($F215:AP215)-SUM($E220:AO220))</f>
        <v>0</v>
      </c>
      <c r="AQ220" s="144">
        <f>MAX(-SUM($F215:AQ215)*$C220,-SUM($F215:AQ215)-SUM($E220:AP220))</f>
        <v>0</v>
      </c>
      <c r="AR220" s="144">
        <f>MAX(-SUM($F215:AR215)*$C220,-SUM($F215:AR215)-SUM($E220:AQ220))</f>
        <v>0</v>
      </c>
      <c r="AS220" s="144">
        <f>MAX(-SUM($F215:AS215)*$C220,-SUM($F215:AS215)-SUM($E220:AR220))</f>
        <v>0</v>
      </c>
      <c r="AT220" s="144">
        <f>MAX(-SUM($F215:AT215)*$C220,-SUM($F215:AT215)-SUM($E220:AS220))</f>
        <v>0</v>
      </c>
      <c r="AU220" s="144">
        <f>MAX(-SUM($F215:AU215)*$C220,-SUM($F215:AU215)-SUM($E220:AT220))</f>
        <v>0</v>
      </c>
      <c r="AV220" s="144">
        <f>MAX(-SUM($F215:AV215)*$C220,-SUM($F215:AV215)-SUM($E220:AU220))</f>
        <v>0</v>
      </c>
      <c r="AW220" s="144">
        <f>MAX(-SUM($F215:AW215)*$C220,-SUM($F215:AW215)-SUM($E220:AV220))</f>
        <v>0</v>
      </c>
      <c r="AX220" s="144">
        <f>MAX(-SUM($F215:AX215)*$C220,-SUM($F215:AX215)-SUM($E220:AW220))</f>
        <v>0</v>
      </c>
      <c r="AY220" s="144">
        <f>MAX(-SUM($F215:AY215)*$C220,-SUM($F215:AY215)-SUM($E220:AX220))</f>
        <v>0</v>
      </c>
      <c r="AZ220" s="144">
        <f>MAX(-SUM($F215:AZ215)*$C220,-SUM($F215:AZ215)-SUM($E220:AY220))</f>
        <v>0</v>
      </c>
      <c r="BA220" s="144">
        <f>MAX(-SUM($F215:BA215)*$C220,-SUM($F215:BA215)-SUM($E220:AZ220))</f>
        <v>0</v>
      </c>
      <c r="BB220" s="144">
        <f>MAX(-SUM($F215:BB215)*$C220,-SUM($F215:BB215)-SUM($E220:BA220))</f>
        <v>0</v>
      </c>
      <c r="BC220" s="144">
        <f>MAX(-SUM($F215:BC215)*$C220,-SUM($F215:BC215)-SUM($E220:BB220))</f>
        <v>0</v>
      </c>
      <c r="BD220" s="144">
        <f>MAX(-SUM($F215:BD215)*$C220,-SUM($F215:BD215)-SUM($E220:BC220))</f>
        <v>0</v>
      </c>
      <c r="BE220" s="144">
        <f>MAX(-SUM($F215:BE215)*$C220,-SUM($F215:BE215)-SUM($E220:BD220))</f>
        <v>0</v>
      </c>
      <c r="BF220" s="144">
        <f>MAX(-SUM($F215:BF215)*$C220,-SUM($F215:BF215)-SUM($E220:BE220))</f>
        <v>0</v>
      </c>
      <c r="BG220" s="144">
        <f>MAX(-SUM($F215:BG215)*$C220,-SUM($F215:BG215)-SUM($E220:BF220))</f>
        <v>0</v>
      </c>
      <c r="BH220" s="144">
        <f>MAX(-SUM($F215:BH215)*$C220,-SUM($F215:BH215)-SUM($E220:BG220))</f>
        <v>0</v>
      </c>
      <c r="BI220" s="144"/>
    </row>
    <row r="221" spans="1:61" x14ac:dyDescent="0.25">
      <c r="A221" s="199" t="s">
        <v>114</v>
      </c>
      <c r="B221" s="199"/>
      <c r="D221" s="92">
        <f>SUM(D218:D220)</f>
        <v>0</v>
      </c>
      <c r="G221" s="92">
        <f>SUM(G218:G220)</f>
        <v>0</v>
      </c>
      <c r="H221" s="92">
        <f>SUM(H218:H220)</f>
        <v>0</v>
      </c>
      <c r="I221" s="92">
        <f>SUM(I218:I220)</f>
        <v>0</v>
      </c>
      <c r="J221" s="92">
        <f t="shared" ref="J221:BH221" si="105">SUM(J218:J220)</f>
        <v>0</v>
      </c>
      <c r="K221" s="92">
        <f t="shared" si="105"/>
        <v>0</v>
      </c>
      <c r="L221" s="92">
        <f t="shared" si="105"/>
        <v>0</v>
      </c>
      <c r="M221" s="92">
        <f t="shared" si="105"/>
        <v>0</v>
      </c>
      <c r="N221" s="92">
        <f t="shared" si="105"/>
        <v>0</v>
      </c>
      <c r="O221" s="92">
        <f t="shared" si="105"/>
        <v>0</v>
      </c>
      <c r="P221" s="92">
        <f t="shared" si="105"/>
        <v>0</v>
      </c>
      <c r="Q221" s="92">
        <f t="shared" si="105"/>
        <v>0</v>
      </c>
      <c r="R221" s="92">
        <f t="shared" si="105"/>
        <v>0</v>
      </c>
      <c r="S221" s="92">
        <f t="shared" si="105"/>
        <v>0</v>
      </c>
      <c r="T221" s="92">
        <f t="shared" si="105"/>
        <v>0</v>
      </c>
      <c r="U221" s="92">
        <f t="shared" si="105"/>
        <v>0</v>
      </c>
      <c r="V221" s="92">
        <f t="shared" si="105"/>
        <v>0</v>
      </c>
      <c r="W221" s="92">
        <f t="shared" si="105"/>
        <v>0</v>
      </c>
      <c r="X221" s="92">
        <f t="shared" si="105"/>
        <v>0</v>
      </c>
      <c r="Y221" s="92">
        <f t="shared" si="105"/>
        <v>0</v>
      </c>
      <c r="Z221" s="92">
        <f t="shared" si="105"/>
        <v>0</v>
      </c>
      <c r="AA221" s="92">
        <f t="shared" si="105"/>
        <v>0</v>
      </c>
      <c r="AB221" s="92">
        <f t="shared" si="105"/>
        <v>0</v>
      </c>
      <c r="AC221" s="92">
        <f t="shared" si="105"/>
        <v>0</v>
      </c>
      <c r="AD221" s="92">
        <f t="shared" si="105"/>
        <v>0</v>
      </c>
      <c r="AE221" s="92">
        <f t="shared" si="105"/>
        <v>0</v>
      </c>
      <c r="AF221" s="92">
        <f t="shared" si="105"/>
        <v>0</v>
      </c>
      <c r="AG221" s="92">
        <f t="shared" si="105"/>
        <v>0</v>
      </c>
      <c r="AH221" s="92">
        <f t="shared" si="105"/>
        <v>0</v>
      </c>
      <c r="AI221" s="92">
        <f t="shared" si="105"/>
        <v>0</v>
      </c>
      <c r="AJ221" s="92">
        <f t="shared" si="105"/>
        <v>0</v>
      </c>
      <c r="AK221" s="92">
        <f t="shared" si="105"/>
        <v>0</v>
      </c>
      <c r="AL221" s="92">
        <f t="shared" si="105"/>
        <v>0</v>
      </c>
      <c r="AM221" s="92">
        <f t="shared" si="105"/>
        <v>0</v>
      </c>
      <c r="AN221" s="92">
        <f t="shared" si="105"/>
        <v>0</v>
      </c>
      <c r="AO221" s="92">
        <f t="shared" si="105"/>
        <v>0</v>
      </c>
      <c r="AP221" s="92">
        <f t="shared" si="105"/>
        <v>0</v>
      </c>
      <c r="AQ221" s="92">
        <f t="shared" si="105"/>
        <v>0</v>
      </c>
      <c r="AR221" s="92">
        <f t="shared" si="105"/>
        <v>0</v>
      </c>
      <c r="AS221" s="92">
        <f t="shared" si="105"/>
        <v>0</v>
      </c>
      <c r="AT221" s="92">
        <f t="shared" si="105"/>
        <v>0</v>
      </c>
      <c r="AU221" s="92">
        <f t="shared" si="105"/>
        <v>0</v>
      </c>
      <c r="AV221" s="92">
        <f t="shared" si="105"/>
        <v>0</v>
      </c>
      <c r="AW221" s="92">
        <f t="shared" si="105"/>
        <v>0</v>
      </c>
      <c r="AX221" s="92">
        <f t="shared" si="105"/>
        <v>0</v>
      </c>
      <c r="AY221" s="92">
        <f t="shared" si="105"/>
        <v>0</v>
      </c>
      <c r="AZ221" s="92">
        <f t="shared" si="105"/>
        <v>0</v>
      </c>
      <c r="BA221" s="92">
        <f t="shared" si="105"/>
        <v>0</v>
      </c>
      <c r="BB221" s="92">
        <f t="shared" si="105"/>
        <v>0</v>
      </c>
      <c r="BC221" s="92">
        <f t="shared" si="105"/>
        <v>0</v>
      </c>
      <c r="BD221" s="92">
        <f t="shared" si="105"/>
        <v>0</v>
      </c>
      <c r="BE221" s="92">
        <f t="shared" si="105"/>
        <v>0</v>
      </c>
      <c r="BF221" s="92">
        <f t="shared" si="105"/>
        <v>0</v>
      </c>
      <c r="BG221" s="92">
        <f t="shared" si="105"/>
        <v>0</v>
      </c>
      <c r="BH221" s="92">
        <f t="shared" si="105"/>
        <v>0</v>
      </c>
    </row>
    <row r="222" spans="1:61" x14ac:dyDescent="0.25">
      <c r="A222" s="197"/>
      <c r="B222" s="197"/>
    </row>
    <row r="223" spans="1:61" x14ac:dyDescent="0.25">
      <c r="A223" s="197" t="s">
        <v>115</v>
      </c>
      <c r="B223" s="197"/>
      <c r="G223" s="83">
        <f>G221</f>
        <v>0</v>
      </c>
      <c r="H223" s="83">
        <f>H221</f>
        <v>0</v>
      </c>
      <c r="I223" s="83">
        <f>I221</f>
        <v>0</v>
      </c>
      <c r="J223" s="83">
        <f>J221</f>
        <v>0</v>
      </c>
      <c r="K223" s="83">
        <f t="shared" ref="K223:BH223" si="106">K221</f>
        <v>0</v>
      </c>
      <c r="L223" s="83">
        <f t="shared" si="106"/>
        <v>0</v>
      </c>
      <c r="M223" s="83">
        <f t="shared" si="106"/>
        <v>0</v>
      </c>
      <c r="N223" s="83">
        <f t="shared" si="106"/>
        <v>0</v>
      </c>
      <c r="O223" s="83">
        <f t="shared" si="106"/>
        <v>0</v>
      </c>
      <c r="P223" s="83">
        <f t="shared" si="106"/>
        <v>0</v>
      </c>
      <c r="Q223" s="83">
        <f t="shared" si="106"/>
        <v>0</v>
      </c>
      <c r="R223" s="83">
        <f t="shared" si="106"/>
        <v>0</v>
      </c>
      <c r="S223" s="83">
        <f t="shared" si="106"/>
        <v>0</v>
      </c>
      <c r="T223" s="83">
        <f t="shared" si="106"/>
        <v>0</v>
      </c>
      <c r="U223" s="83">
        <f t="shared" si="106"/>
        <v>0</v>
      </c>
      <c r="V223" s="83">
        <f t="shared" si="106"/>
        <v>0</v>
      </c>
      <c r="W223" s="83">
        <f t="shared" si="106"/>
        <v>0</v>
      </c>
      <c r="X223" s="83">
        <f t="shared" si="106"/>
        <v>0</v>
      </c>
      <c r="Y223" s="83">
        <f t="shared" si="106"/>
        <v>0</v>
      </c>
      <c r="Z223" s="83">
        <f t="shared" si="106"/>
        <v>0</v>
      </c>
      <c r="AA223" s="83">
        <f t="shared" si="106"/>
        <v>0</v>
      </c>
      <c r="AB223" s="83">
        <f t="shared" si="106"/>
        <v>0</v>
      </c>
      <c r="AC223" s="83">
        <f t="shared" si="106"/>
        <v>0</v>
      </c>
      <c r="AD223" s="83">
        <f t="shared" si="106"/>
        <v>0</v>
      </c>
      <c r="AE223" s="83">
        <f t="shared" si="106"/>
        <v>0</v>
      </c>
      <c r="AF223" s="83">
        <f t="shared" si="106"/>
        <v>0</v>
      </c>
      <c r="AG223" s="83">
        <f t="shared" si="106"/>
        <v>0</v>
      </c>
      <c r="AH223" s="83">
        <f t="shared" si="106"/>
        <v>0</v>
      </c>
      <c r="AI223" s="83">
        <f t="shared" si="106"/>
        <v>0</v>
      </c>
      <c r="AJ223" s="83">
        <f t="shared" si="106"/>
        <v>0</v>
      </c>
      <c r="AK223" s="83">
        <f t="shared" si="106"/>
        <v>0</v>
      </c>
      <c r="AL223" s="83">
        <f t="shared" si="106"/>
        <v>0</v>
      </c>
      <c r="AM223" s="83">
        <f t="shared" si="106"/>
        <v>0</v>
      </c>
      <c r="AN223" s="83">
        <f t="shared" si="106"/>
        <v>0</v>
      </c>
      <c r="AO223" s="83">
        <f t="shared" si="106"/>
        <v>0</v>
      </c>
      <c r="AP223" s="83">
        <f t="shared" si="106"/>
        <v>0</v>
      </c>
      <c r="AQ223" s="83">
        <f t="shared" si="106"/>
        <v>0</v>
      </c>
      <c r="AR223" s="83">
        <f t="shared" si="106"/>
        <v>0</v>
      </c>
      <c r="AS223" s="83">
        <f t="shared" si="106"/>
        <v>0</v>
      </c>
      <c r="AT223" s="83">
        <f t="shared" si="106"/>
        <v>0</v>
      </c>
      <c r="AU223" s="83">
        <f t="shared" si="106"/>
        <v>0</v>
      </c>
      <c r="AV223" s="83">
        <f t="shared" si="106"/>
        <v>0</v>
      </c>
      <c r="AW223" s="83">
        <f t="shared" si="106"/>
        <v>0</v>
      </c>
      <c r="AX223" s="83">
        <f t="shared" si="106"/>
        <v>0</v>
      </c>
      <c r="AY223" s="83">
        <f t="shared" si="106"/>
        <v>0</v>
      </c>
      <c r="AZ223" s="83">
        <f t="shared" si="106"/>
        <v>0</v>
      </c>
      <c r="BA223" s="83">
        <f t="shared" si="106"/>
        <v>0</v>
      </c>
      <c r="BB223" s="83">
        <f t="shared" si="106"/>
        <v>0</v>
      </c>
      <c r="BC223" s="83">
        <f t="shared" si="106"/>
        <v>0</v>
      </c>
      <c r="BD223" s="83">
        <f t="shared" si="106"/>
        <v>0</v>
      </c>
      <c r="BE223" s="83">
        <f t="shared" si="106"/>
        <v>0</v>
      </c>
      <c r="BF223" s="83">
        <f t="shared" si="106"/>
        <v>0</v>
      </c>
      <c r="BG223" s="83">
        <f t="shared" si="106"/>
        <v>0</v>
      </c>
      <c r="BH223" s="83">
        <f t="shared" si="106"/>
        <v>0</v>
      </c>
    </row>
    <row r="224" spans="1:61" x14ac:dyDescent="0.25">
      <c r="A224" s="200" t="s">
        <v>133</v>
      </c>
      <c r="B224" s="200"/>
      <c r="C224" s="61">
        <f>$C$61</f>
        <v>2</v>
      </c>
      <c r="D224" s="201"/>
      <c r="G224" s="83">
        <f ca="1">SUM(OFFSET(G223,0,0,1,-MIN($C224,G$55+1)))/$C224</f>
        <v>0</v>
      </c>
      <c r="H224" s="83">
        <f t="shared" ref="H224:BH224" ca="1" si="107">SUM(OFFSET(H223,0,0,1,-MIN($C224,H$55+1)))/$C224</f>
        <v>0</v>
      </c>
      <c r="I224" s="83">
        <f t="shared" ca="1" si="107"/>
        <v>0</v>
      </c>
      <c r="J224" s="83">
        <f t="shared" ca="1" si="107"/>
        <v>0</v>
      </c>
      <c r="K224" s="83">
        <f t="shared" ca="1" si="107"/>
        <v>0</v>
      </c>
      <c r="L224" s="83">
        <f t="shared" ca="1" si="107"/>
        <v>0</v>
      </c>
      <c r="M224" s="83">
        <f t="shared" ca="1" si="107"/>
        <v>0</v>
      </c>
      <c r="N224" s="83">
        <f t="shared" ca="1" si="107"/>
        <v>0</v>
      </c>
      <c r="O224" s="83">
        <f t="shared" ca="1" si="107"/>
        <v>0</v>
      </c>
      <c r="P224" s="83">
        <f t="shared" ca="1" si="107"/>
        <v>0</v>
      </c>
      <c r="Q224" s="83">
        <f t="shared" ca="1" si="107"/>
        <v>0</v>
      </c>
      <c r="R224" s="83">
        <f t="shared" ca="1" si="107"/>
        <v>0</v>
      </c>
      <c r="S224" s="83">
        <f t="shared" ca="1" si="107"/>
        <v>0</v>
      </c>
      <c r="T224" s="83">
        <f t="shared" ca="1" si="107"/>
        <v>0</v>
      </c>
      <c r="U224" s="83">
        <f t="shared" ca="1" si="107"/>
        <v>0</v>
      </c>
      <c r="V224" s="83">
        <f t="shared" ca="1" si="107"/>
        <v>0</v>
      </c>
      <c r="W224" s="83">
        <f t="shared" ca="1" si="107"/>
        <v>0</v>
      </c>
      <c r="X224" s="83">
        <f t="shared" ca="1" si="107"/>
        <v>0</v>
      </c>
      <c r="Y224" s="83">
        <f t="shared" ca="1" si="107"/>
        <v>0</v>
      </c>
      <c r="Z224" s="83">
        <f t="shared" ca="1" si="107"/>
        <v>0</v>
      </c>
      <c r="AA224" s="83">
        <f t="shared" ca="1" si="107"/>
        <v>0</v>
      </c>
      <c r="AB224" s="83">
        <f t="shared" ca="1" si="107"/>
        <v>0</v>
      </c>
      <c r="AC224" s="83">
        <f t="shared" ca="1" si="107"/>
        <v>0</v>
      </c>
      <c r="AD224" s="83">
        <f t="shared" ca="1" si="107"/>
        <v>0</v>
      </c>
      <c r="AE224" s="83">
        <f t="shared" ca="1" si="107"/>
        <v>0</v>
      </c>
      <c r="AF224" s="83">
        <f t="shared" ca="1" si="107"/>
        <v>0</v>
      </c>
      <c r="AG224" s="83">
        <f t="shared" ca="1" si="107"/>
        <v>0</v>
      </c>
      <c r="AH224" s="83">
        <f t="shared" ca="1" si="107"/>
        <v>0</v>
      </c>
      <c r="AI224" s="83">
        <f t="shared" ca="1" si="107"/>
        <v>0</v>
      </c>
      <c r="AJ224" s="83">
        <f t="shared" ca="1" si="107"/>
        <v>0</v>
      </c>
      <c r="AK224" s="83">
        <f t="shared" ca="1" si="107"/>
        <v>0</v>
      </c>
      <c r="AL224" s="83">
        <f t="shared" ca="1" si="107"/>
        <v>0</v>
      </c>
      <c r="AM224" s="83">
        <f t="shared" ca="1" si="107"/>
        <v>0</v>
      </c>
      <c r="AN224" s="83">
        <f t="shared" ca="1" si="107"/>
        <v>0</v>
      </c>
      <c r="AO224" s="83">
        <f t="shared" ca="1" si="107"/>
        <v>0</v>
      </c>
      <c r="AP224" s="83">
        <f t="shared" ca="1" si="107"/>
        <v>0</v>
      </c>
      <c r="AQ224" s="83">
        <f t="shared" ca="1" si="107"/>
        <v>0</v>
      </c>
      <c r="AR224" s="83">
        <f t="shared" ca="1" si="107"/>
        <v>0</v>
      </c>
      <c r="AS224" s="83">
        <f t="shared" ca="1" si="107"/>
        <v>0</v>
      </c>
      <c r="AT224" s="83">
        <f t="shared" ca="1" si="107"/>
        <v>0</v>
      </c>
      <c r="AU224" s="83">
        <f t="shared" ca="1" si="107"/>
        <v>0</v>
      </c>
      <c r="AV224" s="83">
        <f t="shared" ca="1" si="107"/>
        <v>0</v>
      </c>
      <c r="AW224" s="83">
        <f t="shared" ca="1" si="107"/>
        <v>0</v>
      </c>
      <c r="AX224" s="83">
        <f t="shared" ca="1" si="107"/>
        <v>0</v>
      </c>
      <c r="AY224" s="83">
        <f t="shared" ca="1" si="107"/>
        <v>0</v>
      </c>
      <c r="AZ224" s="83">
        <f t="shared" ca="1" si="107"/>
        <v>0</v>
      </c>
      <c r="BA224" s="83">
        <f t="shared" ca="1" si="107"/>
        <v>0</v>
      </c>
      <c r="BB224" s="83">
        <f t="shared" ca="1" si="107"/>
        <v>0</v>
      </c>
      <c r="BC224" s="83">
        <f t="shared" ca="1" si="107"/>
        <v>0</v>
      </c>
      <c r="BD224" s="83">
        <f t="shared" ca="1" si="107"/>
        <v>0</v>
      </c>
      <c r="BE224" s="83">
        <f t="shared" ca="1" si="107"/>
        <v>0</v>
      </c>
      <c r="BF224" s="83">
        <f t="shared" ca="1" si="107"/>
        <v>0</v>
      </c>
      <c r="BG224" s="83">
        <f t="shared" ca="1" si="107"/>
        <v>0</v>
      </c>
      <c r="BH224" s="83">
        <f t="shared" ca="1" si="107"/>
        <v>0</v>
      </c>
    </row>
    <row r="225" spans="1:61" x14ac:dyDescent="0.25">
      <c r="A225" s="200" t="s">
        <v>140</v>
      </c>
      <c r="B225" s="200"/>
      <c r="C225" s="147">
        <f>$C$62</f>
        <v>0.46</v>
      </c>
      <c r="D225" s="190"/>
      <c r="G225" s="83">
        <f t="shared" ref="G225:BG226" ca="1" si="108">G224*$C225</f>
        <v>0</v>
      </c>
      <c r="H225" s="83">
        <f t="shared" ca="1" si="108"/>
        <v>0</v>
      </c>
      <c r="I225" s="83">
        <f t="shared" ca="1" si="108"/>
        <v>0</v>
      </c>
      <c r="J225" s="83">
        <f t="shared" ca="1" si="108"/>
        <v>0</v>
      </c>
      <c r="K225" s="83">
        <f t="shared" ca="1" si="108"/>
        <v>0</v>
      </c>
      <c r="L225" s="83">
        <f t="shared" ca="1" si="108"/>
        <v>0</v>
      </c>
      <c r="M225" s="83">
        <f t="shared" ca="1" si="108"/>
        <v>0</v>
      </c>
      <c r="N225" s="83">
        <f t="shared" ca="1" si="108"/>
        <v>0</v>
      </c>
      <c r="O225" s="83">
        <f t="shared" ca="1" si="108"/>
        <v>0</v>
      </c>
      <c r="P225" s="83">
        <f t="shared" ca="1" si="108"/>
        <v>0</v>
      </c>
      <c r="Q225" s="83">
        <f t="shared" ca="1" si="108"/>
        <v>0</v>
      </c>
      <c r="R225" s="83">
        <f t="shared" ca="1" si="108"/>
        <v>0</v>
      </c>
      <c r="S225" s="83">
        <f t="shared" ca="1" si="108"/>
        <v>0</v>
      </c>
      <c r="T225" s="83">
        <f t="shared" ca="1" si="108"/>
        <v>0</v>
      </c>
      <c r="U225" s="83">
        <f t="shared" ca="1" si="108"/>
        <v>0</v>
      </c>
      <c r="V225" s="83">
        <f t="shared" ca="1" si="108"/>
        <v>0</v>
      </c>
      <c r="W225" s="83">
        <f t="shared" ca="1" si="108"/>
        <v>0</v>
      </c>
      <c r="X225" s="83">
        <f t="shared" ca="1" si="108"/>
        <v>0</v>
      </c>
      <c r="Y225" s="83">
        <f t="shared" ca="1" si="108"/>
        <v>0</v>
      </c>
      <c r="Z225" s="83">
        <f t="shared" ca="1" si="108"/>
        <v>0</v>
      </c>
      <c r="AA225" s="83">
        <f t="shared" ca="1" si="108"/>
        <v>0</v>
      </c>
      <c r="AB225" s="83">
        <f t="shared" ca="1" si="108"/>
        <v>0</v>
      </c>
      <c r="AC225" s="83">
        <f t="shared" ca="1" si="108"/>
        <v>0</v>
      </c>
      <c r="AD225" s="83">
        <f t="shared" ca="1" si="108"/>
        <v>0</v>
      </c>
      <c r="AE225" s="83">
        <f t="shared" ca="1" si="108"/>
        <v>0</v>
      </c>
      <c r="AF225" s="83">
        <f t="shared" ca="1" si="108"/>
        <v>0</v>
      </c>
      <c r="AG225" s="83">
        <f t="shared" ca="1" si="108"/>
        <v>0</v>
      </c>
      <c r="AH225" s="83">
        <f t="shared" ca="1" si="108"/>
        <v>0</v>
      </c>
      <c r="AI225" s="83">
        <f t="shared" ca="1" si="108"/>
        <v>0</v>
      </c>
      <c r="AJ225" s="83">
        <f t="shared" ca="1" si="108"/>
        <v>0</v>
      </c>
      <c r="AK225" s="83">
        <f t="shared" ca="1" si="108"/>
        <v>0</v>
      </c>
      <c r="AL225" s="83">
        <f t="shared" ca="1" si="108"/>
        <v>0</v>
      </c>
      <c r="AM225" s="83">
        <f t="shared" ca="1" si="108"/>
        <v>0</v>
      </c>
      <c r="AN225" s="83">
        <f t="shared" ca="1" si="108"/>
        <v>0</v>
      </c>
      <c r="AO225" s="83">
        <f t="shared" ca="1" si="108"/>
        <v>0</v>
      </c>
      <c r="AP225" s="83">
        <f t="shared" ca="1" si="108"/>
        <v>0</v>
      </c>
      <c r="AQ225" s="83">
        <f t="shared" ca="1" si="108"/>
        <v>0</v>
      </c>
      <c r="AR225" s="83">
        <f t="shared" ca="1" si="108"/>
        <v>0</v>
      </c>
      <c r="AS225" s="83">
        <f t="shared" ca="1" si="108"/>
        <v>0</v>
      </c>
      <c r="AT225" s="83">
        <f t="shared" ca="1" si="108"/>
        <v>0</v>
      </c>
      <c r="AU225" s="83">
        <f t="shared" ca="1" si="108"/>
        <v>0</v>
      </c>
      <c r="AV225" s="83">
        <f t="shared" ca="1" si="108"/>
        <v>0</v>
      </c>
      <c r="AW225" s="83">
        <f t="shared" ca="1" si="108"/>
        <v>0</v>
      </c>
      <c r="AX225" s="83">
        <f t="shared" ca="1" si="108"/>
        <v>0</v>
      </c>
      <c r="AY225" s="83">
        <f t="shared" ca="1" si="108"/>
        <v>0</v>
      </c>
      <c r="AZ225" s="83">
        <f t="shared" ca="1" si="108"/>
        <v>0</v>
      </c>
      <c r="BA225" s="83">
        <f t="shared" ca="1" si="108"/>
        <v>0</v>
      </c>
      <c r="BB225" s="83">
        <f t="shared" ca="1" si="108"/>
        <v>0</v>
      </c>
      <c r="BC225" s="83">
        <f t="shared" ca="1" si="108"/>
        <v>0</v>
      </c>
      <c r="BD225" s="83">
        <f t="shared" ca="1" si="108"/>
        <v>0</v>
      </c>
      <c r="BE225" s="83">
        <f t="shared" ca="1" si="108"/>
        <v>0</v>
      </c>
      <c r="BF225" s="83">
        <f t="shared" ca="1" si="108"/>
        <v>0</v>
      </c>
      <c r="BG225" s="83">
        <f t="shared" ca="1" si="108"/>
        <v>0</v>
      </c>
      <c r="BH225" s="83">
        <f ca="1">BH224*$C225</f>
        <v>0</v>
      </c>
    </row>
    <row r="226" spans="1:61" x14ac:dyDescent="0.25">
      <c r="A226" s="200" t="s">
        <v>141</v>
      </c>
      <c r="B226" s="200"/>
      <c r="C226" s="147">
        <f>$C$63</f>
        <v>0.115</v>
      </c>
      <c r="G226" s="83">
        <f t="shared" ca="1" si="108"/>
        <v>0</v>
      </c>
      <c r="H226" s="83">
        <f t="shared" ca="1" si="108"/>
        <v>0</v>
      </c>
      <c r="I226" s="83">
        <f t="shared" ca="1" si="108"/>
        <v>0</v>
      </c>
      <c r="J226" s="83">
        <f t="shared" ca="1" si="108"/>
        <v>0</v>
      </c>
      <c r="K226" s="83">
        <f t="shared" ca="1" si="108"/>
        <v>0</v>
      </c>
      <c r="L226" s="83">
        <f t="shared" ca="1" si="108"/>
        <v>0</v>
      </c>
      <c r="M226" s="83">
        <f t="shared" ca="1" si="108"/>
        <v>0</v>
      </c>
      <c r="N226" s="83">
        <f t="shared" ca="1" si="108"/>
        <v>0</v>
      </c>
      <c r="O226" s="83">
        <f t="shared" ca="1" si="108"/>
        <v>0</v>
      </c>
      <c r="P226" s="83">
        <f t="shared" ca="1" si="108"/>
        <v>0</v>
      </c>
      <c r="Q226" s="83">
        <f t="shared" ca="1" si="108"/>
        <v>0</v>
      </c>
      <c r="R226" s="83">
        <f t="shared" ca="1" si="108"/>
        <v>0</v>
      </c>
      <c r="S226" s="83">
        <f t="shared" ca="1" si="108"/>
        <v>0</v>
      </c>
      <c r="T226" s="83">
        <f t="shared" ca="1" si="108"/>
        <v>0</v>
      </c>
      <c r="U226" s="83">
        <f t="shared" ca="1" si="108"/>
        <v>0</v>
      </c>
      <c r="V226" s="83">
        <f t="shared" ca="1" si="108"/>
        <v>0</v>
      </c>
      <c r="W226" s="83">
        <f t="shared" ca="1" si="108"/>
        <v>0</v>
      </c>
      <c r="X226" s="83">
        <f t="shared" ca="1" si="108"/>
        <v>0</v>
      </c>
      <c r="Y226" s="83">
        <f t="shared" ca="1" si="108"/>
        <v>0</v>
      </c>
      <c r="Z226" s="83">
        <f t="shared" ca="1" si="108"/>
        <v>0</v>
      </c>
      <c r="AA226" s="83">
        <f t="shared" ca="1" si="108"/>
        <v>0</v>
      </c>
      <c r="AB226" s="83">
        <f t="shared" ca="1" si="108"/>
        <v>0</v>
      </c>
      <c r="AC226" s="83">
        <f t="shared" ca="1" si="108"/>
        <v>0</v>
      </c>
      <c r="AD226" s="83">
        <f t="shared" ca="1" si="108"/>
        <v>0</v>
      </c>
      <c r="AE226" s="83">
        <f t="shared" ca="1" si="108"/>
        <v>0</v>
      </c>
      <c r="AF226" s="83">
        <f t="shared" ca="1" si="108"/>
        <v>0</v>
      </c>
      <c r="AG226" s="83">
        <f t="shared" ca="1" si="108"/>
        <v>0</v>
      </c>
      <c r="AH226" s="83">
        <f t="shared" ca="1" si="108"/>
        <v>0</v>
      </c>
      <c r="AI226" s="83">
        <f t="shared" ca="1" si="108"/>
        <v>0</v>
      </c>
      <c r="AJ226" s="83">
        <f t="shared" ca="1" si="108"/>
        <v>0</v>
      </c>
      <c r="AK226" s="83">
        <f t="shared" ca="1" si="108"/>
        <v>0</v>
      </c>
      <c r="AL226" s="83">
        <f t="shared" ca="1" si="108"/>
        <v>0</v>
      </c>
      <c r="AM226" s="83">
        <f t="shared" ca="1" si="108"/>
        <v>0</v>
      </c>
      <c r="AN226" s="83">
        <f t="shared" ca="1" si="108"/>
        <v>0</v>
      </c>
      <c r="AO226" s="83">
        <f t="shared" ca="1" si="108"/>
        <v>0</v>
      </c>
      <c r="AP226" s="83">
        <f t="shared" ca="1" si="108"/>
        <v>0</v>
      </c>
      <c r="AQ226" s="83">
        <f t="shared" ca="1" si="108"/>
        <v>0</v>
      </c>
      <c r="AR226" s="83">
        <f t="shared" ca="1" si="108"/>
        <v>0</v>
      </c>
      <c r="AS226" s="83">
        <f t="shared" ca="1" si="108"/>
        <v>0</v>
      </c>
      <c r="AT226" s="83">
        <f t="shared" ca="1" si="108"/>
        <v>0</v>
      </c>
      <c r="AU226" s="83">
        <f t="shared" ca="1" si="108"/>
        <v>0</v>
      </c>
      <c r="AV226" s="83">
        <f t="shared" ca="1" si="108"/>
        <v>0</v>
      </c>
      <c r="AW226" s="83">
        <f t="shared" ca="1" si="108"/>
        <v>0</v>
      </c>
      <c r="AX226" s="83">
        <f t="shared" ca="1" si="108"/>
        <v>0</v>
      </c>
      <c r="AY226" s="83">
        <f t="shared" ca="1" si="108"/>
        <v>0</v>
      </c>
      <c r="AZ226" s="83">
        <f t="shared" ca="1" si="108"/>
        <v>0</v>
      </c>
      <c r="BA226" s="83">
        <f t="shared" ca="1" si="108"/>
        <v>0</v>
      </c>
      <c r="BB226" s="83">
        <f t="shared" ca="1" si="108"/>
        <v>0</v>
      </c>
      <c r="BC226" s="83">
        <f t="shared" ca="1" si="108"/>
        <v>0</v>
      </c>
      <c r="BD226" s="83">
        <f t="shared" ca="1" si="108"/>
        <v>0</v>
      </c>
      <c r="BE226" s="83">
        <f t="shared" ca="1" si="108"/>
        <v>0</v>
      </c>
      <c r="BF226" s="83">
        <f t="shared" ca="1" si="108"/>
        <v>0</v>
      </c>
      <c r="BG226" s="83">
        <f t="shared" ca="1" si="108"/>
        <v>0</v>
      </c>
      <c r="BH226" s="83">
        <f ca="1">BH225*$C226</f>
        <v>0</v>
      </c>
    </row>
    <row r="227" spans="1:61" x14ac:dyDescent="0.25">
      <c r="A227" s="197"/>
      <c r="B227" s="197"/>
    </row>
    <row r="228" spans="1:61" x14ac:dyDescent="0.25">
      <c r="A228" s="196" t="str">
        <f>A$19</f>
        <v>St. Lucie #4 Line / Treasure Substation</v>
      </c>
      <c r="B228" s="196"/>
    </row>
    <row r="229" spans="1:61" x14ac:dyDescent="0.25">
      <c r="A229" s="197" t="s">
        <v>132</v>
      </c>
      <c r="B229" s="197"/>
      <c r="G229" s="171">
        <f>G$60</f>
        <v>0.95</v>
      </c>
      <c r="H229" s="171">
        <f t="shared" ref="H229:M229" si="109">H$60</f>
        <v>0.98</v>
      </c>
      <c r="I229" s="171">
        <f t="shared" si="109"/>
        <v>0.96</v>
      </c>
      <c r="J229" s="171">
        <f t="shared" si="109"/>
        <v>0.96</v>
      </c>
      <c r="K229" s="171">
        <f t="shared" si="109"/>
        <v>0.96</v>
      </c>
      <c r="L229" s="171">
        <f t="shared" si="109"/>
        <v>0.96</v>
      </c>
      <c r="M229" s="171">
        <f t="shared" si="109"/>
        <v>0.96</v>
      </c>
      <c r="N229" s="171"/>
    </row>
    <row r="230" spans="1:61" x14ac:dyDescent="0.25">
      <c r="A230" s="197" t="s">
        <v>109</v>
      </c>
      <c r="B230" s="197"/>
      <c r="D230" s="144">
        <f>SUM(G230:N230)</f>
        <v>-7.2322447000000012E-3</v>
      </c>
      <c r="G230" s="144">
        <f>G$19*G229</f>
        <v>0.20705724049999999</v>
      </c>
      <c r="H230" s="144">
        <f t="shared" ref="H230:N230" si="110">H$19*H229</f>
        <v>-0.21428948519999999</v>
      </c>
      <c r="I230" s="144">
        <f t="shared" si="110"/>
        <v>0</v>
      </c>
      <c r="J230" s="144">
        <f t="shared" si="110"/>
        <v>0</v>
      </c>
      <c r="K230" s="144">
        <f t="shared" si="110"/>
        <v>0</v>
      </c>
      <c r="L230" s="144">
        <f t="shared" si="110"/>
        <v>0</v>
      </c>
      <c r="M230" s="144">
        <f t="shared" si="110"/>
        <v>0</v>
      </c>
      <c r="N230" s="144">
        <f t="shared" si="110"/>
        <v>0</v>
      </c>
    </row>
    <row r="231" spans="1:61" x14ac:dyDescent="0.25">
      <c r="A231" s="197" t="s">
        <v>110</v>
      </c>
      <c r="B231" s="197"/>
      <c r="G231" s="144">
        <f t="shared" ref="G231:N231" si="111">+F231+G230</f>
        <v>0.20705724049999999</v>
      </c>
      <c r="H231" s="144">
        <f t="shared" si="111"/>
        <v>-7.2322447000000012E-3</v>
      </c>
      <c r="I231" s="144">
        <f t="shared" si="111"/>
        <v>-7.2322447000000012E-3</v>
      </c>
      <c r="J231" s="144">
        <f t="shared" si="111"/>
        <v>-7.2322447000000012E-3</v>
      </c>
      <c r="K231" s="144">
        <f t="shared" si="111"/>
        <v>-7.2322447000000012E-3</v>
      </c>
      <c r="L231" s="144">
        <f t="shared" si="111"/>
        <v>-7.2322447000000012E-3</v>
      </c>
      <c r="M231" s="144">
        <f t="shared" si="111"/>
        <v>-7.2322447000000012E-3</v>
      </c>
      <c r="N231" s="144">
        <f t="shared" si="111"/>
        <v>-7.2322447000000012E-3</v>
      </c>
    </row>
    <row r="232" spans="1:61" x14ac:dyDescent="0.25">
      <c r="A232" s="197"/>
      <c r="B232" s="197"/>
    </row>
    <row r="233" spans="1:61" x14ac:dyDescent="0.25">
      <c r="A233" s="198" t="s">
        <v>111</v>
      </c>
      <c r="B233" s="198"/>
      <c r="G233" s="144">
        <f t="shared" ref="G233:BH233" si="112">F236</f>
        <v>0</v>
      </c>
      <c r="H233" s="144">
        <f t="shared" si="112"/>
        <v>0.20084552328499999</v>
      </c>
      <c r="I233" s="144">
        <f t="shared" si="112"/>
        <v>0</v>
      </c>
      <c r="J233" s="144">
        <f t="shared" si="112"/>
        <v>2.1696734100000003E-4</v>
      </c>
      <c r="K233" s="144">
        <f t="shared" si="112"/>
        <v>4.3393468200000006E-4</v>
      </c>
      <c r="L233" s="144">
        <f t="shared" si="112"/>
        <v>6.5090202300000009E-4</v>
      </c>
      <c r="M233" s="144">
        <f t="shared" si="112"/>
        <v>8.6786936400000013E-4</v>
      </c>
      <c r="N233" s="144">
        <f t="shared" si="112"/>
        <v>1.0848367050000003E-3</v>
      </c>
      <c r="O233" s="144">
        <f t="shared" si="112"/>
        <v>1.3018040460000004E-3</v>
      </c>
      <c r="P233" s="144">
        <f t="shared" si="112"/>
        <v>1.5187713870000005E-3</v>
      </c>
      <c r="Q233" s="144">
        <f t="shared" si="112"/>
        <v>1.7357387280000007E-3</v>
      </c>
      <c r="R233" s="144">
        <f t="shared" si="112"/>
        <v>1.9527060690000008E-3</v>
      </c>
      <c r="S233" s="144">
        <f t="shared" si="112"/>
        <v>2.169673410000001E-3</v>
      </c>
      <c r="T233" s="144">
        <f t="shared" si="112"/>
        <v>2.3866407510000011E-3</v>
      </c>
      <c r="U233" s="144">
        <f t="shared" si="112"/>
        <v>2.6036080920000012E-3</v>
      </c>
      <c r="V233" s="144">
        <f t="shared" si="112"/>
        <v>2.8205754330000014E-3</v>
      </c>
      <c r="W233" s="144">
        <f t="shared" si="112"/>
        <v>3.0375427740000015E-3</v>
      </c>
      <c r="X233" s="144">
        <f t="shared" si="112"/>
        <v>3.2545101150000017E-3</v>
      </c>
      <c r="Y233" s="144">
        <f t="shared" si="112"/>
        <v>3.4714774560000018E-3</v>
      </c>
      <c r="Z233" s="144">
        <f t="shared" si="112"/>
        <v>3.6884447970000019E-3</v>
      </c>
      <c r="AA233" s="144">
        <f t="shared" si="112"/>
        <v>3.9054121380000021E-3</v>
      </c>
      <c r="AB233" s="144">
        <f t="shared" si="112"/>
        <v>4.1223794790000018E-3</v>
      </c>
      <c r="AC233" s="144">
        <f t="shared" si="112"/>
        <v>4.3393468200000019E-3</v>
      </c>
      <c r="AD233" s="144">
        <f t="shared" si="112"/>
        <v>4.5563141610000021E-3</v>
      </c>
      <c r="AE233" s="144">
        <f t="shared" si="112"/>
        <v>4.7732815020000022E-3</v>
      </c>
      <c r="AF233" s="144">
        <f t="shared" si="112"/>
        <v>4.9902488430000023E-3</v>
      </c>
      <c r="AG233" s="144">
        <f t="shared" si="112"/>
        <v>5.2072161840000025E-3</v>
      </c>
      <c r="AH233" s="144">
        <f t="shared" si="112"/>
        <v>5.4241835250000026E-3</v>
      </c>
      <c r="AI233" s="144">
        <f t="shared" si="112"/>
        <v>5.6411508660000028E-3</v>
      </c>
      <c r="AJ233" s="144">
        <f t="shared" si="112"/>
        <v>5.8581182070000029E-3</v>
      </c>
      <c r="AK233" s="144">
        <f t="shared" si="112"/>
        <v>6.075085548000003E-3</v>
      </c>
      <c r="AL233" s="144">
        <f t="shared" si="112"/>
        <v>6.2920528890000032E-3</v>
      </c>
      <c r="AM233" s="144">
        <f t="shared" si="112"/>
        <v>6.5090202300000033E-3</v>
      </c>
      <c r="AN233" s="144">
        <f t="shared" si="112"/>
        <v>6.7259875710000035E-3</v>
      </c>
      <c r="AO233" s="144">
        <f t="shared" si="112"/>
        <v>6.9429549120000036E-3</v>
      </c>
      <c r="AP233" s="144">
        <f t="shared" si="112"/>
        <v>7.1599222530000037E-3</v>
      </c>
      <c r="AQ233" s="144">
        <f t="shared" si="112"/>
        <v>7.3768895940000039E-3</v>
      </c>
      <c r="AR233" s="144">
        <f t="shared" si="112"/>
        <v>7.593856935000004E-3</v>
      </c>
      <c r="AS233" s="144">
        <f t="shared" si="112"/>
        <v>7.8108242760000042E-3</v>
      </c>
      <c r="AT233" s="144">
        <f t="shared" si="112"/>
        <v>8.0277916170000043E-3</v>
      </c>
      <c r="AU233" s="144">
        <f t="shared" si="112"/>
        <v>8.2447589580000036E-3</v>
      </c>
      <c r="AV233" s="144">
        <f t="shared" si="112"/>
        <v>8.4617262990000029E-3</v>
      </c>
      <c r="AW233" s="144">
        <f t="shared" si="112"/>
        <v>8.6786936400000021E-3</v>
      </c>
      <c r="AX233" s="144">
        <f t="shared" si="112"/>
        <v>8.8956609810000014E-3</v>
      </c>
      <c r="AY233" s="144">
        <f t="shared" si="112"/>
        <v>9.1126283220000007E-3</v>
      </c>
      <c r="AZ233" s="144">
        <f t="shared" si="112"/>
        <v>9.3295956629999999E-3</v>
      </c>
      <c r="BA233" s="144">
        <f t="shared" si="112"/>
        <v>9.5465630039999992E-3</v>
      </c>
      <c r="BB233" s="144">
        <f t="shared" si="112"/>
        <v>9.7635303449999985E-3</v>
      </c>
      <c r="BC233" s="144">
        <f t="shared" si="112"/>
        <v>9.9804976859999978E-3</v>
      </c>
      <c r="BD233" s="144">
        <f t="shared" si="112"/>
        <v>1.0197465026999997E-2</v>
      </c>
      <c r="BE233" s="144">
        <f t="shared" si="112"/>
        <v>1.0414432367999996E-2</v>
      </c>
      <c r="BF233" s="144">
        <f t="shared" si="112"/>
        <v>1.0631399708999996E-2</v>
      </c>
      <c r="BG233" s="144">
        <f t="shared" si="112"/>
        <v>1.0848367049999995E-2</v>
      </c>
      <c r="BH233" s="144">
        <f t="shared" si="112"/>
        <v>1.1065334390999994E-2</v>
      </c>
      <c r="BI233" s="144"/>
    </row>
    <row r="234" spans="1:61" x14ac:dyDescent="0.25">
      <c r="A234" s="198" t="s">
        <v>112</v>
      </c>
      <c r="B234" s="198"/>
      <c r="D234" s="144">
        <f>SUM(G234:N234)</f>
        <v>-7.2322447000000012E-3</v>
      </c>
      <c r="E234" s="144"/>
      <c r="F234" s="144"/>
      <c r="G234" s="144">
        <f>G230</f>
        <v>0.20705724049999999</v>
      </c>
      <c r="H234" s="144">
        <f>H230</f>
        <v>-0.21428948519999999</v>
      </c>
      <c r="I234" s="144">
        <f>I230</f>
        <v>0</v>
      </c>
      <c r="J234" s="144">
        <f t="shared" ref="J234:BH234" si="113">J230</f>
        <v>0</v>
      </c>
      <c r="K234" s="144">
        <f t="shared" si="113"/>
        <v>0</v>
      </c>
      <c r="L234" s="144">
        <f t="shared" si="113"/>
        <v>0</v>
      </c>
      <c r="M234" s="144">
        <f t="shared" si="113"/>
        <v>0</v>
      </c>
      <c r="N234" s="144">
        <f t="shared" si="113"/>
        <v>0</v>
      </c>
      <c r="O234" s="144">
        <f t="shared" si="113"/>
        <v>0</v>
      </c>
      <c r="P234" s="144">
        <f t="shared" si="113"/>
        <v>0</v>
      </c>
      <c r="Q234" s="144">
        <f t="shared" si="113"/>
        <v>0</v>
      </c>
      <c r="R234" s="144">
        <f t="shared" si="113"/>
        <v>0</v>
      </c>
      <c r="S234" s="144">
        <f t="shared" si="113"/>
        <v>0</v>
      </c>
      <c r="T234" s="144">
        <f t="shared" si="113"/>
        <v>0</v>
      </c>
      <c r="U234" s="144">
        <f t="shared" si="113"/>
        <v>0</v>
      </c>
      <c r="V234" s="144">
        <f t="shared" si="113"/>
        <v>0</v>
      </c>
      <c r="W234" s="144">
        <f t="shared" si="113"/>
        <v>0</v>
      </c>
      <c r="X234" s="144">
        <f t="shared" si="113"/>
        <v>0</v>
      </c>
      <c r="Y234" s="144">
        <f t="shared" si="113"/>
        <v>0</v>
      </c>
      <c r="Z234" s="144">
        <f t="shared" si="113"/>
        <v>0</v>
      </c>
      <c r="AA234" s="144">
        <f t="shared" si="113"/>
        <v>0</v>
      </c>
      <c r="AB234" s="144">
        <f t="shared" si="113"/>
        <v>0</v>
      </c>
      <c r="AC234" s="144">
        <f t="shared" si="113"/>
        <v>0</v>
      </c>
      <c r="AD234" s="144">
        <f t="shared" si="113"/>
        <v>0</v>
      </c>
      <c r="AE234" s="144">
        <f t="shared" si="113"/>
        <v>0</v>
      </c>
      <c r="AF234" s="144">
        <f t="shared" si="113"/>
        <v>0</v>
      </c>
      <c r="AG234" s="144">
        <f t="shared" si="113"/>
        <v>0</v>
      </c>
      <c r="AH234" s="144">
        <f t="shared" si="113"/>
        <v>0</v>
      </c>
      <c r="AI234" s="144">
        <f t="shared" si="113"/>
        <v>0</v>
      </c>
      <c r="AJ234" s="144">
        <f t="shared" si="113"/>
        <v>0</v>
      </c>
      <c r="AK234" s="144">
        <f t="shared" si="113"/>
        <v>0</v>
      </c>
      <c r="AL234" s="144">
        <f t="shared" si="113"/>
        <v>0</v>
      </c>
      <c r="AM234" s="144">
        <f t="shared" si="113"/>
        <v>0</v>
      </c>
      <c r="AN234" s="144">
        <f t="shared" si="113"/>
        <v>0</v>
      </c>
      <c r="AO234" s="144">
        <f t="shared" si="113"/>
        <v>0</v>
      </c>
      <c r="AP234" s="144">
        <f t="shared" si="113"/>
        <v>0</v>
      </c>
      <c r="AQ234" s="144">
        <f t="shared" si="113"/>
        <v>0</v>
      </c>
      <c r="AR234" s="144">
        <f t="shared" si="113"/>
        <v>0</v>
      </c>
      <c r="AS234" s="144">
        <f t="shared" si="113"/>
        <v>0</v>
      </c>
      <c r="AT234" s="144">
        <f t="shared" si="113"/>
        <v>0</v>
      </c>
      <c r="AU234" s="144">
        <f t="shared" si="113"/>
        <v>0</v>
      </c>
      <c r="AV234" s="144">
        <f t="shared" si="113"/>
        <v>0</v>
      </c>
      <c r="AW234" s="144">
        <f t="shared" si="113"/>
        <v>0</v>
      </c>
      <c r="AX234" s="144">
        <f t="shared" si="113"/>
        <v>0</v>
      </c>
      <c r="AY234" s="144">
        <f t="shared" si="113"/>
        <v>0</v>
      </c>
      <c r="AZ234" s="144">
        <f t="shared" si="113"/>
        <v>0</v>
      </c>
      <c r="BA234" s="144">
        <f t="shared" si="113"/>
        <v>0</v>
      </c>
      <c r="BB234" s="144">
        <f t="shared" si="113"/>
        <v>0</v>
      </c>
      <c r="BC234" s="144">
        <f t="shared" si="113"/>
        <v>0</v>
      </c>
      <c r="BD234" s="144">
        <f t="shared" si="113"/>
        <v>0</v>
      </c>
      <c r="BE234" s="144">
        <f t="shared" si="113"/>
        <v>0</v>
      </c>
      <c r="BF234" s="144">
        <f t="shared" si="113"/>
        <v>0</v>
      </c>
      <c r="BG234" s="144">
        <f t="shared" si="113"/>
        <v>0</v>
      </c>
      <c r="BH234" s="144">
        <f t="shared" si="113"/>
        <v>0</v>
      </c>
      <c r="BI234" s="144"/>
    </row>
    <row r="235" spans="1:61" x14ac:dyDescent="0.25">
      <c r="A235" s="198" t="s">
        <v>113</v>
      </c>
      <c r="B235" s="198"/>
      <c r="C235" s="147">
        <f>C19</f>
        <v>0.03</v>
      </c>
      <c r="D235" s="144">
        <f>SUM(G235:BH235)</f>
        <v>1.8514546431999988E-2</v>
      </c>
      <c r="G235" s="144">
        <f>MAX(-SUM($F230:G230)*$C235,-SUM($F230:G230)-SUM($E235:F235))</f>
        <v>-6.2117172149999999E-3</v>
      </c>
      <c r="H235" s="144">
        <f>MAX(-SUM($F230:H230)*$C235,-SUM($F230:H230)-SUM($E235:G235))</f>
        <v>1.3443961915E-2</v>
      </c>
      <c r="I235" s="144">
        <f>MAX(-SUM($F230:I230)*$C235,-SUM($F230:I230)-SUM($E235:H235))</f>
        <v>2.1696734100000003E-4</v>
      </c>
      <c r="J235" s="144">
        <f>MAX(-SUM($F230:J230)*$C235,-SUM($F230:J230)-SUM($E235:I235))</f>
        <v>2.1696734100000003E-4</v>
      </c>
      <c r="K235" s="144">
        <f>MAX(-SUM($F230:K230)*$C235,-SUM($F230:K230)-SUM($E235:J235))</f>
        <v>2.1696734100000003E-4</v>
      </c>
      <c r="L235" s="144">
        <f>MAX(-SUM($F230:L230)*$C235,-SUM($F230:L230)-SUM($E235:K235))</f>
        <v>2.1696734100000003E-4</v>
      </c>
      <c r="M235" s="144">
        <f>MAX(-SUM($F230:M230)*$C235,-SUM($F230:M230)-SUM($E235:L235))</f>
        <v>2.1696734100000003E-4</v>
      </c>
      <c r="N235" s="144">
        <f>MAX(-SUM($F230:N230)*$C235,-SUM($F230:N230)-SUM($E235:M235))</f>
        <v>2.1696734100000003E-4</v>
      </c>
      <c r="O235" s="144">
        <f>MAX(-SUM($F230:O230)*$C235,-SUM($F230:O230)-SUM($E235:N235))</f>
        <v>2.1696734100000003E-4</v>
      </c>
      <c r="P235" s="144">
        <f>MAX(-SUM($F230:P230)*$C235,-SUM($F230:P230)-SUM($E235:O235))</f>
        <v>2.1696734100000003E-4</v>
      </c>
      <c r="Q235" s="144">
        <f>MAX(-SUM($F230:Q230)*$C235,-SUM($F230:Q230)-SUM($E235:P235))</f>
        <v>2.1696734100000003E-4</v>
      </c>
      <c r="R235" s="144">
        <f>MAX(-SUM($F230:R230)*$C235,-SUM($F230:R230)-SUM($E235:Q235))</f>
        <v>2.1696734100000003E-4</v>
      </c>
      <c r="S235" s="144">
        <f>MAX(-SUM($F230:S230)*$C235,-SUM($F230:S230)-SUM($E235:R235))</f>
        <v>2.1696734100000003E-4</v>
      </c>
      <c r="T235" s="144">
        <f>MAX(-SUM($F230:T230)*$C235,-SUM($F230:T230)-SUM($E235:S235))</f>
        <v>2.1696734100000003E-4</v>
      </c>
      <c r="U235" s="144">
        <f>MAX(-SUM($F230:U230)*$C235,-SUM($F230:U230)-SUM($E235:T235))</f>
        <v>2.1696734100000003E-4</v>
      </c>
      <c r="V235" s="144">
        <f>MAX(-SUM($F230:V230)*$C235,-SUM($F230:V230)-SUM($E235:U235))</f>
        <v>2.1696734100000003E-4</v>
      </c>
      <c r="W235" s="144">
        <f>MAX(-SUM($F230:W230)*$C235,-SUM($F230:W230)-SUM($E235:V235))</f>
        <v>2.1696734100000003E-4</v>
      </c>
      <c r="X235" s="144">
        <f>MAX(-SUM($F230:X230)*$C235,-SUM($F230:X230)-SUM($E235:W235))</f>
        <v>2.1696734100000003E-4</v>
      </c>
      <c r="Y235" s="144">
        <f>MAX(-SUM($F230:Y230)*$C235,-SUM($F230:Y230)-SUM($E235:X235))</f>
        <v>2.1696734100000003E-4</v>
      </c>
      <c r="Z235" s="144">
        <f>MAX(-SUM($F230:Z230)*$C235,-SUM($F230:Z230)-SUM($E235:Y235))</f>
        <v>2.1696734100000003E-4</v>
      </c>
      <c r="AA235" s="144">
        <f>MAX(-SUM($F230:AA230)*$C235,-SUM($F230:AA230)-SUM($E235:Z235))</f>
        <v>2.1696734100000003E-4</v>
      </c>
      <c r="AB235" s="144">
        <f>MAX(-SUM($F230:AB230)*$C235,-SUM($F230:AB230)-SUM($E235:AA235))</f>
        <v>2.1696734100000003E-4</v>
      </c>
      <c r="AC235" s="144">
        <f>MAX(-SUM($F230:AC230)*$C235,-SUM($F230:AC230)-SUM($E235:AB235))</f>
        <v>2.1696734100000003E-4</v>
      </c>
      <c r="AD235" s="144">
        <f>MAX(-SUM($F230:AD230)*$C235,-SUM($F230:AD230)-SUM($E235:AC235))</f>
        <v>2.1696734100000003E-4</v>
      </c>
      <c r="AE235" s="144">
        <f>MAX(-SUM($F230:AE230)*$C235,-SUM($F230:AE230)-SUM($E235:AD235))</f>
        <v>2.1696734100000003E-4</v>
      </c>
      <c r="AF235" s="144">
        <f>MAX(-SUM($F230:AF230)*$C235,-SUM($F230:AF230)-SUM($E235:AE235))</f>
        <v>2.1696734100000003E-4</v>
      </c>
      <c r="AG235" s="144">
        <f>MAX(-SUM($F230:AG230)*$C235,-SUM($F230:AG230)-SUM($E235:AF235))</f>
        <v>2.1696734100000003E-4</v>
      </c>
      <c r="AH235" s="144">
        <f>MAX(-SUM($F230:AH230)*$C235,-SUM($F230:AH230)-SUM($E235:AG235))</f>
        <v>2.1696734100000003E-4</v>
      </c>
      <c r="AI235" s="144">
        <f>MAX(-SUM($F230:AI230)*$C235,-SUM($F230:AI230)-SUM($E235:AH235))</f>
        <v>2.1696734100000003E-4</v>
      </c>
      <c r="AJ235" s="144">
        <f>MAX(-SUM($F230:AJ230)*$C235,-SUM($F230:AJ230)-SUM($E235:AI235))</f>
        <v>2.1696734100000003E-4</v>
      </c>
      <c r="AK235" s="144">
        <f>MAX(-SUM($F230:AK230)*$C235,-SUM($F230:AK230)-SUM($E235:AJ235))</f>
        <v>2.1696734100000003E-4</v>
      </c>
      <c r="AL235" s="144">
        <f>MAX(-SUM($F230:AL230)*$C235,-SUM($F230:AL230)-SUM($E235:AK235))</f>
        <v>2.1696734100000003E-4</v>
      </c>
      <c r="AM235" s="144">
        <f>MAX(-SUM($F230:AM230)*$C235,-SUM($F230:AM230)-SUM($E235:AL235))</f>
        <v>2.1696734100000003E-4</v>
      </c>
      <c r="AN235" s="144">
        <f>MAX(-SUM($F230:AN230)*$C235,-SUM($F230:AN230)-SUM($E235:AM235))</f>
        <v>2.1696734100000003E-4</v>
      </c>
      <c r="AO235" s="144">
        <f>MAX(-SUM($F230:AO230)*$C235,-SUM($F230:AO230)-SUM($E235:AN235))</f>
        <v>2.1696734100000003E-4</v>
      </c>
      <c r="AP235" s="144">
        <f>MAX(-SUM($F230:AP230)*$C235,-SUM($F230:AP230)-SUM($E235:AO235))</f>
        <v>2.1696734100000003E-4</v>
      </c>
      <c r="AQ235" s="144">
        <f>MAX(-SUM($F230:AQ230)*$C235,-SUM($F230:AQ230)-SUM($E235:AP235))</f>
        <v>2.1696734100000003E-4</v>
      </c>
      <c r="AR235" s="144">
        <f>MAX(-SUM($F230:AR230)*$C235,-SUM($F230:AR230)-SUM($E235:AQ235))</f>
        <v>2.1696734100000003E-4</v>
      </c>
      <c r="AS235" s="144">
        <f>MAX(-SUM($F230:AS230)*$C235,-SUM($F230:AS230)-SUM($E235:AR235))</f>
        <v>2.1696734100000003E-4</v>
      </c>
      <c r="AT235" s="144">
        <f>MAX(-SUM($F230:AT230)*$C235,-SUM($F230:AT230)-SUM($E235:AS235))</f>
        <v>2.1696734100000003E-4</v>
      </c>
      <c r="AU235" s="144">
        <f>MAX(-SUM($F230:AU230)*$C235,-SUM($F230:AU230)-SUM($E235:AT235))</f>
        <v>2.1696734100000003E-4</v>
      </c>
      <c r="AV235" s="144">
        <f>MAX(-SUM($F230:AV230)*$C235,-SUM($F230:AV230)-SUM($E235:AU235))</f>
        <v>2.1696734100000003E-4</v>
      </c>
      <c r="AW235" s="144">
        <f>MAX(-SUM($F230:AW230)*$C235,-SUM($F230:AW230)-SUM($E235:AV235))</f>
        <v>2.1696734100000003E-4</v>
      </c>
      <c r="AX235" s="144">
        <f>MAX(-SUM($F230:AX230)*$C235,-SUM($F230:AX230)-SUM($E235:AW235))</f>
        <v>2.1696734100000003E-4</v>
      </c>
      <c r="AY235" s="144">
        <f>MAX(-SUM($F230:AY230)*$C235,-SUM($F230:AY230)-SUM($E235:AX235))</f>
        <v>2.1696734100000003E-4</v>
      </c>
      <c r="AZ235" s="144">
        <f>MAX(-SUM($F230:AZ230)*$C235,-SUM($F230:AZ230)-SUM($E235:AY235))</f>
        <v>2.1696734100000003E-4</v>
      </c>
      <c r="BA235" s="144">
        <f>MAX(-SUM($F230:BA230)*$C235,-SUM($F230:BA230)-SUM($E235:AZ235))</f>
        <v>2.1696734100000003E-4</v>
      </c>
      <c r="BB235" s="144">
        <f>MAX(-SUM($F230:BB230)*$C235,-SUM($F230:BB230)-SUM($E235:BA235))</f>
        <v>2.1696734100000003E-4</v>
      </c>
      <c r="BC235" s="144">
        <f>MAX(-SUM($F230:BC230)*$C235,-SUM($F230:BC230)-SUM($E235:BB235))</f>
        <v>2.1696734100000003E-4</v>
      </c>
      <c r="BD235" s="144">
        <f>MAX(-SUM($F230:BD230)*$C235,-SUM($F230:BD230)-SUM($E235:BC235))</f>
        <v>2.1696734100000003E-4</v>
      </c>
      <c r="BE235" s="144">
        <f>MAX(-SUM($F230:BE230)*$C235,-SUM($F230:BE230)-SUM($E235:BD235))</f>
        <v>2.1696734100000003E-4</v>
      </c>
      <c r="BF235" s="144">
        <f>MAX(-SUM($F230:BF230)*$C235,-SUM($F230:BF230)-SUM($E235:BE235))</f>
        <v>2.1696734100000003E-4</v>
      </c>
      <c r="BG235" s="144">
        <f>MAX(-SUM($F230:BG230)*$C235,-SUM($F230:BG230)-SUM($E235:BF235))</f>
        <v>2.1696734100000003E-4</v>
      </c>
      <c r="BH235" s="144">
        <f>MAX(-SUM($F230:BH230)*$C235,-SUM($F230:BH230)-SUM($E235:BG235))</f>
        <v>2.1696734100000003E-4</v>
      </c>
      <c r="BI235" s="144"/>
    </row>
    <row r="236" spans="1:61" x14ac:dyDescent="0.25">
      <c r="A236" s="199" t="s">
        <v>114</v>
      </c>
      <c r="B236" s="199"/>
      <c r="D236" s="92">
        <f>SUM(D233:D235)</f>
        <v>1.1282301731999986E-2</v>
      </c>
      <c r="G236" s="92">
        <f>SUM(G233:G235)</f>
        <v>0.20084552328499999</v>
      </c>
      <c r="H236" s="92">
        <f>SUM(H233:H235)</f>
        <v>0</v>
      </c>
      <c r="I236" s="92">
        <f>SUM(I233:I235)</f>
        <v>2.1696734100000003E-4</v>
      </c>
      <c r="J236" s="92">
        <f t="shared" ref="J236:BH236" si="114">SUM(J233:J235)</f>
        <v>4.3393468200000006E-4</v>
      </c>
      <c r="K236" s="92">
        <f t="shared" si="114"/>
        <v>6.5090202300000009E-4</v>
      </c>
      <c r="L236" s="92">
        <f t="shared" si="114"/>
        <v>8.6786936400000013E-4</v>
      </c>
      <c r="M236" s="92">
        <f t="shared" si="114"/>
        <v>1.0848367050000003E-3</v>
      </c>
      <c r="N236" s="92">
        <f t="shared" si="114"/>
        <v>1.3018040460000004E-3</v>
      </c>
      <c r="O236" s="92">
        <f t="shared" si="114"/>
        <v>1.5187713870000005E-3</v>
      </c>
      <c r="P236" s="92">
        <f t="shared" si="114"/>
        <v>1.7357387280000007E-3</v>
      </c>
      <c r="Q236" s="92">
        <f t="shared" si="114"/>
        <v>1.9527060690000008E-3</v>
      </c>
      <c r="R236" s="92">
        <f t="shared" si="114"/>
        <v>2.169673410000001E-3</v>
      </c>
      <c r="S236" s="92">
        <f t="shared" si="114"/>
        <v>2.3866407510000011E-3</v>
      </c>
      <c r="T236" s="92">
        <f t="shared" si="114"/>
        <v>2.6036080920000012E-3</v>
      </c>
      <c r="U236" s="92">
        <f t="shared" si="114"/>
        <v>2.8205754330000014E-3</v>
      </c>
      <c r="V236" s="92">
        <f t="shared" si="114"/>
        <v>3.0375427740000015E-3</v>
      </c>
      <c r="W236" s="92">
        <f t="shared" si="114"/>
        <v>3.2545101150000017E-3</v>
      </c>
      <c r="X236" s="92">
        <f t="shared" si="114"/>
        <v>3.4714774560000018E-3</v>
      </c>
      <c r="Y236" s="92">
        <f t="shared" si="114"/>
        <v>3.6884447970000019E-3</v>
      </c>
      <c r="Z236" s="92">
        <f t="shared" si="114"/>
        <v>3.9054121380000021E-3</v>
      </c>
      <c r="AA236" s="92">
        <f t="shared" si="114"/>
        <v>4.1223794790000018E-3</v>
      </c>
      <c r="AB236" s="92">
        <f t="shared" si="114"/>
        <v>4.3393468200000019E-3</v>
      </c>
      <c r="AC236" s="92">
        <f t="shared" si="114"/>
        <v>4.5563141610000021E-3</v>
      </c>
      <c r="AD236" s="92">
        <f t="shared" si="114"/>
        <v>4.7732815020000022E-3</v>
      </c>
      <c r="AE236" s="92">
        <f t="shared" si="114"/>
        <v>4.9902488430000023E-3</v>
      </c>
      <c r="AF236" s="92">
        <f t="shared" si="114"/>
        <v>5.2072161840000025E-3</v>
      </c>
      <c r="AG236" s="92">
        <f t="shared" si="114"/>
        <v>5.4241835250000026E-3</v>
      </c>
      <c r="AH236" s="92">
        <f t="shared" si="114"/>
        <v>5.6411508660000028E-3</v>
      </c>
      <c r="AI236" s="92">
        <f t="shared" si="114"/>
        <v>5.8581182070000029E-3</v>
      </c>
      <c r="AJ236" s="92">
        <f t="shared" si="114"/>
        <v>6.075085548000003E-3</v>
      </c>
      <c r="AK236" s="92">
        <f t="shared" si="114"/>
        <v>6.2920528890000032E-3</v>
      </c>
      <c r="AL236" s="92">
        <f t="shared" si="114"/>
        <v>6.5090202300000033E-3</v>
      </c>
      <c r="AM236" s="92">
        <f t="shared" si="114"/>
        <v>6.7259875710000035E-3</v>
      </c>
      <c r="AN236" s="92">
        <f t="shared" si="114"/>
        <v>6.9429549120000036E-3</v>
      </c>
      <c r="AO236" s="92">
        <f t="shared" si="114"/>
        <v>7.1599222530000037E-3</v>
      </c>
      <c r="AP236" s="92">
        <f t="shared" si="114"/>
        <v>7.3768895940000039E-3</v>
      </c>
      <c r="AQ236" s="92">
        <f t="shared" si="114"/>
        <v>7.593856935000004E-3</v>
      </c>
      <c r="AR236" s="92">
        <f t="shared" si="114"/>
        <v>7.8108242760000042E-3</v>
      </c>
      <c r="AS236" s="92">
        <f t="shared" si="114"/>
        <v>8.0277916170000043E-3</v>
      </c>
      <c r="AT236" s="92">
        <f t="shared" si="114"/>
        <v>8.2447589580000036E-3</v>
      </c>
      <c r="AU236" s="92">
        <f t="shared" si="114"/>
        <v>8.4617262990000029E-3</v>
      </c>
      <c r="AV236" s="92">
        <f t="shared" si="114"/>
        <v>8.6786936400000021E-3</v>
      </c>
      <c r="AW236" s="92">
        <f t="shared" si="114"/>
        <v>8.8956609810000014E-3</v>
      </c>
      <c r="AX236" s="92">
        <f t="shared" si="114"/>
        <v>9.1126283220000007E-3</v>
      </c>
      <c r="AY236" s="92">
        <f t="shared" si="114"/>
        <v>9.3295956629999999E-3</v>
      </c>
      <c r="AZ236" s="92">
        <f t="shared" si="114"/>
        <v>9.5465630039999992E-3</v>
      </c>
      <c r="BA236" s="92">
        <f t="shared" si="114"/>
        <v>9.7635303449999985E-3</v>
      </c>
      <c r="BB236" s="92">
        <f t="shared" si="114"/>
        <v>9.9804976859999978E-3</v>
      </c>
      <c r="BC236" s="92">
        <f t="shared" si="114"/>
        <v>1.0197465026999997E-2</v>
      </c>
      <c r="BD236" s="92">
        <f t="shared" si="114"/>
        <v>1.0414432367999996E-2</v>
      </c>
      <c r="BE236" s="92">
        <f t="shared" si="114"/>
        <v>1.0631399708999996E-2</v>
      </c>
      <c r="BF236" s="92">
        <f t="shared" si="114"/>
        <v>1.0848367049999995E-2</v>
      </c>
      <c r="BG236" s="92">
        <f t="shared" si="114"/>
        <v>1.1065334390999994E-2</v>
      </c>
      <c r="BH236" s="92">
        <f t="shared" si="114"/>
        <v>1.1282301731999993E-2</v>
      </c>
    </row>
    <row r="237" spans="1:61" x14ac:dyDescent="0.25">
      <c r="A237" s="197"/>
      <c r="B237" s="197"/>
    </row>
    <row r="238" spans="1:61" x14ac:dyDescent="0.25">
      <c r="A238" s="197" t="s">
        <v>115</v>
      </c>
      <c r="B238" s="197"/>
      <c r="G238" s="83">
        <f>G236</f>
        <v>0.20084552328499999</v>
      </c>
      <c r="H238" s="83">
        <f>H236</f>
        <v>0</v>
      </c>
      <c r="I238" s="83">
        <f>I236</f>
        <v>2.1696734100000003E-4</v>
      </c>
      <c r="J238" s="83">
        <f>J236</f>
        <v>4.3393468200000006E-4</v>
      </c>
      <c r="K238" s="83">
        <f t="shared" ref="K238:BH238" si="115">K236</f>
        <v>6.5090202300000009E-4</v>
      </c>
      <c r="L238" s="83">
        <f t="shared" si="115"/>
        <v>8.6786936400000013E-4</v>
      </c>
      <c r="M238" s="83">
        <f t="shared" si="115"/>
        <v>1.0848367050000003E-3</v>
      </c>
      <c r="N238" s="83">
        <f t="shared" si="115"/>
        <v>1.3018040460000004E-3</v>
      </c>
      <c r="O238" s="83">
        <f t="shared" si="115"/>
        <v>1.5187713870000005E-3</v>
      </c>
      <c r="P238" s="83">
        <f t="shared" si="115"/>
        <v>1.7357387280000007E-3</v>
      </c>
      <c r="Q238" s="83">
        <f t="shared" si="115"/>
        <v>1.9527060690000008E-3</v>
      </c>
      <c r="R238" s="83">
        <f t="shared" si="115"/>
        <v>2.169673410000001E-3</v>
      </c>
      <c r="S238" s="83">
        <f t="shared" si="115"/>
        <v>2.3866407510000011E-3</v>
      </c>
      <c r="T238" s="83">
        <f t="shared" si="115"/>
        <v>2.6036080920000012E-3</v>
      </c>
      <c r="U238" s="83">
        <f t="shared" si="115"/>
        <v>2.8205754330000014E-3</v>
      </c>
      <c r="V238" s="83">
        <f t="shared" si="115"/>
        <v>3.0375427740000015E-3</v>
      </c>
      <c r="W238" s="83">
        <f t="shared" si="115"/>
        <v>3.2545101150000017E-3</v>
      </c>
      <c r="X238" s="83">
        <f t="shared" si="115"/>
        <v>3.4714774560000018E-3</v>
      </c>
      <c r="Y238" s="83">
        <f t="shared" si="115"/>
        <v>3.6884447970000019E-3</v>
      </c>
      <c r="Z238" s="83">
        <f t="shared" si="115"/>
        <v>3.9054121380000021E-3</v>
      </c>
      <c r="AA238" s="83">
        <f t="shared" si="115"/>
        <v>4.1223794790000018E-3</v>
      </c>
      <c r="AB238" s="83">
        <f t="shared" si="115"/>
        <v>4.3393468200000019E-3</v>
      </c>
      <c r="AC238" s="83">
        <f t="shared" si="115"/>
        <v>4.5563141610000021E-3</v>
      </c>
      <c r="AD238" s="83">
        <f t="shared" si="115"/>
        <v>4.7732815020000022E-3</v>
      </c>
      <c r="AE238" s="83">
        <f t="shared" si="115"/>
        <v>4.9902488430000023E-3</v>
      </c>
      <c r="AF238" s="83">
        <f t="shared" si="115"/>
        <v>5.2072161840000025E-3</v>
      </c>
      <c r="AG238" s="83">
        <f t="shared" si="115"/>
        <v>5.4241835250000026E-3</v>
      </c>
      <c r="AH238" s="83">
        <f t="shared" si="115"/>
        <v>5.6411508660000028E-3</v>
      </c>
      <c r="AI238" s="83">
        <f t="shared" si="115"/>
        <v>5.8581182070000029E-3</v>
      </c>
      <c r="AJ238" s="83">
        <f t="shared" si="115"/>
        <v>6.075085548000003E-3</v>
      </c>
      <c r="AK238" s="83">
        <f t="shared" si="115"/>
        <v>6.2920528890000032E-3</v>
      </c>
      <c r="AL238" s="83">
        <f t="shared" si="115"/>
        <v>6.5090202300000033E-3</v>
      </c>
      <c r="AM238" s="83">
        <f t="shared" si="115"/>
        <v>6.7259875710000035E-3</v>
      </c>
      <c r="AN238" s="83">
        <f t="shared" si="115"/>
        <v>6.9429549120000036E-3</v>
      </c>
      <c r="AO238" s="83">
        <f t="shared" si="115"/>
        <v>7.1599222530000037E-3</v>
      </c>
      <c r="AP238" s="83">
        <f t="shared" si="115"/>
        <v>7.3768895940000039E-3</v>
      </c>
      <c r="AQ238" s="83">
        <f t="shared" si="115"/>
        <v>7.593856935000004E-3</v>
      </c>
      <c r="AR238" s="83">
        <f t="shared" si="115"/>
        <v>7.8108242760000042E-3</v>
      </c>
      <c r="AS238" s="83">
        <f t="shared" si="115"/>
        <v>8.0277916170000043E-3</v>
      </c>
      <c r="AT238" s="83">
        <f t="shared" si="115"/>
        <v>8.2447589580000036E-3</v>
      </c>
      <c r="AU238" s="83">
        <f t="shared" si="115"/>
        <v>8.4617262990000029E-3</v>
      </c>
      <c r="AV238" s="83">
        <f t="shared" si="115"/>
        <v>8.6786936400000021E-3</v>
      </c>
      <c r="AW238" s="83">
        <f t="shared" si="115"/>
        <v>8.8956609810000014E-3</v>
      </c>
      <c r="AX238" s="83">
        <f t="shared" si="115"/>
        <v>9.1126283220000007E-3</v>
      </c>
      <c r="AY238" s="83">
        <f t="shared" si="115"/>
        <v>9.3295956629999999E-3</v>
      </c>
      <c r="AZ238" s="83">
        <f t="shared" si="115"/>
        <v>9.5465630039999992E-3</v>
      </c>
      <c r="BA238" s="83">
        <f t="shared" si="115"/>
        <v>9.7635303449999985E-3</v>
      </c>
      <c r="BB238" s="83">
        <f t="shared" si="115"/>
        <v>9.9804976859999978E-3</v>
      </c>
      <c r="BC238" s="83">
        <f t="shared" si="115"/>
        <v>1.0197465026999997E-2</v>
      </c>
      <c r="BD238" s="83">
        <f t="shared" si="115"/>
        <v>1.0414432367999996E-2</v>
      </c>
      <c r="BE238" s="83">
        <f t="shared" si="115"/>
        <v>1.0631399708999996E-2</v>
      </c>
      <c r="BF238" s="83">
        <f t="shared" si="115"/>
        <v>1.0848367049999995E-2</v>
      </c>
      <c r="BG238" s="83">
        <f t="shared" si="115"/>
        <v>1.1065334390999994E-2</v>
      </c>
      <c r="BH238" s="83">
        <f t="shared" si="115"/>
        <v>1.1282301731999993E-2</v>
      </c>
    </row>
    <row r="239" spans="1:61" x14ac:dyDescent="0.25">
      <c r="A239" s="200" t="s">
        <v>133</v>
      </c>
      <c r="B239" s="200"/>
      <c r="C239" s="61">
        <f>$C$61</f>
        <v>2</v>
      </c>
      <c r="D239" s="189"/>
      <c r="G239" s="83">
        <f ca="1">SUM(OFFSET(G238,0,0,1,-MIN($C239,G$55+1)))/$C239</f>
        <v>0.1004227616425</v>
      </c>
      <c r="H239" s="83">
        <f t="shared" ref="H239:BH239" ca="1" si="116">SUM(OFFSET(H238,0,0,1,-MIN($C239,H$55+1)))/$C239</f>
        <v>0.1004227616425</v>
      </c>
      <c r="I239" s="83">
        <f t="shared" ca="1" si="116"/>
        <v>1.0848367050000002E-4</v>
      </c>
      <c r="J239" s="83">
        <f t="shared" ca="1" si="116"/>
        <v>3.2545101150000005E-4</v>
      </c>
      <c r="K239" s="83">
        <f t="shared" ca="1" si="116"/>
        <v>5.4241835250000013E-4</v>
      </c>
      <c r="L239" s="83">
        <f t="shared" ca="1" si="116"/>
        <v>7.5938569350000006E-4</v>
      </c>
      <c r="M239" s="83">
        <f t="shared" ca="1" si="116"/>
        <v>9.763530345000002E-4</v>
      </c>
      <c r="N239" s="83">
        <f t="shared" ca="1" si="116"/>
        <v>1.1933203755000003E-3</v>
      </c>
      <c r="O239" s="83">
        <f t="shared" ca="1" si="116"/>
        <v>1.4102877165000005E-3</v>
      </c>
      <c r="P239" s="83">
        <f t="shared" ca="1" si="116"/>
        <v>1.6272550575000006E-3</v>
      </c>
      <c r="Q239" s="83">
        <f t="shared" ca="1" si="116"/>
        <v>1.8442223985000008E-3</v>
      </c>
      <c r="R239" s="83">
        <f t="shared" ca="1" si="116"/>
        <v>2.0611897395000009E-3</v>
      </c>
      <c r="S239" s="83">
        <f t="shared" ca="1" si="116"/>
        <v>2.278157080500001E-3</v>
      </c>
      <c r="T239" s="83">
        <f t="shared" ca="1" si="116"/>
        <v>2.4951244215000012E-3</v>
      </c>
      <c r="U239" s="83">
        <f t="shared" ca="1" si="116"/>
        <v>2.7120917625000013E-3</v>
      </c>
      <c r="V239" s="83">
        <f t="shared" ca="1" si="116"/>
        <v>2.9290591035000015E-3</v>
      </c>
      <c r="W239" s="83">
        <f t="shared" ca="1" si="116"/>
        <v>3.1460264445000016E-3</v>
      </c>
      <c r="X239" s="83">
        <f t="shared" ca="1" si="116"/>
        <v>3.3629937855000017E-3</v>
      </c>
      <c r="Y239" s="83">
        <f t="shared" ca="1" si="116"/>
        <v>3.5799611265000019E-3</v>
      </c>
      <c r="Z239" s="83">
        <f t="shared" ca="1" si="116"/>
        <v>3.796928467500002E-3</v>
      </c>
      <c r="AA239" s="83">
        <f t="shared" ca="1" si="116"/>
        <v>4.0138958085000022E-3</v>
      </c>
      <c r="AB239" s="83">
        <f t="shared" ca="1" si="116"/>
        <v>4.2308631495000023E-3</v>
      </c>
      <c r="AC239" s="83">
        <f t="shared" ca="1" si="116"/>
        <v>4.4478304905000016E-3</v>
      </c>
      <c r="AD239" s="83">
        <f t="shared" ca="1" si="116"/>
        <v>4.6647978315000026E-3</v>
      </c>
      <c r="AE239" s="83">
        <f t="shared" ca="1" si="116"/>
        <v>4.8817651725000018E-3</v>
      </c>
      <c r="AF239" s="83">
        <f t="shared" ca="1" si="116"/>
        <v>5.0987325135000029E-3</v>
      </c>
      <c r="AG239" s="83">
        <f t="shared" ca="1" si="116"/>
        <v>5.3156998545000021E-3</v>
      </c>
      <c r="AH239" s="83">
        <f t="shared" ca="1" si="116"/>
        <v>5.5326671955000031E-3</v>
      </c>
      <c r="AI239" s="83">
        <f t="shared" ca="1" si="116"/>
        <v>5.7496345365000024E-3</v>
      </c>
      <c r="AJ239" s="83">
        <f t="shared" ca="1" si="116"/>
        <v>5.9666018775000034E-3</v>
      </c>
      <c r="AK239" s="83">
        <f t="shared" ca="1" si="116"/>
        <v>6.1835692185000027E-3</v>
      </c>
      <c r="AL239" s="83">
        <f t="shared" ca="1" si="116"/>
        <v>6.4005365595000037E-3</v>
      </c>
      <c r="AM239" s="83">
        <f t="shared" ca="1" si="116"/>
        <v>6.617503900500003E-3</v>
      </c>
      <c r="AN239" s="83">
        <f t="shared" ca="1" si="116"/>
        <v>6.834471241500004E-3</v>
      </c>
      <c r="AO239" s="83">
        <f t="shared" ca="1" si="116"/>
        <v>7.0514385825000032E-3</v>
      </c>
      <c r="AP239" s="83">
        <f t="shared" ca="1" si="116"/>
        <v>7.2684059235000043E-3</v>
      </c>
      <c r="AQ239" s="83">
        <f t="shared" ca="1" si="116"/>
        <v>7.4853732645000035E-3</v>
      </c>
      <c r="AR239" s="83">
        <f t="shared" ca="1" si="116"/>
        <v>7.7023406055000045E-3</v>
      </c>
      <c r="AS239" s="83">
        <f t="shared" ca="1" si="116"/>
        <v>7.9193079465000038E-3</v>
      </c>
      <c r="AT239" s="83">
        <f t="shared" ca="1" si="116"/>
        <v>8.1362752875000048E-3</v>
      </c>
      <c r="AU239" s="83">
        <f t="shared" ca="1" si="116"/>
        <v>8.3532426285000023E-3</v>
      </c>
      <c r="AV239" s="83">
        <f t="shared" ca="1" si="116"/>
        <v>8.5702099695000034E-3</v>
      </c>
      <c r="AW239" s="83">
        <f t="shared" ca="1" si="116"/>
        <v>8.7871773105000009E-3</v>
      </c>
      <c r="AX239" s="83">
        <f t="shared" ca="1" si="116"/>
        <v>9.0041446515000019E-3</v>
      </c>
      <c r="AY239" s="83">
        <f t="shared" ca="1" si="116"/>
        <v>9.2211119924999994E-3</v>
      </c>
      <c r="AZ239" s="83">
        <f t="shared" ca="1" si="116"/>
        <v>9.4380793335000004E-3</v>
      </c>
      <c r="BA239" s="83">
        <f t="shared" ca="1" si="116"/>
        <v>9.655046674499998E-3</v>
      </c>
      <c r="BB239" s="83">
        <f t="shared" ca="1" si="116"/>
        <v>9.872014015499999E-3</v>
      </c>
      <c r="BC239" s="83">
        <f t="shared" ca="1" si="116"/>
        <v>1.0088981356499997E-2</v>
      </c>
      <c r="BD239" s="83">
        <f t="shared" ca="1" si="116"/>
        <v>1.0305948697499998E-2</v>
      </c>
      <c r="BE239" s="83">
        <f t="shared" ca="1" si="116"/>
        <v>1.0522916038499995E-2</v>
      </c>
      <c r="BF239" s="83">
        <f t="shared" ca="1" si="116"/>
        <v>1.0739883379499996E-2</v>
      </c>
      <c r="BG239" s="83">
        <f t="shared" ca="1" si="116"/>
        <v>1.0956850720499994E-2</v>
      </c>
      <c r="BH239" s="83">
        <f t="shared" ca="1" si="116"/>
        <v>1.1173818061499995E-2</v>
      </c>
    </row>
    <row r="240" spans="1:61" x14ac:dyDescent="0.25">
      <c r="A240" s="200" t="s">
        <v>140</v>
      </c>
      <c r="B240" s="200"/>
      <c r="C240" s="147">
        <f>$C$62</f>
        <v>0.46</v>
      </c>
      <c r="G240" s="83">
        <f t="shared" ref="G240:BG241" ca="1" si="117">G239*$C240</f>
        <v>4.6194470355550001E-2</v>
      </c>
      <c r="H240" s="83">
        <f t="shared" ca="1" si="117"/>
        <v>4.6194470355550001E-2</v>
      </c>
      <c r="I240" s="83">
        <f t="shared" ca="1" si="117"/>
        <v>4.9902488430000009E-5</v>
      </c>
      <c r="J240" s="83">
        <f t="shared" ca="1" si="117"/>
        <v>1.4970746529000003E-4</v>
      </c>
      <c r="K240" s="83">
        <f t="shared" ca="1" si="117"/>
        <v>2.4951244215000006E-4</v>
      </c>
      <c r="L240" s="83">
        <f t="shared" ca="1" si="117"/>
        <v>3.4931741901000007E-4</v>
      </c>
      <c r="M240" s="83">
        <f t="shared" ca="1" si="117"/>
        <v>4.4912239587000012E-4</v>
      </c>
      <c r="N240" s="83">
        <f t="shared" ca="1" si="117"/>
        <v>5.4892737273000013E-4</v>
      </c>
      <c r="O240" s="83">
        <f t="shared" ca="1" si="117"/>
        <v>6.4873234959000024E-4</v>
      </c>
      <c r="P240" s="83">
        <f t="shared" ca="1" si="117"/>
        <v>7.4853732645000035E-4</v>
      </c>
      <c r="Q240" s="83">
        <f t="shared" ca="1" si="117"/>
        <v>8.4834230331000036E-4</v>
      </c>
      <c r="R240" s="83">
        <f t="shared" ca="1" si="117"/>
        <v>9.4814728017000047E-4</v>
      </c>
      <c r="S240" s="83">
        <f t="shared" ca="1" si="117"/>
        <v>1.0479522570300006E-3</v>
      </c>
      <c r="T240" s="83">
        <f t="shared" ca="1" si="117"/>
        <v>1.1477572338900006E-3</v>
      </c>
      <c r="U240" s="83">
        <f t="shared" ca="1" si="117"/>
        <v>1.2475622107500006E-3</v>
      </c>
      <c r="V240" s="83">
        <f t="shared" ca="1" si="117"/>
        <v>1.3473671876100008E-3</v>
      </c>
      <c r="W240" s="83">
        <f t="shared" ca="1" si="117"/>
        <v>1.4471721644700008E-3</v>
      </c>
      <c r="X240" s="83">
        <f t="shared" ca="1" si="117"/>
        <v>1.5469771413300008E-3</v>
      </c>
      <c r="Y240" s="83">
        <f t="shared" ca="1" si="117"/>
        <v>1.646782118190001E-3</v>
      </c>
      <c r="Z240" s="83">
        <f t="shared" ca="1" si="117"/>
        <v>1.746587095050001E-3</v>
      </c>
      <c r="AA240" s="83">
        <f t="shared" ca="1" si="117"/>
        <v>1.846392071910001E-3</v>
      </c>
      <c r="AB240" s="83">
        <f t="shared" ca="1" si="117"/>
        <v>1.946197048770001E-3</v>
      </c>
      <c r="AC240" s="83">
        <f t="shared" ca="1" si="117"/>
        <v>2.0460020256300006E-3</v>
      </c>
      <c r="AD240" s="83">
        <f t="shared" ca="1" si="117"/>
        <v>2.1458070024900013E-3</v>
      </c>
      <c r="AE240" s="83">
        <f t="shared" ca="1" si="117"/>
        <v>2.2456119793500011E-3</v>
      </c>
      <c r="AF240" s="83">
        <f t="shared" ca="1" si="117"/>
        <v>2.3454169562100013E-3</v>
      </c>
      <c r="AG240" s="83">
        <f t="shared" ca="1" si="117"/>
        <v>2.4452219330700011E-3</v>
      </c>
      <c r="AH240" s="83">
        <f t="shared" ca="1" si="117"/>
        <v>2.5450269099300017E-3</v>
      </c>
      <c r="AI240" s="83">
        <f t="shared" ca="1" si="117"/>
        <v>2.6448318867900011E-3</v>
      </c>
      <c r="AJ240" s="83">
        <f t="shared" ca="1" si="117"/>
        <v>2.7446368636500017E-3</v>
      </c>
      <c r="AK240" s="83">
        <f t="shared" ca="1" si="117"/>
        <v>2.8444418405100015E-3</v>
      </c>
      <c r="AL240" s="83">
        <f t="shared" ca="1" si="117"/>
        <v>2.9442468173700017E-3</v>
      </c>
      <c r="AM240" s="83">
        <f t="shared" ca="1" si="117"/>
        <v>3.0440517942300015E-3</v>
      </c>
      <c r="AN240" s="83">
        <f t="shared" ca="1" si="117"/>
        <v>3.1438567710900022E-3</v>
      </c>
      <c r="AO240" s="83">
        <f t="shared" ca="1" si="117"/>
        <v>3.2436617479500015E-3</v>
      </c>
      <c r="AP240" s="83">
        <f t="shared" ca="1" si="117"/>
        <v>3.3434667248100022E-3</v>
      </c>
      <c r="AQ240" s="83">
        <f t="shared" ca="1" si="117"/>
        <v>3.443271701670002E-3</v>
      </c>
      <c r="AR240" s="83">
        <f t="shared" ca="1" si="117"/>
        <v>3.5430766785300022E-3</v>
      </c>
      <c r="AS240" s="83">
        <f t="shared" ca="1" si="117"/>
        <v>3.642881655390002E-3</v>
      </c>
      <c r="AT240" s="83">
        <f t="shared" ca="1" si="117"/>
        <v>3.7426866322500022E-3</v>
      </c>
      <c r="AU240" s="83">
        <f t="shared" ca="1" si="117"/>
        <v>3.8424916091100011E-3</v>
      </c>
      <c r="AV240" s="83">
        <f t="shared" ca="1" si="117"/>
        <v>3.9422965859700013E-3</v>
      </c>
      <c r="AW240" s="83">
        <f t="shared" ca="1" si="117"/>
        <v>4.0421015628300007E-3</v>
      </c>
      <c r="AX240" s="83">
        <f t="shared" ca="1" si="117"/>
        <v>4.1419065396900009E-3</v>
      </c>
      <c r="AY240" s="83">
        <f t="shared" ca="1" si="117"/>
        <v>4.2417115165500003E-3</v>
      </c>
      <c r="AZ240" s="83">
        <f t="shared" ca="1" si="117"/>
        <v>4.3415164934100005E-3</v>
      </c>
      <c r="BA240" s="83">
        <f t="shared" ca="1" si="117"/>
        <v>4.441321470269999E-3</v>
      </c>
      <c r="BB240" s="83">
        <f t="shared" ca="1" si="117"/>
        <v>4.5411264471300001E-3</v>
      </c>
      <c r="BC240" s="83">
        <f t="shared" ca="1" si="117"/>
        <v>4.6409314239899985E-3</v>
      </c>
      <c r="BD240" s="83">
        <f t="shared" ca="1" si="117"/>
        <v>4.7407364008499988E-3</v>
      </c>
      <c r="BE240" s="83">
        <f t="shared" ca="1" si="117"/>
        <v>4.8405413777099981E-3</v>
      </c>
      <c r="BF240" s="83">
        <f t="shared" ca="1" si="117"/>
        <v>4.9403463545699983E-3</v>
      </c>
      <c r="BG240" s="83">
        <f t="shared" ca="1" si="117"/>
        <v>5.0401513314299977E-3</v>
      </c>
      <c r="BH240" s="83">
        <f ca="1">BH239*$C240</f>
        <v>5.1399563082899979E-3</v>
      </c>
    </row>
    <row r="241" spans="1:61" x14ac:dyDescent="0.25">
      <c r="A241" s="200" t="s">
        <v>141</v>
      </c>
      <c r="B241" s="200"/>
      <c r="C241" s="147">
        <f>$C$63</f>
        <v>0.115</v>
      </c>
      <c r="G241" s="83">
        <f t="shared" ca="1" si="117"/>
        <v>5.31236409088825E-3</v>
      </c>
      <c r="H241" s="83">
        <f t="shared" ca="1" si="117"/>
        <v>5.31236409088825E-3</v>
      </c>
      <c r="I241" s="83">
        <f t="shared" ca="1" si="117"/>
        <v>5.7387861694500016E-6</v>
      </c>
      <c r="J241" s="83">
        <f t="shared" ca="1" si="117"/>
        <v>1.7216358508350003E-5</v>
      </c>
      <c r="K241" s="83">
        <f t="shared" ca="1" si="117"/>
        <v>2.869393084725001E-5</v>
      </c>
      <c r="L241" s="83">
        <f t="shared" ca="1" si="117"/>
        <v>4.0171503186150006E-5</v>
      </c>
      <c r="M241" s="83">
        <f t="shared" ca="1" si="117"/>
        <v>5.164907552505002E-5</v>
      </c>
      <c r="N241" s="83">
        <f t="shared" ca="1" si="117"/>
        <v>6.312664786395002E-5</v>
      </c>
      <c r="O241" s="83">
        <f t="shared" ca="1" si="117"/>
        <v>7.4604220202850033E-5</v>
      </c>
      <c r="P241" s="83">
        <f t="shared" ca="1" si="117"/>
        <v>8.6081792541750046E-5</v>
      </c>
      <c r="Q241" s="83">
        <f t="shared" ca="1" si="117"/>
        <v>9.7559364880650046E-5</v>
      </c>
      <c r="R241" s="83">
        <f t="shared" ca="1" si="117"/>
        <v>1.0903693721955006E-4</v>
      </c>
      <c r="S241" s="83">
        <f t="shared" ca="1" si="117"/>
        <v>1.2051450955845007E-4</v>
      </c>
      <c r="T241" s="83">
        <f t="shared" ca="1" si="117"/>
        <v>1.3199208189735006E-4</v>
      </c>
      <c r="U241" s="83">
        <f t="shared" ca="1" si="117"/>
        <v>1.4346965423625007E-4</v>
      </c>
      <c r="V241" s="83">
        <f t="shared" ca="1" si="117"/>
        <v>1.5494722657515009E-4</v>
      </c>
      <c r="W241" s="83">
        <f t="shared" ca="1" si="117"/>
        <v>1.664247989140501E-4</v>
      </c>
      <c r="X241" s="83">
        <f t="shared" ca="1" si="117"/>
        <v>1.7790237125295011E-4</v>
      </c>
      <c r="Y241" s="83">
        <f t="shared" ca="1" si="117"/>
        <v>1.8937994359185013E-4</v>
      </c>
      <c r="Z241" s="83">
        <f t="shared" ca="1" si="117"/>
        <v>2.0085751593075014E-4</v>
      </c>
      <c r="AA241" s="83">
        <f t="shared" ca="1" si="117"/>
        <v>2.1233508826965013E-4</v>
      </c>
      <c r="AB241" s="83">
        <f t="shared" ca="1" si="117"/>
        <v>2.2381266060855014E-4</v>
      </c>
      <c r="AC241" s="83">
        <f t="shared" ca="1" si="117"/>
        <v>2.3529023294745007E-4</v>
      </c>
      <c r="AD241" s="83">
        <f t="shared" ca="1" si="117"/>
        <v>2.4676780528635014E-4</v>
      </c>
      <c r="AE241" s="83">
        <f t="shared" ca="1" si="117"/>
        <v>2.5824537762525013E-4</v>
      </c>
      <c r="AF241" s="83">
        <f t="shared" ca="1" si="117"/>
        <v>2.6972294996415017E-4</v>
      </c>
      <c r="AG241" s="83">
        <f t="shared" ca="1" si="117"/>
        <v>2.8120052230305015E-4</v>
      </c>
      <c r="AH241" s="83">
        <f t="shared" ca="1" si="117"/>
        <v>2.9267809464195019E-4</v>
      </c>
      <c r="AI241" s="83">
        <f t="shared" ca="1" si="117"/>
        <v>3.0415566698085013E-4</v>
      </c>
      <c r="AJ241" s="83">
        <f t="shared" ca="1" si="117"/>
        <v>3.1563323931975022E-4</v>
      </c>
      <c r="AK241" s="83">
        <f t="shared" ca="1" si="117"/>
        <v>3.2711081165865021E-4</v>
      </c>
      <c r="AL241" s="83">
        <f t="shared" ca="1" si="117"/>
        <v>3.3858838399755019E-4</v>
      </c>
      <c r="AM241" s="83">
        <f t="shared" ca="1" si="117"/>
        <v>3.5006595633645018E-4</v>
      </c>
      <c r="AN241" s="83">
        <f t="shared" ca="1" si="117"/>
        <v>3.6154352867535027E-4</v>
      </c>
      <c r="AO241" s="83">
        <f t="shared" ca="1" si="117"/>
        <v>3.7302110101425021E-4</v>
      </c>
      <c r="AP241" s="83">
        <f t="shared" ca="1" si="117"/>
        <v>3.8449867335315025E-4</v>
      </c>
      <c r="AQ241" s="83">
        <f t="shared" ca="1" si="117"/>
        <v>3.9597624569205023E-4</v>
      </c>
      <c r="AR241" s="83">
        <f t="shared" ca="1" si="117"/>
        <v>4.0745381803095027E-4</v>
      </c>
      <c r="AS241" s="83">
        <f t="shared" ca="1" si="117"/>
        <v>4.1893139036985026E-4</v>
      </c>
      <c r="AT241" s="83">
        <f t="shared" ca="1" si="117"/>
        <v>4.3040896270875025E-4</v>
      </c>
      <c r="AU241" s="83">
        <f t="shared" ca="1" si="117"/>
        <v>4.4188653504765012E-4</v>
      </c>
      <c r="AV241" s="83">
        <f t="shared" ca="1" si="117"/>
        <v>4.5336410738655016E-4</v>
      </c>
      <c r="AW241" s="83">
        <f t="shared" ca="1" si="117"/>
        <v>4.648416797254501E-4</v>
      </c>
      <c r="AX241" s="83">
        <f t="shared" ca="1" si="117"/>
        <v>4.7631925206435014E-4</v>
      </c>
      <c r="AY241" s="83">
        <f t="shared" ca="1" si="117"/>
        <v>4.8779682440325007E-4</v>
      </c>
      <c r="AZ241" s="83">
        <f t="shared" ca="1" si="117"/>
        <v>4.9927439674215006E-4</v>
      </c>
      <c r="BA241" s="83">
        <f t="shared" ca="1" si="117"/>
        <v>5.1075196908104993E-4</v>
      </c>
      <c r="BB241" s="83">
        <f t="shared" ca="1" si="117"/>
        <v>5.2222954141995003E-4</v>
      </c>
      <c r="BC241" s="83">
        <f t="shared" ca="1" si="117"/>
        <v>5.3370711375884991E-4</v>
      </c>
      <c r="BD241" s="83">
        <f t="shared" ca="1" si="117"/>
        <v>5.4518468609774989E-4</v>
      </c>
      <c r="BE241" s="83">
        <f t="shared" ca="1" si="117"/>
        <v>5.5666225843664977E-4</v>
      </c>
      <c r="BF241" s="83">
        <f t="shared" ca="1" si="117"/>
        <v>5.6813983077554986E-4</v>
      </c>
      <c r="BG241" s="83">
        <f t="shared" ca="1" si="117"/>
        <v>5.7961740311444974E-4</v>
      </c>
      <c r="BH241" s="83">
        <f ca="1">BH240*$C241</f>
        <v>5.9109497545334984E-4</v>
      </c>
    </row>
    <row r="244" spans="1:61" s="188" customFormat="1" ht="15.6" x14ac:dyDescent="0.3">
      <c r="A244" s="187" t="s">
        <v>159</v>
      </c>
      <c r="B244" s="187"/>
    </row>
    <row r="246" spans="1:61" ht="15.6" x14ac:dyDescent="0.3">
      <c r="A246" s="142" t="s">
        <v>160</v>
      </c>
      <c r="B246" s="142"/>
    </row>
    <row r="247" spans="1:61" x14ac:dyDescent="0.25">
      <c r="A247" s="83" t="s">
        <v>132</v>
      </c>
      <c r="G247" s="143"/>
      <c r="H247" s="143"/>
      <c r="I247" s="143"/>
      <c r="J247" s="143"/>
      <c r="K247" s="143"/>
      <c r="L247" s="143"/>
      <c r="M247" s="143"/>
      <c r="N247" s="143"/>
    </row>
    <row r="248" spans="1:61" x14ac:dyDescent="0.25">
      <c r="A248" s="83" t="s">
        <v>109</v>
      </c>
      <c r="D248" s="144">
        <f>SUM(G248:N248)</f>
        <v>317.54581750979997</v>
      </c>
      <c r="G248" s="144">
        <f>G263</f>
        <v>191.156595987</v>
      </c>
      <c r="H248" s="144">
        <f t="shared" ref="H248:N248" si="118">H263</f>
        <v>61.1226788508</v>
      </c>
      <c r="I248" s="144">
        <f t="shared" si="118"/>
        <v>50.663485363200003</v>
      </c>
      <c r="J248" s="144">
        <f t="shared" si="118"/>
        <v>11.723057308799998</v>
      </c>
      <c r="K248" s="144">
        <f t="shared" si="118"/>
        <v>2.88</v>
      </c>
      <c r="L248" s="144">
        <f t="shared" si="118"/>
        <v>0</v>
      </c>
      <c r="M248" s="144">
        <f t="shared" si="118"/>
        <v>0</v>
      </c>
      <c r="N248" s="144">
        <f t="shared" si="118"/>
        <v>0</v>
      </c>
    </row>
    <row r="249" spans="1:61" x14ac:dyDescent="0.25">
      <c r="A249" s="83" t="s">
        <v>110</v>
      </c>
      <c r="G249" s="144">
        <f t="shared" ref="G249:N249" si="119">+F249+G248</f>
        <v>191.156595987</v>
      </c>
      <c r="H249" s="144">
        <f t="shared" si="119"/>
        <v>252.27927483780002</v>
      </c>
      <c r="I249" s="144">
        <f t="shared" si="119"/>
        <v>302.942760201</v>
      </c>
      <c r="J249" s="144">
        <f t="shared" si="119"/>
        <v>314.66581750979998</v>
      </c>
      <c r="K249" s="144">
        <f t="shared" si="119"/>
        <v>317.54581750979997</v>
      </c>
      <c r="L249" s="144">
        <f t="shared" si="119"/>
        <v>317.54581750979997</v>
      </c>
      <c r="M249" s="144">
        <f t="shared" si="119"/>
        <v>317.54581750979997</v>
      </c>
      <c r="N249" s="144">
        <f t="shared" si="119"/>
        <v>317.54581750979997</v>
      </c>
    </row>
    <row r="251" spans="1:61" x14ac:dyDescent="0.25">
      <c r="A251" s="146" t="s">
        <v>111</v>
      </c>
      <c r="B251" s="146"/>
      <c r="G251" s="144">
        <f t="shared" ref="G251:BH251" si="120">F254</f>
        <v>0</v>
      </c>
      <c r="H251" s="144">
        <f t="shared" si="120"/>
        <v>185.42189810739001</v>
      </c>
      <c r="I251" s="144">
        <f t="shared" si="120"/>
        <v>238.97619871305602</v>
      </c>
      <c r="J251" s="144">
        <f t="shared" si="120"/>
        <v>280.55140127022599</v>
      </c>
      <c r="K251" s="144">
        <f t="shared" si="120"/>
        <v>282.83448405373196</v>
      </c>
      <c r="L251" s="144">
        <f t="shared" si="120"/>
        <v>276.18810952843796</v>
      </c>
      <c r="M251" s="144">
        <f t="shared" si="120"/>
        <v>266.66173500314397</v>
      </c>
      <c r="N251" s="144">
        <f t="shared" si="120"/>
        <v>257.13536047784999</v>
      </c>
      <c r="O251" s="144">
        <f t="shared" si="120"/>
        <v>247.608985952556</v>
      </c>
      <c r="P251" s="144">
        <f t="shared" si="120"/>
        <v>238.08261142726201</v>
      </c>
      <c r="Q251" s="144">
        <f t="shared" si="120"/>
        <v>228.55623690196802</v>
      </c>
      <c r="R251" s="144">
        <f t="shared" si="120"/>
        <v>219.02986237667403</v>
      </c>
      <c r="S251" s="144">
        <f t="shared" si="120"/>
        <v>209.50348785138004</v>
      </c>
      <c r="T251" s="144">
        <f t="shared" si="120"/>
        <v>199.97711332608606</v>
      </c>
      <c r="U251" s="144">
        <f t="shared" si="120"/>
        <v>190.45073880079207</v>
      </c>
      <c r="V251" s="144">
        <f t="shared" si="120"/>
        <v>180.92436427549808</v>
      </c>
      <c r="W251" s="144">
        <f t="shared" si="120"/>
        <v>171.39798975020409</v>
      </c>
      <c r="X251" s="144">
        <f t="shared" si="120"/>
        <v>161.8716152249101</v>
      </c>
      <c r="Y251" s="144">
        <f t="shared" si="120"/>
        <v>152.34524069961611</v>
      </c>
      <c r="Z251" s="144">
        <f t="shared" si="120"/>
        <v>142.81886617432212</v>
      </c>
      <c r="AA251" s="144">
        <f t="shared" si="120"/>
        <v>133.29249164902814</v>
      </c>
      <c r="AB251" s="144">
        <f t="shared" si="120"/>
        <v>123.76611712373413</v>
      </c>
      <c r="AC251" s="144">
        <f t="shared" si="120"/>
        <v>114.23974259844013</v>
      </c>
      <c r="AD251" s="144">
        <f t="shared" si="120"/>
        <v>104.71336807314613</v>
      </c>
      <c r="AE251" s="144">
        <f t="shared" si="120"/>
        <v>95.186993547852126</v>
      </c>
      <c r="AF251" s="144">
        <f t="shared" si="120"/>
        <v>85.660619022558123</v>
      </c>
      <c r="AG251" s="144">
        <f t="shared" si="120"/>
        <v>76.13424449726412</v>
      </c>
      <c r="AH251" s="144">
        <f t="shared" si="120"/>
        <v>66.607869971970118</v>
      </c>
      <c r="AI251" s="144">
        <f t="shared" si="120"/>
        <v>57.081495446676115</v>
      </c>
      <c r="AJ251" s="144">
        <f t="shared" si="120"/>
        <v>47.555120921382112</v>
      </c>
      <c r="AK251" s="144">
        <f t="shared" si="120"/>
        <v>38.02874639608811</v>
      </c>
      <c r="AL251" s="144">
        <f t="shared" si="120"/>
        <v>28.502371870794111</v>
      </c>
      <c r="AM251" s="144">
        <f t="shared" si="120"/>
        <v>18.975997345500112</v>
      </c>
      <c r="AN251" s="144">
        <f t="shared" si="120"/>
        <v>9.4496228202061126</v>
      </c>
      <c r="AO251" s="144">
        <f t="shared" si="120"/>
        <v>-6.0396132539608516E-14</v>
      </c>
      <c r="AP251" s="144">
        <f t="shared" si="120"/>
        <v>-6.0396132539608516E-14</v>
      </c>
      <c r="AQ251" s="144">
        <f t="shared" si="120"/>
        <v>-6.0396132539608516E-14</v>
      </c>
      <c r="AR251" s="144">
        <f t="shared" si="120"/>
        <v>-6.0396132539608516E-14</v>
      </c>
      <c r="AS251" s="144">
        <f t="shared" si="120"/>
        <v>-6.0396132539608516E-14</v>
      </c>
      <c r="AT251" s="144">
        <f t="shared" si="120"/>
        <v>-6.0396132539608516E-14</v>
      </c>
      <c r="AU251" s="144">
        <f t="shared" si="120"/>
        <v>-6.0396132539608516E-14</v>
      </c>
      <c r="AV251" s="144">
        <f t="shared" si="120"/>
        <v>-6.0396132539608516E-14</v>
      </c>
      <c r="AW251" s="144">
        <f t="shared" si="120"/>
        <v>-6.0396132539608516E-14</v>
      </c>
      <c r="AX251" s="144">
        <f t="shared" si="120"/>
        <v>-6.0396132539608516E-14</v>
      </c>
      <c r="AY251" s="144">
        <f t="shared" si="120"/>
        <v>-6.0396132539608516E-14</v>
      </c>
      <c r="AZ251" s="144">
        <f t="shared" si="120"/>
        <v>-6.0396132539608516E-14</v>
      </c>
      <c r="BA251" s="144">
        <f t="shared" si="120"/>
        <v>-6.0396132539608516E-14</v>
      </c>
      <c r="BB251" s="144">
        <f t="shared" si="120"/>
        <v>-6.0396132539608516E-14</v>
      </c>
      <c r="BC251" s="144">
        <f t="shared" si="120"/>
        <v>-6.0396132539608516E-14</v>
      </c>
      <c r="BD251" s="144">
        <f t="shared" si="120"/>
        <v>-6.0396132539608516E-14</v>
      </c>
      <c r="BE251" s="144">
        <f t="shared" si="120"/>
        <v>-6.0396132539608516E-14</v>
      </c>
      <c r="BF251" s="144">
        <f t="shared" si="120"/>
        <v>-6.0396132539608516E-14</v>
      </c>
      <c r="BG251" s="144">
        <f t="shared" si="120"/>
        <v>-6.0396132539608516E-14</v>
      </c>
      <c r="BH251" s="144">
        <f t="shared" si="120"/>
        <v>-6.0396132539608516E-14</v>
      </c>
      <c r="BI251" s="144"/>
    </row>
    <row r="252" spans="1:61" x14ac:dyDescent="0.25">
      <c r="A252" s="146" t="s">
        <v>112</v>
      </c>
      <c r="B252" s="146"/>
      <c r="D252" s="144">
        <f>SUM(G252:N252)</f>
        <v>317.54581750979997</v>
      </c>
      <c r="E252" s="144"/>
      <c r="F252" s="144"/>
      <c r="G252" s="144">
        <f>G248</f>
        <v>191.156595987</v>
      </c>
      <c r="H252" s="144">
        <f>H248</f>
        <v>61.1226788508</v>
      </c>
      <c r="I252" s="144">
        <f>I248</f>
        <v>50.663485363200003</v>
      </c>
      <c r="J252" s="144">
        <f t="shared" ref="J252:BH252" si="121">J248</f>
        <v>11.723057308799998</v>
      </c>
      <c r="K252" s="144">
        <f t="shared" si="121"/>
        <v>2.88</v>
      </c>
      <c r="L252" s="144">
        <f t="shared" si="121"/>
        <v>0</v>
      </c>
      <c r="M252" s="144">
        <f t="shared" si="121"/>
        <v>0</v>
      </c>
      <c r="N252" s="144">
        <f t="shared" si="121"/>
        <v>0</v>
      </c>
      <c r="O252" s="144">
        <f t="shared" si="121"/>
        <v>0</v>
      </c>
      <c r="P252" s="144">
        <f t="shared" si="121"/>
        <v>0</v>
      </c>
      <c r="Q252" s="144">
        <f t="shared" si="121"/>
        <v>0</v>
      </c>
      <c r="R252" s="144">
        <f t="shared" si="121"/>
        <v>0</v>
      </c>
      <c r="S252" s="144">
        <f t="shared" si="121"/>
        <v>0</v>
      </c>
      <c r="T252" s="144">
        <f t="shared" si="121"/>
        <v>0</v>
      </c>
      <c r="U252" s="144">
        <f t="shared" si="121"/>
        <v>0</v>
      </c>
      <c r="V252" s="144">
        <f t="shared" si="121"/>
        <v>0</v>
      </c>
      <c r="W252" s="144">
        <f t="shared" si="121"/>
        <v>0</v>
      </c>
      <c r="X252" s="144">
        <f t="shared" si="121"/>
        <v>0</v>
      </c>
      <c r="Y252" s="144">
        <f t="shared" si="121"/>
        <v>0</v>
      </c>
      <c r="Z252" s="144">
        <f t="shared" si="121"/>
        <v>0</v>
      </c>
      <c r="AA252" s="144">
        <f t="shared" si="121"/>
        <v>0</v>
      </c>
      <c r="AB252" s="144">
        <f t="shared" si="121"/>
        <v>0</v>
      </c>
      <c r="AC252" s="144">
        <f t="shared" si="121"/>
        <v>0</v>
      </c>
      <c r="AD252" s="144">
        <f t="shared" si="121"/>
        <v>0</v>
      </c>
      <c r="AE252" s="144">
        <f t="shared" si="121"/>
        <v>0</v>
      </c>
      <c r="AF252" s="144">
        <f t="shared" si="121"/>
        <v>0</v>
      </c>
      <c r="AG252" s="144">
        <f t="shared" si="121"/>
        <v>0</v>
      </c>
      <c r="AH252" s="144">
        <f t="shared" si="121"/>
        <v>0</v>
      </c>
      <c r="AI252" s="144">
        <f t="shared" si="121"/>
        <v>0</v>
      </c>
      <c r="AJ252" s="144">
        <f t="shared" si="121"/>
        <v>0</v>
      </c>
      <c r="AK252" s="144">
        <f t="shared" si="121"/>
        <v>0</v>
      </c>
      <c r="AL252" s="144">
        <f t="shared" si="121"/>
        <v>0</v>
      </c>
      <c r="AM252" s="144">
        <f t="shared" si="121"/>
        <v>0</v>
      </c>
      <c r="AN252" s="144">
        <f t="shared" si="121"/>
        <v>0</v>
      </c>
      <c r="AO252" s="144">
        <f t="shared" si="121"/>
        <v>0</v>
      </c>
      <c r="AP252" s="144">
        <f t="shared" si="121"/>
        <v>0</v>
      </c>
      <c r="AQ252" s="144">
        <f t="shared" si="121"/>
        <v>0</v>
      </c>
      <c r="AR252" s="144">
        <f t="shared" si="121"/>
        <v>0</v>
      </c>
      <c r="AS252" s="144">
        <f t="shared" si="121"/>
        <v>0</v>
      </c>
      <c r="AT252" s="144">
        <f t="shared" si="121"/>
        <v>0</v>
      </c>
      <c r="AU252" s="144">
        <f t="shared" si="121"/>
        <v>0</v>
      </c>
      <c r="AV252" s="144">
        <f t="shared" si="121"/>
        <v>0</v>
      </c>
      <c r="AW252" s="144">
        <f t="shared" si="121"/>
        <v>0</v>
      </c>
      <c r="AX252" s="144">
        <f t="shared" si="121"/>
        <v>0</v>
      </c>
      <c r="AY252" s="144">
        <f t="shared" si="121"/>
        <v>0</v>
      </c>
      <c r="AZ252" s="144">
        <f t="shared" si="121"/>
        <v>0</v>
      </c>
      <c r="BA252" s="144">
        <f t="shared" si="121"/>
        <v>0</v>
      </c>
      <c r="BB252" s="144">
        <f t="shared" si="121"/>
        <v>0</v>
      </c>
      <c r="BC252" s="144">
        <f t="shared" si="121"/>
        <v>0</v>
      </c>
      <c r="BD252" s="144">
        <f t="shared" si="121"/>
        <v>0</v>
      </c>
      <c r="BE252" s="144">
        <f t="shared" si="121"/>
        <v>0</v>
      </c>
      <c r="BF252" s="144">
        <f t="shared" si="121"/>
        <v>0</v>
      </c>
      <c r="BG252" s="144">
        <f t="shared" si="121"/>
        <v>0</v>
      </c>
      <c r="BH252" s="144">
        <f t="shared" si="121"/>
        <v>0</v>
      </c>
      <c r="BI252" s="144"/>
    </row>
    <row r="253" spans="1:61" x14ac:dyDescent="0.25">
      <c r="A253" s="146" t="s">
        <v>113</v>
      </c>
      <c r="B253" s="146"/>
      <c r="C253" s="147"/>
      <c r="D253" s="144">
        <f>SUM(G253:BH253)</f>
        <v>-317.54581750979997</v>
      </c>
      <c r="G253" s="144">
        <f>G268</f>
        <v>-5.7346978796099997</v>
      </c>
      <c r="H253" s="144">
        <f t="shared" ref="H253:BH253" si="122">H268</f>
        <v>-7.5683782451340003</v>
      </c>
      <c r="I253" s="144">
        <f t="shared" si="122"/>
        <v>-9.0882828060299996</v>
      </c>
      <c r="J253" s="144">
        <f t="shared" si="122"/>
        <v>-9.4399745252939997</v>
      </c>
      <c r="K253" s="144">
        <f t="shared" si="122"/>
        <v>-9.5263745252939991</v>
      </c>
      <c r="L253" s="144">
        <f t="shared" si="122"/>
        <v>-9.5263745252939991</v>
      </c>
      <c r="M253" s="144">
        <f t="shared" si="122"/>
        <v>-9.5263745252939991</v>
      </c>
      <c r="N253" s="144">
        <f t="shared" si="122"/>
        <v>-9.5263745252939991</v>
      </c>
      <c r="O253" s="144">
        <f t="shared" si="122"/>
        <v>-9.5263745252939991</v>
      </c>
      <c r="P253" s="144">
        <f t="shared" si="122"/>
        <v>-9.5263745252939991</v>
      </c>
      <c r="Q253" s="144">
        <f t="shared" si="122"/>
        <v>-9.5263745252939991</v>
      </c>
      <c r="R253" s="144">
        <f t="shared" si="122"/>
        <v>-9.5263745252939991</v>
      </c>
      <c r="S253" s="144">
        <f t="shared" si="122"/>
        <v>-9.5263745252939991</v>
      </c>
      <c r="T253" s="144">
        <f t="shared" si="122"/>
        <v>-9.5263745252939991</v>
      </c>
      <c r="U253" s="144">
        <f t="shared" si="122"/>
        <v>-9.5263745252939991</v>
      </c>
      <c r="V253" s="144">
        <f t="shared" si="122"/>
        <v>-9.5263745252939991</v>
      </c>
      <c r="W253" s="144">
        <f t="shared" si="122"/>
        <v>-9.5263745252939991</v>
      </c>
      <c r="X253" s="144">
        <f t="shared" si="122"/>
        <v>-9.5263745252939991</v>
      </c>
      <c r="Y253" s="144">
        <f t="shared" si="122"/>
        <v>-9.5263745252939991</v>
      </c>
      <c r="Z253" s="144">
        <f t="shared" si="122"/>
        <v>-9.5263745252939991</v>
      </c>
      <c r="AA253" s="144">
        <f t="shared" si="122"/>
        <v>-9.5263745252939991</v>
      </c>
      <c r="AB253" s="144">
        <f t="shared" si="122"/>
        <v>-9.5263745252939991</v>
      </c>
      <c r="AC253" s="144">
        <f t="shared" si="122"/>
        <v>-9.5263745252939991</v>
      </c>
      <c r="AD253" s="144">
        <f t="shared" si="122"/>
        <v>-9.5263745252939991</v>
      </c>
      <c r="AE253" s="144">
        <f t="shared" si="122"/>
        <v>-9.5263745252939991</v>
      </c>
      <c r="AF253" s="144">
        <f t="shared" si="122"/>
        <v>-9.5263745252939991</v>
      </c>
      <c r="AG253" s="144">
        <f t="shared" si="122"/>
        <v>-9.5263745252939991</v>
      </c>
      <c r="AH253" s="144">
        <f t="shared" si="122"/>
        <v>-9.5263745252939991</v>
      </c>
      <c r="AI253" s="144">
        <f t="shared" si="122"/>
        <v>-9.5263745252939991</v>
      </c>
      <c r="AJ253" s="144">
        <f t="shared" si="122"/>
        <v>-9.5263745252939991</v>
      </c>
      <c r="AK253" s="144">
        <f t="shared" si="122"/>
        <v>-9.5263745252939991</v>
      </c>
      <c r="AL253" s="144">
        <f t="shared" si="122"/>
        <v>-9.5263745252939991</v>
      </c>
      <c r="AM253" s="144">
        <f t="shared" si="122"/>
        <v>-9.5263745252939991</v>
      </c>
      <c r="AN253" s="144">
        <f t="shared" si="122"/>
        <v>-9.4496228202061729</v>
      </c>
      <c r="AO253" s="144">
        <f t="shared" si="122"/>
        <v>0</v>
      </c>
      <c r="AP253" s="144">
        <f t="shared" si="122"/>
        <v>0</v>
      </c>
      <c r="AQ253" s="144">
        <f t="shared" si="122"/>
        <v>0</v>
      </c>
      <c r="AR253" s="144">
        <f t="shared" si="122"/>
        <v>0</v>
      </c>
      <c r="AS253" s="144">
        <f t="shared" si="122"/>
        <v>0</v>
      </c>
      <c r="AT253" s="144">
        <f t="shared" si="122"/>
        <v>0</v>
      </c>
      <c r="AU253" s="144">
        <f t="shared" si="122"/>
        <v>0</v>
      </c>
      <c r="AV253" s="144">
        <f t="shared" si="122"/>
        <v>0</v>
      </c>
      <c r="AW253" s="144">
        <f t="shared" si="122"/>
        <v>0</v>
      </c>
      <c r="AX253" s="144">
        <f t="shared" si="122"/>
        <v>0</v>
      </c>
      <c r="AY253" s="144">
        <f t="shared" si="122"/>
        <v>0</v>
      </c>
      <c r="AZ253" s="144">
        <f t="shared" si="122"/>
        <v>0</v>
      </c>
      <c r="BA253" s="144">
        <f t="shared" si="122"/>
        <v>0</v>
      </c>
      <c r="BB253" s="144">
        <f t="shared" si="122"/>
        <v>0</v>
      </c>
      <c r="BC253" s="144">
        <f t="shared" si="122"/>
        <v>0</v>
      </c>
      <c r="BD253" s="144">
        <f t="shared" si="122"/>
        <v>0</v>
      </c>
      <c r="BE253" s="144">
        <f t="shared" si="122"/>
        <v>0</v>
      </c>
      <c r="BF253" s="144">
        <f t="shared" si="122"/>
        <v>0</v>
      </c>
      <c r="BG253" s="144">
        <f t="shared" si="122"/>
        <v>0</v>
      </c>
      <c r="BH253" s="144">
        <f t="shared" si="122"/>
        <v>0</v>
      </c>
      <c r="BI253" s="144"/>
    </row>
    <row r="254" spans="1:61" x14ac:dyDescent="0.25">
      <c r="A254" s="148" t="s">
        <v>114</v>
      </c>
      <c r="B254" s="148"/>
      <c r="D254" s="92">
        <f>SUM(D251:D253)</f>
        <v>0</v>
      </c>
      <c r="G254" s="92">
        <f>SUM(G251:G253)</f>
        <v>185.42189810739001</v>
      </c>
      <c r="H254" s="92">
        <f>SUM(H251:H253)</f>
        <v>238.97619871305602</v>
      </c>
      <c r="I254" s="92">
        <f>SUM(I251:I253)</f>
        <v>280.55140127022599</v>
      </c>
      <c r="J254" s="92">
        <f t="shared" ref="J254:BH254" si="123">SUM(J251:J253)</f>
        <v>282.83448405373196</v>
      </c>
      <c r="K254" s="92">
        <f t="shared" si="123"/>
        <v>276.18810952843796</v>
      </c>
      <c r="L254" s="92">
        <f t="shared" si="123"/>
        <v>266.66173500314397</v>
      </c>
      <c r="M254" s="92">
        <f t="shared" si="123"/>
        <v>257.13536047784999</v>
      </c>
      <c r="N254" s="92">
        <f t="shared" si="123"/>
        <v>247.608985952556</v>
      </c>
      <c r="O254" s="92">
        <f t="shared" si="123"/>
        <v>238.08261142726201</v>
      </c>
      <c r="P254" s="92">
        <f t="shared" si="123"/>
        <v>228.55623690196802</v>
      </c>
      <c r="Q254" s="92">
        <f t="shared" si="123"/>
        <v>219.02986237667403</v>
      </c>
      <c r="R254" s="92">
        <f t="shared" si="123"/>
        <v>209.50348785138004</v>
      </c>
      <c r="S254" s="92">
        <f t="shared" si="123"/>
        <v>199.97711332608606</v>
      </c>
      <c r="T254" s="92">
        <f t="shared" si="123"/>
        <v>190.45073880079207</v>
      </c>
      <c r="U254" s="92">
        <f t="shared" si="123"/>
        <v>180.92436427549808</v>
      </c>
      <c r="V254" s="92">
        <f t="shared" si="123"/>
        <v>171.39798975020409</v>
      </c>
      <c r="W254" s="92">
        <f t="shared" si="123"/>
        <v>161.8716152249101</v>
      </c>
      <c r="X254" s="92">
        <f t="shared" si="123"/>
        <v>152.34524069961611</v>
      </c>
      <c r="Y254" s="92">
        <f t="shared" si="123"/>
        <v>142.81886617432212</v>
      </c>
      <c r="Z254" s="92">
        <f t="shared" si="123"/>
        <v>133.29249164902814</v>
      </c>
      <c r="AA254" s="92">
        <f t="shared" si="123"/>
        <v>123.76611712373413</v>
      </c>
      <c r="AB254" s="92">
        <f t="shared" si="123"/>
        <v>114.23974259844013</v>
      </c>
      <c r="AC254" s="92">
        <f t="shared" si="123"/>
        <v>104.71336807314613</v>
      </c>
      <c r="AD254" s="92">
        <f t="shared" si="123"/>
        <v>95.186993547852126</v>
      </c>
      <c r="AE254" s="92">
        <f t="shared" si="123"/>
        <v>85.660619022558123</v>
      </c>
      <c r="AF254" s="92">
        <f t="shared" si="123"/>
        <v>76.13424449726412</v>
      </c>
      <c r="AG254" s="92">
        <f t="shared" si="123"/>
        <v>66.607869971970118</v>
      </c>
      <c r="AH254" s="92">
        <f t="shared" si="123"/>
        <v>57.081495446676115</v>
      </c>
      <c r="AI254" s="92">
        <f t="shared" si="123"/>
        <v>47.555120921382112</v>
      </c>
      <c r="AJ254" s="92">
        <f t="shared" si="123"/>
        <v>38.02874639608811</v>
      </c>
      <c r="AK254" s="92">
        <f t="shared" si="123"/>
        <v>28.502371870794111</v>
      </c>
      <c r="AL254" s="92">
        <f t="shared" si="123"/>
        <v>18.975997345500112</v>
      </c>
      <c r="AM254" s="92">
        <f t="shared" si="123"/>
        <v>9.4496228202061126</v>
      </c>
      <c r="AN254" s="92">
        <f t="shared" si="123"/>
        <v>-6.0396132539608516E-14</v>
      </c>
      <c r="AO254" s="92">
        <f t="shared" si="123"/>
        <v>-6.0396132539608516E-14</v>
      </c>
      <c r="AP254" s="92">
        <f t="shared" si="123"/>
        <v>-6.0396132539608516E-14</v>
      </c>
      <c r="AQ254" s="92">
        <f t="shared" si="123"/>
        <v>-6.0396132539608516E-14</v>
      </c>
      <c r="AR254" s="92">
        <f t="shared" si="123"/>
        <v>-6.0396132539608516E-14</v>
      </c>
      <c r="AS254" s="92">
        <f t="shared" si="123"/>
        <v>-6.0396132539608516E-14</v>
      </c>
      <c r="AT254" s="92">
        <f t="shared" si="123"/>
        <v>-6.0396132539608516E-14</v>
      </c>
      <c r="AU254" s="92">
        <f t="shared" si="123"/>
        <v>-6.0396132539608516E-14</v>
      </c>
      <c r="AV254" s="92">
        <f t="shared" si="123"/>
        <v>-6.0396132539608516E-14</v>
      </c>
      <c r="AW254" s="92">
        <f t="shared" si="123"/>
        <v>-6.0396132539608516E-14</v>
      </c>
      <c r="AX254" s="92">
        <f t="shared" si="123"/>
        <v>-6.0396132539608516E-14</v>
      </c>
      <c r="AY254" s="92">
        <f t="shared" si="123"/>
        <v>-6.0396132539608516E-14</v>
      </c>
      <c r="AZ254" s="92">
        <f t="shared" si="123"/>
        <v>-6.0396132539608516E-14</v>
      </c>
      <c r="BA254" s="92">
        <f t="shared" si="123"/>
        <v>-6.0396132539608516E-14</v>
      </c>
      <c r="BB254" s="92">
        <f t="shared" si="123"/>
        <v>-6.0396132539608516E-14</v>
      </c>
      <c r="BC254" s="92">
        <f t="shared" si="123"/>
        <v>-6.0396132539608516E-14</v>
      </c>
      <c r="BD254" s="92">
        <f t="shared" si="123"/>
        <v>-6.0396132539608516E-14</v>
      </c>
      <c r="BE254" s="92">
        <f t="shared" si="123"/>
        <v>-6.0396132539608516E-14</v>
      </c>
      <c r="BF254" s="92">
        <f t="shared" si="123"/>
        <v>-6.0396132539608516E-14</v>
      </c>
      <c r="BG254" s="92">
        <f t="shared" si="123"/>
        <v>-6.0396132539608516E-14</v>
      </c>
      <c r="BH254" s="92">
        <f t="shared" si="123"/>
        <v>-6.0396132539608516E-14</v>
      </c>
    </row>
    <row r="256" spans="1:61" x14ac:dyDescent="0.25">
      <c r="A256" s="83" t="s">
        <v>115</v>
      </c>
      <c r="G256" s="83">
        <f>G254</f>
        <v>185.42189810739001</v>
      </c>
      <c r="H256" s="83">
        <f>H254</f>
        <v>238.97619871305602</v>
      </c>
      <c r="I256" s="83">
        <f>I254</f>
        <v>280.55140127022599</v>
      </c>
      <c r="J256" s="83">
        <f>J254</f>
        <v>282.83448405373196</v>
      </c>
      <c r="K256" s="83">
        <f t="shared" ref="K256:BH256" si="124">K254</f>
        <v>276.18810952843796</v>
      </c>
      <c r="L256" s="83">
        <f t="shared" si="124"/>
        <v>266.66173500314397</v>
      </c>
      <c r="M256" s="83">
        <f t="shared" si="124"/>
        <v>257.13536047784999</v>
      </c>
      <c r="N256" s="83">
        <f t="shared" si="124"/>
        <v>247.608985952556</v>
      </c>
      <c r="O256" s="83">
        <f t="shared" si="124"/>
        <v>238.08261142726201</v>
      </c>
      <c r="P256" s="83">
        <f t="shared" si="124"/>
        <v>228.55623690196802</v>
      </c>
      <c r="Q256" s="83">
        <f t="shared" si="124"/>
        <v>219.02986237667403</v>
      </c>
      <c r="R256" s="83">
        <f t="shared" si="124"/>
        <v>209.50348785138004</v>
      </c>
      <c r="S256" s="83">
        <f t="shared" si="124"/>
        <v>199.97711332608606</v>
      </c>
      <c r="T256" s="83">
        <f t="shared" si="124"/>
        <v>190.45073880079207</v>
      </c>
      <c r="U256" s="83">
        <f t="shared" si="124"/>
        <v>180.92436427549808</v>
      </c>
      <c r="V256" s="83">
        <f t="shared" si="124"/>
        <v>171.39798975020409</v>
      </c>
      <c r="W256" s="83">
        <f t="shared" si="124"/>
        <v>161.8716152249101</v>
      </c>
      <c r="X256" s="83">
        <f t="shared" si="124"/>
        <v>152.34524069961611</v>
      </c>
      <c r="Y256" s="83">
        <f t="shared" si="124"/>
        <v>142.81886617432212</v>
      </c>
      <c r="Z256" s="83">
        <f t="shared" si="124"/>
        <v>133.29249164902814</v>
      </c>
      <c r="AA256" s="83">
        <f t="shared" si="124"/>
        <v>123.76611712373413</v>
      </c>
      <c r="AB256" s="83">
        <f t="shared" si="124"/>
        <v>114.23974259844013</v>
      </c>
      <c r="AC256" s="83">
        <f t="shared" si="124"/>
        <v>104.71336807314613</v>
      </c>
      <c r="AD256" s="83">
        <f t="shared" si="124"/>
        <v>95.186993547852126</v>
      </c>
      <c r="AE256" s="83">
        <f t="shared" si="124"/>
        <v>85.660619022558123</v>
      </c>
      <c r="AF256" s="83">
        <f t="shared" si="124"/>
        <v>76.13424449726412</v>
      </c>
      <c r="AG256" s="83">
        <f t="shared" si="124"/>
        <v>66.607869971970118</v>
      </c>
      <c r="AH256" s="83">
        <f t="shared" si="124"/>
        <v>57.081495446676115</v>
      </c>
      <c r="AI256" s="83">
        <f t="shared" si="124"/>
        <v>47.555120921382112</v>
      </c>
      <c r="AJ256" s="83">
        <f t="shared" si="124"/>
        <v>38.02874639608811</v>
      </c>
      <c r="AK256" s="83">
        <f t="shared" si="124"/>
        <v>28.502371870794111</v>
      </c>
      <c r="AL256" s="83">
        <f t="shared" si="124"/>
        <v>18.975997345500112</v>
      </c>
      <c r="AM256" s="83">
        <f t="shared" si="124"/>
        <v>9.4496228202061126</v>
      </c>
      <c r="AN256" s="83">
        <f t="shared" si="124"/>
        <v>-6.0396132539608516E-14</v>
      </c>
      <c r="AO256" s="83">
        <f t="shared" si="124"/>
        <v>-6.0396132539608516E-14</v>
      </c>
      <c r="AP256" s="83">
        <f t="shared" si="124"/>
        <v>-6.0396132539608516E-14</v>
      </c>
      <c r="AQ256" s="83">
        <f t="shared" si="124"/>
        <v>-6.0396132539608516E-14</v>
      </c>
      <c r="AR256" s="83">
        <f t="shared" si="124"/>
        <v>-6.0396132539608516E-14</v>
      </c>
      <c r="AS256" s="83">
        <f t="shared" si="124"/>
        <v>-6.0396132539608516E-14</v>
      </c>
      <c r="AT256" s="83">
        <f t="shared" si="124"/>
        <v>-6.0396132539608516E-14</v>
      </c>
      <c r="AU256" s="83">
        <f t="shared" si="124"/>
        <v>-6.0396132539608516E-14</v>
      </c>
      <c r="AV256" s="83">
        <f t="shared" si="124"/>
        <v>-6.0396132539608516E-14</v>
      </c>
      <c r="AW256" s="83">
        <f t="shared" si="124"/>
        <v>-6.0396132539608516E-14</v>
      </c>
      <c r="AX256" s="83">
        <f t="shared" si="124"/>
        <v>-6.0396132539608516E-14</v>
      </c>
      <c r="AY256" s="83">
        <f t="shared" si="124"/>
        <v>-6.0396132539608516E-14</v>
      </c>
      <c r="AZ256" s="83">
        <f t="shared" si="124"/>
        <v>-6.0396132539608516E-14</v>
      </c>
      <c r="BA256" s="83">
        <f t="shared" si="124"/>
        <v>-6.0396132539608516E-14</v>
      </c>
      <c r="BB256" s="83">
        <f t="shared" si="124"/>
        <v>-6.0396132539608516E-14</v>
      </c>
      <c r="BC256" s="83">
        <f t="shared" si="124"/>
        <v>-6.0396132539608516E-14</v>
      </c>
      <c r="BD256" s="83">
        <f t="shared" si="124"/>
        <v>-6.0396132539608516E-14</v>
      </c>
      <c r="BE256" s="83">
        <f t="shared" si="124"/>
        <v>-6.0396132539608516E-14</v>
      </c>
      <c r="BF256" s="83">
        <f t="shared" si="124"/>
        <v>-6.0396132539608516E-14</v>
      </c>
      <c r="BG256" s="83">
        <f t="shared" si="124"/>
        <v>-6.0396132539608516E-14</v>
      </c>
      <c r="BH256" s="83">
        <f t="shared" si="124"/>
        <v>-6.0396132539608516E-14</v>
      </c>
    </row>
    <row r="257" spans="1:61" x14ac:dyDescent="0.25">
      <c r="A257" s="149" t="s">
        <v>133</v>
      </c>
      <c r="B257" s="149"/>
      <c r="C257" s="61">
        <f>$C$61</f>
        <v>2</v>
      </c>
      <c r="D257" s="149"/>
      <c r="G257" s="83">
        <f ca="1">SUM(OFFSET(G256,0,0,1,-MIN($C257,G$55+1)))/$C257</f>
        <v>92.710949053695003</v>
      </c>
      <c r="H257" s="83">
        <f t="shared" ref="H257:BH257" ca="1" si="125">SUM(OFFSET(H256,0,0,1,-MIN($C257,H$55+1)))/$C257</f>
        <v>212.19904841022301</v>
      </c>
      <c r="I257" s="83">
        <f t="shared" ca="1" si="125"/>
        <v>259.76379999164101</v>
      </c>
      <c r="J257" s="83">
        <f t="shared" ca="1" si="125"/>
        <v>281.69294266197898</v>
      </c>
      <c r="K257" s="83">
        <f t="shared" ca="1" si="125"/>
        <v>279.51129679108499</v>
      </c>
      <c r="L257" s="83">
        <f t="shared" ca="1" si="125"/>
        <v>271.424922265791</v>
      </c>
      <c r="M257" s="83">
        <f t="shared" ca="1" si="125"/>
        <v>261.89854774049695</v>
      </c>
      <c r="N257" s="83">
        <f t="shared" ca="1" si="125"/>
        <v>252.37217321520299</v>
      </c>
      <c r="O257" s="83">
        <f t="shared" ca="1" si="125"/>
        <v>242.845798689909</v>
      </c>
      <c r="P257" s="83">
        <f t="shared" ca="1" si="125"/>
        <v>233.31942416461501</v>
      </c>
      <c r="Q257" s="83">
        <f t="shared" ca="1" si="125"/>
        <v>223.79304963932103</v>
      </c>
      <c r="R257" s="83">
        <f t="shared" ca="1" si="125"/>
        <v>214.26667511402704</v>
      </c>
      <c r="S257" s="83">
        <f t="shared" ca="1" si="125"/>
        <v>204.74030058873305</v>
      </c>
      <c r="T257" s="83">
        <f t="shared" ca="1" si="125"/>
        <v>195.21392606343906</v>
      </c>
      <c r="U257" s="83">
        <f t="shared" ca="1" si="125"/>
        <v>185.68755153814507</v>
      </c>
      <c r="V257" s="83">
        <f t="shared" ca="1" si="125"/>
        <v>176.16117701285108</v>
      </c>
      <c r="W257" s="83">
        <f t="shared" ca="1" si="125"/>
        <v>166.6348024875571</v>
      </c>
      <c r="X257" s="83">
        <f t="shared" ca="1" si="125"/>
        <v>157.10842796226311</v>
      </c>
      <c r="Y257" s="83">
        <f t="shared" ca="1" si="125"/>
        <v>147.58205343696912</v>
      </c>
      <c r="Z257" s="83">
        <f t="shared" ca="1" si="125"/>
        <v>138.05567891167513</v>
      </c>
      <c r="AA257" s="83">
        <f t="shared" ca="1" si="125"/>
        <v>128.52930438638114</v>
      </c>
      <c r="AB257" s="83">
        <f t="shared" ca="1" si="125"/>
        <v>119.00292986108713</v>
      </c>
      <c r="AC257" s="83">
        <f t="shared" ca="1" si="125"/>
        <v>109.47655533579314</v>
      </c>
      <c r="AD257" s="83">
        <f t="shared" ca="1" si="125"/>
        <v>99.95018081049912</v>
      </c>
      <c r="AE257" s="83">
        <f t="shared" ca="1" si="125"/>
        <v>90.423806285205131</v>
      </c>
      <c r="AF257" s="83">
        <f t="shared" ca="1" si="125"/>
        <v>80.897431759911115</v>
      </c>
      <c r="AG257" s="83">
        <f t="shared" ca="1" si="125"/>
        <v>71.371057234617126</v>
      </c>
      <c r="AH257" s="83">
        <f t="shared" ca="1" si="125"/>
        <v>61.844682709323116</v>
      </c>
      <c r="AI257" s="83">
        <f t="shared" ca="1" si="125"/>
        <v>52.318308184029114</v>
      </c>
      <c r="AJ257" s="83">
        <f t="shared" ca="1" si="125"/>
        <v>42.791933658735111</v>
      </c>
      <c r="AK257" s="83">
        <f t="shared" ca="1" si="125"/>
        <v>33.265559133441108</v>
      </c>
      <c r="AL257" s="83">
        <f t="shared" ca="1" si="125"/>
        <v>23.739184608147113</v>
      </c>
      <c r="AM257" s="83">
        <f t="shared" ca="1" si="125"/>
        <v>14.212810082853112</v>
      </c>
      <c r="AN257" s="83">
        <f t="shared" ca="1" si="125"/>
        <v>4.7248114101030261</v>
      </c>
      <c r="AO257" s="83">
        <f t="shared" ca="1" si="125"/>
        <v>-6.0396132539608516E-14</v>
      </c>
      <c r="AP257" s="83">
        <f t="shared" ca="1" si="125"/>
        <v>-6.0396132539608516E-14</v>
      </c>
      <c r="AQ257" s="83">
        <f t="shared" ca="1" si="125"/>
        <v>-6.0396132539608516E-14</v>
      </c>
      <c r="AR257" s="83">
        <f t="shared" ca="1" si="125"/>
        <v>-6.0396132539608516E-14</v>
      </c>
      <c r="AS257" s="83">
        <f t="shared" ca="1" si="125"/>
        <v>-6.0396132539608516E-14</v>
      </c>
      <c r="AT257" s="83">
        <f t="shared" ca="1" si="125"/>
        <v>-6.0396132539608516E-14</v>
      </c>
      <c r="AU257" s="83">
        <f t="shared" ca="1" si="125"/>
        <v>-6.0396132539608516E-14</v>
      </c>
      <c r="AV257" s="83">
        <f t="shared" ca="1" si="125"/>
        <v>-6.0396132539608516E-14</v>
      </c>
      <c r="AW257" s="83">
        <f t="shared" ca="1" si="125"/>
        <v>-6.0396132539608516E-14</v>
      </c>
      <c r="AX257" s="83">
        <f t="shared" ca="1" si="125"/>
        <v>-6.0396132539608516E-14</v>
      </c>
      <c r="AY257" s="83">
        <f t="shared" ca="1" si="125"/>
        <v>-6.0396132539608516E-14</v>
      </c>
      <c r="AZ257" s="83">
        <f t="shared" ca="1" si="125"/>
        <v>-6.0396132539608516E-14</v>
      </c>
      <c r="BA257" s="83">
        <f t="shared" ca="1" si="125"/>
        <v>-6.0396132539608516E-14</v>
      </c>
      <c r="BB257" s="83">
        <f t="shared" ca="1" si="125"/>
        <v>-6.0396132539608516E-14</v>
      </c>
      <c r="BC257" s="83">
        <f t="shared" ca="1" si="125"/>
        <v>-6.0396132539608516E-14</v>
      </c>
      <c r="BD257" s="83">
        <f t="shared" ca="1" si="125"/>
        <v>-6.0396132539608516E-14</v>
      </c>
      <c r="BE257" s="83">
        <f t="shared" ca="1" si="125"/>
        <v>-6.0396132539608516E-14</v>
      </c>
      <c r="BF257" s="83">
        <f t="shared" ca="1" si="125"/>
        <v>-6.0396132539608516E-14</v>
      </c>
      <c r="BG257" s="83">
        <f t="shared" ca="1" si="125"/>
        <v>-6.0396132539608516E-14</v>
      </c>
      <c r="BH257" s="83">
        <f t="shared" ca="1" si="125"/>
        <v>-6.0396132539608516E-14</v>
      </c>
    </row>
    <row r="258" spans="1:61" x14ac:dyDescent="0.25">
      <c r="A258" s="149" t="s">
        <v>140</v>
      </c>
      <c r="B258" s="149"/>
      <c r="C258" s="147">
        <f>$C$62</f>
        <v>0.46</v>
      </c>
      <c r="G258" s="83">
        <f t="shared" ref="G258:BG259" ca="1" si="126">G257*$C258</f>
        <v>42.647036564699704</v>
      </c>
      <c r="H258" s="83">
        <f t="shared" ca="1" si="126"/>
        <v>97.611562268702585</v>
      </c>
      <c r="I258" s="83">
        <f t="shared" ca="1" si="126"/>
        <v>119.49134799615487</v>
      </c>
      <c r="J258" s="83">
        <f t="shared" ca="1" si="126"/>
        <v>129.57875362451034</v>
      </c>
      <c r="K258" s="83">
        <f t="shared" ca="1" si="126"/>
        <v>128.57519652389911</v>
      </c>
      <c r="L258" s="83">
        <f t="shared" ca="1" si="126"/>
        <v>124.85546424226386</v>
      </c>
      <c r="M258" s="83">
        <f t="shared" ca="1" si="126"/>
        <v>120.4733319606286</v>
      </c>
      <c r="N258" s="83">
        <f t="shared" ca="1" si="126"/>
        <v>116.09119967899338</v>
      </c>
      <c r="O258" s="83">
        <f t="shared" ca="1" si="126"/>
        <v>111.70906739735814</v>
      </c>
      <c r="P258" s="83">
        <f t="shared" ca="1" si="126"/>
        <v>107.32693511572292</v>
      </c>
      <c r="Q258" s="83">
        <f t="shared" ca="1" si="126"/>
        <v>102.94480283408768</v>
      </c>
      <c r="R258" s="83">
        <f t="shared" ca="1" si="126"/>
        <v>98.562670552452445</v>
      </c>
      <c r="S258" s="83">
        <f t="shared" ca="1" si="126"/>
        <v>94.180538270817209</v>
      </c>
      <c r="T258" s="83">
        <f t="shared" ca="1" si="126"/>
        <v>89.798405989181973</v>
      </c>
      <c r="U258" s="83">
        <f t="shared" ca="1" si="126"/>
        <v>85.416273707546736</v>
      </c>
      <c r="V258" s="83">
        <f t="shared" ca="1" si="126"/>
        <v>81.0341414259115</v>
      </c>
      <c r="W258" s="83">
        <f t="shared" ca="1" si="126"/>
        <v>76.652009144276263</v>
      </c>
      <c r="X258" s="83">
        <f t="shared" ca="1" si="126"/>
        <v>72.269876862641027</v>
      </c>
      <c r="Y258" s="83">
        <f t="shared" ca="1" si="126"/>
        <v>67.887744581005791</v>
      </c>
      <c r="Z258" s="83">
        <f t="shared" ca="1" si="126"/>
        <v>63.505612299370561</v>
      </c>
      <c r="AA258" s="83">
        <f t="shared" ca="1" si="126"/>
        <v>59.123480017735325</v>
      </c>
      <c r="AB258" s="83">
        <f t="shared" ca="1" si="126"/>
        <v>54.741347736100082</v>
      </c>
      <c r="AC258" s="83">
        <f t="shared" ca="1" si="126"/>
        <v>50.359215454464845</v>
      </c>
      <c r="AD258" s="83">
        <f t="shared" ca="1" si="126"/>
        <v>45.977083172829595</v>
      </c>
      <c r="AE258" s="83">
        <f t="shared" ca="1" si="126"/>
        <v>41.594950891194365</v>
      </c>
      <c r="AF258" s="83">
        <f t="shared" ca="1" si="126"/>
        <v>37.212818609559115</v>
      </c>
      <c r="AG258" s="83">
        <f t="shared" ca="1" si="126"/>
        <v>32.830686327923878</v>
      </c>
      <c r="AH258" s="83">
        <f t="shared" ca="1" si="126"/>
        <v>28.448554046288635</v>
      </c>
      <c r="AI258" s="83">
        <f t="shared" ca="1" si="126"/>
        <v>24.066421764653395</v>
      </c>
      <c r="AJ258" s="83">
        <f t="shared" ca="1" si="126"/>
        <v>19.684289483018151</v>
      </c>
      <c r="AK258" s="83">
        <f t="shared" ca="1" si="126"/>
        <v>15.30215720138291</v>
      </c>
      <c r="AL258" s="83">
        <f t="shared" ca="1" si="126"/>
        <v>10.920024919747673</v>
      </c>
      <c r="AM258" s="83">
        <f t="shared" ca="1" si="126"/>
        <v>6.5378926381124316</v>
      </c>
      <c r="AN258" s="83">
        <f t="shared" ca="1" si="126"/>
        <v>2.173413248647392</v>
      </c>
      <c r="AO258" s="83">
        <f t="shared" ca="1" si="126"/>
        <v>-2.7782220968219918E-14</v>
      </c>
      <c r="AP258" s="83">
        <f t="shared" ca="1" si="126"/>
        <v>-2.7782220968219918E-14</v>
      </c>
      <c r="AQ258" s="83">
        <f t="shared" ca="1" si="126"/>
        <v>-2.7782220968219918E-14</v>
      </c>
      <c r="AR258" s="83">
        <f t="shared" ca="1" si="126"/>
        <v>-2.7782220968219918E-14</v>
      </c>
      <c r="AS258" s="83">
        <f t="shared" ca="1" si="126"/>
        <v>-2.7782220968219918E-14</v>
      </c>
      <c r="AT258" s="83">
        <f t="shared" ca="1" si="126"/>
        <v>-2.7782220968219918E-14</v>
      </c>
      <c r="AU258" s="83">
        <f t="shared" ca="1" si="126"/>
        <v>-2.7782220968219918E-14</v>
      </c>
      <c r="AV258" s="83">
        <f t="shared" ca="1" si="126"/>
        <v>-2.7782220968219918E-14</v>
      </c>
      <c r="AW258" s="83">
        <f t="shared" ca="1" si="126"/>
        <v>-2.7782220968219918E-14</v>
      </c>
      <c r="AX258" s="83">
        <f t="shared" ca="1" si="126"/>
        <v>-2.7782220968219918E-14</v>
      </c>
      <c r="AY258" s="83">
        <f t="shared" ca="1" si="126"/>
        <v>-2.7782220968219918E-14</v>
      </c>
      <c r="AZ258" s="83">
        <f t="shared" ca="1" si="126"/>
        <v>-2.7782220968219918E-14</v>
      </c>
      <c r="BA258" s="83">
        <f t="shared" ca="1" si="126"/>
        <v>-2.7782220968219918E-14</v>
      </c>
      <c r="BB258" s="83">
        <f t="shared" ca="1" si="126"/>
        <v>-2.7782220968219918E-14</v>
      </c>
      <c r="BC258" s="83">
        <f t="shared" ca="1" si="126"/>
        <v>-2.7782220968219918E-14</v>
      </c>
      <c r="BD258" s="83">
        <f t="shared" ca="1" si="126"/>
        <v>-2.7782220968219918E-14</v>
      </c>
      <c r="BE258" s="83">
        <f t="shared" ca="1" si="126"/>
        <v>-2.7782220968219918E-14</v>
      </c>
      <c r="BF258" s="83">
        <f t="shared" ca="1" si="126"/>
        <v>-2.7782220968219918E-14</v>
      </c>
      <c r="BG258" s="83">
        <f t="shared" ca="1" si="126"/>
        <v>-2.7782220968219918E-14</v>
      </c>
      <c r="BH258" s="83">
        <f ca="1">BH257*$C258</f>
        <v>-2.7782220968219918E-14</v>
      </c>
    </row>
    <row r="259" spans="1:61" x14ac:dyDescent="0.25">
      <c r="A259" s="149" t="s">
        <v>141</v>
      </c>
      <c r="B259" s="149"/>
      <c r="C259" s="147">
        <f>$C$63</f>
        <v>0.115</v>
      </c>
      <c r="G259" s="83">
        <f t="shared" ca="1" si="126"/>
        <v>4.9044092049404657</v>
      </c>
      <c r="H259" s="83">
        <f t="shared" ca="1" si="126"/>
        <v>11.225329660900798</v>
      </c>
      <c r="I259" s="83">
        <f t="shared" ca="1" si="126"/>
        <v>13.741505019557811</v>
      </c>
      <c r="J259" s="83">
        <f t="shared" ca="1" si="126"/>
        <v>14.90155666681869</v>
      </c>
      <c r="K259" s="83">
        <f t="shared" ca="1" si="126"/>
        <v>14.786147600248398</v>
      </c>
      <c r="L259" s="83">
        <f t="shared" ca="1" si="126"/>
        <v>14.358378387860345</v>
      </c>
      <c r="M259" s="83">
        <f t="shared" ca="1" si="126"/>
        <v>13.854433175472289</v>
      </c>
      <c r="N259" s="83">
        <f t="shared" ca="1" si="126"/>
        <v>13.350487963084239</v>
      </c>
      <c r="O259" s="83">
        <f t="shared" ca="1" si="126"/>
        <v>12.846542750696187</v>
      </c>
      <c r="P259" s="83">
        <f t="shared" ca="1" si="126"/>
        <v>12.342597538308135</v>
      </c>
      <c r="Q259" s="83">
        <f t="shared" ca="1" si="126"/>
        <v>11.838652325920084</v>
      </c>
      <c r="R259" s="83">
        <f t="shared" ca="1" si="126"/>
        <v>11.334707113532032</v>
      </c>
      <c r="S259" s="83">
        <f t="shared" ca="1" si="126"/>
        <v>10.83076190114398</v>
      </c>
      <c r="T259" s="83">
        <f t="shared" ca="1" si="126"/>
        <v>10.326816688755928</v>
      </c>
      <c r="U259" s="83">
        <f t="shared" ca="1" si="126"/>
        <v>9.8228714763678759</v>
      </c>
      <c r="V259" s="83">
        <f t="shared" ca="1" si="126"/>
        <v>9.3189262639798223</v>
      </c>
      <c r="W259" s="83">
        <f t="shared" ca="1" si="126"/>
        <v>8.8149810515917704</v>
      </c>
      <c r="X259" s="83">
        <f t="shared" ca="1" si="126"/>
        <v>8.3110358392037185</v>
      </c>
      <c r="Y259" s="83">
        <f t="shared" ca="1" si="126"/>
        <v>7.8070906268156666</v>
      </c>
      <c r="Z259" s="83">
        <f t="shared" ca="1" si="126"/>
        <v>7.3031454144276147</v>
      </c>
      <c r="AA259" s="83">
        <f t="shared" ca="1" si="126"/>
        <v>6.7992002020395628</v>
      </c>
      <c r="AB259" s="83">
        <f t="shared" ca="1" si="126"/>
        <v>6.29525498965151</v>
      </c>
      <c r="AC259" s="83">
        <f t="shared" ca="1" si="126"/>
        <v>5.7913097772634572</v>
      </c>
      <c r="AD259" s="83">
        <f t="shared" ca="1" si="126"/>
        <v>5.2873645648754035</v>
      </c>
      <c r="AE259" s="83">
        <f t="shared" ca="1" si="126"/>
        <v>4.7834193524873525</v>
      </c>
      <c r="AF259" s="83">
        <f t="shared" ca="1" si="126"/>
        <v>4.2794741400992979</v>
      </c>
      <c r="AG259" s="83">
        <f t="shared" ca="1" si="126"/>
        <v>3.775528927711246</v>
      </c>
      <c r="AH259" s="83">
        <f t="shared" ca="1" si="126"/>
        <v>3.2715837153231933</v>
      </c>
      <c r="AI259" s="83">
        <f t="shared" ca="1" si="126"/>
        <v>2.7676385029351405</v>
      </c>
      <c r="AJ259" s="83">
        <f t="shared" ca="1" si="126"/>
        <v>2.2636932905470877</v>
      </c>
      <c r="AK259" s="83">
        <f t="shared" ca="1" si="126"/>
        <v>1.7597480781590347</v>
      </c>
      <c r="AL259" s="83">
        <f t="shared" ca="1" si="126"/>
        <v>1.2558028657709825</v>
      </c>
      <c r="AM259" s="83">
        <f t="shared" ca="1" si="126"/>
        <v>0.75185765338292965</v>
      </c>
      <c r="AN259" s="83">
        <f t="shared" ca="1" si="126"/>
        <v>0.2499425235944501</v>
      </c>
      <c r="AO259" s="83">
        <f t="shared" ca="1" si="126"/>
        <v>-3.1949554113452908E-15</v>
      </c>
      <c r="AP259" s="83">
        <f t="shared" ca="1" si="126"/>
        <v>-3.1949554113452908E-15</v>
      </c>
      <c r="AQ259" s="83">
        <f t="shared" ca="1" si="126"/>
        <v>-3.1949554113452908E-15</v>
      </c>
      <c r="AR259" s="83">
        <f t="shared" ca="1" si="126"/>
        <v>-3.1949554113452908E-15</v>
      </c>
      <c r="AS259" s="83">
        <f t="shared" ca="1" si="126"/>
        <v>-3.1949554113452908E-15</v>
      </c>
      <c r="AT259" s="83">
        <f t="shared" ca="1" si="126"/>
        <v>-3.1949554113452908E-15</v>
      </c>
      <c r="AU259" s="83">
        <f t="shared" ca="1" si="126"/>
        <v>-3.1949554113452908E-15</v>
      </c>
      <c r="AV259" s="83">
        <f t="shared" ca="1" si="126"/>
        <v>-3.1949554113452908E-15</v>
      </c>
      <c r="AW259" s="83">
        <f t="shared" ca="1" si="126"/>
        <v>-3.1949554113452908E-15</v>
      </c>
      <c r="AX259" s="83">
        <f t="shared" ca="1" si="126"/>
        <v>-3.1949554113452908E-15</v>
      </c>
      <c r="AY259" s="83">
        <f t="shared" ca="1" si="126"/>
        <v>-3.1949554113452908E-15</v>
      </c>
      <c r="AZ259" s="83">
        <f t="shared" ca="1" si="126"/>
        <v>-3.1949554113452908E-15</v>
      </c>
      <c r="BA259" s="83">
        <f t="shared" ca="1" si="126"/>
        <v>-3.1949554113452908E-15</v>
      </c>
      <c r="BB259" s="83">
        <f t="shared" ca="1" si="126"/>
        <v>-3.1949554113452908E-15</v>
      </c>
      <c r="BC259" s="83">
        <f t="shared" ca="1" si="126"/>
        <v>-3.1949554113452908E-15</v>
      </c>
      <c r="BD259" s="83">
        <f t="shared" ca="1" si="126"/>
        <v>-3.1949554113452908E-15</v>
      </c>
      <c r="BE259" s="83">
        <f t="shared" ca="1" si="126"/>
        <v>-3.1949554113452908E-15</v>
      </c>
      <c r="BF259" s="83">
        <f t="shared" ca="1" si="126"/>
        <v>-3.1949554113452908E-15</v>
      </c>
      <c r="BG259" s="83">
        <f t="shared" ca="1" si="126"/>
        <v>-3.1949554113452908E-15</v>
      </c>
      <c r="BH259" s="83">
        <f ca="1">BH258*$C259</f>
        <v>-3.1949554113452908E-15</v>
      </c>
    </row>
    <row r="261" spans="1:61" x14ac:dyDescent="0.25">
      <c r="A261" s="196" t="str">
        <f>A$23</f>
        <v>Advanced Metering Infrastructure</v>
      </c>
      <c r="B261" s="196"/>
    </row>
    <row r="262" spans="1:61" x14ac:dyDescent="0.25">
      <c r="A262" s="197" t="s">
        <v>132</v>
      </c>
      <c r="B262" s="197"/>
      <c r="G262" s="171">
        <f>G$60</f>
        <v>0.95</v>
      </c>
      <c r="H262" s="171">
        <f t="shared" ref="H262:M262" si="127">H$60</f>
        <v>0.98</v>
      </c>
      <c r="I262" s="171">
        <f t="shared" si="127"/>
        <v>0.96</v>
      </c>
      <c r="J262" s="171">
        <f t="shared" si="127"/>
        <v>0.96</v>
      </c>
      <c r="K262" s="171">
        <f t="shared" si="127"/>
        <v>0.96</v>
      </c>
      <c r="L262" s="171">
        <f t="shared" si="127"/>
        <v>0.96</v>
      </c>
      <c r="M262" s="171">
        <f t="shared" si="127"/>
        <v>0.96</v>
      </c>
      <c r="N262" s="171"/>
    </row>
    <row r="263" spans="1:61" x14ac:dyDescent="0.25">
      <c r="A263" s="197" t="s">
        <v>109</v>
      </c>
      <c r="B263" s="197"/>
      <c r="D263" s="144">
        <f>SUM(G263:N263)</f>
        <v>317.54581750979997</v>
      </c>
      <c r="G263" s="144">
        <f>G$23*G262</f>
        <v>191.156595987</v>
      </c>
      <c r="H263" s="144">
        <f t="shared" ref="H263:N263" si="128">H$23*H262</f>
        <v>61.1226788508</v>
      </c>
      <c r="I263" s="144">
        <f t="shared" si="128"/>
        <v>50.663485363200003</v>
      </c>
      <c r="J263" s="144">
        <f t="shared" si="128"/>
        <v>11.723057308799998</v>
      </c>
      <c r="K263" s="144">
        <f t="shared" si="128"/>
        <v>2.88</v>
      </c>
      <c r="L263" s="144">
        <f t="shared" si="128"/>
        <v>0</v>
      </c>
      <c r="M263" s="144">
        <f t="shared" si="128"/>
        <v>0</v>
      </c>
      <c r="N263" s="144">
        <f t="shared" si="128"/>
        <v>0</v>
      </c>
    </row>
    <row r="264" spans="1:61" x14ac:dyDescent="0.25">
      <c r="A264" s="197" t="s">
        <v>110</v>
      </c>
      <c r="B264" s="197"/>
      <c r="G264" s="144">
        <f t="shared" ref="G264:N264" si="129">+F264+G263</f>
        <v>191.156595987</v>
      </c>
      <c r="H264" s="144">
        <f t="shared" si="129"/>
        <v>252.27927483780002</v>
      </c>
      <c r="I264" s="144">
        <f t="shared" si="129"/>
        <v>302.942760201</v>
      </c>
      <c r="J264" s="144">
        <f t="shared" si="129"/>
        <v>314.66581750979998</v>
      </c>
      <c r="K264" s="144">
        <f t="shared" si="129"/>
        <v>317.54581750979997</v>
      </c>
      <c r="L264" s="144">
        <f t="shared" si="129"/>
        <v>317.54581750979997</v>
      </c>
      <c r="M264" s="144">
        <f t="shared" si="129"/>
        <v>317.54581750979997</v>
      </c>
      <c r="N264" s="144">
        <f t="shared" si="129"/>
        <v>317.54581750979997</v>
      </c>
    </row>
    <row r="265" spans="1:61" x14ac:dyDescent="0.25">
      <c r="A265" s="197"/>
      <c r="B265" s="197"/>
    </row>
    <row r="266" spans="1:61" x14ac:dyDescent="0.25">
      <c r="A266" s="198" t="s">
        <v>111</v>
      </c>
      <c r="B266" s="198"/>
      <c r="G266" s="144">
        <f t="shared" ref="G266:BH266" si="130">F269</f>
        <v>0</v>
      </c>
      <c r="H266" s="144">
        <f t="shared" si="130"/>
        <v>185.42189810739001</v>
      </c>
      <c r="I266" s="144">
        <f t="shared" si="130"/>
        <v>238.97619871305602</v>
      </c>
      <c r="J266" s="144">
        <f t="shared" si="130"/>
        <v>280.55140127022599</v>
      </c>
      <c r="K266" s="144">
        <f t="shared" si="130"/>
        <v>282.83448405373196</v>
      </c>
      <c r="L266" s="144">
        <f t="shared" si="130"/>
        <v>276.18810952843796</v>
      </c>
      <c r="M266" s="144">
        <f t="shared" si="130"/>
        <v>266.66173500314397</v>
      </c>
      <c r="N266" s="144">
        <f t="shared" si="130"/>
        <v>257.13536047784999</v>
      </c>
      <c r="O266" s="144">
        <f t="shared" si="130"/>
        <v>247.608985952556</v>
      </c>
      <c r="P266" s="144">
        <f t="shared" si="130"/>
        <v>238.08261142726201</v>
      </c>
      <c r="Q266" s="144">
        <f t="shared" si="130"/>
        <v>228.55623690196802</v>
      </c>
      <c r="R266" s="144">
        <f t="shared" si="130"/>
        <v>219.02986237667403</v>
      </c>
      <c r="S266" s="144">
        <f t="shared" si="130"/>
        <v>209.50348785138004</v>
      </c>
      <c r="T266" s="144">
        <f t="shared" si="130"/>
        <v>199.97711332608606</v>
      </c>
      <c r="U266" s="144">
        <f t="shared" si="130"/>
        <v>190.45073880079207</v>
      </c>
      <c r="V266" s="144">
        <f t="shared" si="130"/>
        <v>180.92436427549808</v>
      </c>
      <c r="W266" s="144">
        <f t="shared" si="130"/>
        <v>171.39798975020409</v>
      </c>
      <c r="X266" s="144">
        <f t="shared" si="130"/>
        <v>161.8716152249101</v>
      </c>
      <c r="Y266" s="144">
        <f t="shared" si="130"/>
        <v>152.34524069961611</v>
      </c>
      <c r="Z266" s="144">
        <f t="shared" si="130"/>
        <v>142.81886617432212</v>
      </c>
      <c r="AA266" s="144">
        <f t="shared" si="130"/>
        <v>133.29249164902814</v>
      </c>
      <c r="AB266" s="144">
        <f t="shared" si="130"/>
        <v>123.76611712373413</v>
      </c>
      <c r="AC266" s="144">
        <f t="shared" si="130"/>
        <v>114.23974259844013</v>
      </c>
      <c r="AD266" s="144">
        <f t="shared" si="130"/>
        <v>104.71336807314613</v>
      </c>
      <c r="AE266" s="144">
        <f t="shared" si="130"/>
        <v>95.186993547852126</v>
      </c>
      <c r="AF266" s="144">
        <f t="shared" si="130"/>
        <v>85.660619022558123</v>
      </c>
      <c r="AG266" s="144">
        <f t="shared" si="130"/>
        <v>76.13424449726412</v>
      </c>
      <c r="AH266" s="144">
        <f t="shared" si="130"/>
        <v>66.607869971970118</v>
      </c>
      <c r="AI266" s="144">
        <f t="shared" si="130"/>
        <v>57.081495446676115</v>
      </c>
      <c r="AJ266" s="144">
        <f t="shared" si="130"/>
        <v>47.555120921382112</v>
      </c>
      <c r="AK266" s="144">
        <f t="shared" si="130"/>
        <v>38.02874639608811</v>
      </c>
      <c r="AL266" s="144">
        <f t="shared" si="130"/>
        <v>28.502371870794111</v>
      </c>
      <c r="AM266" s="144">
        <f t="shared" si="130"/>
        <v>18.975997345500112</v>
      </c>
      <c r="AN266" s="144">
        <f t="shared" si="130"/>
        <v>9.4496228202061126</v>
      </c>
      <c r="AO266" s="144">
        <f t="shared" si="130"/>
        <v>-6.0396132539608516E-14</v>
      </c>
      <c r="AP266" s="144">
        <f t="shared" si="130"/>
        <v>-6.0396132539608516E-14</v>
      </c>
      <c r="AQ266" s="144">
        <f t="shared" si="130"/>
        <v>-6.0396132539608516E-14</v>
      </c>
      <c r="AR266" s="144">
        <f t="shared" si="130"/>
        <v>-6.0396132539608516E-14</v>
      </c>
      <c r="AS266" s="144">
        <f t="shared" si="130"/>
        <v>-6.0396132539608516E-14</v>
      </c>
      <c r="AT266" s="144">
        <f t="shared" si="130"/>
        <v>-6.0396132539608516E-14</v>
      </c>
      <c r="AU266" s="144">
        <f t="shared" si="130"/>
        <v>-6.0396132539608516E-14</v>
      </c>
      <c r="AV266" s="144">
        <f t="shared" si="130"/>
        <v>-6.0396132539608516E-14</v>
      </c>
      <c r="AW266" s="144">
        <f t="shared" si="130"/>
        <v>-6.0396132539608516E-14</v>
      </c>
      <c r="AX266" s="144">
        <f t="shared" si="130"/>
        <v>-6.0396132539608516E-14</v>
      </c>
      <c r="AY266" s="144">
        <f t="shared" si="130"/>
        <v>-6.0396132539608516E-14</v>
      </c>
      <c r="AZ266" s="144">
        <f t="shared" si="130"/>
        <v>-6.0396132539608516E-14</v>
      </c>
      <c r="BA266" s="144">
        <f t="shared" si="130"/>
        <v>-6.0396132539608516E-14</v>
      </c>
      <c r="BB266" s="144">
        <f t="shared" si="130"/>
        <v>-6.0396132539608516E-14</v>
      </c>
      <c r="BC266" s="144">
        <f t="shared" si="130"/>
        <v>-6.0396132539608516E-14</v>
      </c>
      <c r="BD266" s="144">
        <f t="shared" si="130"/>
        <v>-6.0396132539608516E-14</v>
      </c>
      <c r="BE266" s="144">
        <f t="shared" si="130"/>
        <v>-6.0396132539608516E-14</v>
      </c>
      <c r="BF266" s="144">
        <f t="shared" si="130"/>
        <v>-6.0396132539608516E-14</v>
      </c>
      <c r="BG266" s="144">
        <f t="shared" si="130"/>
        <v>-6.0396132539608516E-14</v>
      </c>
      <c r="BH266" s="144">
        <f t="shared" si="130"/>
        <v>-6.0396132539608516E-14</v>
      </c>
      <c r="BI266" s="144"/>
    </row>
    <row r="267" spans="1:61" x14ac:dyDescent="0.25">
      <c r="A267" s="198" t="s">
        <v>112</v>
      </c>
      <c r="B267" s="198"/>
      <c r="D267" s="144">
        <f>SUM(G267:N267)</f>
        <v>317.54581750979997</v>
      </c>
      <c r="E267" s="144"/>
      <c r="F267" s="144"/>
      <c r="G267" s="144">
        <f>G263</f>
        <v>191.156595987</v>
      </c>
      <c r="H267" s="144">
        <f>H263</f>
        <v>61.1226788508</v>
      </c>
      <c r="I267" s="144">
        <f>I263</f>
        <v>50.663485363200003</v>
      </c>
      <c r="J267" s="144">
        <f t="shared" ref="J267:BH267" si="131">J263</f>
        <v>11.723057308799998</v>
      </c>
      <c r="K267" s="144">
        <f t="shared" si="131"/>
        <v>2.88</v>
      </c>
      <c r="L267" s="144">
        <f t="shared" si="131"/>
        <v>0</v>
      </c>
      <c r="M267" s="144">
        <f t="shared" si="131"/>
        <v>0</v>
      </c>
      <c r="N267" s="144">
        <f t="shared" si="131"/>
        <v>0</v>
      </c>
      <c r="O267" s="144">
        <f t="shared" si="131"/>
        <v>0</v>
      </c>
      <c r="P267" s="144">
        <f t="shared" si="131"/>
        <v>0</v>
      </c>
      <c r="Q267" s="144">
        <f t="shared" si="131"/>
        <v>0</v>
      </c>
      <c r="R267" s="144">
        <f t="shared" si="131"/>
        <v>0</v>
      </c>
      <c r="S267" s="144">
        <f t="shared" si="131"/>
        <v>0</v>
      </c>
      <c r="T267" s="144">
        <f t="shared" si="131"/>
        <v>0</v>
      </c>
      <c r="U267" s="144">
        <f t="shared" si="131"/>
        <v>0</v>
      </c>
      <c r="V267" s="144">
        <f t="shared" si="131"/>
        <v>0</v>
      </c>
      <c r="W267" s="144">
        <f t="shared" si="131"/>
        <v>0</v>
      </c>
      <c r="X267" s="144">
        <f t="shared" si="131"/>
        <v>0</v>
      </c>
      <c r="Y267" s="144">
        <f t="shared" si="131"/>
        <v>0</v>
      </c>
      <c r="Z267" s="144">
        <f t="shared" si="131"/>
        <v>0</v>
      </c>
      <c r="AA267" s="144">
        <f t="shared" si="131"/>
        <v>0</v>
      </c>
      <c r="AB267" s="144">
        <f t="shared" si="131"/>
        <v>0</v>
      </c>
      <c r="AC267" s="144">
        <f t="shared" si="131"/>
        <v>0</v>
      </c>
      <c r="AD267" s="144">
        <f t="shared" si="131"/>
        <v>0</v>
      </c>
      <c r="AE267" s="144">
        <f t="shared" si="131"/>
        <v>0</v>
      </c>
      <c r="AF267" s="144">
        <f t="shared" si="131"/>
        <v>0</v>
      </c>
      <c r="AG267" s="144">
        <f t="shared" si="131"/>
        <v>0</v>
      </c>
      <c r="AH267" s="144">
        <f t="shared" si="131"/>
        <v>0</v>
      </c>
      <c r="AI267" s="144">
        <f t="shared" si="131"/>
        <v>0</v>
      </c>
      <c r="AJ267" s="144">
        <f t="shared" si="131"/>
        <v>0</v>
      </c>
      <c r="AK267" s="144">
        <f t="shared" si="131"/>
        <v>0</v>
      </c>
      <c r="AL267" s="144">
        <f t="shared" si="131"/>
        <v>0</v>
      </c>
      <c r="AM267" s="144">
        <f t="shared" si="131"/>
        <v>0</v>
      </c>
      <c r="AN267" s="144">
        <f t="shared" si="131"/>
        <v>0</v>
      </c>
      <c r="AO267" s="144">
        <f t="shared" si="131"/>
        <v>0</v>
      </c>
      <c r="AP267" s="144">
        <f t="shared" si="131"/>
        <v>0</v>
      </c>
      <c r="AQ267" s="144">
        <f t="shared" si="131"/>
        <v>0</v>
      </c>
      <c r="AR267" s="144">
        <f t="shared" si="131"/>
        <v>0</v>
      </c>
      <c r="AS267" s="144">
        <f t="shared" si="131"/>
        <v>0</v>
      </c>
      <c r="AT267" s="144">
        <f t="shared" si="131"/>
        <v>0</v>
      </c>
      <c r="AU267" s="144">
        <f t="shared" si="131"/>
        <v>0</v>
      </c>
      <c r="AV267" s="144">
        <f t="shared" si="131"/>
        <v>0</v>
      </c>
      <c r="AW267" s="144">
        <f t="shared" si="131"/>
        <v>0</v>
      </c>
      <c r="AX267" s="144">
        <f t="shared" si="131"/>
        <v>0</v>
      </c>
      <c r="AY267" s="144">
        <f t="shared" si="131"/>
        <v>0</v>
      </c>
      <c r="AZ267" s="144">
        <f t="shared" si="131"/>
        <v>0</v>
      </c>
      <c r="BA267" s="144">
        <f t="shared" si="131"/>
        <v>0</v>
      </c>
      <c r="BB267" s="144">
        <f t="shared" si="131"/>
        <v>0</v>
      </c>
      <c r="BC267" s="144">
        <f t="shared" si="131"/>
        <v>0</v>
      </c>
      <c r="BD267" s="144">
        <f t="shared" si="131"/>
        <v>0</v>
      </c>
      <c r="BE267" s="144">
        <f t="shared" si="131"/>
        <v>0</v>
      </c>
      <c r="BF267" s="144">
        <f t="shared" si="131"/>
        <v>0</v>
      </c>
      <c r="BG267" s="144">
        <f t="shared" si="131"/>
        <v>0</v>
      </c>
      <c r="BH267" s="144">
        <f t="shared" si="131"/>
        <v>0</v>
      </c>
      <c r="BI267" s="144"/>
    </row>
    <row r="268" spans="1:61" x14ac:dyDescent="0.25">
      <c r="A268" s="198" t="s">
        <v>113</v>
      </c>
      <c r="B268" s="198"/>
      <c r="C268" s="147">
        <f>C23</f>
        <v>0.03</v>
      </c>
      <c r="D268" s="144">
        <f>SUM(G268:BH268)</f>
        <v>-317.54581750979997</v>
      </c>
      <c r="G268" s="144">
        <f>MAX(-SUM($F263:G263)*$C268,-SUM($F263:G263)-SUM($E268:F268))</f>
        <v>-5.7346978796099997</v>
      </c>
      <c r="H268" s="144">
        <f>MAX(-SUM($F263:H263)*$C268,-SUM($F263:H263)-SUM($E268:G268))</f>
        <v>-7.5683782451340003</v>
      </c>
      <c r="I268" s="144">
        <f>MAX(-SUM($F263:I263)*$C268,-SUM($F263:I263)-SUM($E268:H268))</f>
        <v>-9.0882828060299996</v>
      </c>
      <c r="J268" s="144">
        <f>MAX(-SUM($F263:J263)*$C268,-SUM($F263:J263)-SUM($E268:I268))</f>
        <v>-9.4399745252939997</v>
      </c>
      <c r="K268" s="144">
        <f>MAX(-SUM($F263:K263)*$C268,-SUM($F263:K263)-SUM($E268:J268))</f>
        <v>-9.5263745252939991</v>
      </c>
      <c r="L268" s="144">
        <f>MAX(-SUM($F263:L263)*$C268,-SUM($F263:L263)-SUM($E268:K268))</f>
        <v>-9.5263745252939991</v>
      </c>
      <c r="M268" s="144">
        <f>MAX(-SUM($F263:M263)*$C268,-SUM($F263:M263)-SUM($E268:L268))</f>
        <v>-9.5263745252939991</v>
      </c>
      <c r="N268" s="144">
        <f>MAX(-SUM($F263:N263)*$C268,-SUM($F263:N263)-SUM($E268:M268))</f>
        <v>-9.5263745252939991</v>
      </c>
      <c r="O268" s="144">
        <f>MAX(-SUM($F263:O263)*$C268,-SUM($F263:O263)-SUM($E268:N268))</f>
        <v>-9.5263745252939991</v>
      </c>
      <c r="P268" s="144">
        <f>MAX(-SUM($F263:P263)*$C268,-SUM($F263:P263)-SUM($E268:O268))</f>
        <v>-9.5263745252939991</v>
      </c>
      <c r="Q268" s="144">
        <f>MAX(-SUM($F263:Q263)*$C268,-SUM($F263:Q263)-SUM($E268:P268))</f>
        <v>-9.5263745252939991</v>
      </c>
      <c r="R268" s="144">
        <f>MAX(-SUM($F263:R263)*$C268,-SUM($F263:R263)-SUM($E268:Q268))</f>
        <v>-9.5263745252939991</v>
      </c>
      <c r="S268" s="144">
        <f>MAX(-SUM($F263:S263)*$C268,-SUM($F263:S263)-SUM($E268:R268))</f>
        <v>-9.5263745252939991</v>
      </c>
      <c r="T268" s="144">
        <f>MAX(-SUM($F263:T263)*$C268,-SUM($F263:T263)-SUM($E268:S268))</f>
        <v>-9.5263745252939991</v>
      </c>
      <c r="U268" s="144">
        <f>MAX(-SUM($F263:U263)*$C268,-SUM($F263:U263)-SUM($E268:T268))</f>
        <v>-9.5263745252939991</v>
      </c>
      <c r="V268" s="144">
        <f>MAX(-SUM($F263:V263)*$C268,-SUM($F263:V263)-SUM($E268:U268))</f>
        <v>-9.5263745252939991</v>
      </c>
      <c r="W268" s="144">
        <f>MAX(-SUM($F263:W263)*$C268,-SUM($F263:W263)-SUM($E268:V268))</f>
        <v>-9.5263745252939991</v>
      </c>
      <c r="X268" s="144">
        <f>MAX(-SUM($F263:X263)*$C268,-SUM($F263:X263)-SUM($E268:W268))</f>
        <v>-9.5263745252939991</v>
      </c>
      <c r="Y268" s="144">
        <f>MAX(-SUM($F263:Y263)*$C268,-SUM($F263:Y263)-SUM($E268:X268))</f>
        <v>-9.5263745252939991</v>
      </c>
      <c r="Z268" s="144">
        <f>MAX(-SUM($F263:Z263)*$C268,-SUM($F263:Z263)-SUM($E268:Y268))</f>
        <v>-9.5263745252939991</v>
      </c>
      <c r="AA268" s="144">
        <f>MAX(-SUM($F263:AA263)*$C268,-SUM($F263:AA263)-SUM($E268:Z268))</f>
        <v>-9.5263745252939991</v>
      </c>
      <c r="AB268" s="144">
        <f>MAX(-SUM($F263:AB263)*$C268,-SUM($F263:AB263)-SUM($E268:AA268))</f>
        <v>-9.5263745252939991</v>
      </c>
      <c r="AC268" s="144">
        <f>MAX(-SUM($F263:AC263)*$C268,-SUM($F263:AC263)-SUM($E268:AB268))</f>
        <v>-9.5263745252939991</v>
      </c>
      <c r="AD268" s="144">
        <f>MAX(-SUM($F263:AD263)*$C268,-SUM($F263:AD263)-SUM($E268:AC268))</f>
        <v>-9.5263745252939991</v>
      </c>
      <c r="AE268" s="144">
        <f>MAX(-SUM($F263:AE263)*$C268,-SUM($F263:AE263)-SUM($E268:AD268))</f>
        <v>-9.5263745252939991</v>
      </c>
      <c r="AF268" s="144">
        <f>MAX(-SUM($F263:AF263)*$C268,-SUM($F263:AF263)-SUM($E268:AE268))</f>
        <v>-9.5263745252939991</v>
      </c>
      <c r="AG268" s="144">
        <f>MAX(-SUM($F263:AG263)*$C268,-SUM($F263:AG263)-SUM($E268:AF268))</f>
        <v>-9.5263745252939991</v>
      </c>
      <c r="AH268" s="144">
        <f>MAX(-SUM($F263:AH263)*$C268,-SUM($F263:AH263)-SUM($E268:AG268))</f>
        <v>-9.5263745252939991</v>
      </c>
      <c r="AI268" s="144">
        <f>MAX(-SUM($F263:AI263)*$C268,-SUM($F263:AI263)-SUM($E268:AH268))</f>
        <v>-9.5263745252939991</v>
      </c>
      <c r="AJ268" s="144">
        <f>MAX(-SUM($F263:AJ263)*$C268,-SUM($F263:AJ263)-SUM($E268:AI268))</f>
        <v>-9.5263745252939991</v>
      </c>
      <c r="AK268" s="144">
        <f>MAX(-SUM($F263:AK263)*$C268,-SUM($F263:AK263)-SUM($E268:AJ268))</f>
        <v>-9.5263745252939991</v>
      </c>
      <c r="AL268" s="144">
        <f>MAX(-SUM($F263:AL263)*$C268,-SUM($F263:AL263)-SUM($E268:AK268))</f>
        <v>-9.5263745252939991</v>
      </c>
      <c r="AM268" s="144">
        <f>MAX(-SUM($F263:AM263)*$C268,-SUM($F263:AM263)-SUM($E268:AL268))</f>
        <v>-9.5263745252939991</v>
      </c>
      <c r="AN268" s="144">
        <f>MAX(-SUM($F263:AN263)*$C268,-SUM($F263:AN263)-SUM($E268:AM268))</f>
        <v>-9.4496228202061729</v>
      </c>
      <c r="AO268" s="144">
        <f>MAX(-SUM($F263:AO263)*$C268,-SUM($F263:AO263)-SUM($E268:AN268))</f>
        <v>0</v>
      </c>
      <c r="AP268" s="144">
        <f>MAX(-SUM($F263:AP263)*$C268,-SUM($F263:AP263)-SUM($E268:AO268))</f>
        <v>0</v>
      </c>
      <c r="AQ268" s="144">
        <f>MAX(-SUM($F263:AQ263)*$C268,-SUM($F263:AQ263)-SUM($E268:AP268))</f>
        <v>0</v>
      </c>
      <c r="AR268" s="144">
        <f>MAX(-SUM($F263:AR263)*$C268,-SUM($F263:AR263)-SUM($E268:AQ268))</f>
        <v>0</v>
      </c>
      <c r="AS268" s="144">
        <f>MAX(-SUM($F263:AS263)*$C268,-SUM($F263:AS263)-SUM($E268:AR268))</f>
        <v>0</v>
      </c>
      <c r="AT268" s="144">
        <f>MAX(-SUM($F263:AT263)*$C268,-SUM($F263:AT263)-SUM($E268:AS268))</f>
        <v>0</v>
      </c>
      <c r="AU268" s="144">
        <f>MAX(-SUM($F263:AU263)*$C268,-SUM($F263:AU263)-SUM($E268:AT268))</f>
        <v>0</v>
      </c>
      <c r="AV268" s="144">
        <f>MAX(-SUM($F263:AV263)*$C268,-SUM($F263:AV263)-SUM($E268:AU268))</f>
        <v>0</v>
      </c>
      <c r="AW268" s="144">
        <f>MAX(-SUM($F263:AW263)*$C268,-SUM($F263:AW263)-SUM($E268:AV268))</f>
        <v>0</v>
      </c>
      <c r="AX268" s="144">
        <f>MAX(-SUM($F263:AX263)*$C268,-SUM($F263:AX263)-SUM($E268:AW268))</f>
        <v>0</v>
      </c>
      <c r="AY268" s="144">
        <f>MAX(-SUM($F263:AY263)*$C268,-SUM($F263:AY263)-SUM($E268:AX268))</f>
        <v>0</v>
      </c>
      <c r="AZ268" s="144">
        <f>MAX(-SUM($F263:AZ263)*$C268,-SUM($F263:AZ263)-SUM($E268:AY268))</f>
        <v>0</v>
      </c>
      <c r="BA268" s="144">
        <f>MAX(-SUM($F263:BA263)*$C268,-SUM($F263:BA263)-SUM($E268:AZ268))</f>
        <v>0</v>
      </c>
      <c r="BB268" s="144">
        <f>MAX(-SUM($F263:BB263)*$C268,-SUM($F263:BB263)-SUM($E268:BA268))</f>
        <v>0</v>
      </c>
      <c r="BC268" s="144">
        <f>MAX(-SUM($F263:BC263)*$C268,-SUM($F263:BC263)-SUM($E268:BB268))</f>
        <v>0</v>
      </c>
      <c r="BD268" s="144">
        <f>MAX(-SUM($F263:BD263)*$C268,-SUM($F263:BD263)-SUM($E268:BC268))</f>
        <v>0</v>
      </c>
      <c r="BE268" s="144">
        <f>MAX(-SUM($F263:BE263)*$C268,-SUM($F263:BE263)-SUM($E268:BD268))</f>
        <v>0</v>
      </c>
      <c r="BF268" s="144">
        <f>MAX(-SUM($F263:BF263)*$C268,-SUM($F263:BF263)-SUM($E268:BE268))</f>
        <v>0</v>
      </c>
      <c r="BG268" s="144">
        <f>MAX(-SUM($F263:BG263)*$C268,-SUM($F263:BG263)-SUM($E268:BF268))</f>
        <v>0</v>
      </c>
      <c r="BH268" s="144">
        <f>MAX(-SUM($F263:BH263)*$C268,-SUM($F263:BH263)-SUM($E268:BG268))</f>
        <v>0</v>
      </c>
      <c r="BI268" s="144"/>
    </row>
    <row r="269" spans="1:61" x14ac:dyDescent="0.25">
      <c r="A269" s="199" t="s">
        <v>114</v>
      </c>
      <c r="B269" s="199"/>
      <c r="D269" s="92">
        <f>SUM(D266:D268)</f>
        <v>0</v>
      </c>
      <c r="G269" s="92">
        <f>SUM(G266:G268)</f>
        <v>185.42189810739001</v>
      </c>
      <c r="H269" s="92">
        <f>SUM(H266:H268)</f>
        <v>238.97619871305602</v>
      </c>
      <c r="I269" s="92">
        <f>SUM(I266:I268)</f>
        <v>280.55140127022599</v>
      </c>
      <c r="J269" s="92">
        <f t="shared" ref="J269:BH269" si="132">SUM(J266:J268)</f>
        <v>282.83448405373196</v>
      </c>
      <c r="K269" s="92">
        <f t="shared" si="132"/>
        <v>276.18810952843796</v>
      </c>
      <c r="L269" s="92">
        <f t="shared" si="132"/>
        <v>266.66173500314397</v>
      </c>
      <c r="M269" s="92">
        <f t="shared" si="132"/>
        <v>257.13536047784999</v>
      </c>
      <c r="N269" s="92">
        <f t="shared" si="132"/>
        <v>247.608985952556</v>
      </c>
      <c r="O269" s="92">
        <f t="shared" si="132"/>
        <v>238.08261142726201</v>
      </c>
      <c r="P269" s="92">
        <f t="shared" si="132"/>
        <v>228.55623690196802</v>
      </c>
      <c r="Q269" s="92">
        <f t="shared" si="132"/>
        <v>219.02986237667403</v>
      </c>
      <c r="R269" s="92">
        <f t="shared" si="132"/>
        <v>209.50348785138004</v>
      </c>
      <c r="S269" s="92">
        <f t="shared" si="132"/>
        <v>199.97711332608606</v>
      </c>
      <c r="T269" s="92">
        <f t="shared" si="132"/>
        <v>190.45073880079207</v>
      </c>
      <c r="U269" s="92">
        <f t="shared" si="132"/>
        <v>180.92436427549808</v>
      </c>
      <c r="V269" s="92">
        <f t="shared" si="132"/>
        <v>171.39798975020409</v>
      </c>
      <c r="W269" s="92">
        <f t="shared" si="132"/>
        <v>161.8716152249101</v>
      </c>
      <c r="X269" s="92">
        <f t="shared" si="132"/>
        <v>152.34524069961611</v>
      </c>
      <c r="Y269" s="92">
        <f t="shared" si="132"/>
        <v>142.81886617432212</v>
      </c>
      <c r="Z269" s="92">
        <f t="shared" si="132"/>
        <v>133.29249164902814</v>
      </c>
      <c r="AA269" s="92">
        <f t="shared" si="132"/>
        <v>123.76611712373413</v>
      </c>
      <c r="AB269" s="92">
        <f t="shared" si="132"/>
        <v>114.23974259844013</v>
      </c>
      <c r="AC269" s="92">
        <f t="shared" si="132"/>
        <v>104.71336807314613</v>
      </c>
      <c r="AD269" s="92">
        <f t="shared" si="132"/>
        <v>95.186993547852126</v>
      </c>
      <c r="AE269" s="92">
        <f t="shared" si="132"/>
        <v>85.660619022558123</v>
      </c>
      <c r="AF269" s="92">
        <f t="shared" si="132"/>
        <v>76.13424449726412</v>
      </c>
      <c r="AG269" s="92">
        <f t="shared" si="132"/>
        <v>66.607869971970118</v>
      </c>
      <c r="AH269" s="92">
        <f t="shared" si="132"/>
        <v>57.081495446676115</v>
      </c>
      <c r="AI269" s="92">
        <f t="shared" si="132"/>
        <v>47.555120921382112</v>
      </c>
      <c r="AJ269" s="92">
        <f t="shared" si="132"/>
        <v>38.02874639608811</v>
      </c>
      <c r="AK269" s="92">
        <f t="shared" si="132"/>
        <v>28.502371870794111</v>
      </c>
      <c r="AL269" s="92">
        <f t="shared" si="132"/>
        <v>18.975997345500112</v>
      </c>
      <c r="AM269" s="92">
        <f t="shared" si="132"/>
        <v>9.4496228202061126</v>
      </c>
      <c r="AN269" s="92">
        <f t="shared" si="132"/>
        <v>-6.0396132539608516E-14</v>
      </c>
      <c r="AO269" s="92">
        <f t="shared" si="132"/>
        <v>-6.0396132539608516E-14</v>
      </c>
      <c r="AP269" s="92">
        <f t="shared" si="132"/>
        <v>-6.0396132539608516E-14</v>
      </c>
      <c r="AQ269" s="92">
        <f t="shared" si="132"/>
        <v>-6.0396132539608516E-14</v>
      </c>
      <c r="AR269" s="92">
        <f t="shared" si="132"/>
        <v>-6.0396132539608516E-14</v>
      </c>
      <c r="AS269" s="92">
        <f t="shared" si="132"/>
        <v>-6.0396132539608516E-14</v>
      </c>
      <c r="AT269" s="92">
        <f t="shared" si="132"/>
        <v>-6.0396132539608516E-14</v>
      </c>
      <c r="AU269" s="92">
        <f t="shared" si="132"/>
        <v>-6.0396132539608516E-14</v>
      </c>
      <c r="AV269" s="92">
        <f t="shared" si="132"/>
        <v>-6.0396132539608516E-14</v>
      </c>
      <c r="AW269" s="92">
        <f t="shared" si="132"/>
        <v>-6.0396132539608516E-14</v>
      </c>
      <c r="AX269" s="92">
        <f t="shared" si="132"/>
        <v>-6.0396132539608516E-14</v>
      </c>
      <c r="AY269" s="92">
        <f t="shared" si="132"/>
        <v>-6.0396132539608516E-14</v>
      </c>
      <c r="AZ269" s="92">
        <f t="shared" si="132"/>
        <v>-6.0396132539608516E-14</v>
      </c>
      <c r="BA269" s="92">
        <f t="shared" si="132"/>
        <v>-6.0396132539608516E-14</v>
      </c>
      <c r="BB269" s="92">
        <f t="shared" si="132"/>
        <v>-6.0396132539608516E-14</v>
      </c>
      <c r="BC269" s="92">
        <f t="shared" si="132"/>
        <v>-6.0396132539608516E-14</v>
      </c>
      <c r="BD269" s="92">
        <f t="shared" si="132"/>
        <v>-6.0396132539608516E-14</v>
      </c>
      <c r="BE269" s="92">
        <f t="shared" si="132"/>
        <v>-6.0396132539608516E-14</v>
      </c>
      <c r="BF269" s="92">
        <f t="shared" si="132"/>
        <v>-6.0396132539608516E-14</v>
      </c>
      <c r="BG269" s="92">
        <f t="shared" si="132"/>
        <v>-6.0396132539608516E-14</v>
      </c>
      <c r="BH269" s="92">
        <f t="shared" si="132"/>
        <v>-6.0396132539608516E-14</v>
      </c>
    </row>
    <row r="270" spans="1:61" x14ac:dyDescent="0.25">
      <c r="A270" s="197"/>
      <c r="B270" s="197"/>
    </row>
    <row r="271" spans="1:61" x14ac:dyDescent="0.25">
      <c r="A271" s="197" t="s">
        <v>115</v>
      </c>
      <c r="B271" s="197"/>
      <c r="G271" s="83">
        <f>G269</f>
        <v>185.42189810739001</v>
      </c>
      <c r="H271" s="83">
        <f>H269</f>
        <v>238.97619871305602</v>
      </c>
      <c r="I271" s="83">
        <f>I269</f>
        <v>280.55140127022599</v>
      </c>
      <c r="J271" s="83">
        <f>J269</f>
        <v>282.83448405373196</v>
      </c>
      <c r="K271" s="83">
        <f t="shared" ref="K271:BH271" si="133">K269</f>
        <v>276.18810952843796</v>
      </c>
      <c r="L271" s="83">
        <f t="shared" si="133"/>
        <v>266.66173500314397</v>
      </c>
      <c r="M271" s="83">
        <f t="shared" si="133"/>
        <v>257.13536047784999</v>
      </c>
      <c r="N271" s="83">
        <f t="shared" si="133"/>
        <v>247.608985952556</v>
      </c>
      <c r="O271" s="83">
        <f t="shared" si="133"/>
        <v>238.08261142726201</v>
      </c>
      <c r="P271" s="83">
        <f t="shared" si="133"/>
        <v>228.55623690196802</v>
      </c>
      <c r="Q271" s="83">
        <f t="shared" si="133"/>
        <v>219.02986237667403</v>
      </c>
      <c r="R271" s="83">
        <f t="shared" si="133"/>
        <v>209.50348785138004</v>
      </c>
      <c r="S271" s="83">
        <f t="shared" si="133"/>
        <v>199.97711332608606</v>
      </c>
      <c r="T271" s="83">
        <f t="shared" si="133"/>
        <v>190.45073880079207</v>
      </c>
      <c r="U271" s="83">
        <f t="shared" si="133"/>
        <v>180.92436427549808</v>
      </c>
      <c r="V271" s="83">
        <f t="shared" si="133"/>
        <v>171.39798975020409</v>
      </c>
      <c r="W271" s="83">
        <f t="shared" si="133"/>
        <v>161.8716152249101</v>
      </c>
      <c r="X271" s="83">
        <f t="shared" si="133"/>
        <v>152.34524069961611</v>
      </c>
      <c r="Y271" s="83">
        <f t="shared" si="133"/>
        <v>142.81886617432212</v>
      </c>
      <c r="Z271" s="83">
        <f t="shared" si="133"/>
        <v>133.29249164902814</v>
      </c>
      <c r="AA271" s="83">
        <f t="shared" si="133"/>
        <v>123.76611712373413</v>
      </c>
      <c r="AB271" s="83">
        <f t="shared" si="133"/>
        <v>114.23974259844013</v>
      </c>
      <c r="AC271" s="83">
        <f t="shared" si="133"/>
        <v>104.71336807314613</v>
      </c>
      <c r="AD271" s="83">
        <f t="shared" si="133"/>
        <v>95.186993547852126</v>
      </c>
      <c r="AE271" s="83">
        <f t="shared" si="133"/>
        <v>85.660619022558123</v>
      </c>
      <c r="AF271" s="83">
        <f t="shared" si="133"/>
        <v>76.13424449726412</v>
      </c>
      <c r="AG271" s="83">
        <f t="shared" si="133"/>
        <v>66.607869971970118</v>
      </c>
      <c r="AH271" s="83">
        <f t="shared" si="133"/>
        <v>57.081495446676115</v>
      </c>
      <c r="AI271" s="83">
        <f t="shared" si="133"/>
        <v>47.555120921382112</v>
      </c>
      <c r="AJ271" s="83">
        <f t="shared" si="133"/>
        <v>38.02874639608811</v>
      </c>
      <c r="AK271" s="83">
        <f t="shared" si="133"/>
        <v>28.502371870794111</v>
      </c>
      <c r="AL271" s="83">
        <f t="shared" si="133"/>
        <v>18.975997345500112</v>
      </c>
      <c r="AM271" s="83">
        <f t="shared" si="133"/>
        <v>9.4496228202061126</v>
      </c>
      <c r="AN271" s="83">
        <f t="shared" si="133"/>
        <v>-6.0396132539608516E-14</v>
      </c>
      <c r="AO271" s="83">
        <f t="shared" si="133"/>
        <v>-6.0396132539608516E-14</v>
      </c>
      <c r="AP271" s="83">
        <f t="shared" si="133"/>
        <v>-6.0396132539608516E-14</v>
      </c>
      <c r="AQ271" s="83">
        <f t="shared" si="133"/>
        <v>-6.0396132539608516E-14</v>
      </c>
      <c r="AR271" s="83">
        <f t="shared" si="133"/>
        <v>-6.0396132539608516E-14</v>
      </c>
      <c r="AS271" s="83">
        <f t="shared" si="133"/>
        <v>-6.0396132539608516E-14</v>
      </c>
      <c r="AT271" s="83">
        <f t="shared" si="133"/>
        <v>-6.0396132539608516E-14</v>
      </c>
      <c r="AU271" s="83">
        <f t="shared" si="133"/>
        <v>-6.0396132539608516E-14</v>
      </c>
      <c r="AV271" s="83">
        <f t="shared" si="133"/>
        <v>-6.0396132539608516E-14</v>
      </c>
      <c r="AW271" s="83">
        <f t="shared" si="133"/>
        <v>-6.0396132539608516E-14</v>
      </c>
      <c r="AX271" s="83">
        <f t="shared" si="133"/>
        <v>-6.0396132539608516E-14</v>
      </c>
      <c r="AY271" s="83">
        <f t="shared" si="133"/>
        <v>-6.0396132539608516E-14</v>
      </c>
      <c r="AZ271" s="83">
        <f t="shared" si="133"/>
        <v>-6.0396132539608516E-14</v>
      </c>
      <c r="BA271" s="83">
        <f t="shared" si="133"/>
        <v>-6.0396132539608516E-14</v>
      </c>
      <c r="BB271" s="83">
        <f t="shared" si="133"/>
        <v>-6.0396132539608516E-14</v>
      </c>
      <c r="BC271" s="83">
        <f t="shared" si="133"/>
        <v>-6.0396132539608516E-14</v>
      </c>
      <c r="BD271" s="83">
        <f t="shared" si="133"/>
        <v>-6.0396132539608516E-14</v>
      </c>
      <c r="BE271" s="83">
        <f t="shared" si="133"/>
        <v>-6.0396132539608516E-14</v>
      </c>
      <c r="BF271" s="83">
        <f t="shared" si="133"/>
        <v>-6.0396132539608516E-14</v>
      </c>
      <c r="BG271" s="83">
        <f t="shared" si="133"/>
        <v>-6.0396132539608516E-14</v>
      </c>
      <c r="BH271" s="83">
        <f t="shared" si="133"/>
        <v>-6.0396132539608516E-14</v>
      </c>
    </row>
    <row r="272" spans="1:61" x14ac:dyDescent="0.25">
      <c r="A272" s="200" t="s">
        <v>133</v>
      </c>
      <c r="B272" s="200"/>
      <c r="C272" s="61">
        <f>$C$61</f>
        <v>2</v>
      </c>
      <c r="D272" s="201"/>
      <c r="G272" s="83">
        <f ca="1">SUM(OFFSET(G271,0,0,1,-MIN($C272,G$55+1)))/$C272</f>
        <v>92.710949053695003</v>
      </c>
      <c r="H272" s="83">
        <f t="shared" ref="H272:BH272" ca="1" si="134">SUM(OFFSET(H271,0,0,1,-MIN($C272,H$55+1)))/$C272</f>
        <v>212.19904841022301</v>
      </c>
      <c r="I272" s="83">
        <f t="shared" ca="1" si="134"/>
        <v>259.76379999164101</v>
      </c>
      <c r="J272" s="83">
        <f t="shared" ca="1" si="134"/>
        <v>281.69294266197898</v>
      </c>
      <c r="K272" s="83">
        <f t="shared" ca="1" si="134"/>
        <v>279.51129679108499</v>
      </c>
      <c r="L272" s="83">
        <f t="shared" ca="1" si="134"/>
        <v>271.424922265791</v>
      </c>
      <c r="M272" s="83">
        <f t="shared" ca="1" si="134"/>
        <v>261.89854774049695</v>
      </c>
      <c r="N272" s="83">
        <f t="shared" ca="1" si="134"/>
        <v>252.37217321520299</v>
      </c>
      <c r="O272" s="83">
        <f t="shared" ca="1" si="134"/>
        <v>242.845798689909</v>
      </c>
      <c r="P272" s="83">
        <f t="shared" ca="1" si="134"/>
        <v>233.31942416461501</v>
      </c>
      <c r="Q272" s="83">
        <f t="shared" ca="1" si="134"/>
        <v>223.79304963932103</v>
      </c>
      <c r="R272" s="83">
        <f t="shared" ca="1" si="134"/>
        <v>214.26667511402704</v>
      </c>
      <c r="S272" s="83">
        <f t="shared" ca="1" si="134"/>
        <v>204.74030058873305</v>
      </c>
      <c r="T272" s="83">
        <f t="shared" ca="1" si="134"/>
        <v>195.21392606343906</v>
      </c>
      <c r="U272" s="83">
        <f t="shared" ca="1" si="134"/>
        <v>185.68755153814507</v>
      </c>
      <c r="V272" s="83">
        <f t="shared" ca="1" si="134"/>
        <v>176.16117701285108</v>
      </c>
      <c r="W272" s="83">
        <f t="shared" ca="1" si="134"/>
        <v>166.6348024875571</v>
      </c>
      <c r="X272" s="83">
        <f t="shared" ca="1" si="134"/>
        <v>157.10842796226311</v>
      </c>
      <c r="Y272" s="83">
        <f t="shared" ca="1" si="134"/>
        <v>147.58205343696912</v>
      </c>
      <c r="Z272" s="83">
        <f t="shared" ca="1" si="134"/>
        <v>138.05567891167513</v>
      </c>
      <c r="AA272" s="83">
        <f t="shared" ca="1" si="134"/>
        <v>128.52930438638114</v>
      </c>
      <c r="AB272" s="83">
        <f t="shared" ca="1" si="134"/>
        <v>119.00292986108713</v>
      </c>
      <c r="AC272" s="83">
        <f t="shared" ca="1" si="134"/>
        <v>109.47655533579314</v>
      </c>
      <c r="AD272" s="83">
        <f t="shared" ca="1" si="134"/>
        <v>99.95018081049912</v>
      </c>
      <c r="AE272" s="83">
        <f t="shared" ca="1" si="134"/>
        <v>90.423806285205131</v>
      </c>
      <c r="AF272" s="83">
        <f t="shared" ca="1" si="134"/>
        <v>80.897431759911115</v>
      </c>
      <c r="AG272" s="83">
        <f t="shared" ca="1" si="134"/>
        <v>71.371057234617126</v>
      </c>
      <c r="AH272" s="83">
        <f t="shared" ca="1" si="134"/>
        <v>61.844682709323116</v>
      </c>
      <c r="AI272" s="83">
        <f t="shared" ca="1" si="134"/>
        <v>52.318308184029114</v>
      </c>
      <c r="AJ272" s="83">
        <f t="shared" ca="1" si="134"/>
        <v>42.791933658735111</v>
      </c>
      <c r="AK272" s="83">
        <f t="shared" ca="1" si="134"/>
        <v>33.265559133441108</v>
      </c>
      <c r="AL272" s="83">
        <f t="shared" ca="1" si="134"/>
        <v>23.739184608147113</v>
      </c>
      <c r="AM272" s="83">
        <f t="shared" ca="1" si="134"/>
        <v>14.212810082853112</v>
      </c>
      <c r="AN272" s="83">
        <f t="shared" ca="1" si="134"/>
        <v>4.7248114101030261</v>
      </c>
      <c r="AO272" s="83">
        <f t="shared" ca="1" si="134"/>
        <v>-6.0396132539608516E-14</v>
      </c>
      <c r="AP272" s="83">
        <f t="shared" ca="1" si="134"/>
        <v>-6.0396132539608516E-14</v>
      </c>
      <c r="AQ272" s="83">
        <f t="shared" ca="1" si="134"/>
        <v>-6.0396132539608516E-14</v>
      </c>
      <c r="AR272" s="83">
        <f t="shared" ca="1" si="134"/>
        <v>-6.0396132539608516E-14</v>
      </c>
      <c r="AS272" s="83">
        <f t="shared" ca="1" si="134"/>
        <v>-6.0396132539608516E-14</v>
      </c>
      <c r="AT272" s="83">
        <f t="shared" ca="1" si="134"/>
        <v>-6.0396132539608516E-14</v>
      </c>
      <c r="AU272" s="83">
        <f t="shared" ca="1" si="134"/>
        <v>-6.0396132539608516E-14</v>
      </c>
      <c r="AV272" s="83">
        <f t="shared" ca="1" si="134"/>
        <v>-6.0396132539608516E-14</v>
      </c>
      <c r="AW272" s="83">
        <f t="shared" ca="1" si="134"/>
        <v>-6.0396132539608516E-14</v>
      </c>
      <c r="AX272" s="83">
        <f t="shared" ca="1" si="134"/>
        <v>-6.0396132539608516E-14</v>
      </c>
      <c r="AY272" s="83">
        <f t="shared" ca="1" si="134"/>
        <v>-6.0396132539608516E-14</v>
      </c>
      <c r="AZ272" s="83">
        <f t="shared" ca="1" si="134"/>
        <v>-6.0396132539608516E-14</v>
      </c>
      <c r="BA272" s="83">
        <f t="shared" ca="1" si="134"/>
        <v>-6.0396132539608516E-14</v>
      </c>
      <c r="BB272" s="83">
        <f t="shared" ca="1" si="134"/>
        <v>-6.0396132539608516E-14</v>
      </c>
      <c r="BC272" s="83">
        <f t="shared" ca="1" si="134"/>
        <v>-6.0396132539608516E-14</v>
      </c>
      <c r="BD272" s="83">
        <f t="shared" ca="1" si="134"/>
        <v>-6.0396132539608516E-14</v>
      </c>
      <c r="BE272" s="83">
        <f t="shared" ca="1" si="134"/>
        <v>-6.0396132539608516E-14</v>
      </c>
      <c r="BF272" s="83">
        <f t="shared" ca="1" si="134"/>
        <v>-6.0396132539608516E-14</v>
      </c>
      <c r="BG272" s="83">
        <f t="shared" ca="1" si="134"/>
        <v>-6.0396132539608516E-14</v>
      </c>
      <c r="BH272" s="83">
        <f t="shared" ca="1" si="134"/>
        <v>-6.0396132539608516E-14</v>
      </c>
    </row>
    <row r="273" spans="1:61" x14ac:dyDescent="0.25">
      <c r="A273" s="200" t="s">
        <v>140</v>
      </c>
      <c r="B273" s="200"/>
      <c r="C273" s="147">
        <f>$C$62</f>
        <v>0.46</v>
      </c>
      <c r="D273" s="190"/>
      <c r="G273" s="83">
        <f t="shared" ref="G273:BG274" ca="1" si="135">G272*$C273</f>
        <v>42.647036564699704</v>
      </c>
      <c r="H273" s="83">
        <f t="shared" ca="1" si="135"/>
        <v>97.611562268702585</v>
      </c>
      <c r="I273" s="83">
        <f t="shared" ca="1" si="135"/>
        <v>119.49134799615487</v>
      </c>
      <c r="J273" s="83">
        <f t="shared" ca="1" si="135"/>
        <v>129.57875362451034</v>
      </c>
      <c r="K273" s="83">
        <f t="shared" ca="1" si="135"/>
        <v>128.57519652389911</v>
      </c>
      <c r="L273" s="83">
        <f t="shared" ca="1" si="135"/>
        <v>124.85546424226386</v>
      </c>
      <c r="M273" s="83">
        <f t="shared" ca="1" si="135"/>
        <v>120.4733319606286</v>
      </c>
      <c r="N273" s="83">
        <f t="shared" ca="1" si="135"/>
        <v>116.09119967899338</v>
      </c>
      <c r="O273" s="83">
        <f t="shared" ca="1" si="135"/>
        <v>111.70906739735814</v>
      </c>
      <c r="P273" s="83">
        <f t="shared" ca="1" si="135"/>
        <v>107.32693511572292</v>
      </c>
      <c r="Q273" s="83">
        <f t="shared" ca="1" si="135"/>
        <v>102.94480283408768</v>
      </c>
      <c r="R273" s="83">
        <f t="shared" ca="1" si="135"/>
        <v>98.562670552452445</v>
      </c>
      <c r="S273" s="83">
        <f t="shared" ca="1" si="135"/>
        <v>94.180538270817209</v>
      </c>
      <c r="T273" s="83">
        <f t="shared" ca="1" si="135"/>
        <v>89.798405989181973</v>
      </c>
      <c r="U273" s="83">
        <f t="shared" ca="1" si="135"/>
        <v>85.416273707546736</v>
      </c>
      <c r="V273" s="83">
        <f t="shared" ca="1" si="135"/>
        <v>81.0341414259115</v>
      </c>
      <c r="W273" s="83">
        <f t="shared" ca="1" si="135"/>
        <v>76.652009144276263</v>
      </c>
      <c r="X273" s="83">
        <f t="shared" ca="1" si="135"/>
        <v>72.269876862641027</v>
      </c>
      <c r="Y273" s="83">
        <f t="shared" ca="1" si="135"/>
        <v>67.887744581005791</v>
      </c>
      <c r="Z273" s="83">
        <f t="shared" ca="1" si="135"/>
        <v>63.505612299370561</v>
      </c>
      <c r="AA273" s="83">
        <f t="shared" ca="1" si="135"/>
        <v>59.123480017735325</v>
      </c>
      <c r="AB273" s="83">
        <f t="shared" ca="1" si="135"/>
        <v>54.741347736100082</v>
      </c>
      <c r="AC273" s="83">
        <f t="shared" ca="1" si="135"/>
        <v>50.359215454464845</v>
      </c>
      <c r="AD273" s="83">
        <f t="shared" ca="1" si="135"/>
        <v>45.977083172829595</v>
      </c>
      <c r="AE273" s="83">
        <f t="shared" ca="1" si="135"/>
        <v>41.594950891194365</v>
      </c>
      <c r="AF273" s="83">
        <f t="shared" ca="1" si="135"/>
        <v>37.212818609559115</v>
      </c>
      <c r="AG273" s="83">
        <f t="shared" ca="1" si="135"/>
        <v>32.830686327923878</v>
      </c>
      <c r="AH273" s="83">
        <f t="shared" ca="1" si="135"/>
        <v>28.448554046288635</v>
      </c>
      <c r="AI273" s="83">
        <f t="shared" ca="1" si="135"/>
        <v>24.066421764653395</v>
      </c>
      <c r="AJ273" s="83">
        <f t="shared" ca="1" si="135"/>
        <v>19.684289483018151</v>
      </c>
      <c r="AK273" s="83">
        <f t="shared" ca="1" si="135"/>
        <v>15.30215720138291</v>
      </c>
      <c r="AL273" s="83">
        <f t="shared" ca="1" si="135"/>
        <v>10.920024919747673</v>
      </c>
      <c r="AM273" s="83">
        <f t="shared" ca="1" si="135"/>
        <v>6.5378926381124316</v>
      </c>
      <c r="AN273" s="83">
        <f t="shared" ca="1" si="135"/>
        <v>2.173413248647392</v>
      </c>
      <c r="AO273" s="83">
        <f t="shared" ca="1" si="135"/>
        <v>-2.7782220968219918E-14</v>
      </c>
      <c r="AP273" s="83">
        <f t="shared" ca="1" si="135"/>
        <v>-2.7782220968219918E-14</v>
      </c>
      <c r="AQ273" s="83">
        <f t="shared" ca="1" si="135"/>
        <v>-2.7782220968219918E-14</v>
      </c>
      <c r="AR273" s="83">
        <f t="shared" ca="1" si="135"/>
        <v>-2.7782220968219918E-14</v>
      </c>
      <c r="AS273" s="83">
        <f t="shared" ca="1" si="135"/>
        <v>-2.7782220968219918E-14</v>
      </c>
      <c r="AT273" s="83">
        <f t="shared" ca="1" si="135"/>
        <v>-2.7782220968219918E-14</v>
      </c>
      <c r="AU273" s="83">
        <f t="shared" ca="1" si="135"/>
        <v>-2.7782220968219918E-14</v>
      </c>
      <c r="AV273" s="83">
        <f t="shared" ca="1" si="135"/>
        <v>-2.7782220968219918E-14</v>
      </c>
      <c r="AW273" s="83">
        <f t="shared" ca="1" si="135"/>
        <v>-2.7782220968219918E-14</v>
      </c>
      <c r="AX273" s="83">
        <f t="shared" ca="1" si="135"/>
        <v>-2.7782220968219918E-14</v>
      </c>
      <c r="AY273" s="83">
        <f t="shared" ca="1" si="135"/>
        <v>-2.7782220968219918E-14</v>
      </c>
      <c r="AZ273" s="83">
        <f t="shared" ca="1" si="135"/>
        <v>-2.7782220968219918E-14</v>
      </c>
      <c r="BA273" s="83">
        <f t="shared" ca="1" si="135"/>
        <v>-2.7782220968219918E-14</v>
      </c>
      <c r="BB273" s="83">
        <f t="shared" ca="1" si="135"/>
        <v>-2.7782220968219918E-14</v>
      </c>
      <c r="BC273" s="83">
        <f t="shared" ca="1" si="135"/>
        <v>-2.7782220968219918E-14</v>
      </c>
      <c r="BD273" s="83">
        <f t="shared" ca="1" si="135"/>
        <v>-2.7782220968219918E-14</v>
      </c>
      <c r="BE273" s="83">
        <f t="shared" ca="1" si="135"/>
        <v>-2.7782220968219918E-14</v>
      </c>
      <c r="BF273" s="83">
        <f t="shared" ca="1" si="135"/>
        <v>-2.7782220968219918E-14</v>
      </c>
      <c r="BG273" s="83">
        <f t="shared" ca="1" si="135"/>
        <v>-2.7782220968219918E-14</v>
      </c>
      <c r="BH273" s="83">
        <f ca="1">BH272*$C273</f>
        <v>-2.7782220968219918E-14</v>
      </c>
    </row>
    <row r="274" spans="1:61" x14ac:dyDescent="0.25">
      <c r="A274" s="200" t="s">
        <v>141</v>
      </c>
      <c r="B274" s="200"/>
      <c r="C274" s="147">
        <f>$C$63</f>
        <v>0.115</v>
      </c>
      <c r="G274" s="83">
        <f t="shared" ca="1" si="135"/>
        <v>4.9044092049404657</v>
      </c>
      <c r="H274" s="83">
        <f t="shared" ca="1" si="135"/>
        <v>11.225329660900798</v>
      </c>
      <c r="I274" s="83">
        <f t="shared" ca="1" si="135"/>
        <v>13.741505019557811</v>
      </c>
      <c r="J274" s="83">
        <f t="shared" ca="1" si="135"/>
        <v>14.90155666681869</v>
      </c>
      <c r="K274" s="83">
        <f t="shared" ca="1" si="135"/>
        <v>14.786147600248398</v>
      </c>
      <c r="L274" s="83">
        <f t="shared" ca="1" si="135"/>
        <v>14.358378387860345</v>
      </c>
      <c r="M274" s="83">
        <f t="shared" ca="1" si="135"/>
        <v>13.854433175472289</v>
      </c>
      <c r="N274" s="83">
        <f t="shared" ca="1" si="135"/>
        <v>13.350487963084239</v>
      </c>
      <c r="O274" s="83">
        <f t="shared" ca="1" si="135"/>
        <v>12.846542750696187</v>
      </c>
      <c r="P274" s="83">
        <f t="shared" ca="1" si="135"/>
        <v>12.342597538308135</v>
      </c>
      <c r="Q274" s="83">
        <f t="shared" ca="1" si="135"/>
        <v>11.838652325920084</v>
      </c>
      <c r="R274" s="83">
        <f t="shared" ca="1" si="135"/>
        <v>11.334707113532032</v>
      </c>
      <c r="S274" s="83">
        <f t="shared" ca="1" si="135"/>
        <v>10.83076190114398</v>
      </c>
      <c r="T274" s="83">
        <f t="shared" ca="1" si="135"/>
        <v>10.326816688755928</v>
      </c>
      <c r="U274" s="83">
        <f t="shared" ca="1" si="135"/>
        <v>9.8228714763678759</v>
      </c>
      <c r="V274" s="83">
        <f t="shared" ca="1" si="135"/>
        <v>9.3189262639798223</v>
      </c>
      <c r="W274" s="83">
        <f t="shared" ca="1" si="135"/>
        <v>8.8149810515917704</v>
      </c>
      <c r="X274" s="83">
        <f t="shared" ca="1" si="135"/>
        <v>8.3110358392037185</v>
      </c>
      <c r="Y274" s="83">
        <f t="shared" ca="1" si="135"/>
        <v>7.8070906268156666</v>
      </c>
      <c r="Z274" s="83">
        <f t="shared" ca="1" si="135"/>
        <v>7.3031454144276147</v>
      </c>
      <c r="AA274" s="83">
        <f t="shared" ca="1" si="135"/>
        <v>6.7992002020395628</v>
      </c>
      <c r="AB274" s="83">
        <f t="shared" ca="1" si="135"/>
        <v>6.29525498965151</v>
      </c>
      <c r="AC274" s="83">
        <f t="shared" ca="1" si="135"/>
        <v>5.7913097772634572</v>
      </c>
      <c r="AD274" s="83">
        <f t="shared" ca="1" si="135"/>
        <v>5.2873645648754035</v>
      </c>
      <c r="AE274" s="83">
        <f t="shared" ca="1" si="135"/>
        <v>4.7834193524873525</v>
      </c>
      <c r="AF274" s="83">
        <f t="shared" ca="1" si="135"/>
        <v>4.2794741400992979</v>
      </c>
      <c r="AG274" s="83">
        <f t="shared" ca="1" si="135"/>
        <v>3.775528927711246</v>
      </c>
      <c r="AH274" s="83">
        <f t="shared" ca="1" si="135"/>
        <v>3.2715837153231933</v>
      </c>
      <c r="AI274" s="83">
        <f t="shared" ca="1" si="135"/>
        <v>2.7676385029351405</v>
      </c>
      <c r="AJ274" s="83">
        <f t="shared" ca="1" si="135"/>
        <v>2.2636932905470877</v>
      </c>
      <c r="AK274" s="83">
        <f t="shared" ca="1" si="135"/>
        <v>1.7597480781590347</v>
      </c>
      <c r="AL274" s="83">
        <f t="shared" ca="1" si="135"/>
        <v>1.2558028657709825</v>
      </c>
      <c r="AM274" s="83">
        <f t="shared" ca="1" si="135"/>
        <v>0.75185765338292965</v>
      </c>
      <c r="AN274" s="83">
        <f t="shared" ca="1" si="135"/>
        <v>0.2499425235944501</v>
      </c>
      <c r="AO274" s="83">
        <f t="shared" ca="1" si="135"/>
        <v>-3.1949554113452908E-15</v>
      </c>
      <c r="AP274" s="83">
        <f t="shared" ca="1" si="135"/>
        <v>-3.1949554113452908E-15</v>
      </c>
      <c r="AQ274" s="83">
        <f t="shared" ca="1" si="135"/>
        <v>-3.1949554113452908E-15</v>
      </c>
      <c r="AR274" s="83">
        <f t="shared" ca="1" si="135"/>
        <v>-3.1949554113452908E-15</v>
      </c>
      <c r="AS274" s="83">
        <f t="shared" ca="1" si="135"/>
        <v>-3.1949554113452908E-15</v>
      </c>
      <c r="AT274" s="83">
        <f t="shared" ca="1" si="135"/>
        <v>-3.1949554113452908E-15</v>
      </c>
      <c r="AU274" s="83">
        <f t="shared" ca="1" si="135"/>
        <v>-3.1949554113452908E-15</v>
      </c>
      <c r="AV274" s="83">
        <f t="shared" ca="1" si="135"/>
        <v>-3.1949554113452908E-15</v>
      </c>
      <c r="AW274" s="83">
        <f t="shared" ca="1" si="135"/>
        <v>-3.1949554113452908E-15</v>
      </c>
      <c r="AX274" s="83">
        <f t="shared" ca="1" si="135"/>
        <v>-3.1949554113452908E-15</v>
      </c>
      <c r="AY274" s="83">
        <f t="shared" ca="1" si="135"/>
        <v>-3.1949554113452908E-15</v>
      </c>
      <c r="AZ274" s="83">
        <f t="shared" ca="1" si="135"/>
        <v>-3.1949554113452908E-15</v>
      </c>
      <c r="BA274" s="83">
        <f t="shared" ca="1" si="135"/>
        <v>-3.1949554113452908E-15</v>
      </c>
      <c r="BB274" s="83">
        <f t="shared" ca="1" si="135"/>
        <v>-3.1949554113452908E-15</v>
      </c>
      <c r="BC274" s="83">
        <f t="shared" ca="1" si="135"/>
        <v>-3.1949554113452908E-15</v>
      </c>
      <c r="BD274" s="83">
        <f t="shared" ca="1" si="135"/>
        <v>-3.1949554113452908E-15</v>
      </c>
      <c r="BE274" s="83">
        <f t="shared" ca="1" si="135"/>
        <v>-3.1949554113452908E-15</v>
      </c>
      <c r="BF274" s="83">
        <f t="shared" ca="1" si="135"/>
        <v>-3.1949554113452908E-15</v>
      </c>
      <c r="BG274" s="83">
        <f t="shared" ca="1" si="135"/>
        <v>-3.1949554113452908E-15</v>
      </c>
      <c r="BH274" s="83">
        <f ca="1">BH273*$C274</f>
        <v>-3.1949554113452908E-15</v>
      </c>
    </row>
    <row r="277" spans="1:61" s="188" customFormat="1" ht="15.6" x14ac:dyDescent="0.3">
      <c r="A277" s="187" t="s">
        <v>143</v>
      </c>
      <c r="B277" s="187"/>
    </row>
    <row r="279" spans="1:61" ht="15.6" x14ac:dyDescent="0.3">
      <c r="A279" s="142" t="s">
        <v>144</v>
      </c>
      <c r="B279" s="142"/>
    </row>
    <row r="280" spans="1:61" x14ac:dyDescent="0.25">
      <c r="A280" s="83" t="s">
        <v>132</v>
      </c>
      <c r="G280" s="143"/>
      <c r="H280" s="143"/>
      <c r="I280" s="143"/>
      <c r="J280" s="143"/>
      <c r="K280" s="143"/>
      <c r="L280" s="143"/>
      <c r="M280" s="143"/>
      <c r="N280" s="143"/>
    </row>
    <row r="281" spans="1:61" x14ac:dyDescent="0.25">
      <c r="A281" s="83" t="s">
        <v>109</v>
      </c>
      <c r="D281" s="144">
        <f>SUM(G281:N281)</f>
        <v>198.49391865459998</v>
      </c>
      <c r="G281" s="144">
        <f>G296+G311+G326+G341+G356+G371+G386+G401</f>
        <v>-30.091152738999998</v>
      </c>
      <c r="H281" s="144">
        <f t="shared" ref="H281:N281" si="136">H296+H311+H326+H341+H356+H371+H386+H401</f>
        <v>2.9166812528000006</v>
      </c>
      <c r="I281" s="144">
        <f t="shared" si="136"/>
        <v>24.112222636799999</v>
      </c>
      <c r="J281" s="144">
        <f t="shared" si="136"/>
        <v>65.236167503999994</v>
      </c>
      <c r="K281" s="144">
        <f t="shared" si="136"/>
        <v>136.32</v>
      </c>
      <c r="L281" s="144">
        <f t="shared" si="136"/>
        <v>0</v>
      </c>
      <c r="M281" s="144">
        <f t="shared" si="136"/>
        <v>0</v>
      </c>
      <c r="N281" s="144">
        <f t="shared" si="136"/>
        <v>0</v>
      </c>
    </row>
    <row r="282" spans="1:61" x14ac:dyDescent="0.25">
      <c r="A282" s="83" t="s">
        <v>110</v>
      </c>
      <c r="G282" s="144">
        <f t="shared" ref="G282:N282" si="137">+F282+G281</f>
        <v>-30.091152738999998</v>
      </c>
      <c r="H282" s="144">
        <f t="shared" si="137"/>
        <v>-27.174471486199998</v>
      </c>
      <c r="I282" s="144">
        <f t="shared" si="137"/>
        <v>-3.0622488493999995</v>
      </c>
      <c r="J282" s="144">
        <f t="shared" si="137"/>
        <v>62.173918654599994</v>
      </c>
      <c r="K282" s="144">
        <f t="shared" si="137"/>
        <v>198.49391865459998</v>
      </c>
      <c r="L282" s="144">
        <f t="shared" si="137"/>
        <v>198.49391865459998</v>
      </c>
      <c r="M282" s="144">
        <f t="shared" si="137"/>
        <v>198.49391865459998</v>
      </c>
      <c r="N282" s="144">
        <f t="shared" si="137"/>
        <v>198.49391865459998</v>
      </c>
    </row>
    <row r="284" spans="1:61" x14ac:dyDescent="0.25">
      <c r="A284" s="146" t="s">
        <v>111</v>
      </c>
      <c r="B284" s="146"/>
      <c r="G284" s="144">
        <f t="shared" ref="G284:BH284" si="138">F287</f>
        <v>0</v>
      </c>
      <c r="H284" s="144">
        <f t="shared" si="138"/>
        <v>-28.586595102049998</v>
      </c>
      <c r="I284" s="144">
        <f t="shared" si="138"/>
        <v>-24.311190274939996</v>
      </c>
      <c r="J284" s="144">
        <f t="shared" si="138"/>
        <v>-4.5855195669997351E-2</v>
      </c>
      <c r="K284" s="144">
        <f t="shared" si="138"/>
        <v>62.081616375599992</v>
      </c>
      <c r="L284" s="144">
        <f t="shared" si="138"/>
        <v>188.47692044286998</v>
      </c>
      <c r="M284" s="144">
        <f t="shared" si="138"/>
        <v>178.55222451013998</v>
      </c>
      <c r="N284" s="144">
        <f t="shared" si="138"/>
        <v>168.62752857740998</v>
      </c>
      <c r="O284" s="144">
        <f t="shared" si="138"/>
        <v>158.70283264467997</v>
      </c>
      <c r="P284" s="144">
        <f t="shared" si="138"/>
        <v>148.77813671194997</v>
      </c>
      <c r="Q284" s="144">
        <f t="shared" si="138"/>
        <v>138.85344077921997</v>
      </c>
      <c r="R284" s="144">
        <f t="shared" si="138"/>
        <v>128.92874484648996</v>
      </c>
      <c r="S284" s="144">
        <f t="shared" si="138"/>
        <v>119.00404891375996</v>
      </c>
      <c r="T284" s="144">
        <f t="shared" si="138"/>
        <v>109.07935298102996</v>
      </c>
      <c r="U284" s="144">
        <f t="shared" si="138"/>
        <v>99.154657048299953</v>
      </c>
      <c r="V284" s="144">
        <f t="shared" si="138"/>
        <v>89.229961115569949</v>
      </c>
      <c r="W284" s="144">
        <f t="shared" si="138"/>
        <v>79.305265182839946</v>
      </c>
      <c r="X284" s="144">
        <f t="shared" si="138"/>
        <v>69.380569250109943</v>
      </c>
      <c r="Y284" s="144">
        <f t="shared" si="138"/>
        <v>59.45587331737994</v>
      </c>
      <c r="Z284" s="144">
        <f t="shared" si="138"/>
        <v>49.531177384649936</v>
      </c>
      <c r="AA284" s="144">
        <f t="shared" si="138"/>
        <v>39.606481451919933</v>
      </c>
      <c r="AB284" s="144">
        <f t="shared" si="138"/>
        <v>28.138595028484922</v>
      </c>
      <c r="AC284" s="144">
        <f t="shared" si="138"/>
        <v>16.69120422681992</v>
      </c>
      <c r="AD284" s="144">
        <f t="shared" si="138"/>
        <v>5.3280016477549204</v>
      </c>
      <c r="AE284" s="144">
        <f t="shared" si="138"/>
        <v>-1.3855583347321954E-13</v>
      </c>
      <c r="AF284" s="144">
        <f t="shared" si="138"/>
        <v>-1.3855583347321954E-13</v>
      </c>
      <c r="AG284" s="144">
        <f t="shared" si="138"/>
        <v>-1.3855583347321954E-13</v>
      </c>
      <c r="AH284" s="144">
        <f t="shared" si="138"/>
        <v>-1.3855583347321954E-13</v>
      </c>
      <c r="AI284" s="144">
        <f t="shared" si="138"/>
        <v>-1.3855583347321954E-13</v>
      </c>
      <c r="AJ284" s="144">
        <f t="shared" si="138"/>
        <v>-1.3855583347321954E-13</v>
      </c>
      <c r="AK284" s="144">
        <f t="shared" si="138"/>
        <v>-1.3855583347321954E-13</v>
      </c>
      <c r="AL284" s="144">
        <f t="shared" si="138"/>
        <v>-1.3855583347321954E-13</v>
      </c>
      <c r="AM284" s="144">
        <f t="shared" si="138"/>
        <v>-1.3855583347321954E-13</v>
      </c>
      <c r="AN284" s="144">
        <f t="shared" si="138"/>
        <v>-1.3855583347321954E-13</v>
      </c>
      <c r="AO284" s="144">
        <f t="shared" si="138"/>
        <v>-1.3855583347321954E-13</v>
      </c>
      <c r="AP284" s="144">
        <f t="shared" si="138"/>
        <v>-1.3855583347321954E-13</v>
      </c>
      <c r="AQ284" s="144">
        <f t="shared" si="138"/>
        <v>-1.3855583347321954E-13</v>
      </c>
      <c r="AR284" s="144">
        <f t="shared" si="138"/>
        <v>-1.3855583347321954E-13</v>
      </c>
      <c r="AS284" s="144">
        <f t="shared" si="138"/>
        <v>-1.3855583347321954E-13</v>
      </c>
      <c r="AT284" s="144">
        <f t="shared" si="138"/>
        <v>-1.3855583347321954E-13</v>
      </c>
      <c r="AU284" s="144">
        <f t="shared" si="138"/>
        <v>-1.3855583347321954E-13</v>
      </c>
      <c r="AV284" s="144">
        <f t="shared" si="138"/>
        <v>-1.3855583347321954E-13</v>
      </c>
      <c r="AW284" s="144">
        <f t="shared" si="138"/>
        <v>-1.3855583347321954E-13</v>
      </c>
      <c r="AX284" s="144">
        <f t="shared" si="138"/>
        <v>-1.3855583347321954E-13</v>
      </c>
      <c r="AY284" s="144">
        <f t="shared" si="138"/>
        <v>-1.3855583347321954E-13</v>
      </c>
      <c r="AZ284" s="144">
        <f t="shared" si="138"/>
        <v>-1.3855583347321954E-13</v>
      </c>
      <c r="BA284" s="144">
        <f t="shared" si="138"/>
        <v>-1.3855583347321954E-13</v>
      </c>
      <c r="BB284" s="144">
        <f t="shared" si="138"/>
        <v>-1.3855583347321954E-13</v>
      </c>
      <c r="BC284" s="144">
        <f t="shared" si="138"/>
        <v>-1.3855583347321954E-13</v>
      </c>
      <c r="BD284" s="144">
        <f t="shared" si="138"/>
        <v>-1.3855583347321954E-13</v>
      </c>
      <c r="BE284" s="144">
        <f t="shared" si="138"/>
        <v>-1.3855583347321954E-13</v>
      </c>
      <c r="BF284" s="144">
        <f t="shared" si="138"/>
        <v>-1.3855583347321954E-13</v>
      </c>
      <c r="BG284" s="144">
        <f t="shared" si="138"/>
        <v>-1.3855583347321954E-13</v>
      </c>
      <c r="BH284" s="144">
        <f t="shared" si="138"/>
        <v>-1.3855583347321954E-13</v>
      </c>
      <c r="BI284" s="144"/>
    </row>
    <row r="285" spans="1:61" x14ac:dyDescent="0.25">
      <c r="A285" s="146" t="s">
        <v>112</v>
      </c>
      <c r="B285" s="146"/>
      <c r="D285" s="144">
        <f>SUM(G285:N285)</f>
        <v>198.49391865459998</v>
      </c>
      <c r="E285" s="144"/>
      <c r="F285" s="144"/>
      <c r="G285" s="144">
        <f>G281</f>
        <v>-30.091152738999998</v>
      </c>
      <c r="H285" s="144">
        <f>H281</f>
        <v>2.9166812528000006</v>
      </c>
      <c r="I285" s="144">
        <f>I281</f>
        <v>24.112222636799999</v>
      </c>
      <c r="J285" s="144">
        <f t="shared" ref="J285:BH285" si="139">J281</f>
        <v>65.236167503999994</v>
      </c>
      <c r="K285" s="144">
        <f t="shared" si="139"/>
        <v>136.32</v>
      </c>
      <c r="L285" s="144">
        <f t="shared" si="139"/>
        <v>0</v>
      </c>
      <c r="M285" s="144">
        <f t="shared" si="139"/>
        <v>0</v>
      </c>
      <c r="N285" s="144">
        <f t="shared" si="139"/>
        <v>0</v>
      </c>
      <c r="O285" s="144">
        <f t="shared" si="139"/>
        <v>0</v>
      </c>
      <c r="P285" s="144">
        <f t="shared" si="139"/>
        <v>0</v>
      </c>
      <c r="Q285" s="144">
        <f t="shared" si="139"/>
        <v>0</v>
      </c>
      <c r="R285" s="144">
        <f t="shared" si="139"/>
        <v>0</v>
      </c>
      <c r="S285" s="144">
        <f t="shared" si="139"/>
        <v>0</v>
      </c>
      <c r="T285" s="144">
        <f t="shared" si="139"/>
        <v>0</v>
      </c>
      <c r="U285" s="144">
        <f t="shared" si="139"/>
        <v>0</v>
      </c>
      <c r="V285" s="144">
        <f t="shared" si="139"/>
        <v>0</v>
      </c>
      <c r="W285" s="144">
        <f t="shared" si="139"/>
        <v>0</v>
      </c>
      <c r="X285" s="144">
        <f t="shared" si="139"/>
        <v>0</v>
      </c>
      <c r="Y285" s="144">
        <f t="shared" si="139"/>
        <v>0</v>
      </c>
      <c r="Z285" s="144">
        <f t="shared" si="139"/>
        <v>0</v>
      </c>
      <c r="AA285" s="144">
        <f t="shared" si="139"/>
        <v>0</v>
      </c>
      <c r="AB285" s="144">
        <f t="shared" si="139"/>
        <v>0</v>
      </c>
      <c r="AC285" s="144">
        <f t="shared" si="139"/>
        <v>0</v>
      </c>
      <c r="AD285" s="144">
        <f t="shared" si="139"/>
        <v>0</v>
      </c>
      <c r="AE285" s="144">
        <f t="shared" si="139"/>
        <v>0</v>
      </c>
      <c r="AF285" s="144">
        <f t="shared" si="139"/>
        <v>0</v>
      </c>
      <c r="AG285" s="144">
        <f t="shared" si="139"/>
        <v>0</v>
      </c>
      <c r="AH285" s="144">
        <f t="shared" si="139"/>
        <v>0</v>
      </c>
      <c r="AI285" s="144">
        <f t="shared" si="139"/>
        <v>0</v>
      </c>
      <c r="AJ285" s="144">
        <f t="shared" si="139"/>
        <v>0</v>
      </c>
      <c r="AK285" s="144">
        <f t="shared" si="139"/>
        <v>0</v>
      </c>
      <c r="AL285" s="144">
        <f t="shared" si="139"/>
        <v>0</v>
      </c>
      <c r="AM285" s="144">
        <f t="shared" si="139"/>
        <v>0</v>
      </c>
      <c r="AN285" s="144">
        <f t="shared" si="139"/>
        <v>0</v>
      </c>
      <c r="AO285" s="144">
        <f t="shared" si="139"/>
        <v>0</v>
      </c>
      <c r="AP285" s="144">
        <f t="shared" si="139"/>
        <v>0</v>
      </c>
      <c r="AQ285" s="144">
        <f t="shared" si="139"/>
        <v>0</v>
      </c>
      <c r="AR285" s="144">
        <f t="shared" si="139"/>
        <v>0</v>
      </c>
      <c r="AS285" s="144">
        <f t="shared" si="139"/>
        <v>0</v>
      </c>
      <c r="AT285" s="144">
        <f t="shared" si="139"/>
        <v>0</v>
      </c>
      <c r="AU285" s="144">
        <f t="shared" si="139"/>
        <v>0</v>
      </c>
      <c r="AV285" s="144">
        <f t="shared" si="139"/>
        <v>0</v>
      </c>
      <c r="AW285" s="144">
        <f t="shared" si="139"/>
        <v>0</v>
      </c>
      <c r="AX285" s="144">
        <f t="shared" si="139"/>
        <v>0</v>
      </c>
      <c r="AY285" s="144">
        <f t="shared" si="139"/>
        <v>0</v>
      </c>
      <c r="AZ285" s="144">
        <f t="shared" si="139"/>
        <v>0</v>
      </c>
      <c r="BA285" s="144">
        <f t="shared" si="139"/>
        <v>0</v>
      </c>
      <c r="BB285" s="144">
        <f t="shared" si="139"/>
        <v>0</v>
      </c>
      <c r="BC285" s="144">
        <f t="shared" si="139"/>
        <v>0</v>
      </c>
      <c r="BD285" s="144">
        <f t="shared" si="139"/>
        <v>0</v>
      </c>
      <c r="BE285" s="144">
        <f t="shared" si="139"/>
        <v>0</v>
      </c>
      <c r="BF285" s="144">
        <f t="shared" si="139"/>
        <v>0</v>
      </c>
      <c r="BG285" s="144">
        <f t="shared" si="139"/>
        <v>0</v>
      </c>
      <c r="BH285" s="144">
        <f t="shared" si="139"/>
        <v>0</v>
      </c>
      <c r="BI285" s="144"/>
    </row>
    <row r="286" spans="1:61" x14ac:dyDescent="0.25">
      <c r="A286" s="146" t="s">
        <v>113</v>
      </c>
      <c r="B286" s="146"/>
      <c r="C286" s="147"/>
      <c r="D286" s="144">
        <f>SUM(G286:BH286)</f>
        <v>-198.49391865460007</v>
      </c>
      <c r="G286" s="144">
        <f>G301+G316+G331+G346+G361+G376+G391+G406</f>
        <v>1.50455763695</v>
      </c>
      <c r="H286" s="144">
        <f t="shared" ref="H286:BH286" si="140">H301+H316+H331+H346+H361+H376+H391+H406</f>
        <v>1.3587235743100001</v>
      </c>
      <c r="I286" s="144">
        <f t="shared" si="140"/>
        <v>0.15311244247000005</v>
      </c>
      <c r="J286" s="144">
        <f t="shared" si="140"/>
        <v>-3.1086959327299999</v>
      </c>
      <c r="K286" s="144">
        <f t="shared" si="140"/>
        <v>-9.9246959327299997</v>
      </c>
      <c r="L286" s="144">
        <f t="shared" si="140"/>
        <v>-9.9246959327299997</v>
      </c>
      <c r="M286" s="144">
        <f t="shared" si="140"/>
        <v>-9.9246959327299997</v>
      </c>
      <c r="N286" s="144">
        <f t="shared" si="140"/>
        <v>-9.9246959327299997</v>
      </c>
      <c r="O286" s="144">
        <f t="shared" si="140"/>
        <v>-9.9246959327299997</v>
      </c>
      <c r="P286" s="144">
        <f t="shared" si="140"/>
        <v>-9.9246959327299997</v>
      </c>
      <c r="Q286" s="144">
        <f t="shared" si="140"/>
        <v>-9.9246959327299997</v>
      </c>
      <c r="R286" s="144">
        <f t="shared" si="140"/>
        <v>-9.9246959327299997</v>
      </c>
      <c r="S286" s="144">
        <f t="shared" si="140"/>
        <v>-9.9246959327299997</v>
      </c>
      <c r="T286" s="144">
        <f t="shared" si="140"/>
        <v>-9.9246959327299997</v>
      </c>
      <c r="U286" s="144">
        <f t="shared" si="140"/>
        <v>-9.9246959327299997</v>
      </c>
      <c r="V286" s="144">
        <f t="shared" si="140"/>
        <v>-9.9246959327299997</v>
      </c>
      <c r="W286" s="144">
        <f t="shared" si="140"/>
        <v>-9.9246959327299997</v>
      </c>
      <c r="X286" s="144">
        <f t="shared" si="140"/>
        <v>-9.9246959327299997</v>
      </c>
      <c r="Y286" s="144">
        <f t="shared" si="140"/>
        <v>-9.9246959327299997</v>
      </c>
      <c r="Z286" s="144">
        <f t="shared" si="140"/>
        <v>-9.9246959327299997</v>
      </c>
      <c r="AA286" s="144">
        <f t="shared" si="140"/>
        <v>-11.467886423435012</v>
      </c>
      <c r="AB286" s="144">
        <f t="shared" si="140"/>
        <v>-11.447390801665</v>
      </c>
      <c r="AC286" s="144">
        <f t="shared" si="140"/>
        <v>-11.363202579065</v>
      </c>
      <c r="AD286" s="144">
        <f t="shared" si="140"/>
        <v>-5.3280016477550589</v>
      </c>
      <c r="AE286" s="144">
        <f t="shared" si="140"/>
        <v>0</v>
      </c>
      <c r="AF286" s="144">
        <f t="shared" si="140"/>
        <v>0</v>
      </c>
      <c r="AG286" s="144">
        <f t="shared" si="140"/>
        <v>0</v>
      </c>
      <c r="AH286" s="144">
        <f t="shared" si="140"/>
        <v>0</v>
      </c>
      <c r="AI286" s="144">
        <f t="shared" si="140"/>
        <v>0</v>
      </c>
      <c r="AJ286" s="144">
        <f t="shared" si="140"/>
        <v>0</v>
      </c>
      <c r="AK286" s="144">
        <f t="shared" si="140"/>
        <v>0</v>
      </c>
      <c r="AL286" s="144">
        <f t="shared" si="140"/>
        <v>0</v>
      </c>
      <c r="AM286" s="144">
        <f t="shared" si="140"/>
        <v>0</v>
      </c>
      <c r="AN286" s="144">
        <f t="shared" si="140"/>
        <v>0</v>
      </c>
      <c r="AO286" s="144">
        <f t="shared" si="140"/>
        <v>0</v>
      </c>
      <c r="AP286" s="144">
        <f t="shared" si="140"/>
        <v>0</v>
      </c>
      <c r="AQ286" s="144">
        <f t="shared" si="140"/>
        <v>0</v>
      </c>
      <c r="AR286" s="144">
        <f t="shared" si="140"/>
        <v>0</v>
      </c>
      <c r="AS286" s="144">
        <f t="shared" si="140"/>
        <v>0</v>
      </c>
      <c r="AT286" s="144">
        <f t="shared" si="140"/>
        <v>0</v>
      </c>
      <c r="AU286" s="144">
        <f t="shared" si="140"/>
        <v>0</v>
      </c>
      <c r="AV286" s="144">
        <f t="shared" si="140"/>
        <v>0</v>
      </c>
      <c r="AW286" s="144">
        <f t="shared" si="140"/>
        <v>0</v>
      </c>
      <c r="AX286" s="144">
        <f t="shared" si="140"/>
        <v>0</v>
      </c>
      <c r="AY286" s="144">
        <f t="shared" si="140"/>
        <v>0</v>
      </c>
      <c r="AZ286" s="144">
        <f t="shared" si="140"/>
        <v>0</v>
      </c>
      <c r="BA286" s="144">
        <f t="shared" si="140"/>
        <v>0</v>
      </c>
      <c r="BB286" s="144">
        <f t="shared" si="140"/>
        <v>0</v>
      </c>
      <c r="BC286" s="144">
        <f t="shared" si="140"/>
        <v>0</v>
      </c>
      <c r="BD286" s="144">
        <f t="shared" si="140"/>
        <v>0</v>
      </c>
      <c r="BE286" s="144">
        <f t="shared" si="140"/>
        <v>0</v>
      </c>
      <c r="BF286" s="144">
        <f t="shared" si="140"/>
        <v>0</v>
      </c>
      <c r="BG286" s="144">
        <f t="shared" si="140"/>
        <v>0</v>
      </c>
      <c r="BH286" s="144">
        <f t="shared" si="140"/>
        <v>0</v>
      </c>
      <c r="BI286" s="144"/>
    </row>
    <row r="287" spans="1:61" x14ac:dyDescent="0.25">
      <c r="A287" s="148" t="s">
        <v>114</v>
      </c>
      <c r="B287" s="148"/>
      <c r="D287" s="92">
        <f>SUM(D284:D286)</f>
        <v>0</v>
      </c>
      <c r="G287" s="92">
        <f>SUM(G284:G286)</f>
        <v>-28.586595102049998</v>
      </c>
      <c r="H287" s="92">
        <f>SUM(H284:H286)</f>
        <v>-24.311190274939996</v>
      </c>
      <c r="I287" s="92">
        <f>SUM(I284:I286)</f>
        <v>-4.5855195669997351E-2</v>
      </c>
      <c r="J287" s="92">
        <f t="shared" ref="J287:BH287" si="141">SUM(J284:J286)</f>
        <v>62.081616375599992</v>
      </c>
      <c r="K287" s="92">
        <f t="shared" si="141"/>
        <v>188.47692044286998</v>
      </c>
      <c r="L287" s="92">
        <f t="shared" si="141"/>
        <v>178.55222451013998</v>
      </c>
      <c r="M287" s="92">
        <f t="shared" si="141"/>
        <v>168.62752857740998</v>
      </c>
      <c r="N287" s="92">
        <f t="shared" si="141"/>
        <v>158.70283264467997</v>
      </c>
      <c r="O287" s="92">
        <f t="shared" si="141"/>
        <v>148.77813671194997</v>
      </c>
      <c r="P287" s="92">
        <f t="shared" si="141"/>
        <v>138.85344077921997</v>
      </c>
      <c r="Q287" s="92">
        <f t="shared" si="141"/>
        <v>128.92874484648996</v>
      </c>
      <c r="R287" s="92">
        <f t="shared" si="141"/>
        <v>119.00404891375996</v>
      </c>
      <c r="S287" s="92">
        <f t="shared" si="141"/>
        <v>109.07935298102996</v>
      </c>
      <c r="T287" s="92">
        <f t="shared" si="141"/>
        <v>99.154657048299953</v>
      </c>
      <c r="U287" s="92">
        <f t="shared" si="141"/>
        <v>89.229961115569949</v>
      </c>
      <c r="V287" s="92">
        <f t="shared" si="141"/>
        <v>79.305265182839946</v>
      </c>
      <c r="W287" s="92">
        <f t="shared" si="141"/>
        <v>69.380569250109943</v>
      </c>
      <c r="X287" s="92">
        <f t="shared" si="141"/>
        <v>59.45587331737994</v>
      </c>
      <c r="Y287" s="92">
        <f t="shared" si="141"/>
        <v>49.531177384649936</v>
      </c>
      <c r="Z287" s="92">
        <f t="shared" si="141"/>
        <v>39.606481451919933</v>
      </c>
      <c r="AA287" s="92">
        <f t="shared" si="141"/>
        <v>28.138595028484922</v>
      </c>
      <c r="AB287" s="92">
        <f t="shared" si="141"/>
        <v>16.69120422681992</v>
      </c>
      <c r="AC287" s="92">
        <f t="shared" si="141"/>
        <v>5.3280016477549204</v>
      </c>
      <c r="AD287" s="92">
        <f t="shared" si="141"/>
        <v>-1.3855583347321954E-13</v>
      </c>
      <c r="AE287" s="92">
        <f t="shared" si="141"/>
        <v>-1.3855583347321954E-13</v>
      </c>
      <c r="AF287" s="92">
        <f t="shared" si="141"/>
        <v>-1.3855583347321954E-13</v>
      </c>
      <c r="AG287" s="92">
        <f t="shared" si="141"/>
        <v>-1.3855583347321954E-13</v>
      </c>
      <c r="AH287" s="92">
        <f t="shared" si="141"/>
        <v>-1.3855583347321954E-13</v>
      </c>
      <c r="AI287" s="92">
        <f t="shared" si="141"/>
        <v>-1.3855583347321954E-13</v>
      </c>
      <c r="AJ287" s="92">
        <f t="shared" si="141"/>
        <v>-1.3855583347321954E-13</v>
      </c>
      <c r="AK287" s="92">
        <f t="shared" si="141"/>
        <v>-1.3855583347321954E-13</v>
      </c>
      <c r="AL287" s="92">
        <f t="shared" si="141"/>
        <v>-1.3855583347321954E-13</v>
      </c>
      <c r="AM287" s="92">
        <f t="shared" si="141"/>
        <v>-1.3855583347321954E-13</v>
      </c>
      <c r="AN287" s="92">
        <f t="shared" si="141"/>
        <v>-1.3855583347321954E-13</v>
      </c>
      <c r="AO287" s="92">
        <f t="shared" si="141"/>
        <v>-1.3855583347321954E-13</v>
      </c>
      <c r="AP287" s="92">
        <f t="shared" si="141"/>
        <v>-1.3855583347321954E-13</v>
      </c>
      <c r="AQ287" s="92">
        <f t="shared" si="141"/>
        <v>-1.3855583347321954E-13</v>
      </c>
      <c r="AR287" s="92">
        <f t="shared" si="141"/>
        <v>-1.3855583347321954E-13</v>
      </c>
      <c r="AS287" s="92">
        <f t="shared" si="141"/>
        <v>-1.3855583347321954E-13</v>
      </c>
      <c r="AT287" s="92">
        <f t="shared" si="141"/>
        <v>-1.3855583347321954E-13</v>
      </c>
      <c r="AU287" s="92">
        <f t="shared" si="141"/>
        <v>-1.3855583347321954E-13</v>
      </c>
      <c r="AV287" s="92">
        <f t="shared" si="141"/>
        <v>-1.3855583347321954E-13</v>
      </c>
      <c r="AW287" s="92">
        <f t="shared" si="141"/>
        <v>-1.3855583347321954E-13</v>
      </c>
      <c r="AX287" s="92">
        <f t="shared" si="141"/>
        <v>-1.3855583347321954E-13</v>
      </c>
      <c r="AY287" s="92">
        <f t="shared" si="141"/>
        <v>-1.3855583347321954E-13</v>
      </c>
      <c r="AZ287" s="92">
        <f t="shared" si="141"/>
        <v>-1.3855583347321954E-13</v>
      </c>
      <c r="BA287" s="92">
        <f t="shared" si="141"/>
        <v>-1.3855583347321954E-13</v>
      </c>
      <c r="BB287" s="92">
        <f t="shared" si="141"/>
        <v>-1.3855583347321954E-13</v>
      </c>
      <c r="BC287" s="92">
        <f t="shared" si="141"/>
        <v>-1.3855583347321954E-13</v>
      </c>
      <c r="BD287" s="92">
        <f t="shared" si="141"/>
        <v>-1.3855583347321954E-13</v>
      </c>
      <c r="BE287" s="92">
        <f t="shared" si="141"/>
        <v>-1.3855583347321954E-13</v>
      </c>
      <c r="BF287" s="92">
        <f t="shared" si="141"/>
        <v>-1.3855583347321954E-13</v>
      </c>
      <c r="BG287" s="92">
        <f t="shared" si="141"/>
        <v>-1.3855583347321954E-13</v>
      </c>
      <c r="BH287" s="92">
        <f t="shared" si="141"/>
        <v>-1.3855583347321954E-13</v>
      </c>
    </row>
    <row r="289" spans="1:61" x14ac:dyDescent="0.25">
      <c r="A289" s="83" t="s">
        <v>115</v>
      </c>
      <c r="G289" s="83">
        <f>G287</f>
        <v>-28.586595102049998</v>
      </c>
      <c r="H289" s="83">
        <f>H287</f>
        <v>-24.311190274939996</v>
      </c>
      <c r="I289" s="83">
        <f>I287</f>
        <v>-4.5855195669997351E-2</v>
      </c>
      <c r="J289" s="83">
        <f>J287</f>
        <v>62.081616375599992</v>
      </c>
      <c r="K289" s="83">
        <f t="shared" ref="K289:BH289" si="142">K287</f>
        <v>188.47692044286998</v>
      </c>
      <c r="L289" s="83">
        <f t="shared" si="142"/>
        <v>178.55222451013998</v>
      </c>
      <c r="M289" s="83">
        <f t="shared" si="142"/>
        <v>168.62752857740998</v>
      </c>
      <c r="N289" s="83">
        <f t="shared" si="142"/>
        <v>158.70283264467997</v>
      </c>
      <c r="O289" s="83">
        <f t="shared" si="142"/>
        <v>148.77813671194997</v>
      </c>
      <c r="P289" s="83">
        <f t="shared" si="142"/>
        <v>138.85344077921997</v>
      </c>
      <c r="Q289" s="83">
        <f t="shared" si="142"/>
        <v>128.92874484648996</v>
      </c>
      <c r="R289" s="83">
        <f t="shared" si="142"/>
        <v>119.00404891375996</v>
      </c>
      <c r="S289" s="83">
        <f t="shared" si="142"/>
        <v>109.07935298102996</v>
      </c>
      <c r="T289" s="83">
        <f t="shared" si="142"/>
        <v>99.154657048299953</v>
      </c>
      <c r="U289" s="83">
        <f t="shared" si="142"/>
        <v>89.229961115569949</v>
      </c>
      <c r="V289" s="83">
        <f t="shared" si="142"/>
        <v>79.305265182839946</v>
      </c>
      <c r="W289" s="83">
        <f t="shared" si="142"/>
        <v>69.380569250109943</v>
      </c>
      <c r="X289" s="83">
        <f t="shared" si="142"/>
        <v>59.45587331737994</v>
      </c>
      <c r="Y289" s="83">
        <f t="shared" si="142"/>
        <v>49.531177384649936</v>
      </c>
      <c r="Z289" s="83">
        <f t="shared" si="142"/>
        <v>39.606481451919933</v>
      </c>
      <c r="AA289" s="83">
        <f t="shared" si="142"/>
        <v>28.138595028484922</v>
      </c>
      <c r="AB289" s="83">
        <f t="shared" si="142"/>
        <v>16.69120422681992</v>
      </c>
      <c r="AC289" s="83">
        <f t="shared" si="142"/>
        <v>5.3280016477549204</v>
      </c>
      <c r="AD289" s="83">
        <f t="shared" si="142"/>
        <v>-1.3855583347321954E-13</v>
      </c>
      <c r="AE289" s="83">
        <f t="shared" si="142"/>
        <v>-1.3855583347321954E-13</v>
      </c>
      <c r="AF289" s="83">
        <f t="shared" si="142"/>
        <v>-1.3855583347321954E-13</v>
      </c>
      <c r="AG289" s="83">
        <f t="shared" si="142"/>
        <v>-1.3855583347321954E-13</v>
      </c>
      <c r="AH289" s="83">
        <f t="shared" si="142"/>
        <v>-1.3855583347321954E-13</v>
      </c>
      <c r="AI289" s="83">
        <f t="shared" si="142"/>
        <v>-1.3855583347321954E-13</v>
      </c>
      <c r="AJ289" s="83">
        <f t="shared" si="142"/>
        <v>-1.3855583347321954E-13</v>
      </c>
      <c r="AK289" s="83">
        <f t="shared" si="142"/>
        <v>-1.3855583347321954E-13</v>
      </c>
      <c r="AL289" s="83">
        <f t="shared" si="142"/>
        <v>-1.3855583347321954E-13</v>
      </c>
      <c r="AM289" s="83">
        <f t="shared" si="142"/>
        <v>-1.3855583347321954E-13</v>
      </c>
      <c r="AN289" s="83">
        <f t="shared" si="142"/>
        <v>-1.3855583347321954E-13</v>
      </c>
      <c r="AO289" s="83">
        <f t="shared" si="142"/>
        <v>-1.3855583347321954E-13</v>
      </c>
      <c r="AP289" s="83">
        <f t="shared" si="142"/>
        <v>-1.3855583347321954E-13</v>
      </c>
      <c r="AQ289" s="83">
        <f t="shared" si="142"/>
        <v>-1.3855583347321954E-13</v>
      </c>
      <c r="AR289" s="83">
        <f t="shared" si="142"/>
        <v>-1.3855583347321954E-13</v>
      </c>
      <c r="AS289" s="83">
        <f t="shared" si="142"/>
        <v>-1.3855583347321954E-13</v>
      </c>
      <c r="AT289" s="83">
        <f t="shared" si="142"/>
        <v>-1.3855583347321954E-13</v>
      </c>
      <c r="AU289" s="83">
        <f t="shared" si="142"/>
        <v>-1.3855583347321954E-13</v>
      </c>
      <c r="AV289" s="83">
        <f t="shared" si="142"/>
        <v>-1.3855583347321954E-13</v>
      </c>
      <c r="AW289" s="83">
        <f t="shared" si="142"/>
        <v>-1.3855583347321954E-13</v>
      </c>
      <c r="AX289" s="83">
        <f t="shared" si="142"/>
        <v>-1.3855583347321954E-13</v>
      </c>
      <c r="AY289" s="83">
        <f t="shared" si="142"/>
        <v>-1.3855583347321954E-13</v>
      </c>
      <c r="AZ289" s="83">
        <f t="shared" si="142"/>
        <v>-1.3855583347321954E-13</v>
      </c>
      <c r="BA289" s="83">
        <f t="shared" si="142"/>
        <v>-1.3855583347321954E-13</v>
      </c>
      <c r="BB289" s="83">
        <f t="shared" si="142"/>
        <v>-1.3855583347321954E-13</v>
      </c>
      <c r="BC289" s="83">
        <f t="shared" si="142"/>
        <v>-1.3855583347321954E-13</v>
      </c>
      <c r="BD289" s="83">
        <f t="shared" si="142"/>
        <v>-1.3855583347321954E-13</v>
      </c>
      <c r="BE289" s="83">
        <f t="shared" si="142"/>
        <v>-1.3855583347321954E-13</v>
      </c>
      <c r="BF289" s="83">
        <f t="shared" si="142"/>
        <v>-1.3855583347321954E-13</v>
      </c>
      <c r="BG289" s="83">
        <f t="shared" si="142"/>
        <v>-1.3855583347321954E-13</v>
      </c>
      <c r="BH289" s="83">
        <f t="shared" si="142"/>
        <v>-1.3855583347321954E-13</v>
      </c>
    </row>
    <row r="290" spans="1:61" x14ac:dyDescent="0.25">
      <c r="A290" s="149" t="s">
        <v>133</v>
      </c>
      <c r="B290" s="149"/>
      <c r="C290" s="61">
        <f>$C$61</f>
        <v>2</v>
      </c>
      <c r="D290" s="149"/>
      <c r="G290" s="83">
        <f ca="1">G305+G320+G335+G350+G365+G380+G395+G410+G425+G515</f>
        <v>-14.293297551024999</v>
      </c>
      <c r="H290" s="83">
        <f t="shared" ref="H290:BH290" ca="1" si="143">H305+H320+H335+H350+H365+H380+H395+H410+H425+H515</f>
        <v>-26.448892688495</v>
      </c>
      <c r="I290" s="83">
        <f t="shared" ca="1" si="143"/>
        <v>-12.178522735304998</v>
      </c>
      <c r="J290" s="83">
        <f t="shared" ca="1" si="143"/>
        <v>31.017880589964996</v>
      </c>
      <c r="K290" s="83">
        <f t="shared" ca="1" si="143"/>
        <v>294.48668452181874</v>
      </c>
      <c r="L290" s="83">
        <f t="shared" ca="1" si="143"/>
        <v>1229.1393939993627</v>
      </c>
      <c r="M290" s="83">
        <f t="shared" ca="1" si="143"/>
        <v>1171.911162408639</v>
      </c>
      <c r="N290" s="83">
        <f t="shared" ca="1" si="143"/>
        <v>1114.6829308179153</v>
      </c>
      <c r="O290" s="83">
        <f t="shared" ca="1" si="143"/>
        <v>1057.4546992271919</v>
      </c>
      <c r="P290" s="83">
        <f t="shared" ca="1" si="143"/>
        <v>1000.2264676364682</v>
      </c>
      <c r="Q290" s="83">
        <f t="shared" ca="1" si="143"/>
        <v>942.99823604574453</v>
      </c>
      <c r="R290" s="83">
        <f t="shared" ca="1" si="143"/>
        <v>885.77000445502108</v>
      </c>
      <c r="S290" s="83">
        <f t="shared" ca="1" si="143"/>
        <v>828.5417728642974</v>
      </c>
      <c r="T290" s="83">
        <f t="shared" ca="1" si="143"/>
        <v>771.31354127357372</v>
      </c>
      <c r="U290" s="83">
        <f t="shared" ca="1" si="143"/>
        <v>714.08530968285004</v>
      </c>
      <c r="V290" s="83">
        <f t="shared" ca="1" si="143"/>
        <v>656.85707809212647</v>
      </c>
      <c r="W290" s="83">
        <f t="shared" ca="1" si="143"/>
        <v>599.6288465014029</v>
      </c>
      <c r="X290" s="83">
        <f t="shared" ca="1" si="143"/>
        <v>542.40061491067922</v>
      </c>
      <c r="Y290" s="83">
        <f t="shared" ca="1" si="143"/>
        <v>485.1723833199556</v>
      </c>
      <c r="Z290" s="83">
        <f t="shared" ca="1" si="143"/>
        <v>427.94415172923198</v>
      </c>
      <c r="AA290" s="83">
        <f t="shared" ca="1" si="143"/>
        <v>369.94432489315585</v>
      </c>
      <c r="AB290" s="83">
        <f t="shared" ca="1" si="143"/>
        <v>311.18315062261223</v>
      </c>
      <c r="AC290" s="83">
        <f t="shared" ca="1" si="143"/>
        <v>252.47431827425362</v>
      </c>
      <c r="AD290" s="83">
        <f t="shared" ca="1" si="143"/>
        <v>196.82518050284997</v>
      </c>
      <c r="AE290" s="83">
        <f t="shared" ca="1" si="143"/>
        <v>148.31023096973897</v>
      </c>
      <c r="AF290" s="83">
        <f t="shared" ca="1" si="143"/>
        <v>119.8903256456255</v>
      </c>
      <c r="AG290" s="83">
        <f t="shared" ca="1" si="143"/>
        <v>107.44887675787189</v>
      </c>
      <c r="AH290" s="83">
        <f t="shared" ca="1" si="143"/>
        <v>95.007427870118278</v>
      </c>
      <c r="AI290" s="83">
        <f t="shared" ca="1" si="143"/>
        <v>82.565978982364669</v>
      </c>
      <c r="AJ290" s="83">
        <f t="shared" ca="1" si="143"/>
        <v>70.12453009461106</v>
      </c>
      <c r="AK290" s="83">
        <f t="shared" ca="1" si="143"/>
        <v>57.683081206857466</v>
      </c>
      <c r="AL290" s="83">
        <f t="shared" ca="1" si="143"/>
        <v>45.241632319103857</v>
      </c>
      <c r="AM290" s="83">
        <f t="shared" ca="1" si="143"/>
        <v>32.800183431350263</v>
      </c>
      <c r="AN290" s="83">
        <f t="shared" ca="1" si="143"/>
        <v>20.358734543596661</v>
      </c>
      <c r="AO290" s="83">
        <f t="shared" ca="1" si="143"/>
        <v>7.9172856558430578</v>
      </c>
      <c r="AP290" s="83">
        <f t="shared" ca="1" si="143"/>
        <v>0.84828060598317245</v>
      </c>
      <c r="AQ290" s="83">
        <f t="shared" ca="1" si="143"/>
        <v>8.7485574340462335E-14</v>
      </c>
      <c r="AR290" s="83">
        <f t="shared" ca="1" si="143"/>
        <v>8.7485574340462335E-14</v>
      </c>
      <c r="AS290" s="83">
        <f t="shared" ca="1" si="143"/>
        <v>8.7485574340462335E-14</v>
      </c>
      <c r="AT290" s="83">
        <f t="shared" ca="1" si="143"/>
        <v>8.7485574340462335E-14</v>
      </c>
      <c r="AU290" s="83">
        <f t="shared" ca="1" si="143"/>
        <v>8.7485574340462335E-14</v>
      </c>
      <c r="AV290" s="83">
        <f t="shared" ca="1" si="143"/>
        <v>8.7485574340462335E-14</v>
      </c>
      <c r="AW290" s="83">
        <f t="shared" ca="1" si="143"/>
        <v>8.7485574340462335E-14</v>
      </c>
      <c r="AX290" s="83">
        <f t="shared" ca="1" si="143"/>
        <v>8.7485574340462335E-14</v>
      </c>
      <c r="AY290" s="83">
        <f t="shared" ca="1" si="143"/>
        <v>8.7485574340462335E-14</v>
      </c>
      <c r="AZ290" s="83">
        <f t="shared" ca="1" si="143"/>
        <v>8.7485574340462335E-14</v>
      </c>
      <c r="BA290" s="83">
        <f t="shared" ca="1" si="143"/>
        <v>8.7485574340462335E-14</v>
      </c>
      <c r="BB290" s="83">
        <f t="shared" ca="1" si="143"/>
        <v>8.7485574340462335E-14</v>
      </c>
      <c r="BC290" s="83">
        <f t="shared" ca="1" si="143"/>
        <v>8.7485574340462335E-14</v>
      </c>
      <c r="BD290" s="83">
        <f t="shared" ca="1" si="143"/>
        <v>8.7485574340462335E-14</v>
      </c>
      <c r="BE290" s="83">
        <f t="shared" ca="1" si="143"/>
        <v>8.7485574340462335E-14</v>
      </c>
      <c r="BF290" s="83">
        <f t="shared" ca="1" si="143"/>
        <v>8.7485574340462335E-14</v>
      </c>
      <c r="BG290" s="83">
        <f t="shared" ca="1" si="143"/>
        <v>8.7485574340462335E-14</v>
      </c>
      <c r="BH290" s="83">
        <f t="shared" ca="1" si="143"/>
        <v>8.7485574340462335E-14</v>
      </c>
    </row>
    <row r="291" spans="1:61" x14ac:dyDescent="0.25">
      <c r="A291" s="149" t="s">
        <v>140</v>
      </c>
      <c r="B291" s="149"/>
      <c r="C291" s="147">
        <f>$C$62</f>
        <v>0.46</v>
      </c>
      <c r="G291" s="83">
        <f t="shared" ref="G291:BG292" ca="1" si="144">G290*$C291</f>
        <v>-6.5749168734714996</v>
      </c>
      <c r="H291" s="83">
        <f t="shared" ca="1" si="144"/>
        <v>-12.166490636707701</v>
      </c>
      <c r="I291" s="83">
        <f t="shared" ca="1" si="144"/>
        <v>-5.6021204582402993</v>
      </c>
      <c r="J291" s="83">
        <f t="shared" ca="1" si="144"/>
        <v>14.268225071383899</v>
      </c>
      <c r="K291" s="83">
        <f t="shared" ca="1" si="144"/>
        <v>135.46387488003663</v>
      </c>
      <c r="L291" s="83">
        <f t="shared" ca="1" si="144"/>
        <v>565.40412123970691</v>
      </c>
      <c r="M291" s="83">
        <f t="shared" ca="1" si="144"/>
        <v>539.07913470797394</v>
      </c>
      <c r="N291" s="83">
        <f t="shared" ca="1" si="144"/>
        <v>512.75414817624107</v>
      </c>
      <c r="O291" s="83">
        <f t="shared" ca="1" si="144"/>
        <v>486.42916164450827</v>
      </c>
      <c r="P291" s="83">
        <f t="shared" ca="1" si="144"/>
        <v>460.10417511277541</v>
      </c>
      <c r="Q291" s="83">
        <f t="shared" ca="1" si="144"/>
        <v>433.77918858104249</v>
      </c>
      <c r="R291" s="83">
        <f t="shared" ca="1" si="144"/>
        <v>407.45420204930974</v>
      </c>
      <c r="S291" s="83">
        <f t="shared" ca="1" si="144"/>
        <v>381.12921551757682</v>
      </c>
      <c r="T291" s="83">
        <f t="shared" ca="1" si="144"/>
        <v>354.80422898584391</v>
      </c>
      <c r="U291" s="83">
        <f t="shared" ca="1" si="144"/>
        <v>328.47924245411104</v>
      </c>
      <c r="V291" s="83">
        <f t="shared" ca="1" si="144"/>
        <v>302.15425592237818</v>
      </c>
      <c r="W291" s="83">
        <f t="shared" ca="1" si="144"/>
        <v>275.82926939064532</v>
      </c>
      <c r="X291" s="83">
        <f t="shared" ca="1" si="144"/>
        <v>249.50428285891246</v>
      </c>
      <c r="Y291" s="83">
        <f t="shared" ca="1" si="144"/>
        <v>223.1792963271796</v>
      </c>
      <c r="Z291" s="83">
        <f t="shared" ca="1" si="144"/>
        <v>196.85430979544671</v>
      </c>
      <c r="AA291" s="83">
        <f t="shared" ca="1" si="144"/>
        <v>170.17438945085169</v>
      </c>
      <c r="AB291" s="83">
        <f t="shared" ca="1" si="144"/>
        <v>143.14424928640165</v>
      </c>
      <c r="AC291" s="83">
        <f t="shared" ca="1" si="144"/>
        <v>116.13818640615666</v>
      </c>
      <c r="AD291" s="83">
        <f t="shared" ca="1" si="144"/>
        <v>90.539583031310997</v>
      </c>
      <c r="AE291" s="83">
        <f t="shared" ca="1" si="144"/>
        <v>68.222706246079923</v>
      </c>
      <c r="AF291" s="83">
        <f t="shared" ca="1" si="144"/>
        <v>55.149549796987728</v>
      </c>
      <c r="AG291" s="83">
        <f t="shared" ca="1" si="144"/>
        <v>49.426483308621073</v>
      </c>
      <c r="AH291" s="83">
        <f t="shared" ca="1" si="144"/>
        <v>43.703416820254411</v>
      </c>
      <c r="AI291" s="83">
        <f t="shared" ca="1" si="144"/>
        <v>37.980350331887749</v>
      </c>
      <c r="AJ291" s="83">
        <f t="shared" ca="1" si="144"/>
        <v>32.257283843521087</v>
      </c>
      <c r="AK291" s="83">
        <f t="shared" ca="1" si="144"/>
        <v>26.534217355154436</v>
      </c>
      <c r="AL291" s="83">
        <f t="shared" ca="1" si="144"/>
        <v>20.811150866787774</v>
      </c>
      <c r="AM291" s="83">
        <f t="shared" ca="1" si="144"/>
        <v>15.088084378421122</v>
      </c>
      <c r="AN291" s="83">
        <f t="shared" ca="1" si="144"/>
        <v>9.3650178900544638</v>
      </c>
      <c r="AO291" s="83">
        <f t="shared" ca="1" si="144"/>
        <v>3.6419514016878067</v>
      </c>
      <c r="AP291" s="83">
        <f t="shared" ca="1" si="144"/>
        <v>0.39020907875225935</v>
      </c>
      <c r="AQ291" s="83">
        <f t="shared" ca="1" si="144"/>
        <v>4.0243364196612676E-14</v>
      </c>
      <c r="AR291" s="83">
        <f t="shared" ca="1" si="144"/>
        <v>4.0243364196612676E-14</v>
      </c>
      <c r="AS291" s="83">
        <f t="shared" ca="1" si="144"/>
        <v>4.0243364196612676E-14</v>
      </c>
      <c r="AT291" s="83">
        <f t="shared" ca="1" si="144"/>
        <v>4.0243364196612676E-14</v>
      </c>
      <c r="AU291" s="83">
        <f t="shared" ca="1" si="144"/>
        <v>4.0243364196612676E-14</v>
      </c>
      <c r="AV291" s="83">
        <f t="shared" ca="1" si="144"/>
        <v>4.0243364196612676E-14</v>
      </c>
      <c r="AW291" s="83">
        <f t="shared" ca="1" si="144"/>
        <v>4.0243364196612676E-14</v>
      </c>
      <c r="AX291" s="83">
        <f t="shared" ca="1" si="144"/>
        <v>4.0243364196612676E-14</v>
      </c>
      <c r="AY291" s="83">
        <f t="shared" ca="1" si="144"/>
        <v>4.0243364196612676E-14</v>
      </c>
      <c r="AZ291" s="83">
        <f t="shared" ca="1" si="144"/>
        <v>4.0243364196612676E-14</v>
      </c>
      <c r="BA291" s="83">
        <f t="shared" ca="1" si="144"/>
        <v>4.0243364196612676E-14</v>
      </c>
      <c r="BB291" s="83">
        <f t="shared" ca="1" si="144"/>
        <v>4.0243364196612676E-14</v>
      </c>
      <c r="BC291" s="83">
        <f t="shared" ca="1" si="144"/>
        <v>4.0243364196612676E-14</v>
      </c>
      <c r="BD291" s="83">
        <f t="shared" ca="1" si="144"/>
        <v>4.0243364196612676E-14</v>
      </c>
      <c r="BE291" s="83">
        <f t="shared" ca="1" si="144"/>
        <v>4.0243364196612676E-14</v>
      </c>
      <c r="BF291" s="83">
        <f t="shared" ca="1" si="144"/>
        <v>4.0243364196612676E-14</v>
      </c>
      <c r="BG291" s="83">
        <f t="shared" ca="1" si="144"/>
        <v>4.0243364196612676E-14</v>
      </c>
      <c r="BH291" s="83">
        <f ca="1">BH290*$C291</f>
        <v>4.0243364196612676E-14</v>
      </c>
    </row>
    <row r="292" spans="1:61" x14ac:dyDescent="0.25">
      <c r="A292" s="149" t="s">
        <v>141</v>
      </c>
      <c r="B292" s="149"/>
      <c r="C292" s="147">
        <f>$C$63</f>
        <v>0.115</v>
      </c>
      <c r="G292" s="83">
        <f t="shared" ca="1" si="144"/>
        <v>-0.75611544044922252</v>
      </c>
      <c r="H292" s="83">
        <f t="shared" ca="1" si="144"/>
        <v>-1.3991464232213857</v>
      </c>
      <c r="I292" s="83">
        <f t="shared" ca="1" si="144"/>
        <v>-0.6442438526976344</v>
      </c>
      <c r="J292" s="83">
        <f t="shared" ca="1" si="144"/>
        <v>1.6408458832091484</v>
      </c>
      <c r="K292" s="83">
        <f t="shared" ca="1" si="144"/>
        <v>15.578345611204213</v>
      </c>
      <c r="L292" s="83">
        <f t="shared" ca="1" si="144"/>
        <v>65.021473942566303</v>
      </c>
      <c r="M292" s="83">
        <f t="shared" ca="1" si="144"/>
        <v>61.994100491417008</v>
      </c>
      <c r="N292" s="83">
        <f t="shared" ca="1" si="144"/>
        <v>58.966727040267727</v>
      </c>
      <c r="O292" s="83">
        <f t="shared" ca="1" si="144"/>
        <v>55.939353589118454</v>
      </c>
      <c r="P292" s="83">
        <f t="shared" ca="1" si="144"/>
        <v>52.911980137969174</v>
      </c>
      <c r="Q292" s="83">
        <f t="shared" ca="1" si="144"/>
        <v>49.884606686819886</v>
      </c>
      <c r="R292" s="83">
        <f t="shared" ca="1" si="144"/>
        <v>46.85723323567062</v>
      </c>
      <c r="S292" s="83">
        <f t="shared" ca="1" si="144"/>
        <v>43.829859784521339</v>
      </c>
      <c r="T292" s="83">
        <f t="shared" ca="1" si="144"/>
        <v>40.802486333372052</v>
      </c>
      <c r="U292" s="83">
        <f t="shared" ca="1" si="144"/>
        <v>37.775112882222771</v>
      </c>
      <c r="V292" s="83">
        <f t="shared" ca="1" si="144"/>
        <v>34.747739431073491</v>
      </c>
      <c r="W292" s="83">
        <f t="shared" ca="1" si="144"/>
        <v>31.720365979924214</v>
      </c>
      <c r="X292" s="83">
        <f t="shared" ca="1" si="144"/>
        <v>28.692992528774933</v>
      </c>
      <c r="Y292" s="83">
        <f t="shared" ca="1" si="144"/>
        <v>25.665619077625657</v>
      </c>
      <c r="Z292" s="83">
        <f t="shared" ca="1" si="144"/>
        <v>22.638245626476373</v>
      </c>
      <c r="AA292" s="83">
        <f t="shared" ca="1" si="144"/>
        <v>19.570054786847944</v>
      </c>
      <c r="AB292" s="83">
        <f t="shared" ca="1" si="144"/>
        <v>16.461588667936191</v>
      </c>
      <c r="AC292" s="83">
        <f t="shared" ca="1" si="144"/>
        <v>13.355891436708017</v>
      </c>
      <c r="AD292" s="83">
        <f t="shared" ca="1" si="144"/>
        <v>10.412052048600765</v>
      </c>
      <c r="AE292" s="83">
        <f t="shared" ca="1" si="144"/>
        <v>7.8456112182991919</v>
      </c>
      <c r="AF292" s="83">
        <f t="shared" ca="1" si="144"/>
        <v>6.342198226653589</v>
      </c>
      <c r="AG292" s="83">
        <f t="shared" ca="1" si="144"/>
        <v>5.6840455804914241</v>
      </c>
      <c r="AH292" s="83">
        <f t="shared" ca="1" si="144"/>
        <v>5.0258929343292573</v>
      </c>
      <c r="AI292" s="83">
        <f t="shared" ca="1" si="144"/>
        <v>4.3677402881670915</v>
      </c>
      <c r="AJ292" s="83">
        <f t="shared" ca="1" si="144"/>
        <v>3.7095876420049252</v>
      </c>
      <c r="AK292" s="83">
        <f t="shared" ca="1" si="144"/>
        <v>3.0514349958427602</v>
      </c>
      <c r="AL292" s="83">
        <f t="shared" ca="1" si="144"/>
        <v>2.3932823496805939</v>
      </c>
      <c r="AM292" s="83">
        <f t="shared" ca="1" si="144"/>
        <v>1.7351297035184292</v>
      </c>
      <c r="AN292" s="83">
        <f t="shared" ca="1" si="144"/>
        <v>1.0769770573562634</v>
      </c>
      <c r="AO292" s="83">
        <f t="shared" ca="1" si="144"/>
        <v>0.4188244111940978</v>
      </c>
      <c r="AP292" s="83">
        <f t="shared" ca="1" si="144"/>
        <v>4.4874044056509826E-2</v>
      </c>
      <c r="AQ292" s="83">
        <f t="shared" ca="1" si="144"/>
        <v>4.6279868826104577E-15</v>
      </c>
      <c r="AR292" s="83">
        <f t="shared" ca="1" si="144"/>
        <v>4.6279868826104577E-15</v>
      </c>
      <c r="AS292" s="83">
        <f t="shared" ca="1" si="144"/>
        <v>4.6279868826104577E-15</v>
      </c>
      <c r="AT292" s="83">
        <f t="shared" ca="1" si="144"/>
        <v>4.6279868826104577E-15</v>
      </c>
      <c r="AU292" s="83">
        <f t="shared" ca="1" si="144"/>
        <v>4.6279868826104577E-15</v>
      </c>
      <c r="AV292" s="83">
        <f t="shared" ca="1" si="144"/>
        <v>4.6279868826104577E-15</v>
      </c>
      <c r="AW292" s="83">
        <f t="shared" ca="1" si="144"/>
        <v>4.6279868826104577E-15</v>
      </c>
      <c r="AX292" s="83">
        <f t="shared" ca="1" si="144"/>
        <v>4.6279868826104577E-15</v>
      </c>
      <c r="AY292" s="83">
        <f t="shared" ca="1" si="144"/>
        <v>4.6279868826104577E-15</v>
      </c>
      <c r="AZ292" s="83">
        <f t="shared" ca="1" si="144"/>
        <v>4.6279868826104577E-15</v>
      </c>
      <c r="BA292" s="83">
        <f t="shared" ca="1" si="144"/>
        <v>4.6279868826104577E-15</v>
      </c>
      <c r="BB292" s="83">
        <f t="shared" ca="1" si="144"/>
        <v>4.6279868826104577E-15</v>
      </c>
      <c r="BC292" s="83">
        <f t="shared" ca="1" si="144"/>
        <v>4.6279868826104577E-15</v>
      </c>
      <c r="BD292" s="83">
        <f t="shared" ca="1" si="144"/>
        <v>4.6279868826104577E-15</v>
      </c>
      <c r="BE292" s="83">
        <f t="shared" ca="1" si="144"/>
        <v>4.6279868826104577E-15</v>
      </c>
      <c r="BF292" s="83">
        <f t="shared" ca="1" si="144"/>
        <v>4.6279868826104577E-15</v>
      </c>
      <c r="BG292" s="83">
        <f t="shared" ca="1" si="144"/>
        <v>4.6279868826104577E-15</v>
      </c>
      <c r="BH292" s="83">
        <f ca="1">BH291*$C292</f>
        <v>4.6279868826104577E-15</v>
      </c>
    </row>
    <row r="294" spans="1:61" x14ac:dyDescent="0.25">
      <c r="A294" s="196" t="str">
        <f>A$27</f>
        <v>Riviera Mod</v>
      </c>
      <c r="B294" s="196"/>
    </row>
    <row r="295" spans="1:61" x14ac:dyDescent="0.25">
      <c r="A295" s="197" t="s">
        <v>132</v>
      </c>
      <c r="B295" s="197"/>
      <c r="G295" s="171">
        <f>G$60</f>
        <v>0.95</v>
      </c>
      <c r="H295" s="171">
        <f t="shared" ref="H295:M295" si="145">H$60</f>
        <v>0.98</v>
      </c>
      <c r="I295" s="171">
        <f t="shared" si="145"/>
        <v>0.96</v>
      </c>
      <c r="J295" s="171">
        <f t="shared" si="145"/>
        <v>0.96</v>
      </c>
      <c r="K295" s="171">
        <f t="shared" si="145"/>
        <v>0.96</v>
      </c>
      <c r="L295" s="171">
        <f t="shared" si="145"/>
        <v>0.96</v>
      </c>
      <c r="M295" s="171">
        <f t="shared" si="145"/>
        <v>0.96</v>
      </c>
      <c r="N295" s="171"/>
    </row>
    <row r="296" spans="1:61" x14ac:dyDescent="0.25">
      <c r="A296" s="197" t="s">
        <v>109</v>
      </c>
      <c r="B296" s="197"/>
      <c r="D296" s="144">
        <f>SUM(G296:N296)</f>
        <v>0</v>
      </c>
      <c r="G296" s="144">
        <f>G$27*G295</f>
        <v>0</v>
      </c>
      <c r="H296" s="144">
        <f t="shared" ref="H296:N296" si="146">H$27*H295</f>
        <v>0</v>
      </c>
      <c r="I296" s="144">
        <f t="shared" si="146"/>
        <v>0</v>
      </c>
      <c r="J296" s="144">
        <f t="shared" si="146"/>
        <v>0</v>
      </c>
      <c r="K296" s="144">
        <f t="shared" si="146"/>
        <v>0</v>
      </c>
      <c r="L296" s="144">
        <f t="shared" si="146"/>
        <v>0</v>
      </c>
      <c r="M296" s="144">
        <f t="shared" si="146"/>
        <v>0</v>
      </c>
      <c r="N296" s="144">
        <f t="shared" si="146"/>
        <v>0</v>
      </c>
    </row>
    <row r="297" spans="1:61" x14ac:dyDescent="0.25">
      <c r="A297" s="197" t="s">
        <v>110</v>
      </c>
      <c r="B297" s="197"/>
      <c r="G297" s="144">
        <f t="shared" ref="G297:N297" si="147">+F297+G296</f>
        <v>0</v>
      </c>
      <c r="H297" s="144">
        <f t="shared" si="147"/>
        <v>0</v>
      </c>
      <c r="I297" s="144">
        <f t="shared" si="147"/>
        <v>0</v>
      </c>
      <c r="J297" s="144">
        <f t="shared" si="147"/>
        <v>0</v>
      </c>
      <c r="K297" s="144">
        <f t="shared" si="147"/>
        <v>0</v>
      </c>
      <c r="L297" s="144">
        <f t="shared" si="147"/>
        <v>0</v>
      </c>
      <c r="M297" s="144">
        <f t="shared" si="147"/>
        <v>0</v>
      </c>
      <c r="N297" s="144">
        <f t="shared" si="147"/>
        <v>0</v>
      </c>
    </row>
    <row r="298" spans="1:61" x14ac:dyDescent="0.25">
      <c r="A298" s="197"/>
      <c r="B298" s="197"/>
    </row>
    <row r="299" spans="1:61" x14ac:dyDescent="0.25">
      <c r="A299" s="198" t="s">
        <v>111</v>
      </c>
      <c r="B299" s="198"/>
      <c r="G299" s="144">
        <f t="shared" ref="G299:BH299" si="148">F302</f>
        <v>0</v>
      </c>
      <c r="H299" s="144">
        <f t="shared" si="148"/>
        <v>0</v>
      </c>
      <c r="I299" s="144">
        <f t="shared" si="148"/>
        <v>0</v>
      </c>
      <c r="J299" s="144">
        <f t="shared" si="148"/>
        <v>0</v>
      </c>
      <c r="K299" s="144">
        <f t="shared" si="148"/>
        <v>0</v>
      </c>
      <c r="L299" s="144">
        <f t="shared" si="148"/>
        <v>0</v>
      </c>
      <c r="M299" s="144">
        <f t="shared" si="148"/>
        <v>0</v>
      </c>
      <c r="N299" s="144">
        <f t="shared" si="148"/>
        <v>0</v>
      </c>
      <c r="O299" s="144">
        <f t="shared" si="148"/>
        <v>0</v>
      </c>
      <c r="P299" s="144">
        <f t="shared" si="148"/>
        <v>0</v>
      </c>
      <c r="Q299" s="144">
        <f t="shared" si="148"/>
        <v>0</v>
      </c>
      <c r="R299" s="144">
        <f t="shared" si="148"/>
        <v>0</v>
      </c>
      <c r="S299" s="144">
        <f t="shared" si="148"/>
        <v>0</v>
      </c>
      <c r="T299" s="144">
        <f t="shared" si="148"/>
        <v>0</v>
      </c>
      <c r="U299" s="144">
        <f t="shared" si="148"/>
        <v>0</v>
      </c>
      <c r="V299" s="144">
        <f t="shared" si="148"/>
        <v>0</v>
      </c>
      <c r="W299" s="144">
        <f t="shared" si="148"/>
        <v>0</v>
      </c>
      <c r="X299" s="144">
        <f t="shared" si="148"/>
        <v>0</v>
      </c>
      <c r="Y299" s="144">
        <f t="shared" si="148"/>
        <v>0</v>
      </c>
      <c r="Z299" s="144">
        <f t="shared" si="148"/>
        <v>0</v>
      </c>
      <c r="AA299" s="144">
        <f t="shared" si="148"/>
        <v>0</v>
      </c>
      <c r="AB299" s="144">
        <f t="shared" si="148"/>
        <v>0</v>
      </c>
      <c r="AC299" s="144">
        <f t="shared" si="148"/>
        <v>0</v>
      </c>
      <c r="AD299" s="144">
        <f t="shared" si="148"/>
        <v>0</v>
      </c>
      <c r="AE299" s="144">
        <f t="shared" si="148"/>
        <v>0</v>
      </c>
      <c r="AF299" s="144">
        <f t="shared" si="148"/>
        <v>0</v>
      </c>
      <c r="AG299" s="144">
        <f t="shared" si="148"/>
        <v>0</v>
      </c>
      <c r="AH299" s="144">
        <f t="shared" si="148"/>
        <v>0</v>
      </c>
      <c r="AI299" s="144">
        <f t="shared" si="148"/>
        <v>0</v>
      </c>
      <c r="AJ299" s="144">
        <f t="shared" si="148"/>
        <v>0</v>
      </c>
      <c r="AK299" s="144">
        <f t="shared" si="148"/>
        <v>0</v>
      </c>
      <c r="AL299" s="144">
        <f t="shared" si="148"/>
        <v>0</v>
      </c>
      <c r="AM299" s="144">
        <f t="shared" si="148"/>
        <v>0</v>
      </c>
      <c r="AN299" s="144">
        <f t="shared" si="148"/>
        <v>0</v>
      </c>
      <c r="AO299" s="144">
        <f t="shared" si="148"/>
        <v>0</v>
      </c>
      <c r="AP299" s="144">
        <f t="shared" si="148"/>
        <v>0</v>
      </c>
      <c r="AQ299" s="144">
        <f t="shared" si="148"/>
        <v>0</v>
      </c>
      <c r="AR299" s="144">
        <f t="shared" si="148"/>
        <v>0</v>
      </c>
      <c r="AS299" s="144">
        <f t="shared" si="148"/>
        <v>0</v>
      </c>
      <c r="AT299" s="144">
        <f t="shared" si="148"/>
        <v>0</v>
      </c>
      <c r="AU299" s="144">
        <f t="shared" si="148"/>
        <v>0</v>
      </c>
      <c r="AV299" s="144">
        <f t="shared" si="148"/>
        <v>0</v>
      </c>
      <c r="AW299" s="144">
        <f t="shared" si="148"/>
        <v>0</v>
      </c>
      <c r="AX299" s="144">
        <f t="shared" si="148"/>
        <v>0</v>
      </c>
      <c r="AY299" s="144">
        <f t="shared" si="148"/>
        <v>0</v>
      </c>
      <c r="AZ299" s="144">
        <f t="shared" si="148"/>
        <v>0</v>
      </c>
      <c r="BA299" s="144">
        <f t="shared" si="148"/>
        <v>0</v>
      </c>
      <c r="BB299" s="144">
        <f t="shared" si="148"/>
        <v>0</v>
      </c>
      <c r="BC299" s="144">
        <f t="shared" si="148"/>
        <v>0</v>
      </c>
      <c r="BD299" s="144">
        <f t="shared" si="148"/>
        <v>0</v>
      </c>
      <c r="BE299" s="144">
        <f t="shared" si="148"/>
        <v>0</v>
      </c>
      <c r="BF299" s="144">
        <f t="shared" si="148"/>
        <v>0</v>
      </c>
      <c r="BG299" s="144">
        <f t="shared" si="148"/>
        <v>0</v>
      </c>
      <c r="BH299" s="144">
        <f t="shared" si="148"/>
        <v>0</v>
      </c>
      <c r="BI299" s="144"/>
    </row>
    <row r="300" spans="1:61" x14ac:dyDescent="0.25">
      <c r="A300" s="198" t="s">
        <v>112</v>
      </c>
      <c r="B300" s="198"/>
      <c r="D300" s="144">
        <f>SUM(G300:N300)</f>
        <v>0</v>
      </c>
      <c r="E300" s="144"/>
      <c r="F300" s="144"/>
      <c r="G300" s="144">
        <f>G296</f>
        <v>0</v>
      </c>
      <c r="H300" s="144">
        <f>H296</f>
        <v>0</v>
      </c>
      <c r="I300" s="144">
        <f>I296</f>
        <v>0</v>
      </c>
      <c r="J300" s="144">
        <f t="shared" ref="J300:BH300" si="149">J296</f>
        <v>0</v>
      </c>
      <c r="K300" s="144">
        <f t="shared" si="149"/>
        <v>0</v>
      </c>
      <c r="L300" s="144">
        <f t="shared" si="149"/>
        <v>0</v>
      </c>
      <c r="M300" s="144">
        <f t="shared" si="149"/>
        <v>0</v>
      </c>
      <c r="N300" s="144">
        <f t="shared" si="149"/>
        <v>0</v>
      </c>
      <c r="O300" s="144">
        <f t="shared" si="149"/>
        <v>0</v>
      </c>
      <c r="P300" s="144">
        <f t="shared" si="149"/>
        <v>0</v>
      </c>
      <c r="Q300" s="144">
        <f t="shared" si="149"/>
        <v>0</v>
      </c>
      <c r="R300" s="144">
        <f t="shared" si="149"/>
        <v>0</v>
      </c>
      <c r="S300" s="144">
        <f t="shared" si="149"/>
        <v>0</v>
      </c>
      <c r="T300" s="144">
        <f t="shared" si="149"/>
        <v>0</v>
      </c>
      <c r="U300" s="144">
        <f t="shared" si="149"/>
        <v>0</v>
      </c>
      <c r="V300" s="144">
        <f t="shared" si="149"/>
        <v>0</v>
      </c>
      <c r="W300" s="144">
        <f t="shared" si="149"/>
        <v>0</v>
      </c>
      <c r="X300" s="144">
        <f t="shared" si="149"/>
        <v>0</v>
      </c>
      <c r="Y300" s="144">
        <f t="shared" si="149"/>
        <v>0</v>
      </c>
      <c r="Z300" s="144">
        <f t="shared" si="149"/>
        <v>0</v>
      </c>
      <c r="AA300" s="144">
        <f t="shared" si="149"/>
        <v>0</v>
      </c>
      <c r="AB300" s="144">
        <f t="shared" si="149"/>
        <v>0</v>
      </c>
      <c r="AC300" s="144">
        <f t="shared" si="149"/>
        <v>0</v>
      </c>
      <c r="AD300" s="144">
        <f t="shared" si="149"/>
        <v>0</v>
      </c>
      <c r="AE300" s="144">
        <f t="shared" si="149"/>
        <v>0</v>
      </c>
      <c r="AF300" s="144">
        <f t="shared" si="149"/>
        <v>0</v>
      </c>
      <c r="AG300" s="144">
        <f t="shared" si="149"/>
        <v>0</v>
      </c>
      <c r="AH300" s="144">
        <f t="shared" si="149"/>
        <v>0</v>
      </c>
      <c r="AI300" s="144">
        <f t="shared" si="149"/>
        <v>0</v>
      </c>
      <c r="AJ300" s="144">
        <f t="shared" si="149"/>
        <v>0</v>
      </c>
      <c r="AK300" s="144">
        <f t="shared" si="149"/>
        <v>0</v>
      </c>
      <c r="AL300" s="144">
        <f t="shared" si="149"/>
        <v>0</v>
      </c>
      <c r="AM300" s="144">
        <f t="shared" si="149"/>
        <v>0</v>
      </c>
      <c r="AN300" s="144">
        <f t="shared" si="149"/>
        <v>0</v>
      </c>
      <c r="AO300" s="144">
        <f t="shared" si="149"/>
        <v>0</v>
      </c>
      <c r="AP300" s="144">
        <f t="shared" si="149"/>
        <v>0</v>
      </c>
      <c r="AQ300" s="144">
        <f t="shared" si="149"/>
        <v>0</v>
      </c>
      <c r="AR300" s="144">
        <f t="shared" si="149"/>
        <v>0</v>
      </c>
      <c r="AS300" s="144">
        <f t="shared" si="149"/>
        <v>0</v>
      </c>
      <c r="AT300" s="144">
        <f t="shared" si="149"/>
        <v>0</v>
      </c>
      <c r="AU300" s="144">
        <f t="shared" si="149"/>
        <v>0</v>
      </c>
      <c r="AV300" s="144">
        <f t="shared" si="149"/>
        <v>0</v>
      </c>
      <c r="AW300" s="144">
        <f t="shared" si="149"/>
        <v>0</v>
      </c>
      <c r="AX300" s="144">
        <f t="shared" si="149"/>
        <v>0</v>
      </c>
      <c r="AY300" s="144">
        <f t="shared" si="149"/>
        <v>0</v>
      </c>
      <c r="AZ300" s="144">
        <f t="shared" si="149"/>
        <v>0</v>
      </c>
      <c r="BA300" s="144">
        <f t="shared" si="149"/>
        <v>0</v>
      </c>
      <c r="BB300" s="144">
        <f t="shared" si="149"/>
        <v>0</v>
      </c>
      <c r="BC300" s="144">
        <f t="shared" si="149"/>
        <v>0</v>
      </c>
      <c r="BD300" s="144">
        <f t="shared" si="149"/>
        <v>0</v>
      </c>
      <c r="BE300" s="144">
        <f t="shared" si="149"/>
        <v>0</v>
      </c>
      <c r="BF300" s="144">
        <f t="shared" si="149"/>
        <v>0</v>
      </c>
      <c r="BG300" s="144">
        <f t="shared" si="149"/>
        <v>0</v>
      </c>
      <c r="BH300" s="144">
        <f t="shared" si="149"/>
        <v>0</v>
      </c>
      <c r="BI300" s="144"/>
    </row>
    <row r="301" spans="1:61" x14ac:dyDescent="0.25">
      <c r="A301" s="198" t="s">
        <v>113</v>
      </c>
      <c r="B301" s="198"/>
      <c r="C301" s="147">
        <f>C27</f>
        <v>0.05</v>
      </c>
      <c r="D301" s="144">
        <f>SUM(G301:BH301)</f>
        <v>0</v>
      </c>
      <c r="G301" s="144">
        <f>MAX(-SUM($F296:G296)*$C301,-SUM($F296:G296)-SUM($E301:F301))</f>
        <v>0</v>
      </c>
      <c r="H301" s="144">
        <f>MAX(-SUM($F296:H296)*$C301,-SUM($F296:H296)-SUM($E301:G301))</f>
        <v>0</v>
      </c>
      <c r="I301" s="144">
        <f>MAX(-SUM($F296:I296)*$C301,-SUM($F296:I296)-SUM($E301:H301))</f>
        <v>0</v>
      </c>
      <c r="J301" s="144">
        <f>MAX(-SUM($F296:J296)*$C301,-SUM($F296:J296)-SUM($E301:I301))</f>
        <v>0</v>
      </c>
      <c r="K301" s="144">
        <f>MAX(-SUM($F296:K296)*$C301,-SUM($F296:K296)-SUM($E301:J301))</f>
        <v>0</v>
      </c>
      <c r="L301" s="144">
        <f>MAX(-SUM($F296:L296)*$C301,-SUM($F296:L296)-SUM($E301:K301))</f>
        <v>0</v>
      </c>
      <c r="M301" s="144">
        <f>MAX(-SUM($F296:M296)*$C301,-SUM($F296:M296)-SUM($E301:L301))</f>
        <v>0</v>
      </c>
      <c r="N301" s="144">
        <f>MAX(-SUM($F296:N296)*$C301,-SUM($F296:N296)-SUM($E301:M301))</f>
        <v>0</v>
      </c>
      <c r="O301" s="144">
        <f>MAX(-SUM($F296:O296)*$C301,-SUM($F296:O296)-SUM($E301:N301))</f>
        <v>0</v>
      </c>
      <c r="P301" s="144">
        <f>MAX(-SUM($F296:P296)*$C301,-SUM($F296:P296)-SUM($E301:O301))</f>
        <v>0</v>
      </c>
      <c r="Q301" s="144">
        <f>MAX(-SUM($F296:Q296)*$C301,-SUM($F296:Q296)-SUM($E301:P301))</f>
        <v>0</v>
      </c>
      <c r="R301" s="144">
        <f>MAX(-SUM($F296:R296)*$C301,-SUM($F296:R296)-SUM($E301:Q301))</f>
        <v>0</v>
      </c>
      <c r="S301" s="144">
        <f>MAX(-SUM($F296:S296)*$C301,-SUM($F296:S296)-SUM($E301:R301))</f>
        <v>0</v>
      </c>
      <c r="T301" s="144">
        <f>MAX(-SUM($F296:T296)*$C301,-SUM($F296:T296)-SUM($E301:S301))</f>
        <v>0</v>
      </c>
      <c r="U301" s="144">
        <f>MAX(-SUM($F296:U296)*$C301,-SUM($F296:U296)-SUM($E301:T301))</f>
        <v>0</v>
      </c>
      <c r="V301" s="144">
        <f>MAX(-SUM($F296:V296)*$C301,-SUM($F296:V296)-SUM($E301:U301))</f>
        <v>0</v>
      </c>
      <c r="W301" s="144">
        <f>MAX(-SUM($F296:W296)*$C301,-SUM($F296:W296)-SUM($E301:V301))</f>
        <v>0</v>
      </c>
      <c r="X301" s="144">
        <f>MAX(-SUM($F296:X296)*$C301,-SUM($F296:X296)-SUM($E301:W301))</f>
        <v>0</v>
      </c>
      <c r="Y301" s="144">
        <f>MAX(-SUM($F296:Y296)*$C301,-SUM($F296:Y296)-SUM($E301:X301))</f>
        <v>0</v>
      </c>
      <c r="Z301" s="144">
        <f>MAX(-SUM($F296:Z296)*$C301,-SUM($F296:Z296)-SUM($E301:Y301))</f>
        <v>0</v>
      </c>
      <c r="AA301" s="144">
        <f>MAX(-SUM($F296:AA296)*$C301,-SUM($F296:AA296)-SUM($E301:Z301))</f>
        <v>0</v>
      </c>
      <c r="AB301" s="144">
        <f>MAX(-SUM($F296:AB296)*$C301,-SUM($F296:AB296)-SUM($E301:AA301))</f>
        <v>0</v>
      </c>
      <c r="AC301" s="144">
        <f>MAX(-SUM($F296:AC296)*$C301,-SUM($F296:AC296)-SUM($E301:AB301))</f>
        <v>0</v>
      </c>
      <c r="AD301" s="144">
        <f>MAX(-SUM($F296:AD296)*$C301,-SUM($F296:AD296)-SUM($E301:AC301))</f>
        <v>0</v>
      </c>
      <c r="AE301" s="144">
        <f>MAX(-SUM($F296:AE296)*$C301,-SUM($F296:AE296)-SUM($E301:AD301))</f>
        <v>0</v>
      </c>
      <c r="AF301" s="144">
        <f>MAX(-SUM($F296:AF296)*$C301,-SUM($F296:AF296)-SUM($E301:AE301))</f>
        <v>0</v>
      </c>
      <c r="AG301" s="144">
        <f>MAX(-SUM($F296:AG296)*$C301,-SUM($F296:AG296)-SUM($E301:AF301))</f>
        <v>0</v>
      </c>
      <c r="AH301" s="144">
        <f>MAX(-SUM($F296:AH296)*$C301,-SUM($F296:AH296)-SUM($E301:AG301))</f>
        <v>0</v>
      </c>
      <c r="AI301" s="144">
        <f>MAX(-SUM($F296:AI296)*$C301,-SUM($F296:AI296)-SUM($E301:AH301))</f>
        <v>0</v>
      </c>
      <c r="AJ301" s="144">
        <f>MAX(-SUM($F296:AJ296)*$C301,-SUM($F296:AJ296)-SUM($E301:AI301))</f>
        <v>0</v>
      </c>
      <c r="AK301" s="144">
        <f>MAX(-SUM($F296:AK296)*$C301,-SUM($F296:AK296)-SUM($E301:AJ301))</f>
        <v>0</v>
      </c>
      <c r="AL301" s="144">
        <f>MAX(-SUM($F296:AL296)*$C301,-SUM($F296:AL296)-SUM($E301:AK301))</f>
        <v>0</v>
      </c>
      <c r="AM301" s="144">
        <f>MAX(-SUM($F296:AM296)*$C301,-SUM($F296:AM296)-SUM($E301:AL301))</f>
        <v>0</v>
      </c>
      <c r="AN301" s="144">
        <f>MAX(-SUM($F296:AN296)*$C301,-SUM($F296:AN296)-SUM($E301:AM301))</f>
        <v>0</v>
      </c>
      <c r="AO301" s="144">
        <f>MAX(-SUM($F296:AO296)*$C301,-SUM($F296:AO296)-SUM($E301:AN301))</f>
        <v>0</v>
      </c>
      <c r="AP301" s="144">
        <f>MAX(-SUM($F296:AP296)*$C301,-SUM($F296:AP296)-SUM($E301:AO301))</f>
        <v>0</v>
      </c>
      <c r="AQ301" s="144">
        <f>MAX(-SUM($F296:AQ296)*$C301,-SUM($F296:AQ296)-SUM($E301:AP301))</f>
        <v>0</v>
      </c>
      <c r="AR301" s="144">
        <f>MAX(-SUM($F296:AR296)*$C301,-SUM($F296:AR296)-SUM($E301:AQ301))</f>
        <v>0</v>
      </c>
      <c r="AS301" s="144">
        <f>MAX(-SUM($F296:AS296)*$C301,-SUM($F296:AS296)-SUM($E301:AR301))</f>
        <v>0</v>
      </c>
      <c r="AT301" s="144">
        <f>MAX(-SUM($F296:AT296)*$C301,-SUM($F296:AT296)-SUM($E301:AS301))</f>
        <v>0</v>
      </c>
      <c r="AU301" s="144">
        <f>MAX(-SUM($F296:AU296)*$C301,-SUM($F296:AU296)-SUM($E301:AT301))</f>
        <v>0</v>
      </c>
      <c r="AV301" s="144">
        <f>MAX(-SUM($F296:AV296)*$C301,-SUM($F296:AV296)-SUM($E301:AU301))</f>
        <v>0</v>
      </c>
      <c r="AW301" s="144">
        <f>MAX(-SUM($F296:AW296)*$C301,-SUM($F296:AW296)-SUM($E301:AV301))</f>
        <v>0</v>
      </c>
      <c r="AX301" s="144">
        <f>MAX(-SUM($F296:AX296)*$C301,-SUM($F296:AX296)-SUM($E301:AW301))</f>
        <v>0</v>
      </c>
      <c r="AY301" s="144">
        <f>MAX(-SUM($F296:AY296)*$C301,-SUM($F296:AY296)-SUM($E301:AX301))</f>
        <v>0</v>
      </c>
      <c r="AZ301" s="144">
        <f>MAX(-SUM($F296:AZ296)*$C301,-SUM($F296:AZ296)-SUM($E301:AY301))</f>
        <v>0</v>
      </c>
      <c r="BA301" s="144">
        <f>MAX(-SUM($F296:BA296)*$C301,-SUM($F296:BA296)-SUM($E301:AZ301))</f>
        <v>0</v>
      </c>
      <c r="BB301" s="144">
        <f>MAX(-SUM($F296:BB296)*$C301,-SUM($F296:BB296)-SUM($E301:BA301))</f>
        <v>0</v>
      </c>
      <c r="BC301" s="144">
        <f>MAX(-SUM($F296:BC296)*$C301,-SUM($F296:BC296)-SUM($E301:BB301))</f>
        <v>0</v>
      </c>
      <c r="BD301" s="144">
        <f>MAX(-SUM($F296:BD296)*$C301,-SUM($F296:BD296)-SUM($E301:BC301))</f>
        <v>0</v>
      </c>
      <c r="BE301" s="144">
        <f>MAX(-SUM($F296:BE296)*$C301,-SUM($F296:BE296)-SUM($E301:BD301))</f>
        <v>0</v>
      </c>
      <c r="BF301" s="144">
        <f>MAX(-SUM($F296:BF296)*$C301,-SUM($F296:BF296)-SUM($E301:BE301))</f>
        <v>0</v>
      </c>
      <c r="BG301" s="144">
        <f>MAX(-SUM($F296:BG296)*$C301,-SUM($F296:BG296)-SUM($E301:BF301))</f>
        <v>0</v>
      </c>
      <c r="BH301" s="144">
        <f>MAX(-SUM($F296:BH296)*$C301,-SUM($F296:BH296)-SUM($E301:BG301))</f>
        <v>0</v>
      </c>
      <c r="BI301" s="144"/>
    </row>
    <row r="302" spans="1:61" x14ac:dyDescent="0.25">
      <c r="A302" s="199" t="s">
        <v>114</v>
      </c>
      <c r="B302" s="199"/>
      <c r="D302" s="92">
        <f>SUM(D299:D301)</f>
        <v>0</v>
      </c>
      <c r="G302" s="92">
        <f>SUM(G299:G301)</f>
        <v>0</v>
      </c>
      <c r="H302" s="92">
        <f>SUM(H299:H301)</f>
        <v>0</v>
      </c>
      <c r="I302" s="92">
        <f>SUM(I299:I301)</f>
        <v>0</v>
      </c>
      <c r="J302" s="92">
        <f t="shared" ref="J302:BH302" si="150">SUM(J299:J301)</f>
        <v>0</v>
      </c>
      <c r="K302" s="92">
        <f t="shared" si="150"/>
        <v>0</v>
      </c>
      <c r="L302" s="92">
        <f t="shared" si="150"/>
        <v>0</v>
      </c>
      <c r="M302" s="92">
        <f t="shared" si="150"/>
        <v>0</v>
      </c>
      <c r="N302" s="92">
        <f t="shared" si="150"/>
        <v>0</v>
      </c>
      <c r="O302" s="92">
        <f t="shared" si="150"/>
        <v>0</v>
      </c>
      <c r="P302" s="92">
        <f t="shared" si="150"/>
        <v>0</v>
      </c>
      <c r="Q302" s="92">
        <f t="shared" si="150"/>
        <v>0</v>
      </c>
      <c r="R302" s="92">
        <f t="shared" si="150"/>
        <v>0</v>
      </c>
      <c r="S302" s="92">
        <f t="shared" si="150"/>
        <v>0</v>
      </c>
      <c r="T302" s="92">
        <f t="shared" si="150"/>
        <v>0</v>
      </c>
      <c r="U302" s="92">
        <f t="shared" si="150"/>
        <v>0</v>
      </c>
      <c r="V302" s="92">
        <f t="shared" si="150"/>
        <v>0</v>
      </c>
      <c r="W302" s="92">
        <f t="shared" si="150"/>
        <v>0</v>
      </c>
      <c r="X302" s="92">
        <f t="shared" si="150"/>
        <v>0</v>
      </c>
      <c r="Y302" s="92">
        <f t="shared" si="150"/>
        <v>0</v>
      </c>
      <c r="Z302" s="92">
        <f t="shared" si="150"/>
        <v>0</v>
      </c>
      <c r="AA302" s="92">
        <f t="shared" si="150"/>
        <v>0</v>
      </c>
      <c r="AB302" s="92">
        <f t="shared" si="150"/>
        <v>0</v>
      </c>
      <c r="AC302" s="92">
        <f t="shared" si="150"/>
        <v>0</v>
      </c>
      <c r="AD302" s="92">
        <f t="shared" si="150"/>
        <v>0</v>
      </c>
      <c r="AE302" s="92">
        <f t="shared" si="150"/>
        <v>0</v>
      </c>
      <c r="AF302" s="92">
        <f t="shared" si="150"/>
        <v>0</v>
      </c>
      <c r="AG302" s="92">
        <f t="shared" si="150"/>
        <v>0</v>
      </c>
      <c r="AH302" s="92">
        <f t="shared" si="150"/>
        <v>0</v>
      </c>
      <c r="AI302" s="92">
        <f t="shared" si="150"/>
        <v>0</v>
      </c>
      <c r="AJ302" s="92">
        <f t="shared" si="150"/>
        <v>0</v>
      </c>
      <c r="AK302" s="92">
        <f t="shared" si="150"/>
        <v>0</v>
      </c>
      <c r="AL302" s="92">
        <f t="shared" si="150"/>
        <v>0</v>
      </c>
      <c r="AM302" s="92">
        <f t="shared" si="150"/>
        <v>0</v>
      </c>
      <c r="AN302" s="92">
        <f t="shared" si="150"/>
        <v>0</v>
      </c>
      <c r="AO302" s="92">
        <f t="shared" si="150"/>
        <v>0</v>
      </c>
      <c r="AP302" s="92">
        <f t="shared" si="150"/>
        <v>0</v>
      </c>
      <c r="AQ302" s="92">
        <f t="shared" si="150"/>
        <v>0</v>
      </c>
      <c r="AR302" s="92">
        <f t="shared" si="150"/>
        <v>0</v>
      </c>
      <c r="AS302" s="92">
        <f t="shared" si="150"/>
        <v>0</v>
      </c>
      <c r="AT302" s="92">
        <f t="shared" si="150"/>
        <v>0</v>
      </c>
      <c r="AU302" s="92">
        <f t="shared" si="150"/>
        <v>0</v>
      </c>
      <c r="AV302" s="92">
        <f t="shared" si="150"/>
        <v>0</v>
      </c>
      <c r="AW302" s="92">
        <f t="shared" si="150"/>
        <v>0</v>
      </c>
      <c r="AX302" s="92">
        <f t="shared" si="150"/>
        <v>0</v>
      </c>
      <c r="AY302" s="92">
        <f t="shared" si="150"/>
        <v>0</v>
      </c>
      <c r="AZ302" s="92">
        <f t="shared" si="150"/>
        <v>0</v>
      </c>
      <c r="BA302" s="92">
        <f t="shared" si="150"/>
        <v>0</v>
      </c>
      <c r="BB302" s="92">
        <f t="shared" si="150"/>
        <v>0</v>
      </c>
      <c r="BC302" s="92">
        <f t="shared" si="150"/>
        <v>0</v>
      </c>
      <c r="BD302" s="92">
        <f t="shared" si="150"/>
        <v>0</v>
      </c>
      <c r="BE302" s="92">
        <f t="shared" si="150"/>
        <v>0</v>
      </c>
      <c r="BF302" s="92">
        <f t="shared" si="150"/>
        <v>0</v>
      </c>
      <c r="BG302" s="92">
        <f t="shared" si="150"/>
        <v>0</v>
      </c>
      <c r="BH302" s="92">
        <f t="shared" si="150"/>
        <v>0</v>
      </c>
    </row>
    <row r="303" spans="1:61" x14ac:dyDescent="0.25">
      <c r="A303" s="197"/>
      <c r="B303" s="197"/>
    </row>
    <row r="304" spans="1:61" x14ac:dyDescent="0.25">
      <c r="A304" s="197" t="s">
        <v>115</v>
      </c>
      <c r="B304" s="197"/>
      <c r="G304" s="83">
        <f>G302</f>
        <v>0</v>
      </c>
      <c r="H304" s="83">
        <f>H302</f>
        <v>0</v>
      </c>
      <c r="I304" s="83">
        <f>I302</f>
        <v>0</v>
      </c>
      <c r="J304" s="83">
        <f>J302</f>
        <v>0</v>
      </c>
      <c r="K304" s="83">
        <f t="shared" ref="K304:BH304" si="151">K302</f>
        <v>0</v>
      </c>
      <c r="L304" s="83">
        <f t="shared" si="151"/>
        <v>0</v>
      </c>
      <c r="M304" s="83">
        <f t="shared" si="151"/>
        <v>0</v>
      </c>
      <c r="N304" s="83">
        <f t="shared" si="151"/>
        <v>0</v>
      </c>
      <c r="O304" s="83">
        <f t="shared" si="151"/>
        <v>0</v>
      </c>
      <c r="P304" s="83">
        <f t="shared" si="151"/>
        <v>0</v>
      </c>
      <c r="Q304" s="83">
        <f t="shared" si="151"/>
        <v>0</v>
      </c>
      <c r="R304" s="83">
        <f t="shared" si="151"/>
        <v>0</v>
      </c>
      <c r="S304" s="83">
        <f t="shared" si="151"/>
        <v>0</v>
      </c>
      <c r="T304" s="83">
        <f t="shared" si="151"/>
        <v>0</v>
      </c>
      <c r="U304" s="83">
        <f t="shared" si="151"/>
        <v>0</v>
      </c>
      <c r="V304" s="83">
        <f t="shared" si="151"/>
        <v>0</v>
      </c>
      <c r="W304" s="83">
        <f t="shared" si="151"/>
        <v>0</v>
      </c>
      <c r="X304" s="83">
        <f t="shared" si="151"/>
        <v>0</v>
      </c>
      <c r="Y304" s="83">
        <f t="shared" si="151"/>
        <v>0</v>
      </c>
      <c r="Z304" s="83">
        <f t="shared" si="151"/>
        <v>0</v>
      </c>
      <c r="AA304" s="83">
        <f t="shared" si="151"/>
        <v>0</v>
      </c>
      <c r="AB304" s="83">
        <f t="shared" si="151"/>
        <v>0</v>
      </c>
      <c r="AC304" s="83">
        <f t="shared" si="151"/>
        <v>0</v>
      </c>
      <c r="AD304" s="83">
        <f t="shared" si="151"/>
        <v>0</v>
      </c>
      <c r="AE304" s="83">
        <f t="shared" si="151"/>
        <v>0</v>
      </c>
      <c r="AF304" s="83">
        <f t="shared" si="151"/>
        <v>0</v>
      </c>
      <c r="AG304" s="83">
        <f t="shared" si="151"/>
        <v>0</v>
      </c>
      <c r="AH304" s="83">
        <f t="shared" si="151"/>
        <v>0</v>
      </c>
      <c r="AI304" s="83">
        <f t="shared" si="151"/>
        <v>0</v>
      </c>
      <c r="AJ304" s="83">
        <f t="shared" si="151"/>
        <v>0</v>
      </c>
      <c r="AK304" s="83">
        <f t="shared" si="151"/>
        <v>0</v>
      </c>
      <c r="AL304" s="83">
        <f t="shared" si="151"/>
        <v>0</v>
      </c>
      <c r="AM304" s="83">
        <f t="shared" si="151"/>
        <v>0</v>
      </c>
      <c r="AN304" s="83">
        <f t="shared" si="151"/>
        <v>0</v>
      </c>
      <c r="AO304" s="83">
        <f t="shared" si="151"/>
        <v>0</v>
      </c>
      <c r="AP304" s="83">
        <f t="shared" si="151"/>
        <v>0</v>
      </c>
      <c r="AQ304" s="83">
        <f t="shared" si="151"/>
        <v>0</v>
      </c>
      <c r="AR304" s="83">
        <f t="shared" si="151"/>
        <v>0</v>
      </c>
      <c r="AS304" s="83">
        <f t="shared" si="151"/>
        <v>0</v>
      </c>
      <c r="AT304" s="83">
        <f t="shared" si="151"/>
        <v>0</v>
      </c>
      <c r="AU304" s="83">
        <f t="shared" si="151"/>
        <v>0</v>
      </c>
      <c r="AV304" s="83">
        <f t="shared" si="151"/>
        <v>0</v>
      </c>
      <c r="AW304" s="83">
        <f t="shared" si="151"/>
        <v>0</v>
      </c>
      <c r="AX304" s="83">
        <f t="shared" si="151"/>
        <v>0</v>
      </c>
      <c r="AY304" s="83">
        <f t="shared" si="151"/>
        <v>0</v>
      </c>
      <c r="AZ304" s="83">
        <f t="shared" si="151"/>
        <v>0</v>
      </c>
      <c r="BA304" s="83">
        <f t="shared" si="151"/>
        <v>0</v>
      </c>
      <c r="BB304" s="83">
        <f t="shared" si="151"/>
        <v>0</v>
      </c>
      <c r="BC304" s="83">
        <f t="shared" si="151"/>
        <v>0</v>
      </c>
      <c r="BD304" s="83">
        <f t="shared" si="151"/>
        <v>0</v>
      </c>
      <c r="BE304" s="83">
        <f t="shared" si="151"/>
        <v>0</v>
      </c>
      <c r="BF304" s="83">
        <f t="shared" si="151"/>
        <v>0</v>
      </c>
      <c r="BG304" s="83">
        <f t="shared" si="151"/>
        <v>0</v>
      </c>
      <c r="BH304" s="83">
        <f t="shared" si="151"/>
        <v>0</v>
      </c>
    </row>
    <row r="305" spans="1:61" x14ac:dyDescent="0.25">
      <c r="A305" s="200" t="s">
        <v>133</v>
      </c>
      <c r="B305" s="200"/>
      <c r="C305" s="61">
        <f>$C$61</f>
        <v>2</v>
      </c>
      <c r="D305" s="201"/>
      <c r="G305" s="83">
        <f ca="1">SUM(OFFSET(G304,0,0,1,-MIN($C305,G$55+1)))/$C305</f>
        <v>0</v>
      </c>
      <c r="H305" s="83">
        <f t="shared" ref="H305:BH305" ca="1" si="152">SUM(OFFSET(H304,0,0,1,-MIN($C305,H$55+1)))/$C305</f>
        <v>0</v>
      </c>
      <c r="I305" s="83">
        <f t="shared" ca="1" si="152"/>
        <v>0</v>
      </c>
      <c r="J305" s="83">
        <f t="shared" ca="1" si="152"/>
        <v>0</v>
      </c>
      <c r="K305" s="83">
        <f t="shared" ca="1" si="152"/>
        <v>0</v>
      </c>
      <c r="L305" s="83">
        <f t="shared" ca="1" si="152"/>
        <v>0</v>
      </c>
      <c r="M305" s="83">
        <f t="shared" ca="1" si="152"/>
        <v>0</v>
      </c>
      <c r="N305" s="83">
        <f t="shared" ca="1" si="152"/>
        <v>0</v>
      </c>
      <c r="O305" s="83">
        <f t="shared" ca="1" si="152"/>
        <v>0</v>
      </c>
      <c r="P305" s="83">
        <f t="shared" ca="1" si="152"/>
        <v>0</v>
      </c>
      <c r="Q305" s="83">
        <f t="shared" ca="1" si="152"/>
        <v>0</v>
      </c>
      <c r="R305" s="83">
        <f t="shared" ca="1" si="152"/>
        <v>0</v>
      </c>
      <c r="S305" s="83">
        <f t="shared" ca="1" si="152"/>
        <v>0</v>
      </c>
      <c r="T305" s="83">
        <f t="shared" ca="1" si="152"/>
        <v>0</v>
      </c>
      <c r="U305" s="83">
        <f t="shared" ca="1" si="152"/>
        <v>0</v>
      </c>
      <c r="V305" s="83">
        <f t="shared" ca="1" si="152"/>
        <v>0</v>
      </c>
      <c r="W305" s="83">
        <f t="shared" ca="1" si="152"/>
        <v>0</v>
      </c>
      <c r="X305" s="83">
        <f t="shared" ca="1" si="152"/>
        <v>0</v>
      </c>
      <c r="Y305" s="83">
        <f t="shared" ca="1" si="152"/>
        <v>0</v>
      </c>
      <c r="Z305" s="83">
        <f t="shared" ca="1" si="152"/>
        <v>0</v>
      </c>
      <c r="AA305" s="83">
        <f t="shared" ca="1" si="152"/>
        <v>0</v>
      </c>
      <c r="AB305" s="83">
        <f t="shared" ca="1" si="152"/>
        <v>0</v>
      </c>
      <c r="AC305" s="83">
        <f t="shared" ca="1" si="152"/>
        <v>0</v>
      </c>
      <c r="AD305" s="83">
        <f t="shared" ca="1" si="152"/>
        <v>0</v>
      </c>
      <c r="AE305" s="83">
        <f t="shared" ca="1" si="152"/>
        <v>0</v>
      </c>
      <c r="AF305" s="83">
        <f t="shared" ca="1" si="152"/>
        <v>0</v>
      </c>
      <c r="AG305" s="83">
        <f t="shared" ca="1" si="152"/>
        <v>0</v>
      </c>
      <c r="AH305" s="83">
        <f t="shared" ca="1" si="152"/>
        <v>0</v>
      </c>
      <c r="AI305" s="83">
        <f t="shared" ca="1" si="152"/>
        <v>0</v>
      </c>
      <c r="AJ305" s="83">
        <f t="shared" ca="1" si="152"/>
        <v>0</v>
      </c>
      <c r="AK305" s="83">
        <f t="shared" ca="1" si="152"/>
        <v>0</v>
      </c>
      <c r="AL305" s="83">
        <f t="shared" ca="1" si="152"/>
        <v>0</v>
      </c>
      <c r="AM305" s="83">
        <f t="shared" ca="1" si="152"/>
        <v>0</v>
      </c>
      <c r="AN305" s="83">
        <f t="shared" ca="1" si="152"/>
        <v>0</v>
      </c>
      <c r="AO305" s="83">
        <f t="shared" ca="1" si="152"/>
        <v>0</v>
      </c>
      <c r="AP305" s="83">
        <f t="shared" ca="1" si="152"/>
        <v>0</v>
      </c>
      <c r="AQ305" s="83">
        <f t="shared" ca="1" si="152"/>
        <v>0</v>
      </c>
      <c r="AR305" s="83">
        <f t="shared" ca="1" si="152"/>
        <v>0</v>
      </c>
      <c r="AS305" s="83">
        <f t="shared" ca="1" si="152"/>
        <v>0</v>
      </c>
      <c r="AT305" s="83">
        <f t="shared" ca="1" si="152"/>
        <v>0</v>
      </c>
      <c r="AU305" s="83">
        <f t="shared" ca="1" si="152"/>
        <v>0</v>
      </c>
      <c r="AV305" s="83">
        <f t="shared" ca="1" si="152"/>
        <v>0</v>
      </c>
      <c r="AW305" s="83">
        <f t="shared" ca="1" si="152"/>
        <v>0</v>
      </c>
      <c r="AX305" s="83">
        <f t="shared" ca="1" si="152"/>
        <v>0</v>
      </c>
      <c r="AY305" s="83">
        <f t="shared" ca="1" si="152"/>
        <v>0</v>
      </c>
      <c r="AZ305" s="83">
        <f t="shared" ca="1" si="152"/>
        <v>0</v>
      </c>
      <c r="BA305" s="83">
        <f t="shared" ca="1" si="152"/>
        <v>0</v>
      </c>
      <c r="BB305" s="83">
        <f t="shared" ca="1" si="152"/>
        <v>0</v>
      </c>
      <c r="BC305" s="83">
        <f t="shared" ca="1" si="152"/>
        <v>0</v>
      </c>
      <c r="BD305" s="83">
        <f t="shared" ca="1" si="152"/>
        <v>0</v>
      </c>
      <c r="BE305" s="83">
        <f t="shared" ca="1" si="152"/>
        <v>0</v>
      </c>
      <c r="BF305" s="83">
        <f t="shared" ca="1" si="152"/>
        <v>0</v>
      </c>
      <c r="BG305" s="83">
        <f t="shared" ca="1" si="152"/>
        <v>0</v>
      </c>
      <c r="BH305" s="83">
        <f t="shared" ca="1" si="152"/>
        <v>0</v>
      </c>
    </row>
    <row r="306" spans="1:61" x14ac:dyDescent="0.25">
      <c r="A306" s="200" t="s">
        <v>140</v>
      </c>
      <c r="B306" s="200"/>
      <c r="C306" s="147">
        <f>$C$62</f>
        <v>0.46</v>
      </c>
      <c r="D306" s="190"/>
      <c r="G306" s="83">
        <f t="shared" ref="G306:BG307" ca="1" si="153">G305*$C306</f>
        <v>0</v>
      </c>
      <c r="H306" s="83">
        <f t="shared" ca="1" si="153"/>
        <v>0</v>
      </c>
      <c r="I306" s="83">
        <f t="shared" ca="1" si="153"/>
        <v>0</v>
      </c>
      <c r="J306" s="83">
        <f t="shared" ca="1" si="153"/>
        <v>0</v>
      </c>
      <c r="K306" s="83">
        <f t="shared" ca="1" si="153"/>
        <v>0</v>
      </c>
      <c r="L306" s="83">
        <f t="shared" ca="1" si="153"/>
        <v>0</v>
      </c>
      <c r="M306" s="83">
        <f t="shared" ca="1" si="153"/>
        <v>0</v>
      </c>
      <c r="N306" s="83">
        <f t="shared" ca="1" si="153"/>
        <v>0</v>
      </c>
      <c r="O306" s="83">
        <f t="shared" ca="1" si="153"/>
        <v>0</v>
      </c>
      <c r="P306" s="83">
        <f t="shared" ca="1" si="153"/>
        <v>0</v>
      </c>
      <c r="Q306" s="83">
        <f t="shared" ca="1" si="153"/>
        <v>0</v>
      </c>
      <c r="R306" s="83">
        <f t="shared" ca="1" si="153"/>
        <v>0</v>
      </c>
      <c r="S306" s="83">
        <f t="shared" ca="1" si="153"/>
        <v>0</v>
      </c>
      <c r="T306" s="83">
        <f t="shared" ca="1" si="153"/>
        <v>0</v>
      </c>
      <c r="U306" s="83">
        <f t="shared" ca="1" si="153"/>
        <v>0</v>
      </c>
      <c r="V306" s="83">
        <f t="shared" ca="1" si="153"/>
        <v>0</v>
      </c>
      <c r="W306" s="83">
        <f t="shared" ca="1" si="153"/>
        <v>0</v>
      </c>
      <c r="X306" s="83">
        <f t="shared" ca="1" si="153"/>
        <v>0</v>
      </c>
      <c r="Y306" s="83">
        <f t="shared" ca="1" si="153"/>
        <v>0</v>
      </c>
      <c r="Z306" s="83">
        <f t="shared" ca="1" si="153"/>
        <v>0</v>
      </c>
      <c r="AA306" s="83">
        <f t="shared" ca="1" si="153"/>
        <v>0</v>
      </c>
      <c r="AB306" s="83">
        <f t="shared" ca="1" si="153"/>
        <v>0</v>
      </c>
      <c r="AC306" s="83">
        <f t="shared" ca="1" si="153"/>
        <v>0</v>
      </c>
      <c r="AD306" s="83">
        <f t="shared" ca="1" si="153"/>
        <v>0</v>
      </c>
      <c r="AE306" s="83">
        <f t="shared" ca="1" si="153"/>
        <v>0</v>
      </c>
      <c r="AF306" s="83">
        <f t="shared" ca="1" si="153"/>
        <v>0</v>
      </c>
      <c r="AG306" s="83">
        <f t="shared" ca="1" si="153"/>
        <v>0</v>
      </c>
      <c r="AH306" s="83">
        <f t="shared" ca="1" si="153"/>
        <v>0</v>
      </c>
      <c r="AI306" s="83">
        <f t="shared" ca="1" si="153"/>
        <v>0</v>
      </c>
      <c r="AJ306" s="83">
        <f t="shared" ca="1" si="153"/>
        <v>0</v>
      </c>
      <c r="AK306" s="83">
        <f t="shared" ca="1" si="153"/>
        <v>0</v>
      </c>
      <c r="AL306" s="83">
        <f t="shared" ca="1" si="153"/>
        <v>0</v>
      </c>
      <c r="AM306" s="83">
        <f t="shared" ca="1" si="153"/>
        <v>0</v>
      </c>
      <c r="AN306" s="83">
        <f t="shared" ca="1" si="153"/>
        <v>0</v>
      </c>
      <c r="AO306" s="83">
        <f t="shared" ca="1" si="153"/>
        <v>0</v>
      </c>
      <c r="AP306" s="83">
        <f t="shared" ca="1" si="153"/>
        <v>0</v>
      </c>
      <c r="AQ306" s="83">
        <f t="shared" ca="1" si="153"/>
        <v>0</v>
      </c>
      <c r="AR306" s="83">
        <f t="shared" ca="1" si="153"/>
        <v>0</v>
      </c>
      <c r="AS306" s="83">
        <f t="shared" ca="1" si="153"/>
        <v>0</v>
      </c>
      <c r="AT306" s="83">
        <f t="shared" ca="1" si="153"/>
        <v>0</v>
      </c>
      <c r="AU306" s="83">
        <f t="shared" ca="1" si="153"/>
        <v>0</v>
      </c>
      <c r="AV306" s="83">
        <f t="shared" ca="1" si="153"/>
        <v>0</v>
      </c>
      <c r="AW306" s="83">
        <f t="shared" ca="1" si="153"/>
        <v>0</v>
      </c>
      <c r="AX306" s="83">
        <f t="shared" ca="1" si="153"/>
        <v>0</v>
      </c>
      <c r="AY306" s="83">
        <f t="shared" ca="1" si="153"/>
        <v>0</v>
      </c>
      <c r="AZ306" s="83">
        <f t="shared" ca="1" si="153"/>
        <v>0</v>
      </c>
      <c r="BA306" s="83">
        <f t="shared" ca="1" si="153"/>
        <v>0</v>
      </c>
      <c r="BB306" s="83">
        <f t="shared" ca="1" si="153"/>
        <v>0</v>
      </c>
      <c r="BC306" s="83">
        <f t="shared" ca="1" si="153"/>
        <v>0</v>
      </c>
      <c r="BD306" s="83">
        <f t="shared" ca="1" si="153"/>
        <v>0</v>
      </c>
      <c r="BE306" s="83">
        <f t="shared" ca="1" si="153"/>
        <v>0</v>
      </c>
      <c r="BF306" s="83">
        <f t="shared" ca="1" si="153"/>
        <v>0</v>
      </c>
      <c r="BG306" s="83">
        <f t="shared" ca="1" si="153"/>
        <v>0</v>
      </c>
      <c r="BH306" s="83">
        <f ca="1">BH305*$C306</f>
        <v>0</v>
      </c>
    </row>
    <row r="307" spans="1:61" x14ac:dyDescent="0.25">
      <c r="A307" s="200" t="s">
        <v>141</v>
      </c>
      <c r="B307" s="200"/>
      <c r="C307" s="147">
        <f>$C$63</f>
        <v>0.115</v>
      </c>
      <c r="G307" s="83">
        <f t="shared" ca="1" si="153"/>
        <v>0</v>
      </c>
      <c r="H307" s="83">
        <f t="shared" ca="1" si="153"/>
        <v>0</v>
      </c>
      <c r="I307" s="83">
        <f t="shared" ca="1" si="153"/>
        <v>0</v>
      </c>
      <c r="J307" s="83">
        <f t="shared" ca="1" si="153"/>
        <v>0</v>
      </c>
      <c r="K307" s="83">
        <f t="shared" ca="1" si="153"/>
        <v>0</v>
      </c>
      <c r="L307" s="83">
        <f t="shared" ca="1" si="153"/>
        <v>0</v>
      </c>
      <c r="M307" s="83">
        <f t="shared" ca="1" si="153"/>
        <v>0</v>
      </c>
      <c r="N307" s="83">
        <f t="shared" ca="1" si="153"/>
        <v>0</v>
      </c>
      <c r="O307" s="83">
        <f t="shared" ca="1" si="153"/>
        <v>0</v>
      </c>
      <c r="P307" s="83">
        <f t="shared" ca="1" si="153"/>
        <v>0</v>
      </c>
      <c r="Q307" s="83">
        <f t="shared" ca="1" si="153"/>
        <v>0</v>
      </c>
      <c r="R307" s="83">
        <f t="shared" ca="1" si="153"/>
        <v>0</v>
      </c>
      <c r="S307" s="83">
        <f t="shared" ca="1" si="153"/>
        <v>0</v>
      </c>
      <c r="T307" s="83">
        <f t="shared" ca="1" si="153"/>
        <v>0</v>
      </c>
      <c r="U307" s="83">
        <f t="shared" ca="1" si="153"/>
        <v>0</v>
      </c>
      <c r="V307" s="83">
        <f t="shared" ca="1" si="153"/>
        <v>0</v>
      </c>
      <c r="W307" s="83">
        <f t="shared" ca="1" si="153"/>
        <v>0</v>
      </c>
      <c r="X307" s="83">
        <f t="shared" ca="1" si="153"/>
        <v>0</v>
      </c>
      <c r="Y307" s="83">
        <f t="shared" ca="1" si="153"/>
        <v>0</v>
      </c>
      <c r="Z307" s="83">
        <f t="shared" ca="1" si="153"/>
        <v>0</v>
      </c>
      <c r="AA307" s="83">
        <f t="shared" ca="1" si="153"/>
        <v>0</v>
      </c>
      <c r="AB307" s="83">
        <f t="shared" ca="1" si="153"/>
        <v>0</v>
      </c>
      <c r="AC307" s="83">
        <f t="shared" ca="1" si="153"/>
        <v>0</v>
      </c>
      <c r="AD307" s="83">
        <f t="shared" ca="1" si="153"/>
        <v>0</v>
      </c>
      <c r="AE307" s="83">
        <f t="shared" ca="1" si="153"/>
        <v>0</v>
      </c>
      <c r="AF307" s="83">
        <f t="shared" ca="1" si="153"/>
        <v>0</v>
      </c>
      <c r="AG307" s="83">
        <f t="shared" ca="1" si="153"/>
        <v>0</v>
      </c>
      <c r="AH307" s="83">
        <f t="shared" ca="1" si="153"/>
        <v>0</v>
      </c>
      <c r="AI307" s="83">
        <f t="shared" ca="1" si="153"/>
        <v>0</v>
      </c>
      <c r="AJ307" s="83">
        <f t="shared" ca="1" si="153"/>
        <v>0</v>
      </c>
      <c r="AK307" s="83">
        <f t="shared" ca="1" si="153"/>
        <v>0</v>
      </c>
      <c r="AL307" s="83">
        <f t="shared" ca="1" si="153"/>
        <v>0</v>
      </c>
      <c r="AM307" s="83">
        <f t="shared" ca="1" si="153"/>
        <v>0</v>
      </c>
      <c r="AN307" s="83">
        <f t="shared" ca="1" si="153"/>
        <v>0</v>
      </c>
      <c r="AO307" s="83">
        <f t="shared" ca="1" si="153"/>
        <v>0</v>
      </c>
      <c r="AP307" s="83">
        <f t="shared" ca="1" si="153"/>
        <v>0</v>
      </c>
      <c r="AQ307" s="83">
        <f t="shared" ca="1" si="153"/>
        <v>0</v>
      </c>
      <c r="AR307" s="83">
        <f t="shared" ca="1" si="153"/>
        <v>0</v>
      </c>
      <c r="AS307" s="83">
        <f t="shared" ca="1" si="153"/>
        <v>0</v>
      </c>
      <c r="AT307" s="83">
        <f t="shared" ca="1" si="153"/>
        <v>0</v>
      </c>
      <c r="AU307" s="83">
        <f t="shared" ca="1" si="153"/>
        <v>0</v>
      </c>
      <c r="AV307" s="83">
        <f t="shared" ca="1" si="153"/>
        <v>0</v>
      </c>
      <c r="AW307" s="83">
        <f t="shared" ca="1" si="153"/>
        <v>0</v>
      </c>
      <c r="AX307" s="83">
        <f t="shared" ca="1" si="153"/>
        <v>0</v>
      </c>
      <c r="AY307" s="83">
        <f t="shared" ca="1" si="153"/>
        <v>0</v>
      </c>
      <c r="AZ307" s="83">
        <f t="shared" ca="1" si="153"/>
        <v>0</v>
      </c>
      <c r="BA307" s="83">
        <f t="shared" ca="1" si="153"/>
        <v>0</v>
      </c>
      <c r="BB307" s="83">
        <f t="shared" ca="1" si="153"/>
        <v>0</v>
      </c>
      <c r="BC307" s="83">
        <f t="shared" ca="1" si="153"/>
        <v>0</v>
      </c>
      <c r="BD307" s="83">
        <f t="shared" ca="1" si="153"/>
        <v>0</v>
      </c>
      <c r="BE307" s="83">
        <f t="shared" ca="1" si="153"/>
        <v>0</v>
      </c>
      <c r="BF307" s="83">
        <f t="shared" ca="1" si="153"/>
        <v>0</v>
      </c>
      <c r="BG307" s="83">
        <f t="shared" ca="1" si="153"/>
        <v>0</v>
      </c>
      <c r="BH307" s="83">
        <f ca="1">BH306*$C307</f>
        <v>0</v>
      </c>
    </row>
    <row r="308" spans="1:61" x14ac:dyDescent="0.25">
      <c r="A308" s="197"/>
      <c r="B308" s="197"/>
    </row>
    <row r="309" spans="1:61" x14ac:dyDescent="0.25">
      <c r="A309" s="196" t="str">
        <f>A$28</f>
        <v>Cape Canaveral Mod</v>
      </c>
      <c r="B309" s="196"/>
    </row>
    <row r="310" spans="1:61" x14ac:dyDescent="0.25">
      <c r="A310" s="197" t="s">
        <v>132</v>
      </c>
      <c r="B310" s="197"/>
      <c r="G310" s="171">
        <f>G$60</f>
        <v>0.95</v>
      </c>
      <c r="H310" s="171">
        <f t="shared" ref="H310:M310" si="154">H$60</f>
        <v>0.98</v>
      </c>
      <c r="I310" s="171">
        <f t="shared" si="154"/>
        <v>0.96</v>
      </c>
      <c r="J310" s="171">
        <f t="shared" si="154"/>
        <v>0.96</v>
      </c>
      <c r="K310" s="171">
        <f t="shared" si="154"/>
        <v>0.96</v>
      </c>
      <c r="L310" s="171">
        <f t="shared" si="154"/>
        <v>0.96</v>
      </c>
      <c r="M310" s="171">
        <f t="shared" si="154"/>
        <v>0.96</v>
      </c>
      <c r="N310" s="171"/>
    </row>
    <row r="311" spans="1:61" x14ac:dyDescent="0.25">
      <c r="A311" s="197" t="s">
        <v>109</v>
      </c>
      <c r="B311" s="197"/>
      <c r="D311" s="144">
        <f>SUM(G311:N311)</f>
        <v>0</v>
      </c>
      <c r="G311" s="144">
        <f>G$28*G310</f>
        <v>0</v>
      </c>
      <c r="H311" s="144">
        <f t="shared" ref="H311:N311" si="155">H$28*H310</f>
        <v>0</v>
      </c>
      <c r="I311" s="144">
        <f t="shared" si="155"/>
        <v>0</v>
      </c>
      <c r="J311" s="144">
        <f t="shared" si="155"/>
        <v>0</v>
      </c>
      <c r="K311" s="144">
        <f t="shared" si="155"/>
        <v>0</v>
      </c>
      <c r="L311" s="144">
        <f t="shared" si="155"/>
        <v>0</v>
      </c>
      <c r="M311" s="144">
        <f t="shared" si="155"/>
        <v>0</v>
      </c>
      <c r="N311" s="144">
        <f t="shared" si="155"/>
        <v>0</v>
      </c>
    </row>
    <row r="312" spans="1:61" x14ac:dyDescent="0.25">
      <c r="A312" s="197" t="s">
        <v>110</v>
      </c>
      <c r="B312" s="197"/>
      <c r="G312" s="144">
        <f t="shared" ref="G312:N312" si="156">+F312+G311</f>
        <v>0</v>
      </c>
      <c r="H312" s="144">
        <f t="shared" si="156"/>
        <v>0</v>
      </c>
      <c r="I312" s="144">
        <f t="shared" si="156"/>
        <v>0</v>
      </c>
      <c r="J312" s="144">
        <f t="shared" si="156"/>
        <v>0</v>
      </c>
      <c r="K312" s="144">
        <f t="shared" si="156"/>
        <v>0</v>
      </c>
      <c r="L312" s="144">
        <f t="shared" si="156"/>
        <v>0</v>
      </c>
      <c r="M312" s="144">
        <f t="shared" si="156"/>
        <v>0</v>
      </c>
      <c r="N312" s="144">
        <f t="shared" si="156"/>
        <v>0</v>
      </c>
    </row>
    <row r="313" spans="1:61" x14ac:dyDescent="0.25">
      <c r="A313" s="197"/>
      <c r="B313" s="197"/>
    </row>
    <row r="314" spans="1:61" x14ac:dyDescent="0.25">
      <c r="A314" s="198" t="s">
        <v>111</v>
      </c>
      <c r="B314" s="198"/>
      <c r="G314" s="144">
        <f t="shared" ref="G314:BH314" si="157">F317</f>
        <v>0</v>
      </c>
      <c r="H314" s="144">
        <f t="shared" si="157"/>
        <v>0</v>
      </c>
      <c r="I314" s="144">
        <f t="shared" si="157"/>
        <v>0</v>
      </c>
      <c r="J314" s="144">
        <f t="shared" si="157"/>
        <v>0</v>
      </c>
      <c r="K314" s="144">
        <f t="shared" si="157"/>
        <v>0</v>
      </c>
      <c r="L314" s="144">
        <f t="shared" si="157"/>
        <v>0</v>
      </c>
      <c r="M314" s="144">
        <f t="shared" si="157"/>
        <v>0</v>
      </c>
      <c r="N314" s="144">
        <f t="shared" si="157"/>
        <v>0</v>
      </c>
      <c r="O314" s="144">
        <f t="shared" si="157"/>
        <v>0</v>
      </c>
      <c r="P314" s="144">
        <f t="shared" si="157"/>
        <v>0</v>
      </c>
      <c r="Q314" s="144">
        <f t="shared" si="157"/>
        <v>0</v>
      </c>
      <c r="R314" s="144">
        <f t="shared" si="157"/>
        <v>0</v>
      </c>
      <c r="S314" s="144">
        <f t="shared" si="157"/>
        <v>0</v>
      </c>
      <c r="T314" s="144">
        <f t="shared" si="157"/>
        <v>0</v>
      </c>
      <c r="U314" s="144">
        <f t="shared" si="157"/>
        <v>0</v>
      </c>
      <c r="V314" s="144">
        <f t="shared" si="157"/>
        <v>0</v>
      </c>
      <c r="W314" s="144">
        <f t="shared" si="157"/>
        <v>0</v>
      </c>
      <c r="X314" s="144">
        <f t="shared" si="157"/>
        <v>0</v>
      </c>
      <c r="Y314" s="144">
        <f t="shared" si="157"/>
        <v>0</v>
      </c>
      <c r="Z314" s="144">
        <f t="shared" si="157"/>
        <v>0</v>
      </c>
      <c r="AA314" s="144">
        <f t="shared" si="157"/>
        <v>0</v>
      </c>
      <c r="AB314" s="144">
        <f t="shared" si="157"/>
        <v>0</v>
      </c>
      <c r="AC314" s="144">
        <f t="shared" si="157"/>
        <v>0</v>
      </c>
      <c r="AD314" s="144">
        <f t="shared" si="157"/>
        <v>0</v>
      </c>
      <c r="AE314" s="144">
        <f t="shared" si="157"/>
        <v>0</v>
      </c>
      <c r="AF314" s="144">
        <f t="shared" si="157"/>
        <v>0</v>
      </c>
      <c r="AG314" s="144">
        <f t="shared" si="157"/>
        <v>0</v>
      </c>
      <c r="AH314" s="144">
        <f t="shared" si="157"/>
        <v>0</v>
      </c>
      <c r="AI314" s="144">
        <f t="shared" si="157"/>
        <v>0</v>
      </c>
      <c r="AJ314" s="144">
        <f t="shared" si="157"/>
        <v>0</v>
      </c>
      <c r="AK314" s="144">
        <f t="shared" si="157"/>
        <v>0</v>
      </c>
      <c r="AL314" s="144">
        <f t="shared" si="157"/>
        <v>0</v>
      </c>
      <c r="AM314" s="144">
        <f t="shared" si="157"/>
        <v>0</v>
      </c>
      <c r="AN314" s="144">
        <f t="shared" si="157"/>
        <v>0</v>
      </c>
      <c r="AO314" s="144">
        <f t="shared" si="157"/>
        <v>0</v>
      </c>
      <c r="AP314" s="144">
        <f t="shared" si="157"/>
        <v>0</v>
      </c>
      <c r="AQ314" s="144">
        <f t="shared" si="157"/>
        <v>0</v>
      </c>
      <c r="AR314" s="144">
        <f t="shared" si="157"/>
        <v>0</v>
      </c>
      <c r="AS314" s="144">
        <f t="shared" si="157"/>
        <v>0</v>
      </c>
      <c r="AT314" s="144">
        <f t="shared" si="157"/>
        <v>0</v>
      </c>
      <c r="AU314" s="144">
        <f t="shared" si="157"/>
        <v>0</v>
      </c>
      <c r="AV314" s="144">
        <f t="shared" si="157"/>
        <v>0</v>
      </c>
      <c r="AW314" s="144">
        <f t="shared" si="157"/>
        <v>0</v>
      </c>
      <c r="AX314" s="144">
        <f t="shared" si="157"/>
        <v>0</v>
      </c>
      <c r="AY314" s="144">
        <f t="shared" si="157"/>
        <v>0</v>
      </c>
      <c r="AZ314" s="144">
        <f t="shared" si="157"/>
        <v>0</v>
      </c>
      <c r="BA314" s="144">
        <f t="shared" si="157"/>
        <v>0</v>
      </c>
      <c r="BB314" s="144">
        <f t="shared" si="157"/>
        <v>0</v>
      </c>
      <c r="BC314" s="144">
        <f t="shared" si="157"/>
        <v>0</v>
      </c>
      <c r="BD314" s="144">
        <f t="shared" si="157"/>
        <v>0</v>
      </c>
      <c r="BE314" s="144">
        <f t="shared" si="157"/>
        <v>0</v>
      </c>
      <c r="BF314" s="144">
        <f t="shared" si="157"/>
        <v>0</v>
      </c>
      <c r="BG314" s="144">
        <f t="shared" si="157"/>
        <v>0</v>
      </c>
      <c r="BH314" s="144">
        <f t="shared" si="157"/>
        <v>0</v>
      </c>
      <c r="BI314" s="144"/>
    </row>
    <row r="315" spans="1:61" x14ac:dyDescent="0.25">
      <c r="A315" s="198" t="s">
        <v>112</v>
      </c>
      <c r="B315" s="198"/>
      <c r="D315" s="144">
        <f>SUM(G315:N315)</f>
        <v>0</v>
      </c>
      <c r="E315" s="144"/>
      <c r="F315" s="144"/>
      <c r="G315" s="144">
        <f>G311</f>
        <v>0</v>
      </c>
      <c r="H315" s="144">
        <f>H311</f>
        <v>0</v>
      </c>
      <c r="I315" s="144">
        <f>I311</f>
        <v>0</v>
      </c>
      <c r="J315" s="144">
        <f t="shared" ref="J315:BH315" si="158">J311</f>
        <v>0</v>
      </c>
      <c r="K315" s="144">
        <f t="shared" si="158"/>
        <v>0</v>
      </c>
      <c r="L315" s="144">
        <f t="shared" si="158"/>
        <v>0</v>
      </c>
      <c r="M315" s="144">
        <f t="shared" si="158"/>
        <v>0</v>
      </c>
      <c r="N315" s="144">
        <f t="shared" si="158"/>
        <v>0</v>
      </c>
      <c r="O315" s="144">
        <f t="shared" si="158"/>
        <v>0</v>
      </c>
      <c r="P315" s="144">
        <f t="shared" si="158"/>
        <v>0</v>
      </c>
      <c r="Q315" s="144">
        <f t="shared" si="158"/>
        <v>0</v>
      </c>
      <c r="R315" s="144">
        <f t="shared" si="158"/>
        <v>0</v>
      </c>
      <c r="S315" s="144">
        <f t="shared" si="158"/>
        <v>0</v>
      </c>
      <c r="T315" s="144">
        <f t="shared" si="158"/>
        <v>0</v>
      </c>
      <c r="U315" s="144">
        <f t="shared" si="158"/>
        <v>0</v>
      </c>
      <c r="V315" s="144">
        <f t="shared" si="158"/>
        <v>0</v>
      </c>
      <c r="W315" s="144">
        <f t="shared" si="158"/>
        <v>0</v>
      </c>
      <c r="X315" s="144">
        <f t="shared" si="158"/>
        <v>0</v>
      </c>
      <c r="Y315" s="144">
        <f t="shared" si="158"/>
        <v>0</v>
      </c>
      <c r="Z315" s="144">
        <f t="shared" si="158"/>
        <v>0</v>
      </c>
      <c r="AA315" s="144">
        <f t="shared" si="158"/>
        <v>0</v>
      </c>
      <c r="AB315" s="144">
        <f t="shared" si="158"/>
        <v>0</v>
      </c>
      <c r="AC315" s="144">
        <f t="shared" si="158"/>
        <v>0</v>
      </c>
      <c r="AD315" s="144">
        <f t="shared" si="158"/>
        <v>0</v>
      </c>
      <c r="AE315" s="144">
        <f t="shared" si="158"/>
        <v>0</v>
      </c>
      <c r="AF315" s="144">
        <f t="shared" si="158"/>
        <v>0</v>
      </c>
      <c r="AG315" s="144">
        <f t="shared" si="158"/>
        <v>0</v>
      </c>
      <c r="AH315" s="144">
        <f t="shared" si="158"/>
        <v>0</v>
      </c>
      <c r="AI315" s="144">
        <f t="shared" si="158"/>
        <v>0</v>
      </c>
      <c r="AJ315" s="144">
        <f t="shared" si="158"/>
        <v>0</v>
      </c>
      <c r="AK315" s="144">
        <f t="shared" si="158"/>
        <v>0</v>
      </c>
      <c r="AL315" s="144">
        <f t="shared" si="158"/>
        <v>0</v>
      </c>
      <c r="AM315" s="144">
        <f t="shared" si="158"/>
        <v>0</v>
      </c>
      <c r="AN315" s="144">
        <f t="shared" si="158"/>
        <v>0</v>
      </c>
      <c r="AO315" s="144">
        <f t="shared" si="158"/>
        <v>0</v>
      </c>
      <c r="AP315" s="144">
        <f t="shared" si="158"/>
        <v>0</v>
      </c>
      <c r="AQ315" s="144">
        <f t="shared" si="158"/>
        <v>0</v>
      </c>
      <c r="AR315" s="144">
        <f t="shared" si="158"/>
        <v>0</v>
      </c>
      <c r="AS315" s="144">
        <f t="shared" si="158"/>
        <v>0</v>
      </c>
      <c r="AT315" s="144">
        <f t="shared" si="158"/>
        <v>0</v>
      </c>
      <c r="AU315" s="144">
        <f t="shared" si="158"/>
        <v>0</v>
      </c>
      <c r="AV315" s="144">
        <f t="shared" si="158"/>
        <v>0</v>
      </c>
      <c r="AW315" s="144">
        <f t="shared" si="158"/>
        <v>0</v>
      </c>
      <c r="AX315" s="144">
        <f t="shared" si="158"/>
        <v>0</v>
      </c>
      <c r="AY315" s="144">
        <f t="shared" si="158"/>
        <v>0</v>
      </c>
      <c r="AZ315" s="144">
        <f t="shared" si="158"/>
        <v>0</v>
      </c>
      <c r="BA315" s="144">
        <f t="shared" si="158"/>
        <v>0</v>
      </c>
      <c r="BB315" s="144">
        <f t="shared" si="158"/>
        <v>0</v>
      </c>
      <c r="BC315" s="144">
        <f t="shared" si="158"/>
        <v>0</v>
      </c>
      <c r="BD315" s="144">
        <f t="shared" si="158"/>
        <v>0</v>
      </c>
      <c r="BE315" s="144">
        <f t="shared" si="158"/>
        <v>0</v>
      </c>
      <c r="BF315" s="144">
        <f t="shared" si="158"/>
        <v>0</v>
      </c>
      <c r="BG315" s="144">
        <f t="shared" si="158"/>
        <v>0</v>
      </c>
      <c r="BH315" s="144">
        <f t="shared" si="158"/>
        <v>0</v>
      </c>
      <c r="BI315" s="144"/>
    </row>
    <row r="316" spans="1:61" x14ac:dyDescent="0.25">
      <c r="A316" s="198" t="s">
        <v>113</v>
      </c>
      <c r="B316" s="198"/>
      <c r="C316" s="147">
        <f>C28</f>
        <v>0.05</v>
      </c>
      <c r="D316" s="144">
        <f>SUM(G316:BH316)</f>
        <v>0</v>
      </c>
      <c r="G316" s="144">
        <f>MAX(-SUM($F311:G311)*$C316,-SUM($F311:G311)-SUM($E316:F316))</f>
        <v>0</v>
      </c>
      <c r="H316" s="144">
        <f>MAX(-SUM($F311:H311)*$C316,-SUM($F311:H311)-SUM($E316:G316))</f>
        <v>0</v>
      </c>
      <c r="I316" s="144">
        <f>MAX(-SUM($F311:I311)*$C316,-SUM($F311:I311)-SUM($E316:H316))</f>
        <v>0</v>
      </c>
      <c r="J316" s="144">
        <f>MAX(-SUM($F311:J311)*$C316,-SUM($F311:J311)-SUM($E316:I316))</f>
        <v>0</v>
      </c>
      <c r="K316" s="144">
        <f>MAX(-SUM($F311:K311)*$C316,-SUM($F311:K311)-SUM($E316:J316))</f>
        <v>0</v>
      </c>
      <c r="L316" s="144">
        <f>MAX(-SUM($F311:L311)*$C316,-SUM($F311:L311)-SUM($E316:K316))</f>
        <v>0</v>
      </c>
      <c r="M316" s="144">
        <f>MAX(-SUM($F311:M311)*$C316,-SUM($F311:M311)-SUM($E316:L316))</f>
        <v>0</v>
      </c>
      <c r="N316" s="144">
        <f>MAX(-SUM($F311:N311)*$C316,-SUM($F311:N311)-SUM($E316:M316))</f>
        <v>0</v>
      </c>
      <c r="O316" s="144">
        <f>MAX(-SUM($F311:O311)*$C316,-SUM($F311:O311)-SUM($E316:N316))</f>
        <v>0</v>
      </c>
      <c r="P316" s="144">
        <f>MAX(-SUM($F311:P311)*$C316,-SUM($F311:P311)-SUM($E316:O316))</f>
        <v>0</v>
      </c>
      <c r="Q316" s="144">
        <f>MAX(-SUM($F311:Q311)*$C316,-SUM($F311:Q311)-SUM($E316:P316))</f>
        <v>0</v>
      </c>
      <c r="R316" s="144">
        <f>MAX(-SUM($F311:R311)*$C316,-SUM($F311:R311)-SUM($E316:Q316))</f>
        <v>0</v>
      </c>
      <c r="S316" s="144">
        <f>MAX(-SUM($F311:S311)*$C316,-SUM($F311:S311)-SUM($E316:R316))</f>
        <v>0</v>
      </c>
      <c r="T316" s="144">
        <f>MAX(-SUM($F311:T311)*$C316,-SUM($F311:T311)-SUM($E316:S316))</f>
        <v>0</v>
      </c>
      <c r="U316" s="144">
        <f>MAX(-SUM($F311:U311)*$C316,-SUM($F311:U311)-SUM($E316:T316))</f>
        <v>0</v>
      </c>
      <c r="V316" s="144">
        <f>MAX(-SUM($F311:V311)*$C316,-SUM($F311:V311)-SUM($E316:U316))</f>
        <v>0</v>
      </c>
      <c r="W316" s="144">
        <f>MAX(-SUM($F311:W311)*$C316,-SUM($F311:W311)-SUM($E316:V316))</f>
        <v>0</v>
      </c>
      <c r="X316" s="144">
        <f>MAX(-SUM($F311:X311)*$C316,-SUM($F311:X311)-SUM($E316:W316))</f>
        <v>0</v>
      </c>
      <c r="Y316" s="144">
        <f>MAX(-SUM($F311:Y311)*$C316,-SUM($F311:Y311)-SUM($E316:X316))</f>
        <v>0</v>
      </c>
      <c r="Z316" s="144">
        <f>MAX(-SUM($F311:Z311)*$C316,-SUM($F311:Z311)-SUM($E316:Y316))</f>
        <v>0</v>
      </c>
      <c r="AA316" s="144">
        <f>MAX(-SUM($F311:AA311)*$C316,-SUM($F311:AA311)-SUM($E316:Z316))</f>
        <v>0</v>
      </c>
      <c r="AB316" s="144">
        <f>MAX(-SUM($F311:AB311)*$C316,-SUM($F311:AB311)-SUM($E316:AA316))</f>
        <v>0</v>
      </c>
      <c r="AC316" s="144">
        <f>MAX(-SUM($F311:AC311)*$C316,-SUM($F311:AC311)-SUM($E316:AB316))</f>
        <v>0</v>
      </c>
      <c r="AD316" s="144">
        <f>MAX(-SUM($F311:AD311)*$C316,-SUM($F311:AD311)-SUM($E316:AC316))</f>
        <v>0</v>
      </c>
      <c r="AE316" s="144">
        <f>MAX(-SUM($F311:AE311)*$C316,-SUM($F311:AE311)-SUM($E316:AD316))</f>
        <v>0</v>
      </c>
      <c r="AF316" s="144">
        <f>MAX(-SUM($F311:AF311)*$C316,-SUM($F311:AF311)-SUM($E316:AE316))</f>
        <v>0</v>
      </c>
      <c r="AG316" s="144">
        <f>MAX(-SUM($F311:AG311)*$C316,-SUM($F311:AG311)-SUM($E316:AF316))</f>
        <v>0</v>
      </c>
      <c r="AH316" s="144">
        <f>MAX(-SUM($F311:AH311)*$C316,-SUM($F311:AH311)-SUM($E316:AG316))</f>
        <v>0</v>
      </c>
      <c r="AI316" s="144">
        <f>MAX(-SUM($F311:AI311)*$C316,-SUM($F311:AI311)-SUM($E316:AH316))</f>
        <v>0</v>
      </c>
      <c r="AJ316" s="144">
        <f>MAX(-SUM($F311:AJ311)*$C316,-SUM($F311:AJ311)-SUM($E316:AI316))</f>
        <v>0</v>
      </c>
      <c r="AK316" s="144">
        <f>MAX(-SUM($F311:AK311)*$C316,-SUM($F311:AK311)-SUM($E316:AJ316))</f>
        <v>0</v>
      </c>
      <c r="AL316" s="144">
        <f>MAX(-SUM($F311:AL311)*$C316,-SUM($F311:AL311)-SUM($E316:AK316))</f>
        <v>0</v>
      </c>
      <c r="AM316" s="144">
        <f>MAX(-SUM($F311:AM311)*$C316,-SUM($F311:AM311)-SUM($E316:AL316))</f>
        <v>0</v>
      </c>
      <c r="AN316" s="144">
        <f>MAX(-SUM($F311:AN311)*$C316,-SUM($F311:AN311)-SUM($E316:AM316))</f>
        <v>0</v>
      </c>
      <c r="AO316" s="144">
        <f>MAX(-SUM($F311:AO311)*$C316,-SUM($F311:AO311)-SUM($E316:AN316))</f>
        <v>0</v>
      </c>
      <c r="AP316" s="144">
        <f>MAX(-SUM($F311:AP311)*$C316,-SUM($F311:AP311)-SUM($E316:AO316))</f>
        <v>0</v>
      </c>
      <c r="AQ316" s="144">
        <f>MAX(-SUM($F311:AQ311)*$C316,-SUM($F311:AQ311)-SUM($E316:AP316))</f>
        <v>0</v>
      </c>
      <c r="AR316" s="144">
        <f>MAX(-SUM($F311:AR311)*$C316,-SUM($F311:AR311)-SUM($E316:AQ316))</f>
        <v>0</v>
      </c>
      <c r="AS316" s="144">
        <f>MAX(-SUM($F311:AS311)*$C316,-SUM($F311:AS311)-SUM($E316:AR316))</f>
        <v>0</v>
      </c>
      <c r="AT316" s="144">
        <f>MAX(-SUM($F311:AT311)*$C316,-SUM($F311:AT311)-SUM($E316:AS316))</f>
        <v>0</v>
      </c>
      <c r="AU316" s="144">
        <f>MAX(-SUM($F311:AU311)*$C316,-SUM($F311:AU311)-SUM($E316:AT316))</f>
        <v>0</v>
      </c>
      <c r="AV316" s="144">
        <f>MAX(-SUM($F311:AV311)*$C316,-SUM($F311:AV311)-SUM($E316:AU316))</f>
        <v>0</v>
      </c>
      <c r="AW316" s="144">
        <f>MAX(-SUM($F311:AW311)*$C316,-SUM($F311:AW311)-SUM($E316:AV316))</f>
        <v>0</v>
      </c>
      <c r="AX316" s="144">
        <f>MAX(-SUM($F311:AX311)*$C316,-SUM($F311:AX311)-SUM($E316:AW316))</f>
        <v>0</v>
      </c>
      <c r="AY316" s="144">
        <f>MAX(-SUM($F311:AY311)*$C316,-SUM($F311:AY311)-SUM($E316:AX316))</f>
        <v>0</v>
      </c>
      <c r="AZ316" s="144">
        <f>MAX(-SUM($F311:AZ311)*$C316,-SUM($F311:AZ311)-SUM($E316:AY316))</f>
        <v>0</v>
      </c>
      <c r="BA316" s="144">
        <f>MAX(-SUM($F311:BA311)*$C316,-SUM($F311:BA311)-SUM($E316:AZ316))</f>
        <v>0</v>
      </c>
      <c r="BB316" s="144">
        <f>MAX(-SUM($F311:BB311)*$C316,-SUM($F311:BB311)-SUM($E316:BA316))</f>
        <v>0</v>
      </c>
      <c r="BC316" s="144">
        <f>MAX(-SUM($F311:BC311)*$C316,-SUM($F311:BC311)-SUM($E316:BB316))</f>
        <v>0</v>
      </c>
      <c r="BD316" s="144">
        <f>MAX(-SUM($F311:BD311)*$C316,-SUM($F311:BD311)-SUM($E316:BC316))</f>
        <v>0</v>
      </c>
      <c r="BE316" s="144">
        <f>MAX(-SUM($F311:BE311)*$C316,-SUM($F311:BE311)-SUM($E316:BD316))</f>
        <v>0</v>
      </c>
      <c r="BF316" s="144">
        <f>MAX(-SUM($F311:BF311)*$C316,-SUM($F311:BF311)-SUM($E316:BE316))</f>
        <v>0</v>
      </c>
      <c r="BG316" s="144">
        <f>MAX(-SUM($F311:BG311)*$C316,-SUM($F311:BG311)-SUM($E316:BF316))</f>
        <v>0</v>
      </c>
      <c r="BH316" s="144">
        <f>MAX(-SUM($F311:BH311)*$C316,-SUM($F311:BH311)-SUM($E316:BG316))</f>
        <v>0</v>
      </c>
      <c r="BI316" s="144"/>
    </row>
    <row r="317" spans="1:61" x14ac:dyDescent="0.25">
      <c r="A317" s="199" t="s">
        <v>114</v>
      </c>
      <c r="B317" s="199"/>
      <c r="D317" s="92">
        <f>SUM(D314:D316)</f>
        <v>0</v>
      </c>
      <c r="G317" s="92">
        <f>SUM(G314:G316)</f>
        <v>0</v>
      </c>
      <c r="H317" s="92">
        <f>SUM(H314:H316)</f>
        <v>0</v>
      </c>
      <c r="I317" s="92">
        <f>SUM(I314:I316)</f>
        <v>0</v>
      </c>
      <c r="J317" s="92">
        <f t="shared" ref="J317:BH317" si="159">SUM(J314:J316)</f>
        <v>0</v>
      </c>
      <c r="K317" s="92">
        <f t="shared" si="159"/>
        <v>0</v>
      </c>
      <c r="L317" s="92">
        <f t="shared" si="159"/>
        <v>0</v>
      </c>
      <c r="M317" s="92">
        <f t="shared" si="159"/>
        <v>0</v>
      </c>
      <c r="N317" s="92">
        <f t="shared" si="159"/>
        <v>0</v>
      </c>
      <c r="O317" s="92">
        <f t="shared" si="159"/>
        <v>0</v>
      </c>
      <c r="P317" s="92">
        <f t="shared" si="159"/>
        <v>0</v>
      </c>
      <c r="Q317" s="92">
        <f t="shared" si="159"/>
        <v>0</v>
      </c>
      <c r="R317" s="92">
        <f t="shared" si="159"/>
        <v>0</v>
      </c>
      <c r="S317" s="92">
        <f t="shared" si="159"/>
        <v>0</v>
      </c>
      <c r="T317" s="92">
        <f t="shared" si="159"/>
        <v>0</v>
      </c>
      <c r="U317" s="92">
        <f t="shared" si="159"/>
        <v>0</v>
      </c>
      <c r="V317" s="92">
        <f t="shared" si="159"/>
        <v>0</v>
      </c>
      <c r="W317" s="92">
        <f t="shared" si="159"/>
        <v>0</v>
      </c>
      <c r="X317" s="92">
        <f t="shared" si="159"/>
        <v>0</v>
      </c>
      <c r="Y317" s="92">
        <f t="shared" si="159"/>
        <v>0</v>
      </c>
      <c r="Z317" s="92">
        <f t="shared" si="159"/>
        <v>0</v>
      </c>
      <c r="AA317" s="92">
        <f t="shared" si="159"/>
        <v>0</v>
      </c>
      <c r="AB317" s="92">
        <f t="shared" si="159"/>
        <v>0</v>
      </c>
      <c r="AC317" s="92">
        <f t="shared" si="159"/>
        <v>0</v>
      </c>
      <c r="AD317" s="92">
        <f t="shared" si="159"/>
        <v>0</v>
      </c>
      <c r="AE317" s="92">
        <f t="shared" si="159"/>
        <v>0</v>
      </c>
      <c r="AF317" s="92">
        <f t="shared" si="159"/>
        <v>0</v>
      </c>
      <c r="AG317" s="92">
        <f t="shared" si="159"/>
        <v>0</v>
      </c>
      <c r="AH317" s="92">
        <f t="shared" si="159"/>
        <v>0</v>
      </c>
      <c r="AI317" s="92">
        <f t="shared" si="159"/>
        <v>0</v>
      </c>
      <c r="AJ317" s="92">
        <f t="shared" si="159"/>
        <v>0</v>
      </c>
      <c r="AK317" s="92">
        <f t="shared" si="159"/>
        <v>0</v>
      </c>
      <c r="AL317" s="92">
        <f t="shared" si="159"/>
        <v>0</v>
      </c>
      <c r="AM317" s="92">
        <f t="shared" si="159"/>
        <v>0</v>
      </c>
      <c r="AN317" s="92">
        <f t="shared" si="159"/>
        <v>0</v>
      </c>
      <c r="AO317" s="92">
        <f t="shared" si="159"/>
        <v>0</v>
      </c>
      <c r="AP317" s="92">
        <f t="shared" si="159"/>
        <v>0</v>
      </c>
      <c r="AQ317" s="92">
        <f t="shared" si="159"/>
        <v>0</v>
      </c>
      <c r="AR317" s="92">
        <f t="shared" si="159"/>
        <v>0</v>
      </c>
      <c r="AS317" s="92">
        <f t="shared" si="159"/>
        <v>0</v>
      </c>
      <c r="AT317" s="92">
        <f t="shared" si="159"/>
        <v>0</v>
      </c>
      <c r="AU317" s="92">
        <f t="shared" si="159"/>
        <v>0</v>
      </c>
      <c r="AV317" s="92">
        <f t="shared" si="159"/>
        <v>0</v>
      </c>
      <c r="AW317" s="92">
        <f t="shared" si="159"/>
        <v>0</v>
      </c>
      <c r="AX317" s="92">
        <f t="shared" si="159"/>
        <v>0</v>
      </c>
      <c r="AY317" s="92">
        <f t="shared" si="159"/>
        <v>0</v>
      </c>
      <c r="AZ317" s="92">
        <f t="shared" si="159"/>
        <v>0</v>
      </c>
      <c r="BA317" s="92">
        <f t="shared" si="159"/>
        <v>0</v>
      </c>
      <c r="BB317" s="92">
        <f t="shared" si="159"/>
        <v>0</v>
      </c>
      <c r="BC317" s="92">
        <f t="shared" si="159"/>
        <v>0</v>
      </c>
      <c r="BD317" s="92">
        <f t="shared" si="159"/>
        <v>0</v>
      </c>
      <c r="BE317" s="92">
        <f t="shared" si="159"/>
        <v>0</v>
      </c>
      <c r="BF317" s="92">
        <f t="shared" si="159"/>
        <v>0</v>
      </c>
      <c r="BG317" s="92">
        <f t="shared" si="159"/>
        <v>0</v>
      </c>
      <c r="BH317" s="92">
        <f t="shared" si="159"/>
        <v>0</v>
      </c>
    </row>
    <row r="318" spans="1:61" x14ac:dyDescent="0.25">
      <c r="A318" s="197"/>
      <c r="B318" s="197"/>
    </row>
    <row r="319" spans="1:61" x14ac:dyDescent="0.25">
      <c r="A319" s="197" t="s">
        <v>115</v>
      </c>
      <c r="B319" s="197"/>
      <c r="G319" s="83">
        <f>G317</f>
        <v>0</v>
      </c>
      <c r="H319" s="83">
        <f>H317</f>
        <v>0</v>
      </c>
      <c r="I319" s="83">
        <f>I317</f>
        <v>0</v>
      </c>
      <c r="J319" s="83">
        <f>J317</f>
        <v>0</v>
      </c>
      <c r="K319" s="83">
        <f t="shared" ref="K319:BH319" si="160">K317</f>
        <v>0</v>
      </c>
      <c r="L319" s="83">
        <f t="shared" si="160"/>
        <v>0</v>
      </c>
      <c r="M319" s="83">
        <f t="shared" si="160"/>
        <v>0</v>
      </c>
      <c r="N319" s="83">
        <f t="shared" si="160"/>
        <v>0</v>
      </c>
      <c r="O319" s="83">
        <f t="shared" si="160"/>
        <v>0</v>
      </c>
      <c r="P319" s="83">
        <f t="shared" si="160"/>
        <v>0</v>
      </c>
      <c r="Q319" s="83">
        <f t="shared" si="160"/>
        <v>0</v>
      </c>
      <c r="R319" s="83">
        <f t="shared" si="160"/>
        <v>0</v>
      </c>
      <c r="S319" s="83">
        <f t="shared" si="160"/>
        <v>0</v>
      </c>
      <c r="T319" s="83">
        <f t="shared" si="160"/>
        <v>0</v>
      </c>
      <c r="U319" s="83">
        <f t="shared" si="160"/>
        <v>0</v>
      </c>
      <c r="V319" s="83">
        <f t="shared" si="160"/>
        <v>0</v>
      </c>
      <c r="W319" s="83">
        <f t="shared" si="160"/>
        <v>0</v>
      </c>
      <c r="X319" s="83">
        <f t="shared" si="160"/>
        <v>0</v>
      </c>
      <c r="Y319" s="83">
        <f t="shared" si="160"/>
        <v>0</v>
      </c>
      <c r="Z319" s="83">
        <f t="shared" si="160"/>
        <v>0</v>
      </c>
      <c r="AA319" s="83">
        <f t="shared" si="160"/>
        <v>0</v>
      </c>
      <c r="AB319" s="83">
        <f t="shared" si="160"/>
        <v>0</v>
      </c>
      <c r="AC319" s="83">
        <f t="shared" si="160"/>
        <v>0</v>
      </c>
      <c r="AD319" s="83">
        <f t="shared" si="160"/>
        <v>0</v>
      </c>
      <c r="AE319" s="83">
        <f t="shared" si="160"/>
        <v>0</v>
      </c>
      <c r="AF319" s="83">
        <f t="shared" si="160"/>
        <v>0</v>
      </c>
      <c r="AG319" s="83">
        <f t="shared" si="160"/>
        <v>0</v>
      </c>
      <c r="AH319" s="83">
        <f t="shared" si="160"/>
        <v>0</v>
      </c>
      <c r="AI319" s="83">
        <f t="shared" si="160"/>
        <v>0</v>
      </c>
      <c r="AJ319" s="83">
        <f t="shared" si="160"/>
        <v>0</v>
      </c>
      <c r="AK319" s="83">
        <f t="shared" si="160"/>
        <v>0</v>
      </c>
      <c r="AL319" s="83">
        <f t="shared" si="160"/>
        <v>0</v>
      </c>
      <c r="AM319" s="83">
        <f t="shared" si="160"/>
        <v>0</v>
      </c>
      <c r="AN319" s="83">
        <f t="shared" si="160"/>
        <v>0</v>
      </c>
      <c r="AO319" s="83">
        <f t="shared" si="160"/>
        <v>0</v>
      </c>
      <c r="AP319" s="83">
        <f t="shared" si="160"/>
        <v>0</v>
      </c>
      <c r="AQ319" s="83">
        <f t="shared" si="160"/>
        <v>0</v>
      </c>
      <c r="AR319" s="83">
        <f t="shared" si="160"/>
        <v>0</v>
      </c>
      <c r="AS319" s="83">
        <f t="shared" si="160"/>
        <v>0</v>
      </c>
      <c r="AT319" s="83">
        <f t="shared" si="160"/>
        <v>0</v>
      </c>
      <c r="AU319" s="83">
        <f t="shared" si="160"/>
        <v>0</v>
      </c>
      <c r="AV319" s="83">
        <f t="shared" si="160"/>
        <v>0</v>
      </c>
      <c r="AW319" s="83">
        <f t="shared" si="160"/>
        <v>0</v>
      </c>
      <c r="AX319" s="83">
        <f t="shared" si="160"/>
        <v>0</v>
      </c>
      <c r="AY319" s="83">
        <f t="shared" si="160"/>
        <v>0</v>
      </c>
      <c r="AZ319" s="83">
        <f t="shared" si="160"/>
        <v>0</v>
      </c>
      <c r="BA319" s="83">
        <f t="shared" si="160"/>
        <v>0</v>
      </c>
      <c r="BB319" s="83">
        <f t="shared" si="160"/>
        <v>0</v>
      </c>
      <c r="BC319" s="83">
        <f t="shared" si="160"/>
        <v>0</v>
      </c>
      <c r="BD319" s="83">
        <f t="shared" si="160"/>
        <v>0</v>
      </c>
      <c r="BE319" s="83">
        <f t="shared" si="160"/>
        <v>0</v>
      </c>
      <c r="BF319" s="83">
        <f t="shared" si="160"/>
        <v>0</v>
      </c>
      <c r="BG319" s="83">
        <f t="shared" si="160"/>
        <v>0</v>
      </c>
      <c r="BH319" s="83">
        <f t="shared" si="160"/>
        <v>0</v>
      </c>
    </row>
    <row r="320" spans="1:61" x14ac:dyDescent="0.25">
      <c r="A320" s="200" t="s">
        <v>133</v>
      </c>
      <c r="B320" s="200"/>
      <c r="C320" s="61">
        <f>$C$61</f>
        <v>2</v>
      </c>
      <c r="D320" s="189"/>
      <c r="G320" s="83">
        <f ca="1">SUM(OFFSET(G319,0,0,1,-MIN($C320,G$55+1)))/$C320</f>
        <v>0</v>
      </c>
      <c r="H320" s="83">
        <f t="shared" ref="H320:BH320" ca="1" si="161">SUM(OFFSET(H319,0,0,1,-MIN($C320,H$55+1)))/$C320</f>
        <v>0</v>
      </c>
      <c r="I320" s="83">
        <f t="shared" ca="1" si="161"/>
        <v>0</v>
      </c>
      <c r="J320" s="83">
        <f t="shared" ca="1" si="161"/>
        <v>0</v>
      </c>
      <c r="K320" s="83">
        <f t="shared" ca="1" si="161"/>
        <v>0</v>
      </c>
      <c r="L320" s="83">
        <f t="shared" ca="1" si="161"/>
        <v>0</v>
      </c>
      <c r="M320" s="83">
        <f t="shared" ca="1" si="161"/>
        <v>0</v>
      </c>
      <c r="N320" s="83">
        <f t="shared" ca="1" si="161"/>
        <v>0</v>
      </c>
      <c r="O320" s="83">
        <f t="shared" ca="1" si="161"/>
        <v>0</v>
      </c>
      <c r="P320" s="83">
        <f t="shared" ca="1" si="161"/>
        <v>0</v>
      </c>
      <c r="Q320" s="83">
        <f t="shared" ca="1" si="161"/>
        <v>0</v>
      </c>
      <c r="R320" s="83">
        <f t="shared" ca="1" si="161"/>
        <v>0</v>
      </c>
      <c r="S320" s="83">
        <f t="shared" ca="1" si="161"/>
        <v>0</v>
      </c>
      <c r="T320" s="83">
        <f t="shared" ca="1" si="161"/>
        <v>0</v>
      </c>
      <c r="U320" s="83">
        <f t="shared" ca="1" si="161"/>
        <v>0</v>
      </c>
      <c r="V320" s="83">
        <f t="shared" ca="1" si="161"/>
        <v>0</v>
      </c>
      <c r="W320" s="83">
        <f t="shared" ca="1" si="161"/>
        <v>0</v>
      </c>
      <c r="X320" s="83">
        <f t="shared" ca="1" si="161"/>
        <v>0</v>
      </c>
      <c r="Y320" s="83">
        <f t="shared" ca="1" si="161"/>
        <v>0</v>
      </c>
      <c r="Z320" s="83">
        <f t="shared" ca="1" si="161"/>
        <v>0</v>
      </c>
      <c r="AA320" s="83">
        <f t="shared" ca="1" si="161"/>
        <v>0</v>
      </c>
      <c r="AB320" s="83">
        <f t="shared" ca="1" si="161"/>
        <v>0</v>
      </c>
      <c r="AC320" s="83">
        <f t="shared" ca="1" si="161"/>
        <v>0</v>
      </c>
      <c r="AD320" s="83">
        <f t="shared" ca="1" si="161"/>
        <v>0</v>
      </c>
      <c r="AE320" s="83">
        <f t="shared" ca="1" si="161"/>
        <v>0</v>
      </c>
      <c r="AF320" s="83">
        <f t="shared" ca="1" si="161"/>
        <v>0</v>
      </c>
      <c r="AG320" s="83">
        <f t="shared" ca="1" si="161"/>
        <v>0</v>
      </c>
      <c r="AH320" s="83">
        <f t="shared" ca="1" si="161"/>
        <v>0</v>
      </c>
      <c r="AI320" s="83">
        <f t="shared" ca="1" si="161"/>
        <v>0</v>
      </c>
      <c r="AJ320" s="83">
        <f t="shared" ca="1" si="161"/>
        <v>0</v>
      </c>
      <c r="AK320" s="83">
        <f t="shared" ca="1" si="161"/>
        <v>0</v>
      </c>
      <c r="AL320" s="83">
        <f t="shared" ca="1" si="161"/>
        <v>0</v>
      </c>
      <c r="AM320" s="83">
        <f t="shared" ca="1" si="161"/>
        <v>0</v>
      </c>
      <c r="AN320" s="83">
        <f t="shared" ca="1" si="161"/>
        <v>0</v>
      </c>
      <c r="AO320" s="83">
        <f t="shared" ca="1" si="161"/>
        <v>0</v>
      </c>
      <c r="AP320" s="83">
        <f t="shared" ca="1" si="161"/>
        <v>0</v>
      </c>
      <c r="AQ320" s="83">
        <f t="shared" ca="1" si="161"/>
        <v>0</v>
      </c>
      <c r="AR320" s="83">
        <f t="shared" ca="1" si="161"/>
        <v>0</v>
      </c>
      <c r="AS320" s="83">
        <f t="shared" ca="1" si="161"/>
        <v>0</v>
      </c>
      <c r="AT320" s="83">
        <f t="shared" ca="1" si="161"/>
        <v>0</v>
      </c>
      <c r="AU320" s="83">
        <f t="shared" ca="1" si="161"/>
        <v>0</v>
      </c>
      <c r="AV320" s="83">
        <f t="shared" ca="1" si="161"/>
        <v>0</v>
      </c>
      <c r="AW320" s="83">
        <f t="shared" ca="1" si="161"/>
        <v>0</v>
      </c>
      <c r="AX320" s="83">
        <f t="shared" ca="1" si="161"/>
        <v>0</v>
      </c>
      <c r="AY320" s="83">
        <f t="shared" ca="1" si="161"/>
        <v>0</v>
      </c>
      <c r="AZ320" s="83">
        <f t="shared" ca="1" si="161"/>
        <v>0</v>
      </c>
      <c r="BA320" s="83">
        <f t="shared" ca="1" si="161"/>
        <v>0</v>
      </c>
      <c r="BB320" s="83">
        <f t="shared" ca="1" si="161"/>
        <v>0</v>
      </c>
      <c r="BC320" s="83">
        <f t="shared" ca="1" si="161"/>
        <v>0</v>
      </c>
      <c r="BD320" s="83">
        <f t="shared" ca="1" si="161"/>
        <v>0</v>
      </c>
      <c r="BE320" s="83">
        <f t="shared" ca="1" si="161"/>
        <v>0</v>
      </c>
      <c r="BF320" s="83">
        <f t="shared" ca="1" si="161"/>
        <v>0</v>
      </c>
      <c r="BG320" s="83">
        <f t="shared" ca="1" si="161"/>
        <v>0</v>
      </c>
      <c r="BH320" s="83">
        <f t="shared" ca="1" si="161"/>
        <v>0</v>
      </c>
    </row>
    <row r="321" spans="1:61" x14ac:dyDescent="0.25">
      <c r="A321" s="200" t="s">
        <v>140</v>
      </c>
      <c r="B321" s="200"/>
      <c r="C321" s="147">
        <f>$C$62</f>
        <v>0.46</v>
      </c>
      <c r="G321" s="83">
        <f t="shared" ref="G321:BG322" ca="1" si="162">G320*$C321</f>
        <v>0</v>
      </c>
      <c r="H321" s="83">
        <f t="shared" ca="1" si="162"/>
        <v>0</v>
      </c>
      <c r="I321" s="83">
        <f t="shared" ca="1" si="162"/>
        <v>0</v>
      </c>
      <c r="J321" s="83">
        <f t="shared" ca="1" si="162"/>
        <v>0</v>
      </c>
      <c r="K321" s="83">
        <f t="shared" ca="1" si="162"/>
        <v>0</v>
      </c>
      <c r="L321" s="83">
        <f t="shared" ca="1" si="162"/>
        <v>0</v>
      </c>
      <c r="M321" s="83">
        <f t="shared" ca="1" si="162"/>
        <v>0</v>
      </c>
      <c r="N321" s="83">
        <f t="shared" ca="1" si="162"/>
        <v>0</v>
      </c>
      <c r="O321" s="83">
        <f t="shared" ca="1" si="162"/>
        <v>0</v>
      </c>
      <c r="P321" s="83">
        <f t="shared" ca="1" si="162"/>
        <v>0</v>
      </c>
      <c r="Q321" s="83">
        <f t="shared" ca="1" si="162"/>
        <v>0</v>
      </c>
      <c r="R321" s="83">
        <f t="shared" ca="1" si="162"/>
        <v>0</v>
      </c>
      <c r="S321" s="83">
        <f t="shared" ca="1" si="162"/>
        <v>0</v>
      </c>
      <c r="T321" s="83">
        <f t="shared" ca="1" si="162"/>
        <v>0</v>
      </c>
      <c r="U321" s="83">
        <f t="shared" ca="1" si="162"/>
        <v>0</v>
      </c>
      <c r="V321" s="83">
        <f t="shared" ca="1" si="162"/>
        <v>0</v>
      </c>
      <c r="W321" s="83">
        <f t="shared" ca="1" si="162"/>
        <v>0</v>
      </c>
      <c r="X321" s="83">
        <f t="shared" ca="1" si="162"/>
        <v>0</v>
      </c>
      <c r="Y321" s="83">
        <f t="shared" ca="1" si="162"/>
        <v>0</v>
      </c>
      <c r="Z321" s="83">
        <f t="shared" ca="1" si="162"/>
        <v>0</v>
      </c>
      <c r="AA321" s="83">
        <f t="shared" ca="1" si="162"/>
        <v>0</v>
      </c>
      <c r="AB321" s="83">
        <f t="shared" ca="1" si="162"/>
        <v>0</v>
      </c>
      <c r="AC321" s="83">
        <f t="shared" ca="1" si="162"/>
        <v>0</v>
      </c>
      <c r="AD321" s="83">
        <f t="shared" ca="1" si="162"/>
        <v>0</v>
      </c>
      <c r="AE321" s="83">
        <f t="shared" ca="1" si="162"/>
        <v>0</v>
      </c>
      <c r="AF321" s="83">
        <f t="shared" ca="1" si="162"/>
        <v>0</v>
      </c>
      <c r="AG321" s="83">
        <f t="shared" ca="1" si="162"/>
        <v>0</v>
      </c>
      <c r="AH321" s="83">
        <f t="shared" ca="1" si="162"/>
        <v>0</v>
      </c>
      <c r="AI321" s="83">
        <f t="shared" ca="1" si="162"/>
        <v>0</v>
      </c>
      <c r="AJ321" s="83">
        <f t="shared" ca="1" si="162"/>
        <v>0</v>
      </c>
      <c r="AK321" s="83">
        <f t="shared" ca="1" si="162"/>
        <v>0</v>
      </c>
      <c r="AL321" s="83">
        <f t="shared" ca="1" si="162"/>
        <v>0</v>
      </c>
      <c r="AM321" s="83">
        <f t="shared" ca="1" si="162"/>
        <v>0</v>
      </c>
      <c r="AN321" s="83">
        <f t="shared" ca="1" si="162"/>
        <v>0</v>
      </c>
      <c r="AO321" s="83">
        <f t="shared" ca="1" si="162"/>
        <v>0</v>
      </c>
      <c r="AP321" s="83">
        <f t="shared" ca="1" si="162"/>
        <v>0</v>
      </c>
      <c r="AQ321" s="83">
        <f t="shared" ca="1" si="162"/>
        <v>0</v>
      </c>
      <c r="AR321" s="83">
        <f t="shared" ca="1" si="162"/>
        <v>0</v>
      </c>
      <c r="AS321" s="83">
        <f t="shared" ca="1" si="162"/>
        <v>0</v>
      </c>
      <c r="AT321" s="83">
        <f t="shared" ca="1" si="162"/>
        <v>0</v>
      </c>
      <c r="AU321" s="83">
        <f t="shared" ca="1" si="162"/>
        <v>0</v>
      </c>
      <c r="AV321" s="83">
        <f t="shared" ca="1" si="162"/>
        <v>0</v>
      </c>
      <c r="AW321" s="83">
        <f t="shared" ca="1" si="162"/>
        <v>0</v>
      </c>
      <c r="AX321" s="83">
        <f t="shared" ca="1" si="162"/>
        <v>0</v>
      </c>
      <c r="AY321" s="83">
        <f t="shared" ca="1" si="162"/>
        <v>0</v>
      </c>
      <c r="AZ321" s="83">
        <f t="shared" ca="1" si="162"/>
        <v>0</v>
      </c>
      <c r="BA321" s="83">
        <f t="shared" ca="1" si="162"/>
        <v>0</v>
      </c>
      <c r="BB321" s="83">
        <f t="shared" ca="1" si="162"/>
        <v>0</v>
      </c>
      <c r="BC321" s="83">
        <f t="shared" ca="1" si="162"/>
        <v>0</v>
      </c>
      <c r="BD321" s="83">
        <f t="shared" ca="1" si="162"/>
        <v>0</v>
      </c>
      <c r="BE321" s="83">
        <f t="shared" ca="1" si="162"/>
        <v>0</v>
      </c>
      <c r="BF321" s="83">
        <f t="shared" ca="1" si="162"/>
        <v>0</v>
      </c>
      <c r="BG321" s="83">
        <f t="shared" ca="1" si="162"/>
        <v>0</v>
      </c>
      <c r="BH321" s="83">
        <f ca="1">BH320*$C321</f>
        <v>0</v>
      </c>
    </row>
    <row r="322" spans="1:61" x14ac:dyDescent="0.25">
      <c r="A322" s="200" t="s">
        <v>141</v>
      </c>
      <c r="B322" s="200"/>
      <c r="C322" s="147">
        <f>$C$63</f>
        <v>0.115</v>
      </c>
      <c r="G322" s="83">
        <f t="shared" ca="1" si="162"/>
        <v>0</v>
      </c>
      <c r="H322" s="83">
        <f t="shared" ca="1" si="162"/>
        <v>0</v>
      </c>
      <c r="I322" s="83">
        <f t="shared" ca="1" si="162"/>
        <v>0</v>
      </c>
      <c r="J322" s="83">
        <f t="shared" ca="1" si="162"/>
        <v>0</v>
      </c>
      <c r="K322" s="83">
        <f t="shared" ca="1" si="162"/>
        <v>0</v>
      </c>
      <c r="L322" s="83">
        <f t="shared" ca="1" si="162"/>
        <v>0</v>
      </c>
      <c r="M322" s="83">
        <f t="shared" ca="1" si="162"/>
        <v>0</v>
      </c>
      <c r="N322" s="83">
        <f t="shared" ca="1" si="162"/>
        <v>0</v>
      </c>
      <c r="O322" s="83">
        <f t="shared" ca="1" si="162"/>
        <v>0</v>
      </c>
      <c r="P322" s="83">
        <f t="shared" ca="1" si="162"/>
        <v>0</v>
      </c>
      <c r="Q322" s="83">
        <f t="shared" ca="1" si="162"/>
        <v>0</v>
      </c>
      <c r="R322" s="83">
        <f t="shared" ca="1" si="162"/>
        <v>0</v>
      </c>
      <c r="S322" s="83">
        <f t="shared" ca="1" si="162"/>
        <v>0</v>
      </c>
      <c r="T322" s="83">
        <f t="shared" ca="1" si="162"/>
        <v>0</v>
      </c>
      <c r="U322" s="83">
        <f t="shared" ca="1" si="162"/>
        <v>0</v>
      </c>
      <c r="V322" s="83">
        <f t="shared" ca="1" si="162"/>
        <v>0</v>
      </c>
      <c r="W322" s="83">
        <f t="shared" ca="1" si="162"/>
        <v>0</v>
      </c>
      <c r="X322" s="83">
        <f t="shared" ca="1" si="162"/>
        <v>0</v>
      </c>
      <c r="Y322" s="83">
        <f t="shared" ca="1" si="162"/>
        <v>0</v>
      </c>
      <c r="Z322" s="83">
        <f t="shared" ca="1" si="162"/>
        <v>0</v>
      </c>
      <c r="AA322" s="83">
        <f t="shared" ca="1" si="162"/>
        <v>0</v>
      </c>
      <c r="AB322" s="83">
        <f t="shared" ca="1" si="162"/>
        <v>0</v>
      </c>
      <c r="AC322" s="83">
        <f t="shared" ca="1" si="162"/>
        <v>0</v>
      </c>
      <c r="AD322" s="83">
        <f t="shared" ca="1" si="162"/>
        <v>0</v>
      </c>
      <c r="AE322" s="83">
        <f t="shared" ca="1" si="162"/>
        <v>0</v>
      </c>
      <c r="AF322" s="83">
        <f t="shared" ca="1" si="162"/>
        <v>0</v>
      </c>
      <c r="AG322" s="83">
        <f t="shared" ca="1" si="162"/>
        <v>0</v>
      </c>
      <c r="AH322" s="83">
        <f t="shared" ca="1" si="162"/>
        <v>0</v>
      </c>
      <c r="AI322" s="83">
        <f t="shared" ca="1" si="162"/>
        <v>0</v>
      </c>
      <c r="AJ322" s="83">
        <f t="shared" ca="1" si="162"/>
        <v>0</v>
      </c>
      <c r="AK322" s="83">
        <f t="shared" ca="1" si="162"/>
        <v>0</v>
      </c>
      <c r="AL322" s="83">
        <f t="shared" ca="1" si="162"/>
        <v>0</v>
      </c>
      <c r="AM322" s="83">
        <f t="shared" ca="1" si="162"/>
        <v>0</v>
      </c>
      <c r="AN322" s="83">
        <f t="shared" ca="1" si="162"/>
        <v>0</v>
      </c>
      <c r="AO322" s="83">
        <f t="shared" ca="1" si="162"/>
        <v>0</v>
      </c>
      <c r="AP322" s="83">
        <f t="shared" ca="1" si="162"/>
        <v>0</v>
      </c>
      <c r="AQ322" s="83">
        <f t="shared" ca="1" si="162"/>
        <v>0</v>
      </c>
      <c r="AR322" s="83">
        <f t="shared" ca="1" si="162"/>
        <v>0</v>
      </c>
      <c r="AS322" s="83">
        <f t="shared" ca="1" si="162"/>
        <v>0</v>
      </c>
      <c r="AT322" s="83">
        <f t="shared" ca="1" si="162"/>
        <v>0</v>
      </c>
      <c r="AU322" s="83">
        <f t="shared" ca="1" si="162"/>
        <v>0</v>
      </c>
      <c r="AV322" s="83">
        <f t="shared" ca="1" si="162"/>
        <v>0</v>
      </c>
      <c r="AW322" s="83">
        <f t="shared" ca="1" si="162"/>
        <v>0</v>
      </c>
      <c r="AX322" s="83">
        <f t="shared" ca="1" si="162"/>
        <v>0</v>
      </c>
      <c r="AY322" s="83">
        <f t="shared" ca="1" si="162"/>
        <v>0</v>
      </c>
      <c r="AZ322" s="83">
        <f t="shared" ca="1" si="162"/>
        <v>0</v>
      </c>
      <c r="BA322" s="83">
        <f t="shared" ca="1" si="162"/>
        <v>0</v>
      </c>
      <c r="BB322" s="83">
        <f t="shared" ca="1" si="162"/>
        <v>0</v>
      </c>
      <c r="BC322" s="83">
        <f t="shared" ca="1" si="162"/>
        <v>0</v>
      </c>
      <c r="BD322" s="83">
        <f t="shared" ca="1" si="162"/>
        <v>0</v>
      </c>
      <c r="BE322" s="83">
        <f t="shared" ca="1" si="162"/>
        <v>0</v>
      </c>
      <c r="BF322" s="83">
        <f t="shared" ca="1" si="162"/>
        <v>0</v>
      </c>
      <c r="BG322" s="83">
        <f t="shared" ca="1" si="162"/>
        <v>0</v>
      </c>
      <c r="BH322" s="83">
        <f ca="1">BH321*$C322</f>
        <v>0</v>
      </c>
    </row>
    <row r="324" spans="1:61" x14ac:dyDescent="0.25">
      <c r="A324" s="196" t="str">
        <f>A$29</f>
        <v>Port Everglades Mod</v>
      </c>
      <c r="B324" s="196"/>
    </row>
    <row r="325" spans="1:61" x14ac:dyDescent="0.25">
      <c r="A325" s="197" t="s">
        <v>132</v>
      </c>
      <c r="B325" s="197"/>
      <c r="G325" s="171">
        <f>G$60</f>
        <v>0.95</v>
      </c>
      <c r="H325" s="171">
        <f t="shared" ref="H325:M325" si="163">H$60</f>
        <v>0.98</v>
      </c>
      <c r="I325" s="171">
        <f t="shared" si="163"/>
        <v>0.96</v>
      </c>
      <c r="J325" s="171">
        <f t="shared" si="163"/>
        <v>0.96</v>
      </c>
      <c r="K325" s="171">
        <f t="shared" si="163"/>
        <v>0.96</v>
      </c>
      <c r="L325" s="171">
        <f t="shared" si="163"/>
        <v>0.96</v>
      </c>
      <c r="M325" s="171">
        <f t="shared" si="163"/>
        <v>0.96</v>
      </c>
      <c r="N325" s="171"/>
    </row>
    <row r="326" spans="1:61" x14ac:dyDescent="0.25">
      <c r="A326" s="197" t="s">
        <v>109</v>
      </c>
      <c r="B326" s="197"/>
      <c r="D326" s="144">
        <f>SUM(G326:N326)</f>
        <v>0</v>
      </c>
      <c r="G326" s="144">
        <f>G$29*G325</f>
        <v>0</v>
      </c>
      <c r="H326" s="144">
        <f t="shared" ref="H326:N326" si="164">H$29*H325</f>
        <v>0</v>
      </c>
      <c r="I326" s="144">
        <f t="shared" si="164"/>
        <v>0</v>
      </c>
      <c r="J326" s="144">
        <f t="shared" si="164"/>
        <v>0</v>
      </c>
      <c r="K326" s="144">
        <f t="shared" si="164"/>
        <v>0</v>
      </c>
      <c r="L326" s="144">
        <f t="shared" si="164"/>
        <v>0</v>
      </c>
      <c r="M326" s="144">
        <f t="shared" si="164"/>
        <v>0</v>
      </c>
      <c r="N326" s="144">
        <f t="shared" si="164"/>
        <v>0</v>
      </c>
    </row>
    <row r="327" spans="1:61" x14ac:dyDescent="0.25">
      <c r="A327" s="197" t="s">
        <v>110</v>
      </c>
      <c r="B327" s="197"/>
      <c r="G327" s="144">
        <f t="shared" ref="G327:N327" si="165">+F327+G326</f>
        <v>0</v>
      </c>
      <c r="H327" s="144">
        <f t="shared" si="165"/>
        <v>0</v>
      </c>
      <c r="I327" s="144">
        <f t="shared" si="165"/>
        <v>0</v>
      </c>
      <c r="J327" s="144">
        <f t="shared" si="165"/>
        <v>0</v>
      </c>
      <c r="K327" s="144">
        <f t="shared" si="165"/>
        <v>0</v>
      </c>
      <c r="L327" s="144">
        <f t="shared" si="165"/>
        <v>0</v>
      </c>
      <c r="M327" s="144">
        <f t="shared" si="165"/>
        <v>0</v>
      </c>
      <c r="N327" s="144">
        <f t="shared" si="165"/>
        <v>0</v>
      </c>
    </row>
    <row r="328" spans="1:61" x14ac:dyDescent="0.25">
      <c r="A328" s="197"/>
      <c r="B328" s="197"/>
    </row>
    <row r="329" spans="1:61" x14ac:dyDescent="0.25">
      <c r="A329" s="198" t="s">
        <v>111</v>
      </c>
      <c r="B329" s="198"/>
      <c r="G329" s="144">
        <f t="shared" ref="G329:BH329" si="166">F332</f>
        <v>0</v>
      </c>
      <c r="H329" s="144">
        <f t="shared" si="166"/>
        <v>0</v>
      </c>
      <c r="I329" s="144">
        <f t="shared" si="166"/>
        <v>0</v>
      </c>
      <c r="J329" s="144">
        <f t="shared" si="166"/>
        <v>0</v>
      </c>
      <c r="K329" s="144">
        <f t="shared" si="166"/>
        <v>0</v>
      </c>
      <c r="L329" s="144">
        <f t="shared" si="166"/>
        <v>0</v>
      </c>
      <c r="M329" s="144">
        <f t="shared" si="166"/>
        <v>0</v>
      </c>
      <c r="N329" s="144">
        <f t="shared" si="166"/>
        <v>0</v>
      </c>
      <c r="O329" s="144">
        <f t="shared" si="166"/>
        <v>0</v>
      </c>
      <c r="P329" s="144">
        <f t="shared" si="166"/>
        <v>0</v>
      </c>
      <c r="Q329" s="144">
        <f t="shared" si="166"/>
        <v>0</v>
      </c>
      <c r="R329" s="144">
        <f t="shared" si="166"/>
        <v>0</v>
      </c>
      <c r="S329" s="144">
        <f t="shared" si="166"/>
        <v>0</v>
      </c>
      <c r="T329" s="144">
        <f t="shared" si="166"/>
        <v>0</v>
      </c>
      <c r="U329" s="144">
        <f t="shared" si="166"/>
        <v>0</v>
      </c>
      <c r="V329" s="144">
        <f t="shared" si="166"/>
        <v>0</v>
      </c>
      <c r="W329" s="144">
        <f t="shared" si="166"/>
        <v>0</v>
      </c>
      <c r="X329" s="144">
        <f t="shared" si="166"/>
        <v>0</v>
      </c>
      <c r="Y329" s="144">
        <f t="shared" si="166"/>
        <v>0</v>
      </c>
      <c r="Z329" s="144">
        <f t="shared" si="166"/>
        <v>0</v>
      </c>
      <c r="AA329" s="144">
        <f t="shared" si="166"/>
        <v>0</v>
      </c>
      <c r="AB329" s="144">
        <f t="shared" si="166"/>
        <v>0</v>
      </c>
      <c r="AC329" s="144">
        <f t="shared" si="166"/>
        <v>0</v>
      </c>
      <c r="AD329" s="144">
        <f t="shared" si="166"/>
        <v>0</v>
      </c>
      <c r="AE329" s="144">
        <f t="shared" si="166"/>
        <v>0</v>
      </c>
      <c r="AF329" s="144">
        <f t="shared" si="166"/>
        <v>0</v>
      </c>
      <c r="AG329" s="144">
        <f t="shared" si="166"/>
        <v>0</v>
      </c>
      <c r="AH329" s="144">
        <f t="shared" si="166"/>
        <v>0</v>
      </c>
      <c r="AI329" s="144">
        <f t="shared" si="166"/>
        <v>0</v>
      </c>
      <c r="AJ329" s="144">
        <f t="shared" si="166"/>
        <v>0</v>
      </c>
      <c r="AK329" s="144">
        <f t="shared" si="166"/>
        <v>0</v>
      </c>
      <c r="AL329" s="144">
        <f t="shared" si="166"/>
        <v>0</v>
      </c>
      <c r="AM329" s="144">
        <f t="shared" si="166"/>
        <v>0</v>
      </c>
      <c r="AN329" s="144">
        <f t="shared" si="166"/>
        <v>0</v>
      </c>
      <c r="AO329" s="144">
        <f t="shared" si="166"/>
        <v>0</v>
      </c>
      <c r="AP329" s="144">
        <f t="shared" si="166"/>
        <v>0</v>
      </c>
      <c r="AQ329" s="144">
        <f t="shared" si="166"/>
        <v>0</v>
      </c>
      <c r="AR329" s="144">
        <f t="shared" si="166"/>
        <v>0</v>
      </c>
      <c r="AS329" s="144">
        <f t="shared" si="166"/>
        <v>0</v>
      </c>
      <c r="AT329" s="144">
        <f t="shared" si="166"/>
        <v>0</v>
      </c>
      <c r="AU329" s="144">
        <f t="shared" si="166"/>
        <v>0</v>
      </c>
      <c r="AV329" s="144">
        <f t="shared" si="166"/>
        <v>0</v>
      </c>
      <c r="AW329" s="144">
        <f t="shared" si="166"/>
        <v>0</v>
      </c>
      <c r="AX329" s="144">
        <f t="shared" si="166"/>
        <v>0</v>
      </c>
      <c r="AY329" s="144">
        <f t="shared" si="166"/>
        <v>0</v>
      </c>
      <c r="AZ329" s="144">
        <f t="shared" si="166"/>
        <v>0</v>
      </c>
      <c r="BA329" s="144">
        <f t="shared" si="166"/>
        <v>0</v>
      </c>
      <c r="BB329" s="144">
        <f t="shared" si="166"/>
        <v>0</v>
      </c>
      <c r="BC329" s="144">
        <f t="shared" si="166"/>
        <v>0</v>
      </c>
      <c r="BD329" s="144">
        <f t="shared" si="166"/>
        <v>0</v>
      </c>
      <c r="BE329" s="144">
        <f t="shared" si="166"/>
        <v>0</v>
      </c>
      <c r="BF329" s="144">
        <f t="shared" si="166"/>
        <v>0</v>
      </c>
      <c r="BG329" s="144">
        <f t="shared" si="166"/>
        <v>0</v>
      </c>
      <c r="BH329" s="144">
        <f t="shared" si="166"/>
        <v>0</v>
      </c>
      <c r="BI329" s="144"/>
    </row>
    <row r="330" spans="1:61" x14ac:dyDescent="0.25">
      <c r="A330" s="198" t="s">
        <v>112</v>
      </c>
      <c r="B330" s="198"/>
      <c r="D330" s="144">
        <f>SUM(G330:N330)</f>
        <v>0</v>
      </c>
      <c r="E330" s="144"/>
      <c r="F330" s="144"/>
      <c r="G330" s="144">
        <f>G326</f>
        <v>0</v>
      </c>
      <c r="H330" s="144">
        <f>H326</f>
        <v>0</v>
      </c>
      <c r="I330" s="144">
        <f>I326</f>
        <v>0</v>
      </c>
      <c r="J330" s="144">
        <f t="shared" ref="J330:BH330" si="167">J326</f>
        <v>0</v>
      </c>
      <c r="K330" s="144">
        <f t="shared" si="167"/>
        <v>0</v>
      </c>
      <c r="L330" s="144">
        <f t="shared" si="167"/>
        <v>0</v>
      </c>
      <c r="M330" s="144">
        <f t="shared" si="167"/>
        <v>0</v>
      </c>
      <c r="N330" s="144">
        <f t="shared" si="167"/>
        <v>0</v>
      </c>
      <c r="O330" s="144">
        <f t="shared" si="167"/>
        <v>0</v>
      </c>
      <c r="P330" s="144">
        <f t="shared" si="167"/>
        <v>0</v>
      </c>
      <c r="Q330" s="144">
        <f t="shared" si="167"/>
        <v>0</v>
      </c>
      <c r="R330" s="144">
        <f t="shared" si="167"/>
        <v>0</v>
      </c>
      <c r="S330" s="144">
        <f t="shared" si="167"/>
        <v>0</v>
      </c>
      <c r="T330" s="144">
        <f t="shared" si="167"/>
        <v>0</v>
      </c>
      <c r="U330" s="144">
        <f t="shared" si="167"/>
        <v>0</v>
      </c>
      <c r="V330" s="144">
        <f t="shared" si="167"/>
        <v>0</v>
      </c>
      <c r="W330" s="144">
        <f t="shared" si="167"/>
        <v>0</v>
      </c>
      <c r="X330" s="144">
        <f t="shared" si="167"/>
        <v>0</v>
      </c>
      <c r="Y330" s="144">
        <f t="shared" si="167"/>
        <v>0</v>
      </c>
      <c r="Z330" s="144">
        <f t="shared" si="167"/>
        <v>0</v>
      </c>
      <c r="AA330" s="144">
        <f t="shared" si="167"/>
        <v>0</v>
      </c>
      <c r="AB330" s="144">
        <f t="shared" si="167"/>
        <v>0</v>
      </c>
      <c r="AC330" s="144">
        <f t="shared" si="167"/>
        <v>0</v>
      </c>
      <c r="AD330" s="144">
        <f t="shared" si="167"/>
        <v>0</v>
      </c>
      <c r="AE330" s="144">
        <f t="shared" si="167"/>
        <v>0</v>
      </c>
      <c r="AF330" s="144">
        <f t="shared" si="167"/>
        <v>0</v>
      </c>
      <c r="AG330" s="144">
        <f t="shared" si="167"/>
        <v>0</v>
      </c>
      <c r="AH330" s="144">
        <f t="shared" si="167"/>
        <v>0</v>
      </c>
      <c r="AI330" s="144">
        <f t="shared" si="167"/>
        <v>0</v>
      </c>
      <c r="AJ330" s="144">
        <f t="shared" si="167"/>
        <v>0</v>
      </c>
      <c r="AK330" s="144">
        <f t="shared" si="167"/>
        <v>0</v>
      </c>
      <c r="AL330" s="144">
        <f t="shared" si="167"/>
        <v>0</v>
      </c>
      <c r="AM330" s="144">
        <f t="shared" si="167"/>
        <v>0</v>
      </c>
      <c r="AN330" s="144">
        <f t="shared" si="167"/>
        <v>0</v>
      </c>
      <c r="AO330" s="144">
        <f t="shared" si="167"/>
        <v>0</v>
      </c>
      <c r="AP330" s="144">
        <f t="shared" si="167"/>
        <v>0</v>
      </c>
      <c r="AQ330" s="144">
        <f t="shared" si="167"/>
        <v>0</v>
      </c>
      <c r="AR330" s="144">
        <f t="shared" si="167"/>
        <v>0</v>
      </c>
      <c r="AS330" s="144">
        <f t="shared" si="167"/>
        <v>0</v>
      </c>
      <c r="AT330" s="144">
        <f t="shared" si="167"/>
        <v>0</v>
      </c>
      <c r="AU330" s="144">
        <f t="shared" si="167"/>
        <v>0</v>
      </c>
      <c r="AV330" s="144">
        <f t="shared" si="167"/>
        <v>0</v>
      </c>
      <c r="AW330" s="144">
        <f t="shared" si="167"/>
        <v>0</v>
      </c>
      <c r="AX330" s="144">
        <f t="shared" si="167"/>
        <v>0</v>
      </c>
      <c r="AY330" s="144">
        <f t="shared" si="167"/>
        <v>0</v>
      </c>
      <c r="AZ330" s="144">
        <f t="shared" si="167"/>
        <v>0</v>
      </c>
      <c r="BA330" s="144">
        <f t="shared" si="167"/>
        <v>0</v>
      </c>
      <c r="BB330" s="144">
        <f t="shared" si="167"/>
        <v>0</v>
      </c>
      <c r="BC330" s="144">
        <f t="shared" si="167"/>
        <v>0</v>
      </c>
      <c r="BD330" s="144">
        <f t="shared" si="167"/>
        <v>0</v>
      </c>
      <c r="BE330" s="144">
        <f t="shared" si="167"/>
        <v>0</v>
      </c>
      <c r="BF330" s="144">
        <f t="shared" si="167"/>
        <v>0</v>
      </c>
      <c r="BG330" s="144">
        <f t="shared" si="167"/>
        <v>0</v>
      </c>
      <c r="BH330" s="144">
        <f t="shared" si="167"/>
        <v>0</v>
      </c>
      <c r="BI330" s="144"/>
    </row>
    <row r="331" spans="1:61" x14ac:dyDescent="0.25">
      <c r="A331" s="198" t="s">
        <v>113</v>
      </c>
      <c r="B331" s="198"/>
      <c r="C331" s="147">
        <f>C29</f>
        <v>0.05</v>
      </c>
      <c r="D331" s="144">
        <f>SUM(G331:BH331)</f>
        <v>0</v>
      </c>
      <c r="G331" s="144">
        <f>MAX(-SUM($F326:G326)*$C331,-SUM($F326:G326)-SUM($E331:F331))</f>
        <v>0</v>
      </c>
      <c r="H331" s="144">
        <f>MAX(-SUM($F326:H326)*$C331,-SUM($F326:H326)-SUM($E331:G331))</f>
        <v>0</v>
      </c>
      <c r="I331" s="144">
        <f>MAX(-SUM($F326:I326)*$C331,-SUM($F326:I326)-SUM($E331:H331))</f>
        <v>0</v>
      </c>
      <c r="J331" s="144">
        <f>MAX(-SUM($F326:J326)*$C331,-SUM($F326:J326)-SUM($E331:I331))</f>
        <v>0</v>
      </c>
      <c r="K331" s="144">
        <f>MAX(-SUM($F326:K326)*$C331,-SUM($F326:K326)-SUM($E331:J331))</f>
        <v>0</v>
      </c>
      <c r="L331" s="144">
        <f>MAX(-SUM($F326:L326)*$C331,-SUM($F326:L326)-SUM($E331:K331))</f>
        <v>0</v>
      </c>
      <c r="M331" s="144">
        <f>MAX(-SUM($F326:M326)*$C331,-SUM($F326:M326)-SUM($E331:L331))</f>
        <v>0</v>
      </c>
      <c r="N331" s="144">
        <f>MAX(-SUM($F326:N326)*$C331,-SUM($F326:N326)-SUM($E331:M331))</f>
        <v>0</v>
      </c>
      <c r="O331" s="144">
        <f>MAX(-SUM($F326:O326)*$C331,-SUM($F326:O326)-SUM($E331:N331))</f>
        <v>0</v>
      </c>
      <c r="P331" s="144">
        <f>MAX(-SUM($F326:P326)*$C331,-SUM($F326:P326)-SUM($E331:O331))</f>
        <v>0</v>
      </c>
      <c r="Q331" s="144">
        <f>MAX(-SUM($F326:Q326)*$C331,-SUM($F326:Q326)-SUM($E331:P331))</f>
        <v>0</v>
      </c>
      <c r="R331" s="144">
        <f>MAX(-SUM($F326:R326)*$C331,-SUM($F326:R326)-SUM($E331:Q331))</f>
        <v>0</v>
      </c>
      <c r="S331" s="144">
        <f>MAX(-SUM($F326:S326)*$C331,-SUM($F326:S326)-SUM($E331:R331))</f>
        <v>0</v>
      </c>
      <c r="T331" s="144">
        <f>MAX(-SUM($F326:T326)*$C331,-SUM($F326:T326)-SUM($E331:S331))</f>
        <v>0</v>
      </c>
      <c r="U331" s="144">
        <f>MAX(-SUM($F326:U326)*$C331,-SUM($F326:U326)-SUM($E331:T331))</f>
        <v>0</v>
      </c>
      <c r="V331" s="144">
        <f>MAX(-SUM($F326:V326)*$C331,-SUM($F326:V326)-SUM($E331:U331))</f>
        <v>0</v>
      </c>
      <c r="W331" s="144">
        <f>MAX(-SUM($F326:W326)*$C331,-SUM($F326:W326)-SUM($E331:V331))</f>
        <v>0</v>
      </c>
      <c r="X331" s="144">
        <f>MAX(-SUM($F326:X326)*$C331,-SUM($F326:X326)-SUM($E331:W331))</f>
        <v>0</v>
      </c>
      <c r="Y331" s="144">
        <f>MAX(-SUM($F326:Y326)*$C331,-SUM($F326:Y326)-SUM($E331:X331))</f>
        <v>0</v>
      </c>
      <c r="Z331" s="144">
        <f>MAX(-SUM($F326:Z326)*$C331,-SUM($F326:Z326)-SUM($E331:Y331))</f>
        <v>0</v>
      </c>
      <c r="AA331" s="144">
        <f>MAX(-SUM($F326:AA326)*$C331,-SUM($F326:AA326)-SUM($E331:Z331))</f>
        <v>0</v>
      </c>
      <c r="AB331" s="144">
        <f>MAX(-SUM($F326:AB326)*$C331,-SUM($F326:AB326)-SUM($E331:AA331))</f>
        <v>0</v>
      </c>
      <c r="AC331" s="144">
        <f>MAX(-SUM($F326:AC326)*$C331,-SUM($F326:AC326)-SUM($E331:AB331))</f>
        <v>0</v>
      </c>
      <c r="AD331" s="144">
        <f>MAX(-SUM($F326:AD326)*$C331,-SUM($F326:AD326)-SUM($E331:AC331))</f>
        <v>0</v>
      </c>
      <c r="AE331" s="144">
        <f>MAX(-SUM($F326:AE326)*$C331,-SUM($F326:AE326)-SUM($E331:AD331))</f>
        <v>0</v>
      </c>
      <c r="AF331" s="144">
        <f>MAX(-SUM($F326:AF326)*$C331,-SUM($F326:AF326)-SUM($E331:AE331))</f>
        <v>0</v>
      </c>
      <c r="AG331" s="144">
        <f>MAX(-SUM($F326:AG326)*$C331,-SUM($F326:AG326)-SUM($E331:AF331))</f>
        <v>0</v>
      </c>
      <c r="AH331" s="144">
        <f>MAX(-SUM($F326:AH326)*$C331,-SUM($F326:AH326)-SUM($E331:AG331))</f>
        <v>0</v>
      </c>
      <c r="AI331" s="144">
        <f>MAX(-SUM($F326:AI326)*$C331,-SUM($F326:AI326)-SUM($E331:AH331))</f>
        <v>0</v>
      </c>
      <c r="AJ331" s="144">
        <f>MAX(-SUM($F326:AJ326)*$C331,-SUM($F326:AJ326)-SUM($E331:AI331))</f>
        <v>0</v>
      </c>
      <c r="AK331" s="144">
        <f>MAX(-SUM($F326:AK326)*$C331,-SUM($F326:AK326)-SUM($E331:AJ331))</f>
        <v>0</v>
      </c>
      <c r="AL331" s="144">
        <f>MAX(-SUM($F326:AL326)*$C331,-SUM($F326:AL326)-SUM($E331:AK331))</f>
        <v>0</v>
      </c>
      <c r="AM331" s="144">
        <f>MAX(-SUM($F326:AM326)*$C331,-SUM($F326:AM326)-SUM($E331:AL331))</f>
        <v>0</v>
      </c>
      <c r="AN331" s="144">
        <f>MAX(-SUM($F326:AN326)*$C331,-SUM($F326:AN326)-SUM($E331:AM331))</f>
        <v>0</v>
      </c>
      <c r="AO331" s="144">
        <f>MAX(-SUM($F326:AO326)*$C331,-SUM($F326:AO326)-SUM($E331:AN331))</f>
        <v>0</v>
      </c>
      <c r="AP331" s="144">
        <f>MAX(-SUM($F326:AP326)*$C331,-SUM($F326:AP326)-SUM($E331:AO331))</f>
        <v>0</v>
      </c>
      <c r="AQ331" s="144">
        <f>MAX(-SUM($F326:AQ326)*$C331,-SUM($F326:AQ326)-SUM($E331:AP331))</f>
        <v>0</v>
      </c>
      <c r="AR331" s="144">
        <f>MAX(-SUM($F326:AR326)*$C331,-SUM($F326:AR326)-SUM($E331:AQ331))</f>
        <v>0</v>
      </c>
      <c r="AS331" s="144">
        <f>MAX(-SUM($F326:AS326)*$C331,-SUM($F326:AS326)-SUM($E331:AR331))</f>
        <v>0</v>
      </c>
      <c r="AT331" s="144">
        <f>MAX(-SUM($F326:AT326)*$C331,-SUM($F326:AT326)-SUM($E331:AS331))</f>
        <v>0</v>
      </c>
      <c r="AU331" s="144">
        <f>MAX(-SUM($F326:AU326)*$C331,-SUM($F326:AU326)-SUM($E331:AT331))</f>
        <v>0</v>
      </c>
      <c r="AV331" s="144">
        <f>MAX(-SUM($F326:AV326)*$C331,-SUM($F326:AV326)-SUM($E331:AU331))</f>
        <v>0</v>
      </c>
      <c r="AW331" s="144">
        <f>MAX(-SUM($F326:AW326)*$C331,-SUM($F326:AW326)-SUM($E331:AV331))</f>
        <v>0</v>
      </c>
      <c r="AX331" s="144">
        <f>MAX(-SUM($F326:AX326)*$C331,-SUM($F326:AX326)-SUM($E331:AW331))</f>
        <v>0</v>
      </c>
      <c r="AY331" s="144">
        <f>MAX(-SUM($F326:AY326)*$C331,-SUM($F326:AY326)-SUM($E331:AX331))</f>
        <v>0</v>
      </c>
      <c r="AZ331" s="144">
        <f>MAX(-SUM($F326:AZ326)*$C331,-SUM($F326:AZ326)-SUM($E331:AY331))</f>
        <v>0</v>
      </c>
      <c r="BA331" s="144">
        <f>MAX(-SUM($F326:BA326)*$C331,-SUM($F326:BA326)-SUM($E331:AZ331))</f>
        <v>0</v>
      </c>
      <c r="BB331" s="144">
        <f>MAX(-SUM($F326:BB326)*$C331,-SUM($F326:BB326)-SUM($E331:BA331))</f>
        <v>0</v>
      </c>
      <c r="BC331" s="144">
        <f>MAX(-SUM($F326:BC326)*$C331,-SUM($F326:BC326)-SUM($E331:BB331))</f>
        <v>0</v>
      </c>
      <c r="BD331" s="144">
        <f>MAX(-SUM($F326:BD326)*$C331,-SUM($F326:BD326)-SUM($E331:BC331))</f>
        <v>0</v>
      </c>
      <c r="BE331" s="144">
        <f>MAX(-SUM($F326:BE326)*$C331,-SUM($F326:BE326)-SUM($E331:BD331))</f>
        <v>0</v>
      </c>
      <c r="BF331" s="144">
        <f>MAX(-SUM($F326:BF326)*$C331,-SUM($F326:BF326)-SUM($E331:BE331))</f>
        <v>0</v>
      </c>
      <c r="BG331" s="144">
        <f>MAX(-SUM($F326:BG326)*$C331,-SUM($F326:BG326)-SUM($E331:BF331))</f>
        <v>0</v>
      </c>
      <c r="BH331" s="144">
        <f>MAX(-SUM($F326:BH326)*$C331,-SUM($F326:BH326)-SUM($E331:BG331))</f>
        <v>0</v>
      </c>
      <c r="BI331" s="144"/>
    </row>
    <row r="332" spans="1:61" x14ac:dyDescent="0.25">
      <c r="A332" s="199" t="s">
        <v>114</v>
      </c>
      <c r="B332" s="199"/>
      <c r="D332" s="92">
        <f>SUM(D329:D331)</f>
        <v>0</v>
      </c>
      <c r="G332" s="92">
        <f>SUM(G329:G331)</f>
        <v>0</v>
      </c>
      <c r="H332" s="92">
        <f>SUM(H329:H331)</f>
        <v>0</v>
      </c>
      <c r="I332" s="92">
        <f>SUM(I329:I331)</f>
        <v>0</v>
      </c>
      <c r="J332" s="92">
        <f t="shared" ref="J332:BH332" si="168">SUM(J329:J331)</f>
        <v>0</v>
      </c>
      <c r="K332" s="92">
        <f t="shared" si="168"/>
        <v>0</v>
      </c>
      <c r="L332" s="92">
        <f t="shared" si="168"/>
        <v>0</v>
      </c>
      <c r="M332" s="92">
        <f t="shared" si="168"/>
        <v>0</v>
      </c>
      <c r="N332" s="92">
        <f t="shared" si="168"/>
        <v>0</v>
      </c>
      <c r="O332" s="92">
        <f t="shared" si="168"/>
        <v>0</v>
      </c>
      <c r="P332" s="92">
        <f t="shared" si="168"/>
        <v>0</v>
      </c>
      <c r="Q332" s="92">
        <f t="shared" si="168"/>
        <v>0</v>
      </c>
      <c r="R332" s="92">
        <f t="shared" si="168"/>
        <v>0</v>
      </c>
      <c r="S332" s="92">
        <f t="shared" si="168"/>
        <v>0</v>
      </c>
      <c r="T332" s="92">
        <f t="shared" si="168"/>
        <v>0</v>
      </c>
      <c r="U332" s="92">
        <f t="shared" si="168"/>
        <v>0</v>
      </c>
      <c r="V332" s="92">
        <f t="shared" si="168"/>
        <v>0</v>
      </c>
      <c r="W332" s="92">
        <f t="shared" si="168"/>
        <v>0</v>
      </c>
      <c r="X332" s="92">
        <f t="shared" si="168"/>
        <v>0</v>
      </c>
      <c r="Y332" s="92">
        <f t="shared" si="168"/>
        <v>0</v>
      </c>
      <c r="Z332" s="92">
        <f t="shared" si="168"/>
        <v>0</v>
      </c>
      <c r="AA332" s="92">
        <f t="shared" si="168"/>
        <v>0</v>
      </c>
      <c r="AB332" s="92">
        <f t="shared" si="168"/>
        <v>0</v>
      </c>
      <c r="AC332" s="92">
        <f t="shared" si="168"/>
        <v>0</v>
      </c>
      <c r="AD332" s="92">
        <f t="shared" si="168"/>
        <v>0</v>
      </c>
      <c r="AE332" s="92">
        <f t="shared" si="168"/>
        <v>0</v>
      </c>
      <c r="AF332" s="92">
        <f t="shared" si="168"/>
        <v>0</v>
      </c>
      <c r="AG332" s="92">
        <f t="shared" si="168"/>
        <v>0</v>
      </c>
      <c r="AH332" s="92">
        <f t="shared" si="168"/>
        <v>0</v>
      </c>
      <c r="AI332" s="92">
        <f t="shared" si="168"/>
        <v>0</v>
      </c>
      <c r="AJ332" s="92">
        <f t="shared" si="168"/>
        <v>0</v>
      </c>
      <c r="AK332" s="92">
        <f t="shared" si="168"/>
        <v>0</v>
      </c>
      <c r="AL332" s="92">
        <f t="shared" si="168"/>
        <v>0</v>
      </c>
      <c r="AM332" s="92">
        <f t="shared" si="168"/>
        <v>0</v>
      </c>
      <c r="AN332" s="92">
        <f t="shared" si="168"/>
        <v>0</v>
      </c>
      <c r="AO332" s="92">
        <f t="shared" si="168"/>
        <v>0</v>
      </c>
      <c r="AP332" s="92">
        <f t="shared" si="168"/>
        <v>0</v>
      </c>
      <c r="AQ332" s="92">
        <f t="shared" si="168"/>
        <v>0</v>
      </c>
      <c r="AR332" s="92">
        <f t="shared" si="168"/>
        <v>0</v>
      </c>
      <c r="AS332" s="92">
        <f t="shared" si="168"/>
        <v>0</v>
      </c>
      <c r="AT332" s="92">
        <f t="shared" si="168"/>
        <v>0</v>
      </c>
      <c r="AU332" s="92">
        <f t="shared" si="168"/>
        <v>0</v>
      </c>
      <c r="AV332" s="92">
        <f t="shared" si="168"/>
        <v>0</v>
      </c>
      <c r="AW332" s="92">
        <f t="shared" si="168"/>
        <v>0</v>
      </c>
      <c r="AX332" s="92">
        <f t="shared" si="168"/>
        <v>0</v>
      </c>
      <c r="AY332" s="92">
        <f t="shared" si="168"/>
        <v>0</v>
      </c>
      <c r="AZ332" s="92">
        <f t="shared" si="168"/>
        <v>0</v>
      </c>
      <c r="BA332" s="92">
        <f t="shared" si="168"/>
        <v>0</v>
      </c>
      <c r="BB332" s="92">
        <f t="shared" si="168"/>
        <v>0</v>
      </c>
      <c r="BC332" s="92">
        <f t="shared" si="168"/>
        <v>0</v>
      </c>
      <c r="BD332" s="92">
        <f t="shared" si="168"/>
        <v>0</v>
      </c>
      <c r="BE332" s="92">
        <f t="shared" si="168"/>
        <v>0</v>
      </c>
      <c r="BF332" s="92">
        <f t="shared" si="168"/>
        <v>0</v>
      </c>
      <c r="BG332" s="92">
        <f t="shared" si="168"/>
        <v>0</v>
      </c>
      <c r="BH332" s="92">
        <f t="shared" si="168"/>
        <v>0</v>
      </c>
    </row>
    <row r="333" spans="1:61" x14ac:dyDescent="0.25">
      <c r="A333" s="197"/>
      <c r="B333" s="197"/>
    </row>
    <row r="334" spans="1:61" x14ac:dyDescent="0.25">
      <c r="A334" s="197" t="s">
        <v>115</v>
      </c>
      <c r="B334" s="197"/>
      <c r="G334" s="83">
        <f>G332</f>
        <v>0</v>
      </c>
      <c r="H334" s="83">
        <f>H332</f>
        <v>0</v>
      </c>
      <c r="I334" s="83">
        <f>I332</f>
        <v>0</v>
      </c>
      <c r="J334" s="83">
        <f>J332</f>
        <v>0</v>
      </c>
      <c r="K334" s="83">
        <f t="shared" ref="K334:BH334" si="169">K332</f>
        <v>0</v>
      </c>
      <c r="L334" s="83">
        <f t="shared" si="169"/>
        <v>0</v>
      </c>
      <c r="M334" s="83">
        <f t="shared" si="169"/>
        <v>0</v>
      </c>
      <c r="N334" s="83">
        <f t="shared" si="169"/>
        <v>0</v>
      </c>
      <c r="O334" s="83">
        <f t="shared" si="169"/>
        <v>0</v>
      </c>
      <c r="P334" s="83">
        <f t="shared" si="169"/>
        <v>0</v>
      </c>
      <c r="Q334" s="83">
        <f t="shared" si="169"/>
        <v>0</v>
      </c>
      <c r="R334" s="83">
        <f t="shared" si="169"/>
        <v>0</v>
      </c>
      <c r="S334" s="83">
        <f t="shared" si="169"/>
        <v>0</v>
      </c>
      <c r="T334" s="83">
        <f t="shared" si="169"/>
        <v>0</v>
      </c>
      <c r="U334" s="83">
        <f t="shared" si="169"/>
        <v>0</v>
      </c>
      <c r="V334" s="83">
        <f t="shared" si="169"/>
        <v>0</v>
      </c>
      <c r="W334" s="83">
        <f t="shared" si="169"/>
        <v>0</v>
      </c>
      <c r="X334" s="83">
        <f t="shared" si="169"/>
        <v>0</v>
      </c>
      <c r="Y334" s="83">
        <f t="shared" si="169"/>
        <v>0</v>
      </c>
      <c r="Z334" s="83">
        <f t="shared" si="169"/>
        <v>0</v>
      </c>
      <c r="AA334" s="83">
        <f t="shared" si="169"/>
        <v>0</v>
      </c>
      <c r="AB334" s="83">
        <f t="shared" si="169"/>
        <v>0</v>
      </c>
      <c r="AC334" s="83">
        <f t="shared" si="169"/>
        <v>0</v>
      </c>
      <c r="AD334" s="83">
        <f t="shared" si="169"/>
        <v>0</v>
      </c>
      <c r="AE334" s="83">
        <f t="shared" si="169"/>
        <v>0</v>
      </c>
      <c r="AF334" s="83">
        <f t="shared" si="169"/>
        <v>0</v>
      </c>
      <c r="AG334" s="83">
        <f t="shared" si="169"/>
        <v>0</v>
      </c>
      <c r="AH334" s="83">
        <f t="shared" si="169"/>
        <v>0</v>
      </c>
      <c r="AI334" s="83">
        <f t="shared" si="169"/>
        <v>0</v>
      </c>
      <c r="AJ334" s="83">
        <f t="shared" si="169"/>
        <v>0</v>
      </c>
      <c r="AK334" s="83">
        <f t="shared" si="169"/>
        <v>0</v>
      </c>
      <c r="AL334" s="83">
        <f t="shared" si="169"/>
        <v>0</v>
      </c>
      <c r="AM334" s="83">
        <f t="shared" si="169"/>
        <v>0</v>
      </c>
      <c r="AN334" s="83">
        <f t="shared" si="169"/>
        <v>0</v>
      </c>
      <c r="AO334" s="83">
        <f t="shared" si="169"/>
        <v>0</v>
      </c>
      <c r="AP334" s="83">
        <f t="shared" si="169"/>
        <v>0</v>
      </c>
      <c r="AQ334" s="83">
        <f t="shared" si="169"/>
        <v>0</v>
      </c>
      <c r="AR334" s="83">
        <f t="shared" si="169"/>
        <v>0</v>
      </c>
      <c r="AS334" s="83">
        <f t="shared" si="169"/>
        <v>0</v>
      </c>
      <c r="AT334" s="83">
        <f t="shared" si="169"/>
        <v>0</v>
      </c>
      <c r="AU334" s="83">
        <f t="shared" si="169"/>
        <v>0</v>
      </c>
      <c r="AV334" s="83">
        <f t="shared" si="169"/>
        <v>0</v>
      </c>
      <c r="AW334" s="83">
        <f t="shared" si="169"/>
        <v>0</v>
      </c>
      <c r="AX334" s="83">
        <f t="shared" si="169"/>
        <v>0</v>
      </c>
      <c r="AY334" s="83">
        <f t="shared" si="169"/>
        <v>0</v>
      </c>
      <c r="AZ334" s="83">
        <f t="shared" si="169"/>
        <v>0</v>
      </c>
      <c r="BA334" s="83">
        <f t="shared" si="169"/>
        <v>0</v>
      </c>
      <c r="BB334" s="83">
        <f t="shared" si="169"/>
        <v>0</v>
      </c>
      <c r="BC334" s="83">
        <f t="shared" si="169"/>
        <v>0</v>
      </c>
      <c r="BD334" s="83">
        <f t="shared" si="169"/>
        <v>0</v>
      </c>
      <c r="BE334" s="83">
        <f t="shared" si="169"/>
        <v>0</v>
      </c>
      <c r="BF334" s="83">
        <f t="shared" si="169"/>
        <v>0</v>
      </c>
      <c r="BG334" s="83">
        <f t="shared" si="169"/>
        <v>0</v>
      </c>
      <c r="BH334" s="83">
        <f t="shared" si="169"/>
        <v>0</v>
      </c>
    </row>
    <row r="335" spans="1:61" x14ac:dyDescent="0.25">
      <c r="A335" s="200" t="s">
        <v>133</v>
      </c>
      <c r="B335" s="200"/>
      <c r="C335" s="61">
        <f>$C$61</f>
        <v>2</v>
      </c>
      <c r="D335" s="189"/>
      <c r="G335" s="83">
        <f ca="1">SUM(OFFSET(G334,0,0,1,-MIN($C335,G$55+1)))/$C335</f>
        <v>0</v>
      </c>
      <c r="H335" s="83">
        <f t="shared" ref="H335:BH335" ca="1" si="170">SUM(OFFSET(H334,0,0,1,-MIN($C335,H$55+1)))/$C335</f>
        <v>0</v>
      </c>
      <c r="I335" s="83">
        <f t="shared" ca="1" si="170"/>
        <v>0</v>
      </c>
      <c r="J335" s="83">
        <f t="shared" ca="1" si="170"/>
        <v>0</v>
      </c>
      <c r="K335" s="83">
        <f t="shared" ca="1" si="170"/>
        <v>0</v>
      </c>
      <c r="L335" s="83">
        <f t="shared" ca="1" si="170"/>
        <v>0</v>
      </c>
      <c r="M335" s="83">
        <f t="shared" ca="1" si="170"/>
        <v>0</v>
      </c>
      <c r="N335" s="83">
        <f t="shared" ca="1" si="170"/>
        <v>0</v>
      </c>
      <c r="O335" s="83">
        <f t="shared" ca="1" si="170"/>
        <v>0</v>
      </c>
      <c r="P335" s="83">
        <f t="shared" ca="1" si="170"/>
        <v>0</v>
      </c>
      <c r="Q335" s="83">
        <f t="shared" ca="1" si="170"/>
        <v>0</v>
      </c>
      <c r="R335" s="83">
        <f t="shared" ca="1" si="170"/>
        <v>0</v>
      </c>
      <c r="S335" s="83">
        <f t="shared" ca="1" si="170"/>
        <v>0</v>
      </c>
      <c r="T335" s="83">
        <f t="shared" ca="1" si="170"/>
        <v>0</v>
      </c>
      <c r="U335" s="83">
        <f t="shared" ca="1" si="170"/>
        <v>0</v>
      </c>
      <c r="V335" s="83">
        <f t="shared" ca="1" si="170"/>
        <v>0</v>
      </c>
      <c r="W335" s="83">
        <f t="shared" ca="1" si="170"/>
        <v>0</v>
      </c>
      <c r="X335" s="83">
        <f t="shared" ca="1" si="170"/>
        <v>0</v>
      </c>
      <c r="Y335" s="83">
        <f t="shared" ca="1" si="170"/>
        <v>0</v>
      </c>
      <c r="Z335" s="83">
        <f t="shared" ca="1" si="170"/>
        <v>0</v>
      </c>
      <c r="AA335" s="83">
        <f t="shared" ca="1" si="170"/>
        <v>0</v>
      </c>
      <c r="AB335" s="83">
        <f t="shared" ca="1" si="170"/>
        <v>0</v>
      </c>
      <c r="AC335" s="83">
        <f t="shared" ca="1" si="170"/>
        <v>0</v>
      </c>
      <c r="AD335" s="83">
        <f t="shared" ca="1" si="170"/>
        <v>0</v>
      </c>
      <c r="AE335" s="83">
        <f t="shared" ca="1" si="170"/>
        <v>0</v>
      </c>
      <c r="AF335" s="83">
        <f t="shared" ca="1" si="170"/>
        <v>0</v>
      </c>
      <c r="AG335" s="83">
        <f t="shared" ca="1" si="170"/>
        <v>0</v>
      </c>
      <c r="AH335" s="83">
        <f t="shared" ca="1" si="170"/>
        <v>0</v>
      </c>
      <c r="AI335" s="83">
        <f t="shared" ca="1" si="170"/>
        <v>0</v>
      </c>
      <c r="AJ335" s="83">
        <f t="shared" ca="1" si="170"/>
        <v>0</v>
      </c>
      <c r="AK335" s="83">
        <f t="shared" ca="1" si="170"/>
        <v>0</v>
      </c>
      <c r="AL335" s="83">
        <f t="shared" ca="1" si="170"/>
        <v>0</v>
      </c>
      <c r="AM335" s="83">
        <f t="shared" ca="1" si="170"/>
        <v>0</v>
      </c>
      <c r="AN335" s="83">
        <f t="shared" ca="1" si="170"/>
        <v>0</v>
      </c>
      <c r="AO335" s="83">
        <f t="shared" ca="1" si="170"/>
        <v>0</v>
      </c>
      <c r="AP335" s="83">
        <f t="shared" ca="1" si="170"/>
        <v>0</v>
      </c>
      <c r="AQ335" s="83">
        <f t="shared" ca="1" si="170"/>
        <v>0</v>
      </c>
      <c r="AR335" s="83">
        <f t="shared" ca="1" si="170"/>
        <v>0</v>
      </c>
      <c r="AS335" s="83">
        <f t="shared" ca="1" si="170"/>
        <v>0</v>
      </c>
      <c r="AT335" s="83">
        <f t="shared" ca="1" si="170"/>
        <v>0</v>
      </c>
      <c r="AU335" s="83">
        <f t="shared" ca="1" si="170"/>
        <v>0</v>
      </c>
      <c r="AV335" s="83">
        <f t="shared" ca="1" si="170"/>
        <v>0</v>
      </c>
      <c r="AW335" s="83">
        <f t="shared" ca="1" si="170"/>
        <v>0</v>
      </c>
      <c r="AX335" s="83">
        <f t="shared" ca="1" si="170"/>
        <v>0</v>
      </c>
      <c r="AY335" s="83">
        <f t="shared" ca="1" si="170"/>
        <v>0</v>
      </c>
      <c r="AZ335" s="83">
        <f t="shared" ca="1" si="170"/>
        <v>0</v>
      </c>
      <c r="BA335" s="83">
        <f t="shared" ca="1" si="170"/>
        <v>0</v>
      </c>
      <c r="BB335" s="83">
        <f t="shared" ca="1" si="170"/>
        <v>0</v>
      </c>
      <c r="BC335" s="83">
        <f t="shared" ca="1" si="170"/>
        <v>0</v>
      </c>
      <c r="BD335" s="83">
        <f t="shared" ca="1" si="170"/>
        <v>0</v>
      </c>
      <c r="BE335" s="83">
        <f t="shared" ca="1" si="170"/>
        <v>0</v>
      </c>
      <c r="BF335" s="83">
        <f t="shared" ca="1" si="170"/>
        <v>0</v>
      </c>
      <c r="BG335" s="83">
        <f t="shared" ca="1" si="170"/>
        <v>0</v>
      </c>
      <c r="BH335" s="83">
        <f t="shared" ca="1" si="170"/>
        <v>0</v>
      </c>
    </row>
    <row r="336" spans="1:61" x14ac:dyDescent="0.25">
      <c r="A336" s="200" t="s">
        <v>140</v>
      </c>
      <c r="B336" s="200"/>
      <c r="C336" s="147">
        <f>$C$62</f>
        <v>0.46</v>
      </c>
      <c r="G336" s="83">
        <f t="shared" ref="G336:BG337" ca="1" si="171">G335*$C336</f>
        <v>0</v>
      </c>
      <c r="H336" s="83">
        <f t="shared" ca="1" si="171"/>
        <v>0</v>
      </c>
      <c r="I336" s="83">
        <f t="shared" ca="1" si="171"/>
        <v>0</v>
      </c>
      <c r="J336" s="83">
        <f t="shared" ca="1" si="171"/>
        <v>0</v>
      </c>
      <c r="K336" s="83">
        <f t="shared" ca="1" si="171"/>
        <v>0</v>
      </c>
      <c r="L336" s="83">
        <f t="shared" ca="1" si="171"/>
        <v>0</v>
      </c>
      <c r="M336" s="83">
        <f t="shared" ca="1" si="171"/>
        <v>0</v>
      </c>
      <c r="N336" s="83">
        <f t="shared" ca="1" si="171"/>
        <v>0</v>
      </c>
      <c r="O336" s="83">
        <f t="shared" ca="1" si="171"/>
        <v>0</v>
      </c>
      <c r="P336" s="83">
        <f t="shared" ca="1" si="171"/>
        <v>0</v>
      </c>
      <c r="Q336" s="83">
        <f t="shared" ca="1" si="171"/>
        <v>0</v>
      </c>
      <c r="R336" s="83">
        <f t="shared" ca="1" si="171"/>
        <v>0</v>
      </c>
      <c r="S336" s="83">
        <f t="shared" ca="1" si="171"/>
        <v>0</v>
      </c>
      <c r="T336" s="83">
        <f t="shared" ca="1" si="171"/>
        <v>0</v>
      </c>
      <c r="U336" s="83">
        <f t="shared" ca="1" si="171"/>
        <v>0</v>
      </c>
      <c r="V336" s="83">
        <f t="shared" ca="1" si="171"/>
        <v>0</v>
      </c>
      <c r="W336" s="83">
        <f t="shared" ca="1" si="171"/>
        <v>0</v>
      </c>
      <c r="X336" s="83">
        <f t="shared" ca="1" si="171"/>
        <v>0</v>
      </c>
      <c r="Y336" s="83">
        <f t="shared" ca="1" si="171"/>
        <v>0</v>
      </c>
      <c r="Z336" s="83">
        <f t="shared" ca="1" si="171"/>
        <v>0</v>
      </c>
      <c r="AA336" s="83">
        <f t="shared" ca="1" si="171"/>
        <v>0</v>
      </c>
      <c r="AB336" s="83">
        <f t="shared" ca="1" si="171"/>
        <v>0</v>
      </c>
      <c r="AC336" s="83">
        <f t="shared" ca="1" si="171"/>
        <v>0</v>
      </c>
      <c r="AD336" s="83">
        <f t="shared" ca="1" si="171"/>
        <v>0</v>
      </c>
      <c r="AE336" s="83">
        <f t="shared" ca="1" si="171"/>
        <v>0</v>
      </c>
      <c r="AF336" s="83">
        <f t="shared" ca="1" si="171"/>
        <v>0</v>
      </c>
      <c r="AG336" s="83">
        <f t="shared" ca="1" si="171"/>
        <v>0</v>
      </c>
      <c r="AH336" s="83">
        <f t="shared" ca="1" si="171"/>
        <v>0</v>
      </c>
      <c r="AI336" s="83">
        <f t="shared" ca="1" si="171"/>
        <v>0</v>
      </c>
      <c r="AJ336" s="83">
        <f t="shared" ca="1" si="171"/>
        <v>0</v>
      </c>
      <c r="AK336" s="83">
        <f t="shared" ca="1" si="171"/>
        <v>0</v>
      </c>
      <c r="AL336" s="83">
        <f t="shared" ca="1" si="171"/>
        <v>0</v>
      </c>
      <c r="AM336" s="83">
        <f t="shared" ca="1" si="171"/>
        <v>0</v>
      </c>
      <c r="AN336" s="83">
        <f t="shared" ca="1" si="171"/>
        <v>0</v>
      </c>
      <c r="AO336" s="83">
        <f t="shared" ca="1" si="171"/>
        <v>0</v>
      </c>
      <c r="AP336" s="83">
        <f t="shared" ca="1" si="171"/>
        <v>0</v>
      </c>
      <c r="AQ336" s="83">
        <f t="shared" ca="1" si="171"/>
        <v>0</v>
      </c>
      <c r="AR336" s="83">
        <f t="shared" ca="1" si="171"/>
        <v>0</v>
      </c>
      <c r="AS336" s="83">
        <f t="shared" ca="1" si="171"/>
        <v>0</v>
      </c>
      <c r="AT336" s="83">
        <f t="shared" ca="1" si="171"/>
        <v>0</v>
      </c>
      <c r="AU336" s="83">
        <f t="shared" ca="1" si="171"/>
        <v>0</v>
      </c>
      <c r="AV336" s="83">
        <f t="shared" ca="1" si="171"/>
        <v>0</v>
      </c>
      <c r="AW336" s="83">
        <f t="shared" ca="1" si="171"/>
        <v>0</v>
      </c>
      <c r="AX336" s="83">
        <f t="shared" ca="1" si="171"/>
        <v>0</v>
      </c>
      <c r="AY336" s="83">
        <f t="shared" ca="1" si="171"/>
        <v>0</v>
      </c>
      <c r="AZ336" s="83">
        <f t="shared" ca="1" si="171"/>
        <v>0</v>
      </c>
      <c r="BA336" s="83">
        <f t="shared" ca="1" si="171"/>
        <v>0</v>
      </c>
      <c r="BB336" s="83">
        <f t="shared" ca="1" si="171"/>
        <v>0</v>
      </c>
      <c r="BC336" s="83">
        <f t="shared" ca="1" si="171"/>
        <v>0</v>
      </c>
      <c r="BD336" s="83">
        <f t="shared" ca="1" si="171"/>
        <v>0</v>
      </c>
      <c r="BE336" s="83">
        <f t="shared" ca="1" si="171"/>
        <v>0</v>
      </c>
      <c r="BF336" s="83">
        <f t="shared" ca="1" si="171"/>
        <v>0</v>
      </c>
      <c r="BG336" s="83">
        <f t="shared" ca="1" si="171"/>
        <v>0</v>
      </c>
      <c r="BH336" s="83">
        <f ca="1">BH335*$C336</f>
        <v>0</v>
      </c>
    </row>
    <row r="337" spans="1:61" x14ac:dyDescent="0.25">
      <c r="A337" s="200" t="s">
        <v>141</v>
      </c>
      <c r="B337" s="200"/>
      <c r="C337" s="147">
        <f>$C$63</f>
        <v>0.115</v>
      </c>
      <c r="G337" s="83">
        <f t="shared" ca="1" si="171"/>
        <v>0</v>
      </c>
      <c r="H337" s="83">
        <f t="shared" ca="1" si="171"/>
        <v>0</v>
      </c>
      <c r="I337" s="83">
        <f t="shared" ca="1" si="171"/>
        <v>0</v>
      </c>
      <c r="J337" s="83">
        <f t="shared" ca="1" si="171"/>
        <v>0</v>
      </c>
      <c r="K337" s="83">
        <f t="shared" ca="1" si="171"/>
        <v>0</v>
      </c>
      <c r="L337" s="83">
        <f t="shared" ca="1" si="171"/>
        <v>0</v>
      </c>
      <c r="M337" s="83">
        <f t="shared" ca="1" si="171"/>
        <v>0</v>
      </c>
      <c r="N337" s="83">
        <f t="shared" ca="1" si="171"/>
        <v>0</v>
      </c>
      <c r="O337" s="83">
        <f t="shared" ca="1" si="171"/>
        <v>0</v>
      </c>
      <c r="P337" s="83">
        <f t="shared" ca="1" si="171"/>
        <v>0</v>
      </c>
      <c r="Q337" s="83">
        <f t="shared" ca="1" si="171"/>
        <v>0</v>
      </c>
      <c r="R337" s="83">
        <f t="shared" ca="1" si="171"/>
        <v>0</v>
      </c>
      <c r="S337" s="83">
        <f t="shared" ca="1" si="171"/>
        <v>0</v>
      </c>
      <c r="T337" s="83">
        <f t="shared" ca="1" si="171"/>
        <v>0</v>
      </c>
      <c r="U337" s="83">
        <f t="shared" ca="1" si="171"/>
        <v>0</v>
      </c>
      <c r="V337" s="83">
        <f t="shared" ca="1" si="171"/>
        <v>0</v>
      </c>
      <c r="W337" s="83">
        <f t="shared" ca="1" si="171"/>
        <v>0</v>
      </c>
      <c r="X337" s="83">
        <f t="shared" ca="1" si="171"/>
        <v>0</v>
      </c>
      <c r="Y337" s="83">
        <f t="shared" ca="1" si="171"/>
        <v>0</v>
      </c>
      <c r="Z337" s="83">
        <f t="shared" ca="1" si="171"/>
        <v>0</v>
      </c>
      <c r="AA337" s="83">
        <f t="shared" ca="1" si="171"/>
        <v>0</v>
      </c>
      <c r="AB337" s="83">
        <f t="shared" ca="1" si="171"/>
        <v>0</v>
      </c>
      <c r="AC337" s="83">
        <f t="shared" ca="1" si="171"/>
        <v>0</v>
      </c>
      <c r="AD337" s="83">
        <f t="shared" ca="1" si="171"/>
        <v>0</v>
      </c>
      <c r="AE337" s="83">
        <f t="shared" ca="1" si="171"/>
        <v>0</v>
      </c>
      <c r="AF337" s="83">
        <f t="shared" ca="1" si="171"/>
        <v>0</v>
      </c>
      <c r="AG337" s="83">
        <f t="shared" ca="1" si="171"/>
        <v>0</v>
      </c>
      <c r="AH337" s="83">
        <f t="shared" ca="1" si="171"/>
        <v>0</v>
      </c>
      <c r="AI337" s="83">
        <f t="shared" ca="1" si="171"/>
        <v>0</v>
      </c>
      <c r="AJ337" s="83">
        <f t="shared" ca="1" si="171"/>
        <v>0</v>
      </c>
      <c r="AK337" s="83">
        <f t="shared" ca="1" si="171"/>
        <v>0</v>
      </c>
      <c r="AL337" s="83">
        <f t="shared" ca="1" si="171"/>
        <v>0</v>
      </c>
      <c r="AM337" s="83">
        <f t="shared" ca="1" si="171"/>
        <v>0</v>
      </c>
      <c r="AN337" s="83">
        <f t="shared" ca="1" si="171"/>
        <v>0</v>
      </c>
      <c r="AO337" s="83">
        <f t="shared" ca="1" si="171"/>
        <v>0</v>
      </c>
      <c r="AP337" s="83">
        <f t="shared" ca="1" si="171"/>
        <v>0</v>
      </c>
      <c r="AQ337" s="83">
        <f t="shared" ca="1" si="171"/>
        <v>0</v>
      </c>
      <c r="AR337" s="83">
        <f t="shared" ca="1" si="171"/>
        <v>0</v>
      </c>
      <c r="AS337" s="83">
        <f t="shared" ca="1" si="171"/>
        <v>0</v>
      </c>
      <c r="AT337" s="83">
        <f t="shared" ca="1" si="171"/>
        <v>0</v>
      </c>
      <c r="AU337" s="83">
        <f t="shared" ca="1" si="171"/>
        <v>0</v>
      </c>
      <c r="AV337" s="83">
        <f t="shared" ca="1" si="171"/>
        <v>0</v>
      </c>
      <c r="AW337" s="83">
        <f t="shared" ca="1" si="171"/>
        <v>0</v>
      </c>
      <c r="AX337" s="83">
        <f t="shared" ca="1" si="171"/>
        <v>0</v>
      </c>
      <c r="AY337" s="83">
        <f t="shared" ca="1" si="171"/>
        <v>0</v>
      </c>
      <c r="AZ337" s="83">
        <f t="shared" ca="1" si="171"/>
        <v>0</v>
      </c>
      <c r="BA337" s="83">
        <f t="shared" ca="1" si="171"/>
        <v>0</v>
      </c>
      <c r="BB337" s="83">
        <f t="shared" ca="1" si="171"/>
        <v>0</v>
      </c>
      <c r="BC337" s="83">
        <f t="shared" ca="1" si="171"/>
        <v>0</v>
      </c>
      <c r="BD337" s="83">
        <f t="shared" ca="1" si="171"/>
        <v>0</v>
      </c>
      <c r="BE337" s="83">
        <f t="shared" ca="1" si="171"/>
        <v>0</v>
      </c>
      <c r="BF337" s="83">
        <f t="shared" ca="1" si="171"/>
        <v>0</v>
      </c>
      <c r="BG337" s="83">
        <f t="shared" ca="1" si="171"/>
        <v>0</v>
      </c>
      <c r="BH337" s="83">
        <f ca="1">BH336*$C337</f>
        <v>0</v>
      </c>
    </row>
    <row r="339" spans="1:61" x14ac:dyDescent="0.25">
      <c r="A339" s="196" t="str">
        <f>A$30</f>
        <v>St. Lucie #4 Line / Treasure Substation</v>
      </c>
      <c r="B339" s="196"/>
    </row>
    <row r="340" spans="1:61" x14ac:dyDescent="0.25">
      <c r="A340" s="197" t="s">
        <v>132</v>
      </c>
      <c r="B340" s="197"/>
      <c r="G340" s="171">
        <f>G$60</f>
        <v>0.95</v>
      </c>
      <c r="H340" s="171">
        <f t="shared" ref="H340:M340" si="172">H$60</f>
        <v>0.98</v>
      </c>
      <c r="I340" s="171">
        <f t="shared" si="172"/>
        <v>0.96</v>
      </c>
      <c r="J340" s="171">
        <f t="shared" si="172"/>
        <v>0.96</v>
      </c>
      <c r="K340" s="171">
        <f t="shared" si="172"/>
        <v>0.96</v>
      </c>
      <c r="L340" s="171">
        <f t="shared" si="172"/>
        <v>0.96</v>
      </c>
      <c r="M340" s="171">
        <f t="shared" si="172"/>
        <v>0.96</v>
      </c>
      <c r="N340" s="171"/>
    </row>
    <row r="341" spans="1:61" x14ac:dyDescent="0.25">
      <c r="A341" s="197" t="s">
        <v>109</v>
      </c>
      <c r="B341" s="197"/>
      <c r="D341" s="144">
        <f>SUM(G341:N341)</f>
        <v>227.26405158129998</v>
      </c>
      <c r="G341" s="211">
        <f>G$30*G340</f>
        <v>0.34483047750000001</v>
      </c>
      <c r="H341" s="211">
        <f t="shared" ref="H341:N341" si="173">H$30*H340</f>
        <v>2.4462545086000005</v>
      </c>
      <c r="I341" s="211">
        <f t="shared" si="173"/>
        <v>23.832966595199998</v>
      </c>
      <c r="J341" s="211">
        <f t="shared" si="173"/>
        <v>64.319999999999993</v>
      </c>
      <c r="K341" s="211">
        <f t="shared" si="173"/>
        <v>136.32</v>
      </c>
      <c r="L341" s="211">
        <f t="shared" si="173"/>
        <v>0</v>
      </c>
      <c r="M341" s="211">
        <f t="shared" si="173"/>
        <v>0</v>
      </c>
      <c r="N341" s="211">
        <f t="shared" si="173"/>
        <v>0</v>
      </c>
    </row>
    <row r="342" spans="1:61" x14ac:dyDescent="0.25">
      <c r="A342" s="197" t="s">
        <v>110</v>
      </c>
      <c r="B342" s="197"/>
      <c r="G342" s="144">
        <f t="shared" ref="G342:N342" si="174">+F342+G341</f>
        <v>0.34483047750000001</v>
      </c>
      <c r="H342" s="144">
        <f t="shared" si="174"/>
        <v>2.7910849861000004</v>
      </c>
      <c r="I342" s="144">
        <f t="shared" si="174"/>
        <v>26.624051581299998</v>
      </c>
      <c r="J342" s="144">
        <f t="shared" si="174"/>
        <v>90.944051581299988</v>
      </c>
      <c r="K342" s="144">
        <f t="shared" si="174"/>
        <v>227.26405158129998</v>
      </c>
      <c r="L342" s="144">
        <f t="shared" si="174"/>
        <v>227.26405158129998</v>
      </c>
      <c r="M342" s="144">
        <f t="shared" si="174"/>
        <v>227.26405158129998</v>
      </c>
      <c r="N342" s="144">
        <f t="shared" si="174"/>
        <v>227.26405158129998</v>
      </c>
    </row>
    <row r="343" spans="1:61" x14ac:dyDescent="0.25">
      <c r="A343" s="197"/>
      <c r="B343" s="197"/>
    </row>
    <row r="344" spans="1:61" x14ac:dyDescent="0.25">
      <c r="A344" s="198" t="s">
        <v>111</v>
      </c>
      <c r="B344" s="198"/>
      <c r="G344" s="144">
        <f t="shared" ref="G344:BH344" si="175">F347</f>
        <v>0</v>
      </c>
      <c r="H344" s="144">
        <f t="shared" si="175"/>
        <v>0.32758895362500001</v>
      </c>
      <c r="I344" s="144">
        <f t="shared" si="175"/>
        <v>2.6342892129200002</v>
      </c>
      <c r="J344" s="144">
        <f t="shared" si="175"/>
        <v>25.136053229054998</v>
      </c>
      <c r="K344" s="144">
        <f t="shared" si="175"/>
        <v>84.908850649989986</v>
      </c>
      <c r="L344" s="144">
        <f t="shared" si="175"/>
        <v>209.86564807092498</v>
      </c>
      <c r="M344" s="144">
        <f t="shared" si="175"/>
        <v>198.50244549185999</v>
      </c>
      <c r="N344" s="144">
        <f t="shared" si="175"/>
        <v>187.139242912795</v>
      </c>
      <c r="O344" s="144">
        <f t="shared" si="175"/>
        <v>175.77604033373001</v>
      </c>
      <c r="P344" s="144">
        <f t="shared" si="175"/>
        <v>164.41283775466502</v>
      </c>
      <c r="Q344" s="144">
        <f t="shared" si="175"/>
        <v>153.04963517560003</v>
      </c>
      <c r="R344" s="144">
        <f t="shared" si="175"/>
        <v>141.68643259653504</v>
      </c>
      <c r="S344" s="144">
        <f t="shared" si="175"/>
        <v>130.32323001747005</v>
      </c>
      <c r="T344" s="144">
        <f t="shared" si="175"/>
        <v>118.96002743840505</v>
      </c>
      <c r="U344" s="144">
        <f t="shared" si="175"/>
        <v>107.59682485934005</v>
      </c>
      <c r="V344" s="144">
        <f t="shared" si="175"/>
        <v>96.233622280275043</v>
      </c>
      <c r="W344" s="144">
        <f t="shared" si="175"/>
        <v>84.870419701210039</v>
      </c>
      <c r="X344" s="144">
        <f t="shared" si="175"/>
        <v>73.507217122145036</v>
      </c>
      <c r="Y344" s="144">
        <f t="shared" si="175"/>
        <v>62.144014543080033</v>
      </c>
      <c r="Z344" s="144">
        <f t="shared" si="175"/>
        <v>50.78081196401503</v>
      </c>
      <c r="AA344" s="144">
        <f t="shared" si="175"/>
        <v>39.417609384950026</v>
      </c>
      <c r="AB344" s="144">
        <f t="shared" si="175"/>
        <v>28.054406805885026</v>
      </c>
      <c r="AC344" s="144">
        <f t="shared" si="175"/>
        <v>16.691204226820027</v>
      </c>
      <c r="AD344" s="144">
        <f t="shared" si="175"/>
        <v>5.3280016477550269</v>
      </c>
      <c r="AE344" s="144">
        <f t="shared" si="175"/>
        <v>-3.1974423109204508E-14</v>
      </c>
      <c r="AF344" s="144">
        <f t="shared" si="175"/>
        <v>-3.1974423109204508E-14</v>
      </c>
      <c r="AG344" s="144">
        <f t="shared" si="175"/>
        <v>-3.1974423109204508E-14</v>
      </c>
      <c r="AH344" s="144">
        <f t="shared" si="175"/>
        <v>-3.1974423109204508E-14</v>
      </c>
      <c r="AI344" s="144">
        <f t="shared" si="175"/>
        <v>-3.1974423109204508E-14</v>
      </c>
      <c r="AJ344" s="144">
        <f t="shared" si="175"/>
        <v>-3.1974423109204508E-14</v>
      </c>
      <c r="AK344" s="144">
        <f t="shared" si="175"/>
        <v>-3.1974423109204508E-14</v>
      </c>
      <c r="AL344" s="144">
        <f t="shared" si="175"/>
        <v>-3.1974423109204508E-14</v>
      </c>
      <c r="AM344" s="144">
        <f t="shared" si="175"/>
        <v>-3.1974423109204508E-14</v>
      </c>
      <c r="AN344" s="144">
        <f t="shared" si="175"/>
        <v>-3.1974423109204508E-14</v>
      </c>
      <c r="AO344" s="144">
        <f t="shared" si="175"/>
        <v>-3.1974423109204508E-14</v>
      </c>
      <c r="AP344" s="144">
        <f t="shared" si="175"/>
        <v>-3.1974423109204508E-14</v>
      </c>
      <c r="AQ344" s="144">
        <f t="shared" si="175"/>
        <v>-3.1974423109204508E-14</v>
      </c>
      <c r="AR344" s="144">
        <f t="shared" si="175"/>
        <v>-3.1974423109204508E-14</v>
      </c>
      <c r="AS344" s="144">
        <f t="shared" si="175"/>
        <v>-3.1974423109204508E-14</v>
      </c>
      <c r="AT344" s="144">
        <f t="shared" si="175"/>
        <v>-3.1974423109204508E-14</v>
      </c>
      <c r="AU344" s="144">
        <f t="shared" si="175"/>
        <v>-3.1974423109204508E-14</v>
      </c>
      <c r="AV344" s="144">
        <f t="shared" si="175"/>
        <v>-3.1974423109204508E-14</v>
      </c>
      <c r="AW344" s="144">
        <f t="shared" si="175"/>
        <v>-3.1974423109204508E-14</v>
      </c>
      <c r="AX344" s="144">
        <f t="shared" si="175"/>
        <v>-3.1974423109204508E-14</v>
      </c>
      <c r="AY344" s="144">
        <f t="shared" si="175"/>
        <v>-3.1974423109204508E-14</v>
      </c>
      <c r="AZ344" s="144">
        <f t="shared" si="175"/>
        <v>-3.1974423109204508E-14</v>
      </c>
      <c r="BA344" s="144">
        <f t="shared" si="175"/>
        <v>-3.1974423109204508E-14</v>
      </c>
      <c r="BB344" s="144">
        <f t="shared" si="175"/>
        <v>-3.1974423109204508E-14</v>
      </c>
      <c r="BC344" s="144">
        <f t="shared" si="175"/>
        <v>-3.1974423109204508E-14</v>
      </c>
      <c r="BD344" s="144">
        <f t="shared" si="175"/>
        <v>-3.1974423109204508E-14</v>
      </c>
      <c r="BE344" s="144">
        <f t="shared" si="175"/>
        <v>-3.1974423109204508E-14</v>
      </c>
      <c r="BF344" s="144">
        <f t="shared" si="175"/>
        <v>-3.1974423109204508E-14</v>
      </c>
      <c r="BG344" s="144">
        <f t="shared" si="175"/>
        <v>-3.1974423109204508E-14</v>
      </c>
      <c r="BH344" s="144">
        <f t="shared" si="175"/>
        <v>-3.1974423109204508E-14</v>
      </c>
      <c r="BI344" s="144"/>
    </row>
    <row r="345" spans="1:61" x14ac:dyDescent="0.25">
      <c r="A345" s="198" t="s">
        <v>112</v>
      </c>
      <c r="B345" s="198"/>
      <c r="D345" s="144">
        <f>SUM(G345:N345)</f>
        <v>227.26405158129998</v>
      </c>
      <c r="E345" s="144"/>
      <c r="F345" s="144"/>
      <c r="G345" s="144">
        <f>G341</f>
        <v>0.34483047750000001</v>
      </c>
      <c r="H345" s="144">
        <f>H341</f>
        <v>2.4462545086000005</v>
      </c>
      <c r="I345" s="144">
        <f>I341</f>
        <v>23.832966595199998</v>
      </c>
      <c r="J345" s="144">
        <f t="shared" ref="J345:BH345" si="176">J341</f>
        <v>64.319999999999993</v>
      </c>
      <c r="K345" s="144">
        <f t="shared" si="176"/>
        <v>136.32</v>
      </c>
      <c r="L345" s="144">
        <f t="shared" si="176"/>
        <v>0</v>
      </c>
      <c r="M345" s="144">
        <f t="shared" si="176"/>
        <v>0</v>
      </c>
      <c r="N345" s="144">
        <f t="shared" si="176"/>
        <v>0</v>
      </c>
      <c r="O345" s="144">
        <f t="shared" si="176"/>
        <v>0</v>
      </c>
      <c r="P345" s="144">
        <f t="shared" si="176"/>
        <v>0</v>
      </c>
      <c r="Q345" s="144">
        <f t="shared" si="176"/>
        <v>0</v>
      </c>
      <c r="R345" s="144">
        <f t="shared" si="176"/>
        <v>0</v>
      </c>
      <c r="S345" s="144">
        <f t="shared" si="176"/>
        <v>0</v>
      </c>
      <c r="T345" s="144">
        <f t="shared" si="176"/>
        <v>0</v>
      </c>
      <c r="U345" s="144">
        <f t="shared" si="176"/>
        <v>0</v>
      </c>
      <c r="V345" s="144">
        <f t="shared" si="176"/>
        <v>0</v>
      </c>
      <c r="W345" s="144">
        <f t="shared" si="176"/>
        <v>0</v>
      </c>
      <c r="X345" s="144">
        <f t="shared" si="176"/>
        <v>0</v>
      </c>
      <c r="Y345" s="144">
        <f t="shared" si="176"/>
        <v>0</v>
      </c>
      <c r="Z345" s="144">
        <f t="shared" si="176"/>
        <v>0</v>
      </c>
      <c r="AA345" s="144">
        <f t="shared" si="176"/>
        <v>0</v>
      </c>
      <c r="AB345" s="144">
        <f t="shared" si="176"/>
        <v>0</v>
      </c>
      <c r="AC345" s="144">
        <f t="shared" si="176"/>
        <v>0</v>
      </c>
      <c r="AD345" s="144">
        <f t="shared" si="176"/>
        <v>0</v>
      </c>
      <c r="AE345" s="144">
        <f t="shared" si="176"/>
        <v>0</v>
      </c>
      <c r="AF345" s="144">
        <f t="shared" si="176"/>
        <v>0</v>
      </c>
      <c r="AG345" s="144">
        <f t="shared" si="176"/>
        <v>0</v>
      </c>
      <c r="AH345" s="144">
        <f t="shared" si="176"/>
        <v>0</v>
      </c>
      <c r="AI345" s="144">
        <f t="shared" si="176"/>
        <v>0</v>
      </c>
      <c r="AJ345" s="144">
        <f t="shared" si="176"/>
        <v>0</v>
      </c>
      <c r="AK345" s="144">
        <f t="shared" si="176"/>
        <v>0</v>
      </c>
      <c r="AL345" s="144">
        <f t="shared" si="176"/>
        <v>0</v>
      </c>
      <c r="AM345" s="144">
        <f t="shared" si="176"/>
        <v>0</v>
      </c>
      <c r="AN345" s="144">
        <f t="shared" si="176"/>
        <v>0</v>
      </c>
      <c r="AO345" s="144">
        <f t="shared" si="176"/>
        <v>0</v>
      </c>
      <c r="AP345" s="144">
        <f t="shared" si="176"/>
        <v>0</v>
      </c>
      <c r="AQ345" s="144">
        <f t="shared" si="176"/>
        <v>0</v>
      </c>
      <c r="AR345" s="144">
        <f t="shared" si="176"/>
        <v>0</v>
      </c>
      <c r="AS345" s="144">
        <f t="shared" si="176"/>
        <v>0</v>
      </c>
      <c r="AT345" s="144">
        <f t="shared" si="176"/>
        <v>0</v>
      </c>
      <c r="AU345" s="144">
        <f t="shared" si="176"/>
        <v>0</v>
      </c>
      <c r="AV345" s="144">
        <f t="shared" si="176"/>
        <v>0</v>
      </c>
      <c r="AW345" s="144">
        <f t="shared" si="176"/>
        <v>0</v>
      </c>
      <c r="AX345" s="144">
        <f t="shared" si="176"/>
        <v>0</v>
      </c>
      <c r="AY345" s="144">
        <f t="shared" si="176"/>
        <v>0</v>
      </c>
      <c r="AZ345" s="144">
        <f t="shared" si="176"/>
        <v>0</v>
      </c>
      <c r="BA345" s="144">
        <f t="shared" si="176"/>
        <v>0</v>
      </c>
      <c r="BB345" s="144">
        <f t="shared" si="176"/>
        <v>0</v>
      </c>
      <c r="BC345" s="144">
        <f t="shared" si="176"/>
        <v>0</v>
      </c>
      <c r="BD345" s="144">
        <f t="shared" si="176"/>
        <v>0</v>
      </c>
      <c r="BE345" s="144">
        <f t="shared" si="176"/>
        <v>0</v>
      </c>
      <c r="BF345" s="144">
        <f t="shared" si="176"/>
        <v>0</v>
      </c>
      <c r="BG345" s="144">
        <f t="shared" si="176"/>
        <v>0</v>
      </c>
      <c r="BH345" s="144">
        <f t="shared" si="176"/>
        <v>0</v>
      </c>
      <c r="BI345" s="144"/>
    </row>
    <row r="346" spans="1:61" x14ac:dyDescent="0.25">
      <c r="A346" s="198" t="s">
        <v>113</v>
      </c>
      <c r="B346" s="198"/>
      <c r="C346" s="147">
        <f>C$30</f>
        <v>0.05</v>
      </c>
      <c r="D346" s="144">
        <f>SUM(G346:BH346)</f>
        <v>-227.26405158129998</v>
      </c>
      <c r="G346" s="144">
        <f>MAX(-SUM($F341:G341)*$C346,-SUM($F341:G341)-SUM($E346:F346))</f>
        <v>-1.7241523875000001E-2</v>
      </c>
      <c r="H346" s="144">
        <f>MAX(-SUM($F341:H341)*$C346,-SUM($F341:H341)-SUM($E346:G346))</f>
        <v>-0.13955424930500002</v>
      </c>
      <c r="I346" s="144">
        <f>MAX(-SUM($F341:I341)*$C346,-SUM($F341:I341)-SUM($E346:H346))</f>
        <v>-1.3312025790649999</v>
      </c>
      <c r="J346" s="144">
        <f>MAX(-SUM($F341:J341)*$C346,-SUM($F341:J341)-SUM($E346:I346))</f>
        <v>-4.5472025790649999</v>
      </c>
      <c r="K346" s="144">
        <f>MAX(-SUM($F341:K341)*$C346,-SUM($F341:K341)-SUM($E346:J346))</f>
        <v>-11.363202579065</v>
      </c>
      <c r="L346" s="144">
        <f>MAX(-SUM($F341:L341)*$C346,-SUM($F341:L341)-SUM($E346:K346))</f>
        <v>-11.363202579065</v>
      </c>
      <c r="M346" s="144">
        <f>MAX(-SUM($F341:M341)*$C346,-SUM($F341:M341)-SUM($E346:L346))</f>
        <v>-11.363202579065</v>
      </c>
      <c r="N346" s="144">
        <f>MAX(-SUM($F341:N341)*$C346,-SUM($F341:N341)-SUM($E346:M346))</f>
        <v>-11.363202579065</v>
      </c>
      <c r="O346" s="144">
        <f>MAX(-SUM($F341:O341)*$C346,-SUM($F341:O341)-SUM($E346:N346))</f>
        <v>-11.363202579065</v>
      </c>
      <c r="P346" s="144">
        <f>MAX(-SUM($F341:P341)*$C346,-SUM($F341:P341)-SUM($E346:O346))</f>
        <v>-11.363202579065</v>
      </c>
      <c r="Q346" s="144">
        <f>MAX(-SUM($F341:Q341)*$C346,-SUM($F341:Q341)-SUM($E346:P346))</f>
        <v>-11.363202579065</v>
      </c>
      <c r="R346" s="144">
        <f>MAX(-SUM($F341:R341)*$C346,-SUM($F341:R341)-SUM($E346:Q346))</f>
        <v>-11.363202579065</v>
      </c>
      <c r="S346" s="144">
        <f>MAX(-SUM($F341:S341)*$C346,-SUM($F341:S341)-SUM($E346:R346))</f>
        <v>-11.363202579065</v>
      </c>
      <c r="T346" s="144">
        <f>MAX(-SUM($F341:T341)*$C346,-SUM($F341:T341)-SUM($E346:S346))</f>
        <v>-11.363202579065</v>
      </c>
      <c r="U346" s="144">
        <f>MAX(-SUM($F341:U341)*$C346,-SUM($F341:U341)-SUM($E346:T346))</f>
        <v>-11.363202579065</v>
      </c>
      <c r="V346" s="144">
        <f>MAX(-SUM($F341:V341)*$C346,-SUM($F341:V341)-SUM($E346:U346))</f>
        <v>-11.363202579065</v>
      </c>
      <c r="W346" s="144">
        <f>MAX(-SUM($F341:W341)*$C346,-SUM($F341:W341)-SUM($E346:V346))</f>
        <v>-11.363202579065</v>
      </c>
      <c r="X346" s="144">
        <f>MAX(-SUM($F341:X341)*$C346,-SUM($F341:X341)-SUM($E346:W346))</f>
        <v>-11.363202579065</v>
      </c>
      <c r="Y346" s="144">
        <f>MAX(-SUM($F341:Y341)*$C346,-SUM($F341:Y341)-SUM($E346:X346))</f>
        <v>-11.363202579065</v>
      </c>
      <c r="Z346" s="144">
        <f>MAX(-SUM($F341:Z341)*$C346,-SUM($F341:Z341)-SUM($E346:Y346))</f>
        <v>-11.363202579065</v>
      </c>
      <c r="AA346" s="144">
        <f>MAX(-SUM($F341:AA341)*$C346,-SUM($F341:AA341)-SUM($E346:Z346))</f>
        <v>-11.363202579065</v>
      </c>
      <c r="AB346" s="144">
        <f>MAX(-SUM($F341:AB341)*$C346,-SUM($F341:AB341)-SUM($E346:AA346))</f>
        <v>-11.363202579065</v>
      </c>
      <c r="AC346" s="144">
        <f>MAX(-SUM($F341:AC341)*$C346,-SUM($F341:AC341)-SUM($E346:AB346))</f>
        <v>-11.363202579065</v>
      </c>
      <c r="AD346" s="144">
        <f>MAX(-SUM($F341:AD341)*$C346,-SUM($F341:AD341)-SUM($E346:AC346))</f>
        <v>-5.3280016477550589</v>
      </c>
      <c r="AE346" s="144">
        <f>MAX(-SUM($F341:AE341)*$C346,-SUM($F341:AE341)-SUM($E346:AD346))</f>
        <v>0</v>
      </c>
      <c r="AF346" s="144">
        <f>MAX(-SUM($F341:AF341)*$C346,-SUM($F341:AF341)-SUM($E346:AE346))</f>
        <v>0</v>
      </c>
      <c r="AG346" s="144">
        <f>MAX(-SUM($F341:AG341)*$C346,-SUM($F341:AG341)-SUM($E346:AF346))</f>
        <v>0</v>
      </c>
      <c r="AH346" s="144">
        <f>MAX(-SUM($F341:AH341)*$C346,-SUM($F341:AH341)-SUM($E346:AG346))</f>
        <v>0</v>
      </c>
      <c r="AI346" s="144">
        <f>MAX(-SUM($F341:AI341)*$C346,-SUM($F341:AI341)-SUM($E346:AH346))</f>
        <v>0</v>
      </c>
      <c r="AJ346" s="144">
        <f>MAX(-SUM($F341:AJ341)*$C346,-SUM($F341:AJ341)-SUM($E346:AI346))</f>
        <v>0</v>
      </c>
      <c r="AK346" s="144">
        <f>MAX(-SUM($F341:AK341)*$C346,-SUM($F341:AK341)-SUM($E346:AJ346))</f>
        <v>0</v>
      </c>
      <c r="AL346" s="144">
        <f>MAX(-SUM($F341:AL341)*$C346,-SUM($F341:AL341)-SUM($E346:AK346))</f>
        <v>0</v>
      </c>
      <c r="AM346" s="144">
        <f>MAX(-SUM($F341:AM341)*$C346,-SUM($F341:AM341)-SUM($E346:AL346))</f>
        <v>0</v>
      </c>
      <c r="AN346" s="144">
        <f>MAX(-SUM($F341:AN341)*$C346,-SUM($F341:AN341)-SUM($E346:AM346))</f>
        <v>0</v>
      </c>
      <c r="AO346" s="144">
        <f>MAX(-SUM($F341:AO341)*$C346,-SUM($F341:AO341)-SUM($E346:AN346))</f>
        <v>0</v>
      </c>
      <c r="AP346" s="144">
        <f>MAX(-SUM($F341:AP341)*$C346,-SUM($F341:AP341)-SUM($E346:AO346))</f>
        <v>0</v>
      </c>
      <c r="AQ346" s="144">
        <f>MAX(-SUM($F341:AQ341)*$C346,-SUM($F341:AQ341)-SUM($E346:AP346))</f>
        <v>0</v>
      </c>
      <c r="AR346" s="144">
        <f>MAX(-SUM($F341:AR341)*$C346,-SUM($F341:AR341)-SUM($E346:AQ346))</f>
        <v>0</v>
      </c>
      <c r="AS346" s="144">
        <f>MAX(-SUM($F341:AS341)*$C346,-SUM($F341:AS341)-SUM($E346:AR346))</f>
        <v>0</v>
      </c>
      <c r="AT346" s="144">
        <f>MAX(-SUM($F341:AT341)*$C346,-SUM($F341:AT341)-SUM($E346:AS346))</f>
        <v>0</v>
      </c>
      <c r="AU346" s="144">
        <f>MAX(-SUM($F341:AU341)*$C346,-SUM($F341:AU341)-SUM($E346:AT346))</f>
        <v>0</v>
      </c>
      <c r="AV346" s="144">
        <f>MAX(-SUM($F341:AV341)*$C346,-SUM($F341:AV341)-SUM($E346:AU346))</f>
        <v>0</v>
      </c>
      <c r="AW346" s="144">
        <f>MAX(-SUM($F341:AW341)*$C346,-SUM($F341:AW341)-SUM($E346:AV346))</f>
        <v>0</v>
      </c>
      <c r="AX346" s="144">
        <f>MAX(-SUM($F341:AX341)*$C346,-SUM($F341:AX341)-SUM($E346:AW346))</f>
        <v>0</v>
      </c>
      <c r="AY346" s="144">
        <f>MAX(-SUM($F341:AY341)*$C346,-SUM($F341:AY341)-SUM($E346:AX346))</f>
        <v>0</v>
      </c>
      <c r="AZ346" s="144">
        <f>MAX(-SUM($F341:AZ341)*$C346,-SUM($F341:AZ341)-SUM($E346:AY346))</f>
        <v>0</v>
      </c>
      <c r="BA346" s="144">
        <f>MAX(-SUM($F341:BA341)*$C346,-SUM($F341:BA341)-SUM($E346:AZ346))</f>
        <v>0</v>
      </c>
      <c r="BB346" s="144">
        <f>MAX(-SUM($F341:BB341)*$C346,-SUM($F341:BB341)-SUM($E346:BA346))</f>
        <v>0</v>
      </c>
      <c r="BC346" s="144">
        <f>MAX(-SUM($F341:BC341)*$C346,-SUM($F341:BC341)-SUM($E346:BB346))</f>
        <v>0</v>
      </c>
      <c r="BD346" s="144">
        <f>MAX(-SUM($F341:BD341)*$C346,-SUM($F341:BD341)-SUM($E346:BC346))</f>
        <v>0</v>
      </c>
      <c r="BE346" s="144">
        <f>MAX(-SUM($F341:BE341)*$C346,-SUM($F341:BE341)-SUM($E346:BD346))</f>
        <v>0</v>
      </c>
      <c r="BF346" s="144">
        <f>MAX(-SUM($F341:BF341)*$C346,-SUM($F341:BF341)-SUM($E346:BE346))</f>
        <v>0</v>
      </c>
      <c r="BG346" s="144">
        <f>MAX(-SUM($F341:BG341)*$C346,-SUM($F341:BG341)-SUM($E346:BF346))</f>
        <v>0</v>
      </c>
      <c r="BH346" s="144">
        <f>MAX(-SUM($F341:BH341)*$C346,-SUM($F341:BH341)-SUM($E346:BG346))</f>
        <v>0</v>
      </c>
      <c r="BI346" s="144"/>
    </row>
    <row r="347" spans="1:61" x14ac:dyDescent="0.25">
      <c r="A347" s="199" t="s">
        <v>114</v>
      </c>
      <c r="B347" s="199"/>
      <c r="D347" s="92">
        <f>SUM(D344:D346)</f>
        <v>0</v>
      </c>
      <c r="G347" s="92">
        <f>SUM(G344:G346)</f>
        <v>0.32758895362500001</v>
      </c>
      <c r="H347" s="92">
        <f>SUM(H344:H346)</f>
        <v>2.6342892129200002</v>
      </c>
      <c r="I347" s="92">
        <f>SUM(I344:I346)</f>
        <v>25.136053229054998</v>
      </c>
      <c r="J347" s="92">
        <f t="shared" ref="J347:BH347" si="177">SUM(J344:J346)</f>
        <v>84.908850649989986</v>
      </c>
      <c r="K347" s="92">
        <f t="shared" si="177"/>
        <v>209.86564807092498</v>
      </c>
      <c r="L347" s="92">
        <f t="shared" si="177"/>
        <v>198.50244549185999</v>
      </c>
      <c r="M347" s="92">
        <f t="shared" si="177"/>
        <v>187.139242912795</v>
      </c>
      <c r="N347" s="92">
        <f t="shared" si="177"/>
        <v>175.77604033373001</v>
      </c>
      <c r="O347" s="92">
        <f t="shared" si="177"/>
        <v>164.41283775466502</v>
      </c>
      <c r="P347" s="92">
        <f t="shared" si="177"/>
        <v>153.04963517560003</v>
      </c>
      <c r="Q347" s="92">
        <f t="shared" si="177"/>
        <v>141.68643259653504</v>
      </c>
      <c r="R347" s="92">
        <f t="shared" si="177"/>
        <v>130.32323001747005</v>
      </c>
      <c r="S347" s="92">
        <f t="shared" si="177"/>
        <v>118.96002743840505</v>
      </c>
      <c r="T347" s="92">
        <f t="shared" si="177"/>
        <v>107.59682485934005</v>
      </c>
      <c r="U347" s="92">
        <f t="shared" si="177"/>
        <v>96.233622280275043</v>
      </c>
      <c r="V347" s="92">
        <f t="shared" si="177"/>
        <v>84.870419701210039</v>
      </c>
      <c r="W347" s="92">
        <f t="shared" si="177"/>
        <v>73.507217122145036</v>
      </c>
      <c r="X347" s="92">
        <f t="shared" si="177"/>
        <v>62.144014543080033</v>
      </c>
      <c r="Y347" s="92">
        <f t="shared" si="177"/>
        <v>50.78081196401503</v>
      </c>
      <c r="Z347" s="92">
        <f t="shared" si="177"/>
        <v>39.417609384950026</v>
      </c>
      <c r="AA347" s="92">
        <f t="shared" si="177"/>
        <v>28.054406805885026</v>
      </c>
      <c r="AB347" s="92">
        <f t="shared" si="177"/>
        <v>16.691204226820027</v>
      </c>
      <c r="AC347" s="92">
        <f t="shared" si="177"/>
        <v>5.3280016477550269</v>
      </c>
      <c r="AD347" s="92">
        <f t="shared" si="177"/>
        <v>-3.1974423109204508E-14</v>
      </c>
      <c r="AE347" s="92">
        <f t="shared" si="177"/>
        <v>-3.1974423109204508E-14</v>
      </c>
      <c r="AF347" s="92">
        <f t="shared" si="177"/>
        <v>-3.1974423109204508E-14</v>
      </c>
      <c r="AG347" s="92">
        <f t="shared" si="177"/>
        <v>-3.1974423109204508E-14</v>
      </c>
      <c r="AH347" s="92">
        <f t="shared" si="177"/>
        <v>-3.1974423109204508E-14</v>
      </c>
      <c r="AI347" s="92">
        <f t="shared" si="177"/>
        <v>-3.1974423109204508E-14</v>
      </c>
      <c r="AJ347" s="92">
        <f t="shared" si="177"/>
        <v>-3.1974423109204508E-14</v>
      </c>
      <c r="AK347" s="92">
        <f t="shared" si="177"/>
        <v>-3.1974423109204508E-14</v>
      </c>
      <c r="AL347" s="92">
        <f t="shared" si="177"/>
        <v>-3.1974423109204508E-14</v>
      </c>
      <c r="AM347" s="92">
        <f t="shared" si="177"/>
        <v>-3.1974423109204508E-14</v>
      </c>
      <c r="AN347" s="92">
        <f t="shared" si="177"/>
        <v>-3.1974423109204508E-14</v>
      </c>
      <c r="AO347" s="92">
        <f t="shared" si="177"/>
        <v>-3.1974423109204508E-14</v>
      </c>
      <c r="AP347" s="92">
        <f t="shared" si="177"/>
        <v>-3.1974423109204508E-14</v>
      </c>
      <c r="AQ347" s="92">
        <f t="shared" si="177"/>
        <v>-3.1974423109204508E-14</v>
      </c>
      <c r="AR347" s="92">
        <f t="shared" si="177"/>
        <v>-3.1974423109204508E-14</v>
      </c>
      <c r="AS347" s="92">
        <f t="shared" si="177"/>
        <v>-3.1974423109204508E-14</v>
      </c>
      <c r="AT347" s="92">
        <f t="shared" si="177"/>
        <v>-3.1974423109204508E-14</v>
      </c>
      <c r="AU347" s="92">
        <f t="shared" si="177"/>
        <v>-3.1974423109204508E-14</v>
      </c>
      <c r="AV347" s="92">
        <f t="shared" si="177"/>
        <v>-3.1974423109204508E-14</v>
      </c>
      <c r="AW347" s="92">
        <f t="shared" si="177"/>
        <v>-3.1974423109204508E-14</v>
      </c>
      <c r="AX347" s="92">
        <f t="shared" si="177"/>
        <v>-3.1974423109204508E-14</v>
      </c>
      <c r="AY347" s="92">
        <f t="shared" si="177"/>
        <v>-3.1974423109204508E-14</v>
      </c>
      <c r="AZ347" s="92">
        <f t="shared" si="177"/>
        <v>-3.1974423109204508E-14</v>
      </c>
      <c r="BA347" s="92">
        <f t="shared" si="177"/>
        <v>-3.1974423109204508E-14</v>
      </c>
      <c r="BB347" s="92">
        <f t="shared" si="177"/>
        <v>-3.1974423109204508E-14</v>
      </c>
      <c r="BC347" s="92">
        <f t="shared" si="177"/>
        <v>-3.1974423109204508E-14</v>
      </c>
      <c r="BD347" s="92">
        <f t="shared" si="177"/>
        <v>-3.1974423109204508E-14</v>
      </c>
      <c r="BE347" s="92">
        <f t="shared" si="177"/>
        <v>-3.1974423109204508E-14</v>
      </c>
      <c r="BF347" s="92">
        <f t="shared" si="177"/>
        <v>-3.1974423109204508E-14</v>
      </c>
      <c r="BG347" s="92">
        <f t="shared" si="177"/>
        <v>-3.1974423109204508E-14</v>
      </c>
      <c r="BH347" s="92">
        <f t="shared" si="177"/>
        <v>-3.1974423109204508E-14</v>
      </c>
    </row>
    <row r="348" spans="1:61" x14ac:dyDescent="0.25">
      <c r="A348" s="197"/>
      <c r="B348" s="197"/>
    </row>
    <row r="349" spans="1:61" x14ac:dyDescent="0.25">
      <c r="A349" s="197" t="s">
        <v>115</v>
      </c>
      <c r="B349" s="197"/>
      <c r="G349" s="83">
        <f>G347</f>
        <v>0.32758895362500001</v>
      </c>
      <c r="H349" s="83">
        <f>H347</f>
        <v>2.6342892129200002</v>
      </c>
      <c r="I349" s="83">
        <f>I347</f>
        <v>25.136053229054998</v>
      </c>
      <c r="J349" s="83">
        <f>J347</f>
        <v>84.908850649989986</v>
      </c>
      <c r="K349" s="83">
        <f t="shared" ref="K349:BH349" si="178">K347</f>
        <v>209.86564807092498</v>
      </c>
      <c r="L349" s="83">
        <f t="shared" si="178"/>
        <v>198.50244549185999</v>
      </c>
      <c r="M349" s="83">
        <f t="shared" si="178"/>
        <v>187.139242912795</v>
      </c>
      <c r="N349" s="83">
        <f t="shared" si="178"/>
        <v>175.77604033373001</v>
      </c>
      <c r="O349" s="83">
        <f t="shared" si="178"/>
        <v>164.41283775466502</v>
      </c>
      <c r="P349" s="83">
        <f t="shared" si="178"/>
        <v>153.04963517560003</v>
      </c>
      <c r="Q349" s="83">
        <f t="shared" si="178"/>
        <v>141.68643259653504</v>
      </c>
      <c r="R349" s="83">
        <f t="shared" si="178"/>
        <v>130.32323001747005</v>
      </c>
      <c r="S349" s="83">
        <f t="shared" si="178"/>
        <v>118.96002743840505</v>
      </c>
      <c r="T349" s="83">
        <f t="shared" si="178"/>
        <v>107.59682485934005</v>
      </c>
      <c r="U349" s="83">
        <f t="shared" si="178"/>
        <v>96.233622280275043</v>
      </c>
      <c r="V349" s="83">
        <f t="shared" si="178"/>
        <v>84.870419701210039</v>
      </c>
      <c r="W349" s="83">
        <f t="shared" si="178"/>
        <v>73.507217122145036</v>
      </c>
      <c r="X349" s="83">
        <f t="shared" si="178"/>
        <v>62.144014543080033</v>
      </c>
      <c r="Y349" s="83">
        <f t="shared" si="178"/>
        <v>50.78081196401503</v>
      </c>
      <c r="Z349" s="83">
        <f t="shared" si="178"/>
        <v>39.417609384950026</v>
      </c>
      <c r="AA349" s="83">
        <f t="shared" si="178"/>
        <v>28.054406805885026</v>
      </c>
      <c r="AB349" s="83">
        <f t="shared" si="178"/>
        <v>16.691204226820027</v>
      </c>
      <c r="AC349" s="83">
        <f t="shared" si="178"/>
        <v>5.3280016477550269</v>
      </c>
      <c r="AD349" s="83">
        <f t="shared" si="178"/>
        <v>-3.1974423109204508E-14</v>
      </c>
      <c r="AE349" s="83">
        <f t="shared" si="178"/>
        <v>-3.1974423109204508E-14</v>
      </c>
      <c r="AF349" s="83">
        <f t="shared" si="178"/>
        <v>-3.1974423109204508E-14</v>
      </c>
      <c r="AG349" s="83">
        <f t="shared" si="178"/>
        <v>-3.1974423109204508E-14</v>
      </c>
      <c r="AH349" s="83">
        <f t="shared" si="178"/>
        <v>-3.1974423109204508E-14</v>
      </c>
      <c r="AI349" s="83">
        <f t="shared" si="178"/>
        <v>-3.1974423109204508E-14</v>
      </c>
      <c r="AJ349" s="83">
        <f t="shared" si="178"/>
        <v>-3.1974423109204508E-14</v>
      </c>
      <c r="AK349" s="83">
        <f t="shared" si="178"/>
        <v>-3.1974423109204508E-14</v>
      </c>
      <c r="AL349" s="83">
        <f t="shared" si="178"/>
        <v>-3.1974423109204508E-14</v>
      </c>
      <c r="AM349" s="83">
        <f t="shared" si="178"/>
        <v>-3.1974423109204508E-14</v>
      </c>
      <c r="AN349" s="83">
        <f t="shared" si="178"/>
        <v>-3.1974423109204508E-14</v>
      </c>
      <c r="AO349" s="83">
        <f t="shared" si="178"/>
        <v>-3.1974423109204508E-14</v>
      </c>
      <c r="AP349" s="83">
        <f t="shared" si="178"/>
        <v>-3.1974423109204508E-14</v>
      </c>
      <c r="AQ349" s="83">
        <f t="shared" si="178"/>
        <v>-3.1974423109204508E-14</v>
      </c>
      <c r="AR349" s="83">
        <f t="shared" si="178"/>
        <v>-3.1974423109204508E-14</v>
      </c>
      <c r="AS349" s="83">
        <f t="shared" si="178"/>
        <v>-3.1974423109204508E-14</v>
      </c>
      <c r="AT349" s="83">
        <f t="shared" si="178"/>
        <v>-3.1974423109204508E-14</v>
      </c>
      <c r="AU349" s="83">
        <f t="shared" si="178"/>
        <v>-3.1974423109204508E-14</v>
      </c>
      <c r="AV349" s="83">
        <f t="shared" si="178"/>
        <v>-3.1974423109204508E-14</v>
      </c>
      <c r="AW349" s="83">
        <f t="shared" si="178"/>
        <v>-3.1974423109204508E-14</v>
      </c>
      <c r="AX349" s="83">
        <f t="shared" si="178"/>
        <v>-3.1974423109204508E-14</v>
      </c>
      <c r="AY349" s="83">
        <f t="shared" si="178"/>
        <v>-3.1974423109204508E-14</v>
      </c>
      <c r="AZ349" s="83">
        <f t="shared" si="178"/>
        <v>-3.1974423109204508E-14</v>
      </c>
      <c r="BA349" s="83">
        <f t="shared" si="178"/>
        <v>-3.1974423109204508E-14</v>
      </c>
      <c r="BB349" s="83">
        <f t="shared" si="178"/>
        <v>-3.1974423109204508E-14</v>
      </c>
      <c r="BC349" s="83">
        <f t="shared" si="178"/>
        <v>-3.1974423109204508E-14</v>
      </c>
      <c r="BD349" s="83">
        <f t="shared" si="178"/>
        <v>-3.1974423109204508E-14</v>
      </c>
      <c r="BE349" s="83">
        <f t="shared" si="178"/>
        <v>-3.1974423109204508E-14</v>
      </c>
      <c r="BF349" s="83">
        <f t="shared" si="178"/>
        <v>-3.1974423109204508E-14</v>
      </c>
      <c r="BG349" s="83">
        <f t="shared" si="178"/>
        <v>-3.1974423109204508E-14</v>
      </c>
      <c r="BH349" s="83">
        <f t="shared" si="178"/>
        <v>-3.1974423109204508E-14</v>
      </c>
    </row>
    <row r="350" spans="1:61" x14ac:dyDescent="0.25">
      <c r="A350" s="200" t="s">
        <v>133</v>
      </c>
      <c r="B350" s="200"/>
      <c r="C350" s="61">
        <f>$C$61</f>
        <v>2</v>
      </c>
      <c r="D350" s="189"/>
      <c r="G350" s="83">
        <f t="shared" ref="G350:BH350" ca="1" si="179">SUM(OFFSET(G349,0,0,1,-MIN($C350,G$55+1)))/$C350</f>
        <v>0.16379447681250001</v>
      </c>
      <c r="H350" s="83">
        <f t="shared" ca="1" si="179"/>
        <v>1.4809390832725</v>
      </c>
      <c r="I350" s="83">
        <f t="shared" ca="1" si="179"/>
        <v>13.885171220987498</v>
      </c>
      <c r="J350" s="83">
        <f t="shared" ca="1" si="179"/>
        <v>55.02245193952249</v>
      </c>
      <c r="K350" s="83">
        <f t="shared" ca="1" si="179"/>
        <v>147.38724936045747</v>
      </c>
      <c r="L350" s="83">
        <f t="shared" ca="1" si="179"/>
        <v>204.18404678139248</v>
      </c>
      <c r="M350" s="83">
        <f t="shared" ca="1" si="179"/>
        <v>192.82084420232749</v>
      </c>
      <c r="N350" s="83">
        <f t="shared" ca="1" si="179"/>
        <v>181.4576416232625</v>
      </c>
      <c r="O350" s="83">
        <f t="shared" ca="1" si="179"/>
        <v>170.09443904419751</v>
      </c>
      <c r="P350" s="83">
        <f t="shared" ca="1" si="179"/>
        <v>158.73123646513253</v>
      </c>
      <c r="Q350" s="83">
        <f t="shared" ca="1" si="179"/>
        <v>147.36803388606754</v>
      </c>
      <c r="R350" s="83">
        <f t="shared" ca="1" si="179"/>
        <v>136.00483130700255</v>
      </c>
      <c r="S350" s="83">
        <f t="shared" ca="1" si="179"/>
        <v>124.64162872793756</v>
      </c>
      <c r="T350" s="83">
        <f t="shared" ca="1" si="179"/>
        <v>113.27842614887254</v>
      </c>
      <c r="U350" s="83">
        <f t="shared" ca="1" si="179"/>
        <v>101.91522356980755</v>
      </c>
      <c r="V350" s="83">
        <f t="shared" ca="1" si="179"/>
        <v>90.552020990742534</v>
      </c>
      <c r="W350" s="83">
        <f t="shared" ca="1" si="179"/>
        <v>79.188818411677545</v>
      </c>
      <c r="X350" s="83">
        <f t="shared" ca="1" si="179"/>
        <v>67.825615832612527</v>
      </c>
      <c r="Y350" s="83">
        <f t="shared" ca="1" si="179"/>
        <v>56.462413253547531</v>
      </c>
      <c r="Z350" s="83">
        <f t="shared" ca="1" si="179"/>
        <v>45.099210674482528</v>
      </c>
      <c r="AA350" s="83">
        <f t="shared" ca="1" si="179"/>
        <v>33.736008095417525</v>
      </c>
      <c r="AB350" s="83">
        <f t="shared" ca="1" si="179"/>
        <v>22.372805516352528</v>
      </c>
      <c r="AC350" s="83">
        <f t="shared" ca="1" si="179"/>
        <v>11.009602937287527</v>
      </c>
      <c r="AD350" s="83">
        <f t="shared" ca="1" si="179"/>
        <v>2.6640008238774975</v>
      </c>
      <c r="AE350" s="83">
        <f t="shared" ca="1" si="179"/>
        <v>-3.1974423109204508E-14</v>
      </c>
      <c r="AF350" s="83">
        <f t="shared" ca="1" si="179"/>
        <v>-3.1974423109204508E-14</v>
      </c>
      <c r="AG350" s="83">
        <f t="shared" ca="1" si="179"/>
        <v>-3.1974423109204508E-14</v>
      </c>
      <c r="AH350" s="83">
        <f t="shared" ca="1" si="179"/>
        <v>-3.1974423109204508E-14</v>
      </c>
      <c r="AI350" s="83">
        <f t="shared" ca="1" si="179"/>
        <v>-3.1974423109204508E-14</v>
      </c>
      <c r="AJ350" s="83">
        <f t="shared" ca="1" si="179"/>
        <v>-3.1974423109204508E-14</v>
      </c>
      <c r="AK350" s="83">
        <f t="shared" ca="1" si="179"/>
        <v>-3.1974423109204508E-14</v>
      </c>
      <c r="AL350" s="83">
        <f t="shared" ca="1" si="179"/>
        <v>-3.1974423109204508E-14</v>
      </c>
      <c r="AM350" s="83">
        <f t="shared" ca="1" si="179"/>
        <v>-3.1974423109204508E-14</v>
      </c>
      <c r="AN350" s="83">
        <f t="shared" ca="1" si="179"/>
        <v>-3.1974423109204508E-14</v>
      </c>
      <c r="AO350" s="83">
        <f t="shared" ca="1" si="179"/>
        <v>-3.1974423109204508E-14</v>
      </c>
      <c r="AP350" s="83">
        <f t="shared" ca="1" si="179"/>
        <v>-3.1974423109204508E-14</v>
      </c>
      <c r="AQ350" s="83">
        <f t="shared" ca="1" si="179"/>
        <v>-3.1974423109204508E-14</v>
      </c>
      <c r="AR350" s="83">
        <f t="shared" ca="1" si="179"/>
        <v>-3.1974423109204508E-14</v>
      </c>
      <c r="AS350" s="83">
        <f t="shared" ca="1" si="179"/>
        <v>-3.1974423109204508E-14</v>
      </c>
      <c r="AT350" s="83">
        <f t="shared" ca="1" si="179"/>
        <v>-3.1974423109204508E-14</v>
      </c>
      <c r="AU350" s="83">
        <f t="shared" ca="1" si="179"/>
        <v>-3.1974423109204508E-14</v>
      </c>
      <c r="AV350" s="83">
        <f t="shared" ca="1" si="179"/>
        <v>-3.1974423109204508E-14</v>
      </c>
      <c r="AW350" s="83">
        <f t="shared" ca="1" si="179"/>
        <v>-3.1974423109204508E-14</v>
      </c>
      <c r="AX350" s="83">
        <f t="shared" ca="1" si="179"/>
        <v>-3.1974423109204508E-14</v>
      </c>
      <c r="AY350" s="83">
        <f t="shared" ca="1" si="179"/>
        <v>-3.1974423109204508E-14</v>
      </c>
      <c r="AZ350" s="83">
        <f t="shared" ca="1" si="179"/>
        <v>-3.1974423109204508E-14</v>
      </c>
      <c r="BA350" s="83">
        <f t="shared" ca="1" si="179"/>
        <v>-3.1974423109204508E-14</v>
      </c>
      <c r="BB350" s="83">
        <f t="shared" ca="1" si="179"/>
        <v>-3.1974423109204508E-14</v>
      </c>
      <c r="BC350" s="83">
        <f t="shared" ca="1" si="179"/>
        <v>-3.1974423109204508E-14</v>
      </c>
      <c r="BD350" s="83">
        <f t="shared" ca="1" si="179"/>
        <v>-3.1974423109204508E-14</v>
      </c>
      <c r="BE350" s="83">
        <f t="shared" ca="1" si="179"/>
        <v>-3.1974423109204508E-14</v>
      </c>
      <c r="BF350" s="83">
        <f t="shared" ca="1" si="179"/>
        <v>-3.1974423109204508E-14</v>
      </c>
      <c r="BG350" s="83">
        <f t="shared" ca="1" si="179"/>
        <v>-3.1974423109204508E-14</v>
      </c>
      <c r="BH350" s="83">
        <f t="shared" ca="1" si="179"/>
        <v>-3.1974423109204508E-14</v>
      </c>
    </row>
    <row r="351" spans="1:61" x14ac:dyDescent="0.25">
      <c r="A351" s="200" t="s">
        <v>140</v>
      </c>
      <c r="B351" s="200"/>
      <c r="C351" s="147">
        <f>$C$62</f>
        <v>0.46</v>
      </c>
      <c r="G351" s="83">
        <f t="shared" ref="G351:BG352" ca="1" si="180">G350*$C351</f>
        <v>7.5345459333750003E-2</v>
      </c>
      <c r="H351" s="83">
        <f t="shared" ca="1" si="180"/>
        <v>0.68123197830534998</v>
      </c>
      <c r="I351" s="83">
        <f t="shared" ca="1" si="180"/>
        <v>6.3871787616542495</v>
      </c>
      <c r="J351" s="83">
        <f t="shared" ca="1" si="180"/>
        <v>25.310327892180347</v>
      </c>
      <c r="K351" s="83">
        <f t="shared" ca="1" si="180"/>
        <v>67.79813470581044</v>
      </c>
      <c r="L351" s="83">
        <f t="shared" ca="1" si="180"/>
        <v>93.924661519440548</v>
      </c>
      <c r="M351" s="83">
        <f t="shared" ca="1" si="180"/>
        <v>88.697588333070655</v>
      </c>
      <c r="N351" s="83">
        <f t="shared" ca="1" si="180"/>
        <v>83.470515146700748</v>
      </c>
      <c r="O351" s="83">
        <f t="shared" ca="1" si="180"/>
        <v>78.243441960330856</v>
      </c>
      <c r="P351" s="83">
        <f t="shared" ca="1" si="180"/>
        <v>73.016368773960963</v>
      </c>
      <c r="Q351" s="83">
        <f t="shared" ca="1" si="180"/>
        <v>67.78929558759107</v>
      </c>
      <c r="R351" s="83">
        <f t="shared" ca="1" si="180"/>
        <v>62.562222401221177</v>
      </c>
      <c r="S351" s="83">
        <f t="shared" ca="1" si="180"/>
        <v>57.335149214851278</v>
      </c>
      <c r="T351" s="83">
        <f t="shared" ca="1" si="180"/>
        <v>52.108076028481371</v>
      </c>
      <c r="U351" s="83">
        <f t="shared" ca="1" si="180"/>
        <v>46.881002842111478</v>
      </c>
      <c r="V351" s="83">
        <f t="shared" ca="1" si="180"/>
        <v>41.653929655741564</v>
      </c>
      <c r="W351" s="83">
        <f t="shared" ca="1" si="180"/>
        <v>36.426856469371671</v>
      </c>
      <c r="X351" s="83">
        <f t="shared" ca="1" si="180"/>
        <v>31.199783283001764</v>
      </c>
      <c r="Y351" s="83">
        <f t="shared" ca="1" si="180"/>
        <v>25.972710096631864</v>
      </c>
      <c r="Z351" s="83">
        <f t="shared" ca="1" si="180"/>
        <v>20.745636910261965</v>
      </c>
      <c r="AA351" s="83">
        <f t="shared" ca="1" si="180"/>
        <v>15.518563723892061</v>
      </c>
      <c r="AB351" s="83">
        <f t="shared" ca="1" si="180"/>
        <v>10.291490537522163</v>
      </c>
      <c r="AC351" s="83">
        <f t="shared" ca="1" si="180"/>
        <v>5.0644173511522625</v>
      </c>
      <c r="AD351" s="83">
        <f t="shared" ca="1" si="180"/>
        <v>1.225440378983649</v>
      </c>
      <c r="AE351" s="83">
        <f t="shared" ca="1" si="180"/>
        <v>-1.4708234630234076E-14</v>
      </c>
      <c r="AF351" s="83">
        <f t="shared" ca="1" si="180"/>
        <v>-1.4708234630234076E-14</v>
      </c>
      <c r="AG351" s="83">
        <f t="shared" ca="1" si="180"/>
        <v>-1.4708234630234076E-14</v>
      </c>
      <c r="AH351" s="83">
        <f t="shared" ca="1" si="180"/>
        <v>-1.4708234630234076E-14</v>
      </c>
      <c r="AI351" s="83">
        <f t="shared" ca="1" si="180"/>
        <v>-1.4708234630234076E-14</v>
      </c>
      <c r="AJ351" s="83">
        <f t="shared" ca="1" si="180"/>
        <v>-1.4708234630234076E-14</v>
      </c>
      <c r="AK351" s="83">
        <f t="shared" ca="1" si="180"/>
        <v>-1.4708234630234076E-14</v>
      </c>
      <c r="AL351" s="83">
        <f t="shared" ca="1" si="180"/>
        <v>-1.4708234630234076E-14</v>
      </c>
      <c r="AM351" s="83">
        <f t="shared" ca="1" si="180"/>
        <v>-1.4708234630234076E-14</v>
      </c>
      <c r="AN351" s="83">
        <f t="shared" ca="1" si="180"/>
        <v>-1.4708234630234076E-14</v>
      </c>
      <c r="AO351" s="83">
        <f t="shared" ca="1" si="180"/>
        <v>-1.4708234630234076E-14</v>
      </c>
      <c r="AP351" s="83">
        <f t="shared" ca="1" si="180"/>
        <v>-1.4708234630234076E-14</v>
      </c>
      <c r="AQ351" s="83">
        <f t="shared" ca="1" si="180"/>
        <v>-1.4708234630234076E-14</v>
      </c>
      <c r="AR351" s="83">
        <f t="shared" ca="1" si="180"/>
        <v>-1.4708234630234076E-14</v>
      </c>
      <c r="AS351" s="83">
        <f t="shared" ca="1" si="180"/>
        <v>-1.4708234630234076E-14</v>
      </c>
      <c r="AT351" s="83">
        <f t="shared" ca="1" si="180"/>
        <v>-1.4708234630234076E-14</v>
      </c>
      <c r="AU351" s="83">
        <f t="shared" ca="1" si="180"/>
        <v>-1.4708234630234076E-14</v>
      </c>
      <c r="AV351" s="83">
        <f t="shared" ca="1" si="180"/>
        <v>-1.4708234630234076E-14</v>
      </c>
      <c r="AW351" s="83">
        <f t="shared" ca="1" si="180"/>
        <v>-1.4708234630234076E-14</v>
      </c>
      <c r="AX351" s="83">
        <f t="shared" ca="1" si="180"/>
        <v>-1.4708234630234076E-14</v>
      </c>
      <c r="AY351" s="83">
        <f t="shared" ca="1" si="180"/>
        <v>-1.4708234630234076E-14</v>
      </c>
      <c r="AZ351" s="83">
        <f t="shared" ca="1" si="180"/>
        <v>-1.4708234630234076E-14</v>
      </c>
      <c r="BA351" s="83">
        <f t="shared" ca="1" si="180"/>
        <v>-1.4708234630234076E-14</v>
      </c>
      <c r="BB351" s="83">
        <f t="shared" ca="1" si="180"/>
        <v>-1.4708234630234076E-14</v>
      </c>
      <c r="BC351" s="83">
        <f t="shared" ca="1" si="180"/>
        <v>-1.4708234630234076E-14</v>
      </c>
      <c r="BD351" s="83">
        <f t="shared" ca="1" si="180"/>
        <v>-1.4708234630234076E-14</v>
      </c>
      <c r="BE351" s="83">
        <f t="shared" ca="1" si="180"/>
        <v>-1.4708234630234076E-14</v>
      </c>
      <c r="BF351" s="83">
        <f t="shared" ca="1" si="180"/>
        <v>-1.4708234630234076E-14</v>
      </c>
      <c r="BG351" s="83">
        <f t="shared" ca="1" si="180"/>
        <v>-1.4708234630234076E-14</v>
      </c>
      <c r="BH351" s="83">
        <f ca="1">BH350*$C351</f>
        <v>-1.4708234630234076E-14</v>
      </c>
    </row>
    <row r="352" spans="1:61" x14ac:dyDescent="0.25">
      <c r="A352" s="200" t="s">
        <v>141</v>
      </c>
      <c r="B352" s="200"/>
      <c r="C352" s="147">
        <f>$C$63</f>
        <v>0.115</v>
      </c>
      <c r="G352" s="83">
        <f t="shared" ca="1" si="180"/>
        <v>8.6647278233812509E-3</v>
      </c>
      <c r="H352" s="83">
        <f t="shared" ca="1" si="180"/>
        <v>7.8341677505115254E-2</v>
      </c>
      <c r="I352" s="83">
        <f t="shared" ca="1" si="180"/>
        <v>0.73452555759023874</v>
      </c>
      <c r="J352" s="83">
        <f t="shared" ca="1" si="180"/>
        <v>2.91068770760074</v>
      </c>
      <c r="K352" s="83">
        <f t="shared" ca="1" si="180"/>
        <v>7.7967854911682011</v>
      </c>
      <c r="L352" s="83">
        <f t="shared" ca="1" si="180"/>
        <v>10.801336074735664</v>
      </c>
      <c r="M352" s="83">
        <f t="shared" ca="1" si="180"/>
        <v>10.200222658303126</v>
      </c>
      <c r="N352" s="83">
        <f t="shared" ca="1" si="180"/>
        <v>9.5991092418705861</v>
      </c>
      <c r="O352" s="83">
        <f t="shared" ca="1" si="180"/>
        <v>8.9979958254380481</v>
      </c>
      <c r="P352" s="83">
        <f t="shared" ca="1" si="180"/>
        <v>8.3968824090055119</v>
      </c>
      <c r="Q352" s="83">
        <f t="shared" ca="1" si="180"/>
        <v>7.7957689925729738</v>
      </c>
      <c r="R352" s="83">
        <f t="shared" ca="1" si="180"/>
        <v>7.1946555761404358</v>
      </c>
      <c r="S352" s="83">
        <f t="shared" ca="1" si="180"/>
        <v>6.5935421597078969</v>
      </c>
      <c r="T352" s="83">
        <f t="shared" ca="1" si="180"/>
        <v>5.992428743275358</v>
      </c>
      <c r="U352" s="83">
        <f t="shared" ca="1" si="180"/>
        <v>5.39131532684282</v>
      </c>
      <c r="V352" s="83">
        <f t="shared" ca="1" si="180"/>
        <v>4.7902019104102802</v>
      </c>
      <c r="W352" s="83">
        <f t="shared" ca="1" si="180"/>
        <v>4.1890884939777422</v>
      </c>
      <c r="X352" s="83">
        <f t="shared" ca="1" si="180"/>
        <v>3.5879750775452028</v>
      </c>
      <c r="Y352" s="83">
        <f t="shared" ca="1" si="180"/>
        <v>2.9868616611126644</v>
      </c>
      <c r="Z352" s="83">
        <f t="shared" ca="1" si="180"/>
        <v>2.3857482446801259</v>
      </c>
      <c r="AA352" s="83">
        <f t="shared" ca="1" si="180"/>
        <v>1.7846348282475872</v>
      </c>
      <c r="AB352" s="83">
        <f t="shared" ca="1" si="180"/>
        <v>1.1835214118150488</v>
      </c>
      <c r="AC352" s="83">
        <f t="shared" ca="1" si="180"/>
        <v>0.5824079953825102</v>
      </c>
      <c r="AD352" s="83">
        <f t="shared" ca="1" si="180"/>
        <v>0.14092564358311965</v>
      </c>
      <c r="AE352" s="83">
        <f t="shared" ca="1" si="180"/>
        <v>-1.6914469824769188E-15</v>
      </c>
      <c r="AF352" s="83">
        <f t="shared" ca="1" si="180"/>
        <v>-1.6914469824769188E-15</v>
      </c>
      <c r="AG352" s="83">
        <f t="shared" ca="1" si="180"/>
        <v>-1.6914469824769188E-15</v>
      </c>
      <c r="AH352" s="83">
        <f t="shared" ca="1" si="180"/>
        <v>-1.6914469824769188E-15</v>
      </c>
      <c r="AI352" s="83">
        <f t="shared" ca="1" si="180"/>
        <v>-1.6914469824769188E-15</v>
      </c>
      <c r="AJ352" s="83">
        <f t="shared" ca="1" si="180"/>
        <v>-1.6914469824769188E-15</v>
      </c>
      <c r="AK352" s="83">
        <f t="shared" ca="1" si="180"/>
        <v>-1.6914469824769188E-15</v>
      </c>
      <c r="AL352" s="83">
        <f t="shared" ca="1" si="180"/>
        <v>-1.6914469824769188E-15</v>
      </c>
      <c r="AM352" s="83">
        <f t="shared" ca="1" si="180"/>
        <v>-1.6914469824769188E-15</v>
      </c>
      <c r="AN352" s="83">
        <f t="shared" ca="1" si="180"/>
        <v>-1.6914469824769188E-15</v>
      </c>
      <c r="AO352" s="83">
        <f t="shared" ca="1" si="180"/>
        <v>-1.6914469824769188E-15</v>
      </c>
      <c r="AP352" s="83">
        <f t="shared" ca="1" si="180"/>
        <v>-1.6914469824769188E-15</v>
      </c>
      <c r="AQ352" s="83">
        <f t="shared" ca="1" si="180"/>
        <v>-1.6914469824769188E-15</v>
      </c>
      <c r="AR352" s="83">
        <f t="shared" ca="1" si="180"/>
        <v>-1.6914469824769188E-15</v>
      </c>
      <c r="AS352" s="83">
        <f t="shared" ca="1" si="180"/>
        <v>-1.6914469824769188E-15</v>
      </c>
      <c r="AT352" s="83">
        <f t="shared" ca="1" si="180"/>
        <v>-1.6914469824769188E-15</v>
      </c>
      <c r="AU352" s="83">
        <f t="shared" ca="1" si="180"/>
        <v>-1.6914469824769188E-15</v>
      </c>
      <c r="AV352" s="83">
        <f t="shared" ca="1" si="180"/>
        <v>-1.6914469824769188E-15</v>
      </c>
      <c r="AW352" s="83">
        <f t="shared" ca="1" si="180"/>
        <v>-1.6914469824769188E-15</v>
      </c>
      <c r="AX352" s="83">
        <f t="shared" ca="1" si="180"/>
        <v>-1.6914469824769188E-15</v>
      </c>
      <c r="AY352" s="83">
        <f t="shared" ca="1" si="180"/>
        <v>-1.6914469824769188E-15</v>
      </c>
      <c r="AZ352" s="83">
        <f t="shared" ca="1" si="180"/>
        <v>-1.6914469824769188E-15</v>
      </c>
      <c r="BA352" s="83">
        <f t="shared" ca="1" si="180"/>
        <v>-1.6914469824769188E-15</v>
      </c>
      <c r="BB352" s="83">
        <f t="shared" ca="1" si="180"/>
        <v>-1.6914469824769188E-15</v>
      </c>
      <c r="BC352" s="83">
        <f t="shared" ca="1" si="180"/>
        <v>-1.6914469824769188E-15</v>
      </c>
      <c r="BD352" s="83">
        <f t="shared" ca="1" si="180"/>
        <v>-1.6914469824769188E-15</v>
      </c>
      <c r="BE352" s="83">
        <f t="shared" ca="1" si="180"/>
        <v>-1.6914469824769188E-15</v>
      </c>
      <c r="BF352" s="83">
        <f t="shared" ca="1" si="180"/>
        <v>-1.6914469824769188E-15</v>
      </c>
      <c r="BG352" s="83">
        <f t="shared" ca="1" si="180"/>
        <v>-1.6914469824769188E-15</v>
      </c>
      <c r="BH352" s="83">
        <f ca="1">BH351*$C352</f>
        <v>-1.6914469824769188E-15</v>
      </c>
    </row>
    <row r="354" spans="1:61" x14ac:dyDescent="0.25">
      <c r="A354" s="196" t="str">
        <f>A$31</f>
        <v>Okeechobee Energy Center</v>
      </c>
      <c r="B354" s="196"/>
    </row>
    <row r="355" spans="1:61" x14ac:dyDescent="0.25">
      <c r="A355" s="197" t="s">
        <v>132</v>
      </c>
      <c r="B355" s="197"/>
      <c r="G355" s="171">
        <f>G$60</f>
        <v>0.95</v>
      </c>
      <c r="H355" s="171">
        <f t="shared" ref="H355:M355" si="181">H$60</f>
        <v>0.98</v>
      </c>
      <c r="I355" s="171">
        <f t="shared" si="181"/>
        <v>0.96</v>
      </c>
      <c r="J355" s="171">
        <f t="shared" si="181"/>
        <v>0.96</v>
      </c>
      <c r="K355" s="171">
        <f t="shared" si="181"/>
        <v>0.96</v>
      </c>
      <c r="L355" s="171">
        <f t="shared" si="181"/>
        <v>0.96</v>
      </c>
      <c r="M355" s="171">
        <f t="shared" si="181"/>
        <v>0.96</v>
      </c>
      <c r="N355" s="171"/>
    </row>
    <row r="356" spans="1:61" x14ac:dyDescent="0.25">
      <c r="A356" s="197" t="s">
        <v>109</v>
      </c>
      <c r="B356" s="197"/>
      <c r="D356" s="144">
        <f>SUM(G356:N356)</f>
        <v>0</v>
      </c>
      <c r="G356" s="211">
        <f>G$31*G355</f>
        <v>0</v>
      </c>
      <c r="H356" s="211">
        <f t="shared" ref="H356:N356" si="182">H$31*H355</f>
        <v>0</v>
      </c>
      <c r="I356" s="211">
        <f t="shared" si="182"/>
        <v>0</v>
      </c>
      <c r="J356" s="211">
        <f t="shared" si="182"/>
        <v>0</v>
      </c>
      <c r="K356" s="211">
        <f t="shared" si="182"/>
        <v>0</v>
      </c>
      <c r="L356" s="211">
        <f t="shared" si="182"/>
        <v>0</v>
      </c>
      <c r="M356" s="211">
        <f t="shared" si="182"/>
        <v>0</v>
      </c>
      <c r="N356" s="211">
        <f t="shared" si="182"/>
        <v>0</v>
      </c>
    </row>
    <row r="357" spans="1:61" x14ac:dyDescent="0.25">
      <c r="A357" s="197" t="s">
        <v>110</v>
      </c>
      <c r="B357" s="197"/>
      <c r="G357" s="144">
        <f t="shared" ref="G357:N357" si="183">+F357+G356</f>
        <v>0</v>
      </c>
      <c r="H357" s="144">
        <f t="shared" si="183"/>
        <v>0</v>
      </c>
      <c r="I357" s="144">
        <f t="shared" si="183"/>
        <v>0</v>
      </c>
      <c r="J357" s="144">
        <f t="shared" si="183"/>
        <v>0</v>
      </c>
      <c r="K357" s="144">
        <f t="shared" si="183"/>
        <v>0</v>
      </c>
      <c r="L357" s="144">
        <f t="shared" si="183"/>
        <v>0</v>
      </c>
      <c r="M357" s="144">
        <f t="shared" si="183"/>
        <v>0</v>
      </c>
      <c r="N357" s="144">
        <f t="shared" si="183"/>
        <v>0</v>
      </c>
    </row>
    <row r="358" spans="1:61" x14ac:dyDescent="0.25">
      <c r="A358" s="197"/>
      <c r="B358" s="197"/>
    </row>
    <row r="359" spans="1:61" x14ac:dyDescent="0.25">
      <c r="A359" s="198" t="s">
        <v>111</v>
      </c>
      <c r="B359" s="198"/>
      <c r="G359" s="144">
        <f t="shared" ref="G359:BH359" si="184">F362</f>
        <v>0</v>
      </c>
      <c r="H359" s="144">
        <f t="shared" si="184"/>
        <v>0</v>
      </c>
      <c r="I359" s="144">
        <f t="shared" si="184"/>
        <v>0</v>
      </c>
      <c r="J359" s="144">
        <f t="shared" si="184"/>
        <v>0</v>
      </c>
      <c r="K359" s="144">
        <f t="shared" si="184"/>
        <v>0</v>
      </c>
      <c r="L359" s="144">
        <f t="shared" si="184"/>
        <v>0</v>
      </c>
      <c r="M359" s="144">
        <f t="shared" si="184"/>
        <v>0</v>
      </c>
      <c r="N359" s="144">
        <f t="shared" si="184"/>
        <v>0</v>
      </c>
      <c r="O359" s="144">
        <f t="shared" si="184"/>
        <v>0</v>
      </c>
      <c r="P359" s="144">
        <f t="shared" si="184"/>
        <v>0</v>
      </c>
      <c r="Q359" s="144">
        <f t="shared" si="184"/>
        <v>0</v>
      </c>
      <c r="R359" s="144">
        <f t="shared" si="184"/>
        <v>0</v>
      </c>
      <c r="S359" s="144">
        <f t="shared" si="184"/>
        <v>0</v>
      </c>
      <c r="T359" s="144">
        <f t="shared" si="184"/>
        <v>0</v>
      </c>
      <c r="U359" s="144">
        <f t="shared" si="184"/>
        <v>0</v>
      </c>
      <c r="V359" s="144">
        <f t="shared" si="184"/>
        <v>0</v>
      </c>
      <c r="W359" s="144">
        <f t="shared" si="184"/>
        <v>0</v>
      </c>
      <c r="X359" s="144">
        <f t="shared" si="184"/>
        <v>0</v>
      </c>
      <c r="Y359" s="144">
        <f t="shared" si="184"/>
        <v>0</v>
      </c>
      <c r="Z359" s="144">
        <f t="shared" si="184"/>
        <v>0</v>
      </c>
      <c r="AA359" s="144">
        <f t="shared" si="184"/>
        <v>0</v>
      </c>
      <c r="AB359" s="144">
        <f t="shared" si="184"/>
        <v>0</v>
      </c>
      <c r="AC359" s="144">
        <f t="shared" si="184"/>
        <v>0</v>
      </c>
      <c r="AD359" s="144">
        <f t="shared" si="184"/>
        <v>0</v>
      </c>
      <c r="AE359" s="144">
        <f t="shared" si="184"/>
        <v>0</v>
      </c>
      <c r="AF359" s="144">
        <f t="shared" si="184"/>
        <v>0</v>
      </c>
      <c r="AG359" s="144">
        <f t="shared" si="184"/>
        <v>0</v>
      </c>
      <c r="AH359" s="144">
        <f t="shared" si="184"/>
        <v>0</v>
      </c>
      <c r="AI359" s="144">
        <f t="shared" si="184"/>
        <v>0</v>
      </c>
      <c r="AJ359" s="144">
        <f t="shared" si="184"/>
        <v>0</v>
      </c>
      <c r="AK359" s="144">
        <f t="shared" si="184"/>
        <v>0</v>
      </c>
      <c r="AL359" s="144">
        <f t="shared" si="184"/>
        <v>0</v>
      </c>
      <c r="AM359" s="144">
        <f t="shared" si="184"/>
        <v>0</v>
      </c>
      <c r="AN359" s="144">
        <f t="shared" si="184"/>
        <v>0</v>
      </c>
      <c r="AO359" s="144">
        <f t="shared" si="184"/>
        <v>0</v>
      </c>
      <c r="AP359" s="144">
        <f t="shared" si="184"/>
        <v>0</v>
      </c>
      <c r="AQ359" s="144">
        <f t="shared" si="184"/>
        <v>0</v>
      </c>
      <c r="AR359" s="144">
        <f t="shared" si="184"/>
        <v>0</v>
      </c>
      <c r="AS359" s="144">
        <f t="shared" si="184"/>
        <v>0</v>
      </c>
      <c r="AT359" s="144">
        <f t="shared" si="184"/>
        <v>0</v>
      </c>
      <c r="AU359" s="144">
        <f t="shared" si="184"/>
        <v>0</v>
      </c>
      <c r="AV359" s="144">
        <f t="shared" si="184"/>
        <v>0</v>
      </c>
      <c r="AW359" s="144">
        <f t="shared" si="184"/>
        <v>0</v>
      </c>
      <c r="AX359" s="144">
        <f t="shared" si="184"/>
        <v>0</v>
      </c>
      <c r="AY359" s="144">
        <f t="shared" si="184"/>
        <v>0</v>
      </c>
      <c r="AZ359" s="144">
        <f t="shared" si="184"/>
        <v>0</v>
      </c>
      <c r="BA359" s="144">
        <f t="shared" si="184"/>
        <v>0</v>
      </c>
      <c r="BB359" s="144">
        <f t="shared" si="184"/>
        <v>0</v>
      </c>
      <c r="BC359" s="144">
        <f t="shared" si="184"/>
        <v>0</v>
      </c>
      <c r="BD359" s="144">
        <f t="shared" si="184"/>
        <v>0</v>
      </c>
      <c r="BE359" s="144">
        <f t="shared" si="184"/>
        <v>0</v>
      </c>
      <c r="BF359" s="144">
        <f t="shared" si="184"/>
        <v>0</v>
      </c>
      <c r="BG359" s="144">
        <f t="shared" si="184"/>
        <v>0</v>
      </c>
      <c r="BH359" s="144">
        <f t="shared" si="184"/>
        <v>0</v>
      </c>
      <c r="BI359" s="144"/>
    </row>
    <row r="360" spans="1:61" x14ac:dyDescent="0.25">
      <c r="A360" s="198" t="s">
        <v>112</v>
      </c>
      <c r="B360" s="198"/>
      <c r="D360" s="144">
        <f>SUM(G360:N360)</f>
        <v>0</v>
      </c>
      <c r="E360" s="144"/>
      <c r="F360" s="144"/>
      <c r="G360" s="144">
        <f>G356</f>
        <v>0</v>
      </c>
      <c r="H360" s="144">
        <f>H356</f>
        <v>0</v>
      </c>
      <c r="I360" s="144">
        <f>I356</f>
        <v>0</v>
      </c>
      <c r="J360" s="144">
        <f t="shared" ref="J360:BH360" si="185">J356</f>
        <v>0</v>
      </c>
      <c r="K360" s="144">
        <f t="shared" si="185"/>
        <v>0</v>
      </c>
      <c r="L360" s="144">
        <f t="shared" si="185"/>
        <v>0</v>
      </c>
      <c r="M360" s="144">
        <f t="shared" si="185"/>
        <v>0</v>
      </c>
      <c r="N360" s="144">
        <f t="shared" si="185"/>
        <v>0</v>
      </c>
      <c r="O360" s="144">
        <f t="shared" si="185"/>
        <v>0</v>
      </c>
      <c r="P360" s="144">
        <f t="shared" si="185"/>
        <v>0</v>
      </c>
      <c r="Q360" s="144">
        <f t="shared" si="185"/>
        <v>0</v>
      </c>
      <c r="R360" s="144">
        <f t="shared" si="185"/>
        <v>0</v>
      </c>
      <c r="S360" s="144">
        <f t="shared" si="185"/>
        <v>0</v>
      </c>
      <c r="T360" s="144">
        <f t="shared" si="185"/>
        <v>0</v>
      </c>
      <c r="U360" s="144">
        <f t="shared" si="185"/>
        <v>0</v>
      </c>
      <c r="V360" s="144">
        <f t="shared" si="185"/>
        <v>0</v>
      </c>
      <c r="W360" s="144">
        <f t="shared" si="185"/>
        <v>0</v>
      </c>
      <c r="X360" s="144">
        <f t="shared" si="185"/>
        <v>0</v>
      </c>
      <c r="Y360" s="144">
        <f t="shared" si="185"/>
        <v>0</v>
      </c>
      <c r="Z360" s="144">
        <f t="shared" si="185"/>
        <v>0</v>
      </c>
      <c r="AA360" s="144">
        <f t="shared" si="185"/>
        <v>0</v>
      </c>
      <c r="AB360" s="144">
        <f t="shared" si="185"/>
        <v>0</v>
      </c>
      <c r="AC360" s="144">
        <f t="shared" si="185"/>
        <v>0</v>
      </c>
      <c r="AD360" s="144">
        <f t="shared" si="185"/>
        <v>0</v>
      </c>
      <c r="AE360" s="144">
        <f t="shared" si="185"/>
        <v>0</v>
      </c>
      <c r="AF360" s="144">
        <f t="shared" si="185"/>
        <v>0</v>
      </c>
      <c r="AG360" s="144">
        <f t="shared" si="185"/>
        <v>0</v>
      </c>
      <c r="AH360" s="144">
        <f t="shared" si="185"/>
        <v>0</v>
      </c>
      <c r="AI360" s="144">
        <f t="shared" si="185"/>
        <v>0</v>
      </c>
      <c r="AJ360" s="144">
        <f t="shared" si="185"/>
        <v>0</v>
      </c>
      <c r="AK360" s="144">
        <f t="shared" si="185"/>
        <v>0</v>
      </c>
      <c r="AL360" s="144">
        <f t="shared" si="185"/>
        <v>0</v>
      </c>
      <c r="AM360" s="144">
        <f t="shared" si="185"/>
        <v>0</v>
      </c>
      <c r="AN360" s="144">
        <f t="shared" si="185"/>
        <v>0</v>
      </c>
      <c r="AO360" s="144">
        <f t="shared" si="185"/>
        <v>0</v>
      </c>
      <c r="AP360" s="144">
        <f t="shared" si="185"/>
        <v>0</v>
      </c>
      <c r="AQ360" s="144">
        <f t="shared" si="185"/>
        <v>0</v>
      </c>
      <c r="AR360" s="144">
        <f t="shared" si="185"/>
        <v>0</v>
      </c>
      <c r="AS360" s="144">
        <f t="shared" si="185"/>
        <v>0</v>
      </c>
      <c r="AT360" s="144">
        <f t="shared" si="185"/>
        <v>0</v>
      </c>
      <c r="AU360" s="144">
        <f t="shared" si="185"/>
        <v>0</v>
      </c>
      <c r="AV360" s="144">
        <f t="shared" si="185"/>
        <v>0</v>
      </c>
      <c r="AW360" s="144">
        <f t="shared" si="185"/>
        <v>0</v>
      </c>
      <c r="AX360" s="144">
        <f t="shared" si="185"/>
        <v>0</v>
      </c>
      <c r="AY360" s="144">
        <f t="shared" si="185"/>
        <v>0</v>
      </c>
      <c r="AZ360" s="144">
        <f t="shared" si="185"/>
        <v>0</v>
      </c>
      <c r="BA360" s="144">
        <f t="shared" si="185"/>
        <v>0</v>
      </c>
      <c r="BB360" s="144">
        <f t="shared" si="185"/>
        <v>0</v>
      </c>
      <c r="BC360" s="144">
        <f t="shared" si="185"/>
        <v>0</v>
      </c>
      <c r="BD360" s="144">
        <f t="shared" si="185"/>
        <v>0</v>
      </c>
      <c r="BE360" s="144">
        <f t="shared" si="185"/>
        <v>0</v>
      </c>
      <c r="BF360" s="144">
        <f t="shared" si="185"/>
        <v>0</v>
      </c>
      <c r="BG360" s="144">
        <f t="shared" si="185"/>
        <v>0</v>
      </c>
      <c r="BH360" s="144">
        <f t="shared" si="185"/>
        <v>0</v>
      </c>
      <c r="BI360" s="144"/>
    </row>
    <row r="361" spans="1:61" x14ac:dyDescent="0.25">
      <c r="A361" s="198" t="s">
        <v>113</v>
      </c>
      <c r="B361" s="198"/>
      <c r="C361" s="147">
        <f>C$31</f>
        <v>0.05</v>
      </c>
      <c r="D361" s="144">
        <f>SUM(G361:BH361)</f>
        <v>0</v>
      </c>
      <c r="G361" s="144">
        <f>MAX(-SUM($F356:G356)*$C361,-SUM($F356:G356)-SUM($E361:F361))</f>
        <v>0</v>
      </c>
      <c r="H361" s="144">
        <f>MAX(-SUM($F356:H356)*$C361,-SUM($F356:H356)-SUM($E361:G361))</f>
        <v>0</v>
      </c>
      <c r="I361" s="144">
        <f>MAX(-SUM($F356:I356)*$C361,-SUM($F356:I356)-SUM($E361:H361))</f>
        <v>0</v>
      </c>
      <c r="J361" s="144">
        <f>MAX(-SUM($F356:J356)*$C361,-SUM($F356:J356)-SUM($E361:I361))</f>
        <v>0</v>
      </c>
      <c r="K361" s="144">
        <f>MAX(-SUM($F356:K356)*$C361,-SUM($F356:K356)-SUM($E361:J361))</f>
        <v>0</v>
      </c>
      <c r="L361" s="144">
        <f>MAX(-SUM($F356:L356)*$C361,-SUM($F356:L356)-SUM($E361:K361))</f>
        <v>0</v>
      </c>
      <c r="M361" s="144">
        <f>MAX(-SUM($F356:M356)*$C361,-SUM($F356:M356)-SUM($E361:L361))</f>
        <v>0</v>
      </c>
      <c r="N361" s="144">
        <f>MAX(-SUM($F356:N356)*$C361,-SUM($F356:N356)-SUM($E361:M361))</f>
        <v>0</v>
      </c>
      <c r="O361" s="144">
        <f>MAX(-SUM($F356:O356)*$C361,-SUM($F356:O356)-SUM($E361:N361))</f>
        <v>0</v>
      </c>
      <c r="P361" s="144">
        <f>MAX(-SUM($F356:P356)*$C361,-SUM($F356:P356)-SUM($E361:O361))</f>
        <v>0</v>
      </c>
      <c r="Q361" s="144">
        <f>MAX(-SUM($F356:Q356)*$C361,-SUM($F356:Q356)-SUM($E361:P361))</f>
        <v>0</v>
      </c>
      <c r="R361" s="144">
        <f>MAX(-SUM($F356:R356)*$C361,-SUM($F356:R356)-SUM($E361:Q361))</f>
        <v>0</v>
      </c>
      <c r="S361" s="144">
        <f>MAX(-SUM($F356:S356)*$C361,-SUM($F356:S356)-SUM($E361:R361))</f>
        <v>0</v>
      </c>
      <c r="T361" s="144">
        <f>MAX(-SUM($F356:T356)*$C361,-SUM($F356:T356)-SUM($E361:S361))</f>
        <v>0</v>
      </c>
      <c r="U361" s="144">
        <f>MAX(-SUM($F356:U356)*$C361,-SUM($F356:U356)-SUM($E361:T361))</f>
        <v>0</v>
      </c>
      <c r="V361" s="144">
        <f>MAX(-SUM($F356:V356)*$C361,-SUM($F356:V356)-SUM($E361:U361))</f>
        <v>0</v>
      </c>
      <c r="W361" s="144">
        <f>MAX(-SUM($F356:W356)*$C361,-SUM($F356:W356)-SUM($E361:V361))</f>
        <v>0</v>
      </c>
      <c r="X361" s="144">
        <f>MAX(-SUM($F356:X356)*$C361,-SUM($F356:X356)-SUM($E361:W361))</f>
        <v>0</v>
      </c>
      <c r="Y361" s="144">
        <f>MAX(-SUM($F356:Y356)*$C361,-SUM($F356:Y356)-SUM($E361:X361))</f>
        <v>0</v>
      </c>
      <c r="Z361" s="144">
        <f>MAX(-SUM($F356:Z356)*$C361,-SUM($F356:Z356)-SUM($E361:Y361))</f>
        <v>0</v>
      </c>
      <c r="AA361" s="144">
        <f>MAX(-SUM($F356:AA356)*$C361,-SUM($F356:AA356)-SUM($E361:Z361))</f>
        <v>0</v>
      </c>
      <c r="AB361" s="144">
        <f>MAX(-SUM($F356:AB356)*$C361,-SUM($F356:AB356)-SUM($E361:AA361))</f>
        <v>0</v>
      </c>
      <c r="AC361" s="144">
        <f>MAX(-SUM($F356:AC356)*$C361,-SUM($F356:AC356)-SUM($E361:AB361))</f>
        <v>0</v>
      </c>
      <c r="AD361" s="144">
        <f>MAX(-SUM($F356:AD356)*$C361,-SUM($F356:AD356)-SUM($E361:AC361))</f>
        <v>0</v>
      </c>
      <c r="AE361" s="144">
        <f>MAX(-SUM($F356:AE356)*$C361,-SUM($F356:AE356)-SUM($E361:AD361))</f>
        <v>0</v>
      </c>
      <c r="AF361" s="144">
        <f>MAX(-SUM($F356:AF356)*$C361,-SUM($F356:AF356)-SUM($E361:AE361))</f>
        <v>0</v>
      </c>
      <c r="AG361" s="144">
        <f>MAX(-SUM($F356:AG356)*$C361,-SUM($F356:AG356)-SUM($E361:AF361))</f>
        <v>0</v>
      </c>
      <c r="AH361" s="144">
        <f>MAX(-SUM($F356:AH356)*$C361,-SUM($F356:AH356)-SUM($E361:AG361))</f>
        <v>0</v>
      </c>
      <c r="AI361" s="144">
        <f>MAX(-SUM($F356:AI356)*$C361,-SUM($F356:AI356)-SUM($E361:AH361))</f>
        <v>0</v>
      </c>
      <c r="AJ361" s="144">
        <f>MAX(-SUM($F356:AJ356)*$C361,-SUM($F356:AJ356)-SUM($E361:AI361))</f>
        <v>0</v>
      </c>
      <c r="AK361" s="144">
        <f>MAX(-SUM($F356:AK356)*$C361,-SUM($F356:AK356)-SUM($E361:AJ361))</f>
        <v>0</v>
      </c>
      <c r="AL361" s="144">
        <f>MAX(-SUM($F356:AL356)*$C361,-SUM($F356:AL356)-SUM($E361:AK361))</f>
        <v>0</v>
      </c>
      <c r="AM361" s="144">
        <f>MAX(-SUM($F356:AM356)*$C361,-SUM($F356:AM356)-SUM($E361:AL361))</f>
        <v>0</v>
      </c>
      <c r="AN361" s="144">
        <f>MAX(-SUM($F356:AN356)*$C361,-SUM($F356:AN356)-SUM($E361:AM361))</f>
        <v>0</v>
      </c>
      <c r="AO361" s="144">
        <f>MAX(-SUM($F356:AO356)*$C361,-SUM($F356:AO356)-SUM($E361:AN361))</f>
        <v>0</v>
      </c>
      <c r="AP361" s="144">
        <f>MAX(-SUM($F356:AP356)*$C361,-SUM($F356:AP356)-SUM($E361:AO361))</f>
        <v>0</v>
      </c>
      <c r="AQ361" s="144">
        <f>MAX(-SUM($F356:AQ356)*$C361,-SUM($F356:AQ356)-SUM($E361:AP361))</f>
        <v>0</v>
      </c>
      <c r="AR361" s="144">
        <f>MAX(-SUM($F356:AR356)*$C361,-SUM($F356:AR356)-SUM($E361:AQ361))</f>
        <v>0</v>
      </c>
      <c r="AS361" s="144">
        <f>MAX(-SUM($F356:AS356)*$C361,-SUM($F356:AS356)-SUM($E361:AR361))</f>
        <v>0</v>
      </c>
      <c r="AT361" s="144">
        <f>MAX(-SUM($F356:AT356)*$C361,-SUM($F356:AT356)-SUM($E361:AS361))</f>
        <v>0</v>
      </c>
      <c r="AU361" s="144">
        <f>MAX(-SUM($F356:AU356)*$C361,-SUM($F356:AU356)-SUM($E361:AT361))</f>
        <v>0</v>
      </c>
      <c r="AV361" s="144">
        <f>MAX(-SUM($F356:AV356)*$C361,-SUM($F356:AV356)-SUM($E361:AU361))</f>
        <v>0</v>
      </c>
      <c r="AW361" s="144">
        <f>MAX(-SUM($F356:AW356)*$C361,-SUM($F356:AW356)-SUM($E361:AV361))</f>
        <v>0</v>
      </c>
      <c r="AX361" s="144">
        <f>MAX(-SUM($F356:AX356)*$C361,-SUM($F356:AX356)-SUM($E361:AW361))</f>
        <v>0</v>
      </c>
      <c r="AY361" s="144">
        <f>MAX(-SUM($F356:AY356)*$C361,-SUM($F356:AY356)-SUM($E361:AX361))</f>
        <v>0</v>
      </c>
      <c r="AZ361" s="144">
        <f>MAX(-SUM($F356:AZ356)*$C361,-SUM($F356:AZ356)-SUM($E361:AY361))</f>
        <v>0</v>
      </c>
      <c r="BA361" s="144">
        <f>MAX(-SUM($F356:BA356)*$C361,-SUM($F356:BA356)-SUM($E361:AZ361))</f>
        <v>0</v>
      </c>
      <c r="BB361" s="144">
        <f>MAX(-SUM($F356:BB356)*$C361,-SUM($F356:BB356)-SUM($E361:BA361))</f>
        <v>0</v>
      </c>
      <c r="BC361" s="144">
        <f>MAX(-SUM($F356:BC356)*$C361,-SUM($F356:BC356)-SUM($E361:BB361))</f>
        <v>0</v>
      </c>
      <c r="BD361" s="144">
        <f>MAX(-SUM($F356:BD356)*$C361,-SUM($F356:BD356)-SUM($E361:BC361))</f>
        <v>0</v>
      </c>
      <c r="BE361" s="144">
        <f>MAX(-SUM($F356:BE356)*$C361,-SUM($F356:BE356)-SUM($E361:BD361))</f>
        <v>0</v>
      </c>
      <c r="BF361" s="144">
        <f>MAX(-SUM($F356:BF356)*$C361,-SUM($F356:BF356)-SUM($E361:BE361))</f>
        <v>0</v>
      </c>
      <c r="BG361" s="144">
        <f>MAX(-SUM($F356:BG356)*$C361,-SUM($F356:BG356)-SUM($E361:BF361))</f>
        <v>0</v>
      </c>
      <c r="BH361" s="144">
        <f>MAX(-SUM($F356:BH356)*$C361,-SUM($F356:BH356)-SUM($E361:BG361))</f>
        <v>0</v>
      </c>
      <c r="BI361" s="144"/>
    </row>
    <row r="362" spans="1:61" x14ac:dyDescent="0.25">
      <c r="A362" s="199" t="s">
        <v>114</v>
      </c>
      <c r="B362" s="199"/>
      <c r="D362" s="92">
        <f>SUM(D359:D361)</f>
        <v>0</v>
      </c>
      <c r="G362" s="92">
        <f>SUM(G359:G361)</f>
        <v>0</v>
      </c>
      <c r="H362" s="92">
        <f>SUM(H359:H361)</f>
        <v>0</v>
      </c>
      <c r="I362" s="92">
        <f>SUM(I359:I361)</f>
        <v>0</v>
      </c>
      <c r="J362" s="92">
        <f t="shared" ref="J362:BH362" si="186">SUM(J359:J361)</f>
        <v>0</v>
      </c>
      <c r="K362" s="92">
        <f t="shared" si="186"/>
        <v>0</v>
      </c>
      <c r="L362" s="92">
        <f t="shared" si="186"/>
        <v>0</v>
      </c>
      <c r="M362" s="92">
        <f t="shared" si="186"/>
        <v>0</v>
      </c>
      <c r="N362" s="92">
        <f t="shared" si="186"/>
        <v>0</v>
      </c>
      <c r="O362" s="92">
        <f t="shared" si="186"/>
        <v>0</v>
      </c>
      <c r="P362" s="92">
        <f t="shared" si="186"/>
        <v>0</v>
      </c>
      <c r="Q362" s="92">
        <f t="shared" si="186"/>
        <v>0</v>
      </c>
      <c r="R362" s="92">
        <f t="shared" si="186"/>
        <v>0</v>
      </c>
      <c r="S362" s="92">
        <f t="shared" si="186"/>
        <v>0</v>
      </c>
      <c r="T362" s="92">
        <f t="shared" si="186"/>
        <v>0</v>
      </c>
      <c r="U362" s="92">
        <f t="shared" si="186"/>
        <v>0</v>
      </c>
      <c r="V362" s="92">
        <f t="shared" si="186"/>
        <v>0</v>
      </c>
      <c r="W362" s="92">
        <f t="shared" si="186"/>
        <v>0</v>
      </c>
      <c r="X362" s="92">
        <f t="shared" si="186"/>
        <v>0</v>
      </c>
      <c r="Y362" s="92">
        <f t="shared" si="186"/>
        <v>0</v>
      </c>
      <c r="Z362" s="92">
        <f t="shared" si="186"/>
        <v>0</v>
      </c>
      <c r="AA362" s="92">
        <f t="shared" si="186"/>
        <v>0</v>
      </c>
      <c r="AB362" s="92">
        <f t="shared" si="186"/>
        <v>0</v>
      </c>
      <c r="AC362" s="92">
        <f t="shared" si="186"/>
        <v>0</v>
      </c>
      <c r="AD362" s="92">
        <f t="shared" si="186"/>
        <v>0</v>
      </c>
      <c r="AE362" s="92">
        <f t="shared" si="186"/>
        <v>0</v>
      </c>
      <c r="AF362" s="92">
        <f t="shared" si="186"/>
        <v>0</v>
      </c>
      <c r="AG362" s="92">
        <f t="shared" si="186"/>
        <v>0</v>
      </c>
      <c r="AH362" s="92">
        <f t="shared" si="186"/>
        <v>0</v>
      </c>
      <c r="AI362" s="92">
        <f t="shared" si="186"/>
        <v>0</v>
      </c>
      <c r="AJ362" s="92">
        <f t="shared" si="186"/>
        <v>0</v>
      </c>
      <c r="AK362" s="92">
        <f t="shared" si="186"/>
        <v>0</v>
      </c>
      <c r="AL362" s="92">
        <f t="shared" si="186"/>
        <v>0</v>
      </c>
      <c r="AM362" s="92">
        <f t="shared" si="186"/>
        <v>0</v>
      </c>
      <c r="AN362" s="92">
        <f t="shared" si="186"/>
        <v>0</v>
      </c>
      <c r="AO362" s="92">
        <f t="shared" si="186"/>
        <v>0</v>
      </c>
      <c r="AP362" s="92">
        <f t="shared" si="186"/>
        <v>0</v>
      </c>
      <c r="AQ362" s="92">
        <f t="shared" si="186"/>
        <v>0</v>
      </c>
      <c r="AR362" s="92">
        <f t="shared" si="186"/>
        <v>0</v>
      </c>
      <c r="AS362" s="92">
        <f t="shared" si="186"/>
        <v>0</v>
      </c>
      <c r="AT362" s="92">
        <f t="shared" si="186"/>
        <v>0</v>
      </c>
      <c r="AU362" s="92">
        <f t="shared" si="186"/>
        <v>0</v>
      </c>
      <c r="AV362" s="92">
        <f t="shared" si="186"/>
        <v>0</v>
      </c>
      <c r="AW362" s="92">
        <f t="shared" si="186"/>
        <v>0</v>
      </c>
      <c r="AX362" s="92">
        <f t="shared" si="186"/>
        <v>0</v>
      </c>
      <c r="AY362" s="92">
        <f t="shared" si="186"/>
        <v>0</v>
      </c>
      <c r="AZ362" s="92">
        <f t="shared" si="186"/>
        <v>0</v>
      </c>
      <c r="BA362" s="92">
        <f t="shared" si="186"/>
        <v>0</v>
      </c>
      <c r="BB362" s="92">
        <f t="shared" si="186"/>
        <v>0</v>
      </c>
      <c r="BC362" s="92">
        <f t="shared" si="186"/>
        <v>0</v>
      </c>
      <c r="BD362" s="92">
        <f t="shared" si="186"/>
        <v>0</v>
      </c>
      <c r="BE362" s="92">
        <f t="shared" si="186"/>
        <v>0</v>
      </c>
      <c r="BF362" s="92">
        <f t="shared" si="186"/>
        <v>0</v>
      </c>
      <c r="BG362" s="92">
        <f t="shared" si="186"/>
        <v>0</v>
      </c>
      <c r="BH362" s="92">
        <f t="shared" si="186"/>
        <v>0</v>
      </c>
    </row>
    <row r="363" spans="1:61" x14ac:dyDescent="0.25">
      <c r="A363" s="197"/>
      <c r="B363" s="197"/>
    </row>
    <row r="364" spans="1:61" x14ac:dyDescent="0.25">
      <c r="A364" s="197" t="s">
        <v>115</v>
      </c>
      <c r="B364" s="197"/>
      <c r="G364" s="83">
        <f>G362</f>
        <v>0</v>
      </c>
      <c r="H364" s="83">
        <f>H362</f>
        <v>0</v>
      </c>
      <c r="I364" s="83">
        <f>I362</f>
        <v>0</v>
      </c>
      <c r="J364" s="83">
        <f>J362</f>
        <v>0</v>
      </c>
      <c r="K364" s="83">
        <f t="shared" ref="K364:BH364" si="187">K362</f>
        <v>0</v>
      </c>
      <c r="L364" s="83">
        <f t="shared" si="187"/>
        <v>0</v>
      </c>
      <c r="M364" s="83">
        <f t="shared" si="187"/>
        <v>0</v>
      </c>
      <c r="N364" s="83">
        <f t="shared" si="187"/>
        <v>0</v>
      </c>
      <c r="O364" s="83">
        <f t="shared" si="187"/>
        <v>0</v>
      </c>
      <c r="P364" s="83">
        <f t="shared" si="187"/>
        <v>0</v>
      </c>
      <c r="Q364" s="83">
        <f t="shared" si="187"/>
        <v>0</v>
      </c>
      <c r="R364" s="83">
        <f t="shared" si="187"/>
        <v>0</v>
      </c>
      <c r="S364" s="83">
        <f t="shared" si="187"/>
        <v>0</v>
      </c>
      <c r="T364" s="83">
        <f t="shared" si="187"/>
        <v>0</v>
      </c>
      <c r="U364" s="83">
        <f t="shared" si="187"/>
        <v>0</v>
      </c>
      <c r="V364" s="83">
        <f t="shared" si="187"/>
        <v>0</v>
      </c>
      <c r="W364" s="83">
        <f t="shared" si="187"/>
        <v>0</v>
      </c>
      <c r="X364" s="83">
        <f t="shared" si="187"/>
        <v>0</v>
      </c>
      <c r="Y364" s="83">
        <f t="shared" si="187"/>
        <v>0</v>
      </c>
      <c r="Z364" s="83">
        <f t="shared" si="187"/>
        <v>0</v>
      </c>
      <c r="AA364" s="83">
        <f t="shared" si="187"/>
        <v>0</v>
      </c>
      <c r="AB364" s="83">
        <f t="shared" si="187"/>
        <v>0</v>
      </c>
      <c r="AC364" s="83">
        <f t="shared" si="187"/>
        <v>0</v>
      </c>
      <c r="AD364" s="83">
        <f t="shared" si="187"/>
        <v>0</v>
      </c>
      <c r="AE364" s="83">
        <f t="shared" si="187"/>
        <v>0</v>
      </c>
      <c r="AF364" s="83">
        <f t="shared" si="187"/>
        <v>0</v>
      </c>
      <c r="AG364" s="83">
        <f t="shared" si="187"/>
        <v>0</v>
      </c>
      <c r="AH364" s="83">
        <f t="shared" si="187"/>
        <v>0</v>
      </c>
      <c r="AI364" s="83">
        <f t="shared" si="187"/>
        <v>0</v>
      </c>
      <c r="AJ364" s="83">
        <f t="shared" si="187"/>
        <v>0</v>
      </c>
      <c r="AK364" s="83">
        <f t="shared" si="187"/>
        <v>0</v>
      </c>
      <c r="AL364" s="83">
        <f t="shared" si="187"/>
        <v>0</v>
      </c>
      <c r="AM364" s="83">
        <f t="shared" si="187"/>
        <v>0</v>
      </c>
      <c r="AN364" s="83">
        <f t="shared" si="187"/>
        <v>0</v>
      </c>
      <c r="AO364" s="83">
        <f t="shared" si="187"/>
        <v>0</v>
      </c>
      <c r="AP364" s="83">
        <f t="shared" si="187"/>
        <v>0</v>
      </c>
      <c r="AQ364" s="83">
        <f t="shared" si="187"/>
        <v>0</v>
      </c>
      <c r="AR364" s="83">
        <f t="shared" si="187"/>
        <v>0</v>
      </c>
      <c r="AS364" s="83">
        <f t="shared" si="187"/>
        <v>0</v>
      </c>
      <c r="AT364" s="83">
        <f t="shared" si="187"/>
        <v>0</v>
      </c>
      <c r="AU364" s="83">
        <f t="shared" si="187"/>
        <v>0</v>
      </c>
      <c r="AV364" s="83">
        <f t="shared" si="187"/>
        <v>0</v>
      </c>
      <c r="AW364" s="83">
        <f t="shared" si="187"/>
        <v>0</v>
      </c>
      <c r="AX364" s="83">
        <f t="shared" si="187"/>
        <v>0</v>
      </c>
      <c r="AY364" s="83">
        <f t="shared" si="187"/>
        <v>0</v>
      </c>
      <c r="AZ364" s="83">
        <f t="shared" si="187"/>
        <v>0</v>
      </c>
      <c r="BA364" s="83">
        <f t="shared" si="187"/>
        <v>0</v>
      </c>
      <c r="BB364" s="83">
        <f t="shared" si="187"/>
        <v>0</v>
      </c>
      <c r="BC364" s="83">
        <f t="shared" si="187"/>
        <v>0</v>
      </c>
      <c r="BD364" s="83">
        <f t="shared" si="187"/>
        <v>0</v>
      </c>
      <c r="BE364" s="83">
        <f t="shared" si="187"/>
        <v>0</v>
      </c>
      <c r="BF364" s="83">
        <f t="shared" si="187"/>
        <v>0</v>
      </c>
      <c r="BG364" s="83">
        <f t="shared" si="187"/>
        <v>0</v>
      </c>
      <c r="BH364" s="83">
        <f t="shared" si="187"/>
        <v>0</v>
      </c>
    </row>
    <row r="365" spans="1:61" x14ac:dyDescent="0.25">
      <c r="A365" s="200" t="s">
        <v>133</v>
      </c>
      <c r="B365" s="200"/>
      <c r="C365" s="61">
        <f>$C$61</f>
        <v>2</v>
      </c>
      <c r="D365" s="189"/>
      <c r="G365" s="83">
        <f t="shared" ref="G365:BH365" ca="1" si="188">SUM(OFFSET(G364,0,0,1,-MIN($C365,G$55+1)))/$C365</f>
        <v>0</v>
      </c>
      <c r="H365" s="83">
        <f t="shared" ca="1" si="188"/>
        <v>0</v>
      </c>
      <c r="I365" s="83">
        <f t="shared" ca="1" si="188"/>
        <v>0</v>
      </c>
      <c r="J365" s="83">
        <f t="shared" ca="1" si="188"/>
        <v>0</v>
      </c>
      <c r="K365" s="83">
        <f t="shared" ca="1" si="188"/>
        <v>0</v>
      </c>
      <c r="L365" s="83">
        <f t="shared" ca="1" si="188"/>
        <v>0</v>
      </c>
      <c r="M365" s="83">
        <f t="shared" ca="1" si="188"/>
        <v>0</v>
      </c>
      <c r="N365" s="83">
        <f t="shared" ca="1" si="188"/>
        <v>0</v>
      </c>
      <c r="O365" s="83">
        <f t="shared" ca="1" si="188"/>
        <v>0</v>
      </c>
      <c r="P365" s="83">
        <f t="shared" ca="1" si="188"/>
        <v>0</v>
      </c>
      <c r="Q365" s="83">
        <f t="shared" ca="1" si="188"/>
        <v>0</v>
      </c>
      <c r="R365" s="83">
        <f t="shared" ca="1" si="188"/>
        <v>0</v>
      </c>
      <c r="S365" s="83">
        <f t="shared" ca="1" si="188"/>
        <v>0</v>
      </c>
      <c r="T365" s="83">
        <f t="shared" ca="1" si="188"/>
        <v>0</v>
      </c>
      <c r="U365" s="83">
        <f t="shared" ca="1" si="188"/>
        <v>0</v>
      </c>
      <c r="V365" s="83">
        <f t="shared" ca="1" si="188"/>
        <v>0</v>
      </c>
      <c r="W365" s="83">
        <f t="shared" ca="1" si="188"/>
        <v>0</v>
      </c>
      <c r="X365" s="83">
        <f t="shared" ca="1" si="188"/>
        <v>0</v>
      </c>
      <c r="Y365" s="83">
        <f t="shared" ca="1" si="188"/>
        <v>0</v>
      </c>
      <c r="Z365" s="83">
        <f t="shared" ca="1" si="188"/>
        <v>0</v>
      </c>
      <c r="AA365" s="83">
        <f t="shared" ca="1" si="188"/>
        <v>0</v>
      </c>
      <c r="AB365" s="83">
        <f t="shared" ca="1" si="188"/>
        <v>0</v>
      </c>
      <c r="AC365" s="83">
        <f t="shared" ca="1" si="188"/>
        <v>0</v>
      </c>
      <c r="AD365" s="83">
        <f t="shared" ca="1" si="188"/>
        <v>0</v>
      </c>
      <c r="AE365" s="83">
        <f t="shared" ca="1" si="188"/>
        <v>0</v>
      </c>
      <c r="AF365" s="83">
        <f t="shared" ca="1" si="188"/>
        <v>0</v>
      </c>
      <c r="AG365" s="83">
        <f t="shared" ca="1" si="188"/>
        <v>0</v>
      </c>
      <c r="AH365" s="83">
        <f t="shared" ca="1" si="188"/>
        <v>0</v>
      </c>
      <c r="AI365" s="83">
        <f t="shared" ca="1" si="188"/>
        <v>0</v>
      </c>
      <c r="AJ365" s="83">
        <f t="shared" ca="1" si="188"/>
        <v>0</v>
      </c>
      <c r="AK365" s="83">
        <f t="shared" ca="1" si="188"/>
        <v>0</v>
      </c>
      <c r="AL365" s="83">
        <f t="shared" ca="1" si="188"/>
        <v>0</v>
      </c>
      <c r="AM365" s="83">
        <f t="shared" ca="1" si="188"/>
        <v>0</v>
      </c>
      <c r="AN365" s="83">
        <f t="shared" ca="1" si="188"/>
        <v>0</v>
      </c>
      <c r="AO365" s="83">
        <f t="shared" ca="1" si="188"/>
        <v>0</v>
      </c>
      <c r="AP365" s="83">
        <f t="shared" ca="1" si="188"/>
        <v>0</v>
      </c>
      <c r="AQ365" s="83">
        <f t="shared" ca="1" si="188"/>
        <v>0</v>
      </c>
      <c r="AR365" s="83">
        <f t="shared" ca="1" si="188"/>
        <v>0</v>
      </c>
      <c r="AS365" s="83">
        <f t="shared" ca="1" si="188"/>
        <v>0</v>
      </c>
      <c r="AT365" s="83">
        <f t="shared" ca="1" si="188"/>
        <v>0</v>
      </c>
      <c r="AU365" s="83">
        <f t="shared" ca="1" si="188"/>
        <v>0</v>
      </c>
      <c r="AV365" s="83">
        <f t="shared" ca="1" si="188"/>
        <v>0</v>
      </c>
      <c r="AW365" s="83">
        <f t="shared" ca="1" si="188"/>
        <v>0</v>
      </c>
      <c r="AX365" s="83">
        <f t="shared" ca="1" si="188"/>
        <v>0</v>
      </c>
      <c r="AY365" s="83">
        <f t="shared" ca="1" si="188"/>
        <v>0</v>
      </c>
      <c r="AZ365" s="83">
        <f t="shared" ca="1" si="188"/>
        <v>0</v>
      </c>
      <c r="BA365" s="83">
        <f t="shared" ca="1" si="188"/>
        <v>0</v>
      </c>
      <c r="BB365" s="83">
        <f t="shared" ca="1" si="188"/>
        <v>0</v>
      </c>
      <c r="BC365" s="83">
        <f t="shared" ca="1" si="188"/>
        <v>0</v>
      </c>
      <c r="BD365" s="83">
        <f t="shared" ca="1" si="188"/>
        <v>0</v>
      </c>
      <c r="BE365" s="83">
        <f t="shared" ca="1" si="188"/>
        <v>0</v>
      </c>
      <c r="BF365" s="83">
        <f t="shared" ca="1" si="188"/>
        <v>0</v>
      </c>
      <c r="BG365" s="83">
        <f t="shared" ca="1" si="188"/>
        <v>0</v>
      </c>
      <c r="BH365" s="83">
        <f t="shared" ca="1" si="188"/>
        <v>0</v>
      </c>
    </row>
    <row r="366" spans="1:61" x14ac:dyDescent="0.25">
      <c r="A366" s="200" t="s">
        <v>140</v>
      </c>
      <c r="B366" s="200"/>
      <c r="C366" s="147">
        <f>$C$62</f>
        <v>0.46</v>
      </c>
      <c r="G366" s="83">
        <f t="shared" ref="G366:BG367" ca="1" si="189">G365*$C366</f>
        <v>0</v>
      </c>
      <c r="H366" s="83">
        <f t="shared" ca="1" si="189"/>
        <v>0</v>
      </c>
      <c r="I366" s="83">
        <f t="shared" ca="1" si="189"/>
        <v>0</v>
      </c>
      <c r="J366" s="83">
        <f t="shared" ca="1" si="189"/>
        <v>0</v>
      </c>
      <c r="K366" s="83">
        <f t="shared" ca="1" si="189"/>
        <v>0</v>
      </c>
      <c r="L366" s="83">
        <f t="shared" ca="1" si="189"/>
        <v>0</v>
      </c>
      <c r="M366" s="83">
        <f t="shared" ca="1" si="189"/>
        <v>0</v>
      </c>
      <c r="N366" s="83">
        <f t="shared" ca="1" si="189"/>
        <v>0</v>
      </c>
      <c r="O366" s="83">
        <f t="shared" ca="1" si="189"/>
        <v>0</v>
      </c>
      <c r="P366" s="83">
        <f t="shared" ca="1" si="189"/>
        <v>0</v>
      </c>
      <c r="Q366" s="83">
        <f t="shared" ca="1" si="189"/>
        <v>0</v>
      </c>
      <c r="R366" s="83">
        <f t="shared" ca="1" si="189"/>
        <v>0</v>
      </c>
      <c r="S366" s="83">
        <f t="shared" ca="1" si="189"/>
        <v>0</v>
      </c>
      <c r="T366" s="83">
        <f t="shared" ca="1" si="189"/>
        <v>0</v>
      </c>
      <c r="U366" s="83">
        <f t="shared" ca="1" si="189"/>
        <v>0</v>
      </c>
      <c r="V366" s="83">
        <f t="shared" ca="1" si="189"/>
        <v>0</v>
      </c>
      <c r="W366" s="83">
        <f t="shared" ca="1" si="189"/>
        <v>0</v>
      </c>
      <c r="X366" s="83">
        <f t="shared" ca="1" si="189"/>
        <v>0</v>
      </c>
      <c r="Y366" s="83">
        <f t="shared" ca="1" si="189"/>
        <v>0</v>
      </c>
      <c r="Z366" s="83">
        <f t="shared" ca="1" si="189"/>
        <v>0</v>
      </c>
      <c r="AA366" s="83">
        <f t="shared" ca="1" si="189"/>
        <v>0</v>
      </c>
      <c r="AB366" s="83">
        <f t="shared" ca="1" si="189"/>
        <v>0</v>
      </c>
      <c r="AC366" s="83">
        <f t="shared" ca="1" si="189"/>
        <v>0</v>
      </c>
      <c r="AD366" s="83">
        <f t="shared" ca="1" si="189"/>
        <v>0</v>
      </c>
      <c r="AE366" s="83">
        <f t="shared" ca="1" si="189"/>
        <v>0</v>
      </c>
      <c r="AF366" s="83">
        <f t="shared" ca="1" si="189"/>
        <v>0</v>
      </c>
      <c r="AG366" s="83">
        <f t="shared" ca="1" si="189"/>
        <v>0</v>
      </c>
      <c r="AH366" s="83">
        <f t="shared" ca="1" si="189"/>
        <v>0</v>
      </c>
      <c r="AI366" s="83">
        <f t="shared" ca="1" si="189"/>
        <v>0</v>
      </c>
      <c r="AJ366" s="83">
        <f t="shared" ca="1" si="189"/>
        <v>0</v>
      </c>
      <c r="AK366" s="83">
        <f t="shared" ca="1" si="189"/>
        <v>0</v>
      </c>
      <c r="AL366" s="83">
        <f t="shared" ca="1" si="189"/>
        <v>0</v>
      </c>
      <c r="AM366" s="83">
        <f t="shared" ca="1" si="189"/>
        <v>0</v>
      </c>
      <c r="AN366" s="83">
        <f t="shared" ca="1" si="189"/>
        <v>0</v>
      </c>
      <c r="AO366" s="83">
        <f t="shared" ca="1" si="189"/>
        <v>0</v>
      </c>
      <c r="AP366" s="83">
        <f t="shared" ca="1" si="189"/>
        <v>0</v>
      </c>
      <c r="AQ366" s="83">
        <f t="shared" ca="1" si="189"/>
        <v>0</v>
      </c>
      <c r="AR366" s="83">
        <f t="shared" ca="1" si="189"/>
        <v>0</v>
      </c>
      <c r="AS366" s="83">
        <f t="shared" ca="1" si="189"/>
        <v>0</v>
      </c>
      <c r="AT366" s="83">
        <f t="shared" ca="1" si="189"/>
        <v>0</v>
      </c>
      <c r="AU366" s="83">
        <f t="shared" ca="1" si="189"/>
        <v>0</v>
      </c>
      <c r="AV366" s="83">
        <f t="shared" ca="1" si="189"/>
        <v>0</v>
      </c>
      <c r="AW366" s="83">
        <f t="shared" ca="1" si="189"/>
        <v>0</v>
      </c>
      <c r="AX366" s="83">
        <f t="shared" ca="1" si="189"/>
        <v>0</v>
      </c>
      <c r="AY366" s="83">
        <f t="shared" ca="1" si="189"/>
        <v>0</v>
      </c>
      <c r="AZ366" s="83">
        <f t="shared" ca="1" si="189"/>
        <v>0</v>
      </c>
      <c r="BA366" s="83">
        <f t="shared" ca="1" si="189"/>
        <v>0</v>
      </c>
      <c r="BB366" s="83">
        <f t="shared" ca="1" si="189"/>
        <v>0</v>
      </c>
      <c r="BC366" s="83">
        <f t="shared" ca="1" si="189"/>
        <v>0</v>
      </c>
      <c r="BD366" s="83">
        <f t="shared" ca="1" si="189"/>
        <v>0</v>
      </c>
      <c r="BE366" s="83">
        <f t="shared" ca="1" si="189"/>
        <v>0</v>
      </c>
      <c r="BF366" s="83">
        <f t="shared" ca="1" si="189"/>
        <v>0</v>
      </c>
      <c r="BG366" s="83">
        <f t="shared" ca="1" si="189"/>
        <v>0</v>
      </c>
      <c r="BH366" s="83">
        <f ca="1">BH365*$C366</f>
        <v>0</v>
      </c>
    </row>
    <row r="367" spans="1:61" x14ac:dyDescent="0.25">
      <c r="A367" s="200" t="s">
        <v>141</v>
      </c>
      <c r="B367" s="200"/>
      <c r="C367" s="147">
        <f>$C$63</f>
        <v>0.115</v>
      </c>
      <c r="G367" s="83">
        <f t="shared" ca="1" si="189"/>
        <v>0</v>
      </c>
      <c r="H367" s="83">
        <f t="shared" ca="1" si="189"/>
        <v>0</v>
      </c>
      <c r="I367" s="83">
        <f t="shared" ca="1" si="189"/>
        <v>0</v>
      </c>
      <c r="J367" s="83">
        <f t="shared" ca="1" si="189"/>
        <v>0</v>
      </c>
      <c r="K367" s="83">
        <f t="shared" ca="1" si="189"/>
        <v>0</v>
      </c>
      <c r="L367" s="83">
        <f t="shared" ca="1" si="189"/>
        <v>0</v>
      </c>
      <c r="M367" s="83">
        <f t="shared" ca="1" si="189"/>
        <v>0</v>
      </c>
      <c r="N367" s="83">
        <f t="shared" ca="1" si="189"/>
        <v>0</v>
      </c>
      <c r="O367" s="83">
        <f t="shared" ca="1" si="189"/>
        <v>0</v>
      </c>
      <c r="P367" s="83">
        <f t="shared" ca="1" si="189"/>
        <v>0</v>
      </c>
      <c r="Q367" s="83">
        <f t="shared" ca="1" si="189"/>
        <v>0</v>
      </c>
      <c r="R367" s="83">
        <f t="shared" ca="1" si="189"/>
        <v>0</v>
      </c>
      <c r="S367" s="83">
        <f t="shared" ca="1" si="189"/>
        <v>0</v>
      </c>
      <c r="T367" s="83">
        <f t="shared" ca="1" si="189"/>
        <v>0</v>
      </c>
      <c r="U367" s="83">
        <f t="shared" ca="1" si="189"/>
        <v>0</v>
      </c>
      <c r="V367" s="83">
        <f t="shared" ca="1" si="189"/>
        <v>0</v>
      </c>
      <c r="W367" s="83">
        <f t="shared" ca="1" si="189"/>
        <v>0</v>
      </c>
      <c r="X367" s="83">
        <f t="shared" ca="1" si="189"/>
        <v>0</v>
      </c>
      <c r="Y367" s="83">
        <f t="shared" ca="1" si="189"/>
        <v>0</v>
      </c>
      <c r="Z367" s="83">
        <f t="shared" ca="1" si="189"/>
        <v>0</v>
      </c>
      <c r="AA367" s="83">
        <f t="shared" ca="1" si="189"/>
        <v>0</v>
      </c>
      <c r="AB367" s="83">
        <f t="shared" ca="1" si="189"/>
        <v>0</v>
      </c>
      <c r="AC367" s="83">
        <f t="shared" ca="1" si="189"/>
        <v>0</v>
      </c>
      <c r="AD367" s="83">
        <f t="shared" ca="1" si="189"/>
        <v>0</v>
      </c>
      <c r="AE367" s="83">
        <f t="shared" ca="1" si="189"/>
        <v>0</v>
      </c>
      <c r="AF367" s="83">
        <f t="shared" ca="1" si="189"/>
        <v>0</v>
      </c>
      <c r="AG367" s="83">
        <f t="shared" ca="1" si="189"/>
        <v>0</v>
      </c>
      <c r="AH367" s="83">
        <f t="shared" ca="1" si="189"/>
        <v>0</v>
      </c>
      <c r="AI367" s="83">
        <f t="shared" ca="1" si="189"/>
        <v>0</v>
      </c>
      <c r="AJ367" s="83">
        <f t="shared" ca="1" si="189"/>
        <v>0</v>
      </c>
      <c r="AK367" s="83">
        <f t="shared" ca="1" si="189"/>
        <v>0</v>
      </c>
      <c r="AL367" s="83">
        <f t="shared" ca="1" si="189"/>
        <v>0</v>
      </c>
      <c r="AM367" s="83">
        <f t="shared" ca="1" si="189"/>
        <v>0</v>
      </c>
      <c r="AN367" s="83">
        <f t="shared" ca="1" si="189"/>
        <v>0</v>
      </c>
      <c r="AO367" s="83">
        <f t="shared" ca="1" si="189"/>
        <v>0</v>
      </c>
      <c r="AP367" s="83">
        <f t="shared" ca="1" si="189"/>
        <v>0</v>
      </c>
      <c r="AQ367" s="83">
        <f t="shared" ca="1" si="189"/>
        <v>0</v>
      </c>
      <c r="AR367" s="83">
        <f t="shared" ca="1" si="189"/>
        <v>0</v>
      </c>
      <c r="AS367" s="83">
        <f t="shared" ca="1" si="189"/>
        <v>0</v>
      </c>
      <c r="AT367" s="83">
        <f t="shared" ca="1" si="189"/>
        <v>0</v>
      </c>
      <c r="AU367" s="83">
        <f t="shared" ca="1" si="189"/>
        <v>0</v>
      </c>
      <c r="AV367" s="83">
        <f t="shared" ca="1" si="189"/>
        <v>0</v>
      </c>
      <c r="AW367" s="83">
        <f t="shared" ca="1" si="189"/>
        <v>0</v>
      </c>
      <c r="AX367" s="83">
        <f t="shared" ca="1" si="189"/>
        <v>0</v>
      </c>
      <c r="AY367" s="83">
        <f t="shared" ca="1" si="189"/>
        <v>0</v>
      </c>
      <c r="AZ367" s="83">
        <f t="shared" ca="1" si="189"/>
        <v>0</v>
      </c>
      <c r="BA367" s="83">
        <f t="shared" ca="1" si="189"/>
        <v>0</v>
      </c>
      <c r="BB367" s="83">
        <f t="shared" ca="1" si="189"/>
        <v>0</v>
      </c>
      <c r="BC367" s="83">
        <f t="shared" ca="1" si="189"/>
        <v>0</v>
      </c>
      <c r="BD367" s="83">
        <f t="shared" ca="1" si="189"/>
        <v>0</v>
      </c>
      <c r="BE367" s="83">
        <f t="shared" ca="1" si="189"/>
        <v>0</v>
      </c>
      <c r="BF367" s="83">
        <f t="shared" ca="1" si="189"/>
        <v>0</v>
      </c>
      <c r="BG367" s="83">
        <f t="shared" ca="1" si="189"/>
        <v>0</v>
      </c>
      <c r="BH367" s="83">
        <f ca="1">BH366*$C367</f>
        <v>0</v>
      </c>
    </row>
    <row r="369" spans="1:61" x14ac:dyDescent="0.25">
      <c r="A369" s="196" t="str">
        <f>A$32</f>
        <v>Hendry Energy Center</v>
      </c>
      <c r="B369" s="196"/>
    </row>
    <row r="370" spans="1:61" x14ac:dyDescent="0.25">
      <c r="A370" s="197" t="s">
        <v>132</v>
      </c>
      <c r="B370" s="197"/>
      <c r="G370" s="171">
        <f>G$60</f>
        <v>0.95</v>
      </c>
      <c r="H370" s="171">
        <f t="shared" ref="H370:M370" si="190">H$60</f>
        <v>0.98</v>
      </c>
      <c r="I370" s="171">
        <f t="shared" si="190"/>
        <v>0.96</v>
      </c>
      <c r="J370" s="171">
        <f t="shared" si="190"/>
        <v>0.96</v>
      </c>
      <c r="K370" s="171">
        <f t="shared" si="190"/>
        <v>0.96</v>
      </c>
      <c r="L370" s="171">
        <f t="shared" si="190"/>
        <v>0.96</v>
      </c>
      <c r="M370" s="171">
        <f t="shared" si="190"/>
        <v>0.96</v>
      </c>
      <c r="N370" s="171"/>
    </row>
    <row r="371" spans="1:61" x14ac:dyDescent="0.25">
      <c r="A371" s="197" t="s">
        <v>109</v>
      </c>
      <c r="B371" s="197"/>
      <c r="D371" s="144">
        <f>SUM(G371:N371)</f>
        <v>0</v>
      </c>
      <c r="G371" s="211">
        <f>G$32*G370</f>
        <v>0</v>
      </c>
      <c r="H371" s="211">
        <f t="shared" ref="H371:N371" si="191">H$32*H370</f>
        <v>0</v>
      </c>
      <c r="I371" s="211">
        <f t="shared" si="191"/>
        <v>0</v>
      </c>
      <c r="J371" s="211">
        <f t="shared" si="191"/>
        <v>0</v>
      </c>
      <c r="K371" s="211">
        <f t="shared" si="191"/>
        <v>0</v>
      </c>
      <c r="L371" s="211">
        <f t="shared" si="191"/>
        <v>0</v>
      </c>
      <c r="M371" s="211">
        <f t="shared" si="191"/>
        <v>0</v>
      </c>
      <c r="N371" s="211">
        <f t="shared" si="191"/>
        <v>0</v>
      </c>
    </row>
    <row r="372" spans="1:61" x14ac:dyDescent="0.25">
      <c r="A372" s="197" t="s">
        <v>110</v>
      </c>
      <c r="B372" s="197"/>
      <c r="G372" s="144">
        <f t="shared" ref="G372:N372" si="192">+F372+G371</f>
        <v>0</v>
      </c>
      <c r="H372" s="144">
        <f t="shared" si="192"/>
        <v>0</v>
      </c>
      <c r="I372" s="144">
        <f t="shared" si="192"/>
        <v>0</v>
      </c>
      <c r="J372" s="144">
        <f t="shared" si="192"/>
        <v>0</v>
      </c>
      <c r="K372" s="144">
        <f t="shared" si="192"/>
        <v>0</v>
      </c>
      <c r="L372" s="144">
        <f t="shared" si="192"/>
        <v>0</v>
      </c>
      <c r="M372" s="144">
        <f t="shared" si="192"/>
        <v>0</v>
      </c>
      <c r="N372" s="144">
        <f t="shared" si="192"/>
        <v>0</v>
      </c>
    </row>
    <row r="373" spans="1:61" x14ac:dyDescent="0.25">
      <c r="A373" s="197"/>
      <c r="B373" s="197"/>
    </row>
    <row r="374" spans="1:61" x14ac:dyDescent="0.25">
      <c r="A374" s="198" t="s">
        <v>111</v>
      </c>
      <c r="B374" s="198"/>
      <c r="G374" s="144">
        <f t="shared" ref="G374:BH374" si="193">F377</f>
        <v>0</v>
      </c>
      <c r="H374" s="144">
        <f t="shared" si="193"/>
        <v>0</v>
      </c>
      <c r="I374" s="144">
        <f t="shared" si="193"/>
        <v>0</v>
      </c>
      <c r="J374" s="144">
        <f t="shared" si="193"/>
        <v>0</v>
      </c>
      <c r="K374" s="144">
        <f t="shared" si="193"/>
        <v>0</v>
      </c>
      <c r="L374" s="144">
        <f t="shared" si="193"/>
        <v>0</v>
      </c>
      <c r="M374" s="144">
        <f t="shared" si="193"/>
        <v>0</v>
      </c>
      <c r="N374" s="144">
        <f t="shared" si="193"/>
        <v>0</v>
      </c>
      <c r="O374" s="144">
        <f t="shared" si="193"/>
        <v>0</v>
      </c>
      <c r="P374" s="144">
        <f t="shared" si="193"/>
        <v>0</v>
      </c>
      <c r="Q374" s="144">
        <f t="shared" si="193"/>
        <v>0</v>
      </c>
      <c r="R374" s="144">
        <f t="shared" si="193"/>
        <v>0</v>
      </c>
      <c r="S374" s="144">
        <f t="shared" si="193"/>
        <v>0</v>
      </c>
      <c r="T374" s="144">
        <f t="shared" si="193"/>
        <v>0</v>
      </c>
      <c r="U374" s="144">
        <f t="shared" si="193"/>
        <v>0</v>
      </c>
      <c r="V374" s="144">
        <f t="shared" si="193"/>
        <v>0</v>
      </c>
      <c r="W374" s="144">
        <f t="shared" si="193"/>
        <v>0</v>
      </c>
      <c r="X374" s="144">
        <f t="shared" si="193"/>
        <v>0</v>
      </c>
      <c r="Y374" s="144">
        <f t="shared" si="193"/>
        <v>0</v>
      </c>
      <c r="Z374" s="144">
        <f t="shared" si="193"/>
        <v>0</v>
      </c>
      <c r="AA374" s="144">
        <f t="shared" si="193"/>
        <v>0</v>
      </c>
      <c r="AB374" s="144">
        <f t="shared" si="193"/>
        <v>0</v>
      </c>
      <c r="AC374" s="144">
        <f t="shared" si="193"/>
        <v>0</v>
      </c>
      <c r="AD374" s="144">
        <f t="shared" si="193"/>
        <v>0</v>
      </c>
      <c r="AE374" s="144">
        <f t="shared" si="193"/>
        <v>0</v>
      </c>
      <c r="AF374" s="144">
        <f t="shared" si="193"/>
        <v>0</v>
      </c>
      <c r="AG374" s="144">
        <f t="shared" si="193"/>
        <v>0</v>
      </c>
      <c r="AH374" s="144">
        <f t="shared" si="193"/>
        <v>0</v>
      </c>
      <c r="AI374" s="144">
        <f t="shared" si="193"/>
        <v>0</v>
      </c>
      <c r="AJ374" s="144">
        <f t="shared" si="193"/>
        <v>0</v>
      </c>
      <c r="AK374" s="144">
        <f t="shared" si="193"/>
        <v>0</v>
      </c>
      <c r="AL374" s="144">
        <f t="shared" si="193"/>
        <v>0</v>
      </c>
      <c r="AM374" s="144">
        <f t="shared" si="193"/>
        <v>0</v>
      </c>
      <c r="AN374" s="144">
        <f t="shared" si="193"/>
        <v>0</v>
      </c>
      <c r="AO374" s="144">
        <f t="shared" si="193"/>
        <v>0</v>
      </c>
      <c r="AP374" s="144">
        <f t="shared" si="193"/>
        <v>0</v>
      </c>
      <c r="AQ374" s="144">
        <f t="shared" si="193"/>
        <v>0</v>
      </c>
      <c r="AR374" s="144">
        <f t="shared" si="193"/>
        <v>0</v>
      </c>
      <c r="AS374" s="144">
        <f t="shared" si="193"/>
        <v>0</v>
      </c>
      <c r="AT374" s="144">
        <f t="shared" si="193"/>
        <v>0</v>
      </c>
      <c r="AU374" s="144">
        <f t="shared" si="193"/>
        <v>0</v>
      </c>
      <c r="AV374" s="144">
        <f t="shared" si="193"/>
        <v>0</v>
      </c>
      <c r="AW374" s="144">
        <f t="shared" si="193"/>
        <v>0</v>
      </c>
      <c r="AX374" s="144">
        <f t="shared" si="193"/>
        <v>0</v>
      </c>
      <c r="AY374" s="144">
        <f t="shared" si="193"/>
        <v>0</v>
      </c>
      <c r="AZ374" s="144">
        <f t="shared" si="193"/>
        <v>0</v>
      </c>
      <c r="BA374" s="144">
        <f t="shared" si="193"/>
        <v>0</v>
      </c>
      <c r="BB374" s="144">
        <f t="shared" si="193"/>
        <v>0</v>
      </c>
      <c r="BC374" s="144">
        <f t="shared" si="193"/>
        <v>0</v>
      </c>
      <c r="BD374" s="144">
        <f t="shared" si="193"/>
        <v>0</v>
      </c>
      <c r="BE374" s="144">
        <f t="shared" si="193"/>
        <v>0</v>
      </c>
      <c r="BF374" s="144">
        <f t="shared" si="193"/>
        <v>0</v>
      </c>
      <c r="BG374" s="144">
        <f t="shared" si="193"/>
        <v>0</v>
      </c>
      <c r="BH374" s="144">
        <f t="shared" si="193"/>
        <v>0</v>
      </c>
      <c r="BI374" s="144"/>
    </row>
    <row r="375" spans="1:61" x14ac:dyDescent="0.25">
      <c r="A375" s="198" t="s">
        <v>112</v>
      </c>
      <c r="B375" s="198"/>
      <c r="D375" s="144">
        <f>SUM(G375:N375)</f>
        <v>0</v>
      </c>
      <c r="E375" s="144"/>
      <c r="F375" s="144"/>
      <c r="G375" s="144">
        <f>G371</f>
        <v>0</v>
      </c>
      <c r="H375" s="144">
        <f>H371</f>
        <v>0</v>
      </c>
      <c r="I375" s="144">
        <f>I371</f>
        <v>0</v>
      </c>
      <c r="J375" s="144">
        <f t="shared" ref="J375:BH375" si="194">J371</f>
        <v>0</v>
      </c>
      <c r="K375" s="144">
        <f t="shared" si="194"/>
        <v>0</v>
      </c>
      <c r="L375" s="144">
        <f t="shared" si="194"/>
        <v>0</v>
      </c>
      <c r="M375" s="144">
        <f t="shared" si="194"/>
        <v>0</v>
      </c>
      <c r="N375" s="144">
        <f t="shared" si="194"/>
        <v>0</v>
      </c>
      <c r="O375" s="144">
        <f t="shared" si="194"/>
        <v>0</v>
      </c>
      <c r="P375" s="144">
        <f t="shared" si="194"/>
        <v>0</v>
      </c>
      <c r="Q375" s="144">
        <f t="shared" si="194"/>
        <v>0</v>
      </c>
      <c r="R375" s="144">
        <f t="shared" si="194"/>
        <v>0</v>
      </c>
      <c r="S375" s="144">
        <f t="shared" si="194"/>
        <v>0</v>
      </c>
      <c r="T375" s="144">
        <f t="shared" si="194"/>
        <v>0</v>
      </c>
      <c r="U375" s="144">
        <f t="shared" si="194"/>
        <v>0</v>
      </c>
      <c r="V375" s="144">
        <f t="shared" si="194"/>
        <v>0</v>
      </c>
      <c r="W375" s="144">
        <f t="shared" si="194"/>
        <v>0</v>
      </c>
      <c r="X375" s="144">
        <f t="shared" si="194"/>
        <v>0</v>
      </c>
      <c r="Y375" s="144">
        <f t="shared" si="194"/>
        <v>0</v>
      </c>
      <c r="Z375" s="144">
        <f t="shared" si="194"/>
        <v>0</v>
      </c>
      <c r="AA375" s="144">
        <f t="shared" si="194"/>
        <v>0</v>
      </c>
      <c r="AB375" s="144">
        <f t="shared" si="194"/>
        <v>0</v>
      </c>
      <c r="AC375" s="144">
        <f t="shared" si="194"/>
        <v>0</v>
      </c>
      <c r="AD375" s="144">
        <f t="shared" si="194"/>
        <v>0</v>
      </c>
      <c r="AE375" s="144">
        <f t="shared" si="194"/>
        <v>0</v>
      </c>
      <c r="AF375" s="144">
        <f t="shared" si="194"/>
        <v>0</v>
      </c>
      <c r="AG375" s="144">
        <f t="shared" si="194"/>
        <v>0</v>
      </c>
      <c r="AH375" s="144">
        <f t="shared" si="194"/>
        <v>0</v>
      </c>
      <c r="AI375" s="144">
        <f t="shared" si="194"/>
        <v>0</v>
      </c>
      <c r="AJ375" s="144">
        <f t="shared" si="194"/>
        <v>0</v>
      </c>
      <c r="AK375" s="144">
        <f t="shared" si="194"/>
        <v>0</v>
      </c>
      <c r="AL375" s="144">
        <f t="shared" si="194"/>
        <v>0</v>
      </c>
      <c r="AM375" s="144">
        <f t="shared" si="194"/>
        <v>0</v>
      </c>
      <c r="AN375" s="144">
        <f t="shared" si="194"/>
        <v>0</v>
      </c>
      <c r="AO375" s="144">
        <f t="shared" si="194"/>
        <v>0</v>
      </c>
      <c r="AP375" s="144">
        <f t="shared" si="194"/>
        <v>0</v>
      </c>
      <c r="AQ375" s="144">
        <f t="shared" si="194"/>
        <v>0</v>
      </c>
      <c r="AR375" s="144">
        <f t="shared" si="194"/>
        <v>0</v>
      </c>
      <c r="AS375" s="144">
        <f t="shared" si="194"/>
        <v>0</v>
      </c>
      <c r="AT375" s="144">
        <f t="shared" si="194"/>
        <v>0</v>
      </c>
      <c r="AU375" s="144">
        <f t="shared" si="194"/>
        <v>0</v>
      </c>
      <c r="AV375" s="144">
        <f t="shared" si="194"/>
        <v>0</v>
      </c>
      <c r="AW375" s="144">
        <f t="shared" si="194"/>
        <v>0</v>
      </c>
      <c r="AX375" s="144">
        <f t="shared" si="194"/>
        <v>0</v>
      </c>
      <c r="AY375" s="144">
        <f t="shared" si="194"/>
        <v>0</v>
      </c>
      <c r="AZ375" s="144">
        <f t="shared" si="194"/>
        <v>0</v>
      </c>
      <c r="BA375" s="144">
        <f t="shared" si="194"/>
        <v>0</v>
      </c>
      <c r="BB375" s="144">
        <f t="shared" si="194"/>
        <v>0</v>
      </c>
      <c r="BC375" s="144">
        <f t="shared" si="194"/>
        <v>0</v>
      </c>
      <c r="BD375" s="144">
        <f t="shared" si="194"/>
        <v>0</v>
      </c>
      <c r="BE375" s="144">
        <f t="shared" si="194"/>
        <v>0</v>
      </c>
      <c r="BF375" s="144">
        <f t="shared" si="194"/>
        <v>0</v>
      </c>
      <c r="BG375" s="144">
        <f t="shared" si="194"/>
        <v>0</v>
      </c>
      <c r="BH375" s="144">
        <f t="shared" si="194"/>
        <v>0</v>
      </c>
      <c r="BI375" s="144"/>
    </row>
    <row r="376" spans="1:61" x14ac:dyDescent="0.25">
      <c r="A376" s="198" t="s">
        <v>113</v>
      </c>
      <c r="B376" s="198"/>
      <c r="C376" s="147">
        <f>C$32</f>
        <v>0.05</v>
      </c>
      <c r="D376" s="144">
        <f>SUM(G376:BH376)</f>
        <v>0</v>
      </c>
      <c r="G376" s="144">
        <f>MAX(-SUM($F371:G371)*$C376,-SUM($F371:G371)-SUM($E376:F376))</f>
        <v>0</v>
      </c>
      <c r="H376" s="144">
        <f>MAX(-SUM($F371:H371)*$C376,-SUM($F371:H371)-SUM($E376:G376))</f>
        <v>0</v>
      </c>
      <c r="I376" s="144">
        <f>MAX(-SUM($F371:I371)*$C376,-SUM($F371:I371)-SUM($E376:H376))</f>
        <v>0</v>
      </c>
      <c r="J376" s="144">
        <f>MAX(-SUM($F371:J371)*$C376,-SUM($F371:J371)-SUM($E376:I376))</f>
        <v>0</v>
      </c>
      <c r="K376" s="144">
        <f>MAX(-SUM($F371:K371)*$C376,-SUM($F371:K371)-SUM($E376:J376))</f>
        <v>0</v>
      </c>
      <c r="L376" s="144">
        <f>MAX(-SUM($F371:L371)*$C376,-SUM($F371:L371)-SUM($E376:K376))</f>
        <v>0</v>
      </c>
      <c r="M376" s="144">
        <f>MAX(-SUM($F371:M371)*$C376,-SUM($F371:M371)-SUM($E376:L376))</f>
        <v>0</v>
      </c>
      <c r="N376" s="144">
        <f>MAX(-SUM($F371:N371)*$C376,-SUM($F371:N371)-SUM($E376:M376))</f>
        <v>0</v>
      </c>
      <c r="O376" s="144">
        <f>MAX(-SUM($F371:O371)*$C376,-SUM($F371:O371)-SUM($E376:N376))</f>
        <v>0</v>
      </c>
      <c r="P376" s="144">
        <f>MAX(-SUM($F371:P371)*$C376,-SUM($F371:P371)-SUM($E376:O376))</f>
        <v>0</v>
      </c>
      <c r="Q376" s="144">
        <f>MAX(-SUM($F371:Q371)*$C376,-SUM($F371:Q371)-SUM($E376:P376))</f>
        <v>0</v>
      </c>
      <c r="R376" s="144">
        <f>MAX(-SUM($F371:R371)*$C376,-SUM($F371:R371)-SUM($E376:Q376))</f>
        <v>0</v>
      </c>
      <c r="S376" s="144">
        <f>MAX(-SUM($F371:S371)*$C376,-SUM($F371:S371)-SUM($E376:R376))</f>
        <v>0</v>
      </c>
      <c r="T376" s="144">
        <f>MAX(-SUM($F371:T371)*$C376,-SUM($F371:T371)-SUM($E376:S376))</f>
        <v>0</v>
      </c>
      <c r="U376" s="144">
        <f>MAX(-SUM($F371:U371)*$C376,-SUM($F371:U371)-SUM($E376:T376))</f>
        <v>0</v>
      </c>
      <c r="V376" s="144">
        <f>MAX(-SUM($F371:V371)*$C376,-SUM($F371:V371)-SUM($E376:U376))</f>
        <v>0</v>
      </c>
      <c r="W376" s="144">
        <f>MAX(-SUM($F371:W371)*$C376,-SUM($F371:W371)-SUM($E376:V376))</f>
        <v>0</v>
      </c>
      <c r="X376" s="144">
        <f>MAX(-SUM($F371:X371)*$C376,-SUM($F371:X371)-SUM($E376:W376))</f>
        <v>0</v>
      </c>
      <c r="Y376" s="144">
        <f>MAX(-SUM($F371:Y371)*$C376,-SUM($F371:Y371)-SUM($E376:X376))</f>
        <v>0</v>
      </c>
      <c r="Z376" s="144">
        <f>MAX(-SUM($F371:Z371)*$C376,-SUM($F371:Z371)-SUM($E376:Y376))</f>
        <v>0</v>
      </c>
      <c r="AA376" s="144">
        <f>MAX(-SUM($F371:AA371)*$C376,-SUM($F371:AA371)-SUM($E376:Z376))</f>
        <v>0</v>
      </c>
      <c r="AB376" s="144">
        <f>MAX(-SUM($F371:AB371)*$C376,-SUM($F371:AB371)-SUM($E376:AA376))</f>
        <v>0</v>
      </c>
      <c r="AC376" s="144">
        <f>MAX(-SUM($F371:AC371)*$C376,-SUM($F371:AC371)-SUM($E376:AB376))</f>
        <v>0</v>
      </c>
      <c r="AD376" s="144">
        <f>MAX(-SUM($F371:AD371)*$C376,-SUM($F371:AD371)-SUM($E376:AC376))</f>
        <v>0</v>
      </c>
      <c r="AE376" s="144">
        <f>MAX(-SUM($F371:AE371)*$C376,-SUM($F371:AE371)-SUM($E376:AD376))</f>
        <v>0</v>
      </c>
      <c r="AF376" s="144">
        <f>MAX(-SUM($F371:AF371)*$C376,-SUM($F371:AF371)-SUM($E376:AE376))</f>
        <v>0</v>
      </c>
      <c r="AG376" s="144">
        <f>MAX(-SUM($F371:AG371)*$C376,-SUM($F371:AG371)-SUM($E376:AF376))</f>
        <v>0</v>
      </c>
      <c r="AH376" s="144">
        <f>MAX(-SUM($F371:AH371)*$C376,-SUM($F371:AH371)-SUM($E376:AG376))</f>
        <v>0</v>
      </c>
      <c r="AI376" s="144">
        <f>MAX(-SUM($F371:AI371)*$C376,-SUM($F371:AI371)-SUM($E376:AH376))</f>
        <v>0</v>
      </c>
      <c r="AJ376" s="144">
        <f>MAX(-SUM($F371:AJ371)*$C376,-SUM($F371:AJ371)-SUM($E376:AI376))</f>
        <v>0</v>
      </c>
      <c r="AK376" s="144">
        <f>MAX(-SUM($F371:AK371)*$C376,-SUM($F371:AK371)-SUM($E376:AJ376))</f>
        <v>0</v>
      </c>
      <c r="AL376" s="144">
        <f>MAX(-SUM($F371:AL371)*$C376,-SUM($F371:AL371)-SUM($E376:AK376))</f>
        <v>0</v>
      </c>
      <c r="AM376" s="144">
        <f>MAX(-SUM($F371:AM371)*$C376,-SUM($F371:AM371)-SUM($E376:AL376))</f>
        <v>0</v>
      </c>
      <c r="AN376" s="144">
        <f>MAX(-SUM($F371:AN371)*$C376,-SUM($F371:AN371)-SUM($E376:AM376))</f>
        <v>0</v>
      </c>
      <c r="AO376" s="144">
        <f>MAX(-SUM($F371:AO371)*$C376,-SUM($F371:AO371)-SUM($E376:AN376))</f>
        <v>0</v>
      </c>
      <c r="AP376" s="144">
        <f>MAX(-SUM($F371:AP371)*$C376,-SUM($F371:AP371)-SUM($E376:AO376))</f>
        <v>0</v>
      </c>
      <c r="AQ376" s="144">
        <f>MAX(-SUM($F371:AQ371)*$C376,-SUM($F371:AQ371)-SUM($E376:AP376))</f>
        <v>0</v>
      </c>
      <c r="AR376" s="144">
        <f>MAX(-SUM($F371:AR371)*$C376,-SUM($F371:AR371)-SUM($E376:AQ376))</f>
        <v>0</v>
      </c>
      <c r="AS376" s="144">
        <f>MAX(-SUM($F371:AS371)*$C376,-SUM($F371:AS371)-SUM($E376:AR376))</f>
        <v>0</v>
      </c>
      <c r="AT376" s="144">
        <f>MAX(-SUM($F371:AT371)*$C376,-SUM($F371:AT371)-SUM($E376:AS376))</f>
        <v>0</v>
      </c>
      <c r="AU376" s="144">
        <f>MAX(-SUM($F371:AU371)*$C376,-SUM($F371:AU371)-SUM($E376:AT376))</f>
        <v>0</v>
      </c>
      <c r="AV376" s="144">
        <f>MAX(-SUM($F371:AV371)*$C376,-SUM($F371:AV371)-SUM($E376:AU376))</f>
        <v>0</v>
      </c>
      <c r="AW376" s="144">
        <f>MAX(-SUM($F371:AW371)*$C376,-SUM($F371:AW371)-SUM($E376:AV376))</f>
        <v>0</v>
      </c>
      <c r="AX376" s="144">
        <f>MAX(-SUM($F371:AX371)*$C376,-SUM($F371:AX371)-SUM($E376:AW376))</f>
        <v>0</v>
      </c>
      <c r="AY376" s="144">
        <f>MAX(-SUM($F371:AY371)*$C376,-SUM($F371:AY371)-SUM($E376:AX376))</f>
        <v>0</v>
      </c>
      <c r="AZ376" s="144">
        <f>MAX(-SUM($F371:AZ371)*$C376,-SUM($F371:AZ371)-SUM($E376:AY376))</f>
        <v>0</v>
      </c>
      <c r="BA376" s="144">
        <f>MAX(-SUM($F371:BA371)*$C376,-SUM($F371:BA371)-SUM($E376:AZ376))</f>
        <v>0</v>
      </c>
      <c r="BB376" s="144">
        <f>MAX(-SUM($F371:BB371)*$C376,-SUM($F371:BB371)-SUM($E376:BA376))</f>
        <v>0</v>
      </c>
      <c r="BC376" s="144">
        <f>MAX(-SUM($F371:BC371)*$C376,-SUM($F371:BC371)-SUM($E376:BB376))</f>
        <v>0</v>
      </c>
      <c r="BD376" s="144">
        <f>MAX(-SUM($F371:BD371)*$C376,-SUM($F371:BD371)-SUM($E376:BC376))</f>
        <v>0</v>
      </c>
      <c r="BE376" s="144">
        <f>MAX(-SUM($F371:BE371)*$C376,-SUM($F371:BE371)-SUM($E376:BD376))</f>
        <v>0</v>
      </c>
      <c r="BF376" s="144">
        <f>MAX(-SUM($F371:BF371)*$C376,-SUM($F371:BF371)-SUM($E376:BE376))</f>
        <v>0</v>
      </c>
      <c r="BG376" s="144">
        <f>MAX(-SUM($F371:BG371)*$C376,-SUM($F371:BG371)-SUM($E376:BF376))</f>
        <v>0</v>
      </c>
      <c r="BH376" s="144">
        <f>MAX(-SUM($F371:BH371)*$C376,-SUM($F371:BH371)-SUM($E376:BG376))</f>
        <v>0</v>
      </c>
      <c r="BI376" s="144"/>
    </row>
    <row r="377" spans="1:61" x14ac:dyDescent="0.25">
      <c r="A377" s="199" t="s">
        <v>114</v>
      </c>
      <c r="B377" s="199"/>
      <c r="D377" s="92">
        <f>SUM(D374:D376)</f>
        <v>0</v>
      </c>
      <c r="G377" s="92">
        <f>SUM(G374:G376)</f>
        <v>0</v>
      </c>
      <c r="H377" s="92">
        <f>SUM(H374:H376)</f>
        <v>0</v>
      </c>
      <c r="I377" s="92">
        <f>SUM(I374:I376)</f>
        <v>0</v>
      </c>
      <c r="J377" s="92">
        <f t="shared" ref="J377:BH377" si="195">SUM(J374:J376)</f>
        <v>0</v>
      </c>
      <c r="K377" s="92">
        <f t="shared" si="195"/>
        <v>0</v>
      </c>
      <c r="L377" s="92">
        <f t="shared" si="195"/>
        <v>0</v>
      </c>
      <c r="M377" s="92">
        <f t="shared" si="195"/>
        <v>0</v>
      </c>
      <c r="N377" s="92">
        <f t="shared" si="195"/>
        <v>0</v>
      </c>
      <c r="O377" s="92">
        <f t="shared" si="195"/>
        <v>0</v>
      </c>
      <c r="P377" s="92">
        <f t="shared" si="195"/>
        <v>0</v>
      </c>
      <c r="Q377" s="92">
        <f t="shared" si="195"/>
        <v>0</v>
      </c>
      <c r="R377" s="92">
        <f t="shared" si="195"/>
        <v>0</v>
      </c>
      <c r="S377" s="92">
        <f t="shared" si="195"/>
        <v>0</v>
      </c>
      <c r="T377" s="92">
        <f t="shared" si="195"/>
        <v>0</v>
      </c>
      <c r="U377" s="92">
        <f t="shared" si="195"/>
        <v>0</v>
      </c>
      <c r="V377" s="92">
        <f t="shared" si="195"/>
        <v>0</v>
      </c>
      <c r="W377" s="92">
        <f t="shared" si="195"/>
        <v>0</v>
      </c>
      <c r="X377" s="92">
        <f t="shared" si="195"/>
        <v>0</v>
      </c>
      <c r="Y377" s="92">
        <f t="shared" si="195"/>
        <v>0</v>
      </c>
      <c r="Z377" s="92">
        <f t="shared" si="195"/>
        <v>0</v>
      </c>
      <c r="AA377" s="92">
        <f t="shared" si="195"/>
        <v>0</v>
      </c>
      <c r="AB377" s="92">
        <f t="shared" si="195"/>
        <v>0</v>
      </c>
      <c r="AC377" s="92">
        <f t="shared" si="195"/>
        <v>0</v>
      </c>
      <c r="AD377" s="92">
        <f t="shared" si="195"/>
        <v>0</v>
      </c>
      <c r="AE377" s="92">
        <f t="shared" si="195"/>
        <v>0</v>
      </c>
      <c r="AF377" s="92">
        <f t="shared" si="195"/>
        <v>0</v>
      </c>
      <c r="AG377" s="92">
        <f t="shared" si="195"/>
        <v>0</v>
      </c>
      <c r="AH377" s="92">
        <f t="shared" si="195"/>
        <v>0</v>
      </c>
      <c r="AI377" s="92">
        <f t="shared" si="195"/>
        <v>0</v>
      </c>
      <c r="AJ377" s="92">
        <f t="shared" si="195"/>
        <v>0</v>
      </c>
      <c r="AK377" s="92">
        <f t="shared" si="195"/>
        <v>0</v>
      </c>
      <c r="AL377" s="92">
        <f t="shared" si="195"/>
        <v>0</v>
      </c>
      <c r="AM377" s="92">
        <f t="shared" si="195"/>
        <v>0</v>
      </c>
      <c r="AN377" s="92">
        <f t="shared" si="195"/>
        <v>0</v>
      </c>
      <c r="AO377" s="92">
        <f t="shared" si="195"/>
        <v>0</v>
      </c>
      <c r="AP377" s="92">
        <f t="shared" si="195"/>
        <v>0</v>
      </c>
      <c r="AQ377" s="92">
        <f t="shared" si="195"/>
        <v>0</v>
      </c>
      <c r="AR377" s="92">
        <f t="shared" si="195"/>
        <v>0</v>
      </c>
      <c r="AS377" s="92">
        <f t="shared" si="195"/>
        <v>0</v>
      </c>
      <c r="AT377" s="92">
        <f t="shared" si="195"/>
        <v>0</v>
      </c>
      <c r="AU377" s="92">
        <f t="shared" si="195"/>
        <v>0</v>
      </c>
      <c r="AV377" s="92">
        <f t="shared" si="195"/>
        <v>0</v>
      </c>
      <c r="AW377" s="92">
        <f t="shared" si="195"/>
        <v>0</v>
      </c>
      <c r="AX377" s="92">
        <f t="shared" si="195"/>
        <v>0</v>
      </c>
      <c r="AY377" s="92">
        <f t="shared" si="195"/>
        <v>0</v>
      </c>
      <c r="AZ377" s="92">
        <f t="shared" si="195"/>
        <v>0</v>
      </c>
      <c r="BA377" s="92">
        <f t="shared" si="195"/>
        <v>0</v>
      </c>
      <c r="BB377" s="92">
        <f t="shared" si="195"/>
        <v>0</v>
      </c>
      <c r="BC377" s="92">
        <f t="shared" si="195"/>
        <v>0</v>
      </c>
      <c r="BD377" s="92">
        <f t="shared" si="195"/>
        <v>0</v>
      </c>
      <c r="BE377" s="92">
        <f t="shared" si="195"/>
        <v>0</v>
      </c>
      <c r="BF377" s="92">
        <f t="shared" si="195"/>
        <v>0</v>
      </c>
      <c r="BG377" s="92">
        <f t="shared" si="195"/>
        <v>0</v>
      </c>
      <c r="BH377" s="92">
        <f t="shared" si="195"/>
        <v>0</v>
      </c>
    </row>
    <row r="378" spans="1:61" x14ac:dyDescent="0.25">
      <c r="A378" s="197"/>
      <c r="B378" s="197"/>
    </row>
    <row r="379" spans="1:61" x14ac:dyDescent="0.25">
      <c r="A379" s="197" t="s">
        <v>115</v>
      </c>
      <c r="B379" s="197"/>
      <c r="G379" s="83">
        <f>G377</f>
        <v>0</v>
      </c>
      <c r="H379" s="83">
        <f>H377</f>
        <v>0</v>
      </c>
      <c r="I379" s="83">
        <f>I377</f>
        <v>0</v>
      </c>
      <c r="J379" s="83">
        <f>J377</f>
        <v>0</v>
      </c>
      <c r="K379" s="83">
        <f t="shared" ref="K379:BH379" si="196">K377</f>
        <v>0</v>
      </c>
      <c r="L379" s="83">
        <f t="shared" si="196"/>
        <v>0</v>
      </c>
      <c r="M379" s="83">
        <f t="shared" si="196"/>
        <v>0</v>
      </c>
      <c r="N379" s="83">
        <f t="shared" si="196"/>
        <v>0</v>
      </c>
      <c r="O379" s="83">
        <f t="shared" si="196"/>
        <v>0</v>
      </c>
      <c r="P379" s="83">
        <f t="shared" si="196"/>
        <v>0</v>
      </c>
      <c r="Q379" s="83">
        <f t="shared" si="196"/>
        <v>0</v>
      </c>
      <c r="R379" s="83">
        <f t="shared" si="196"/>
        <v>0</v>
      </c>
      <c r="S379" s="83">
        <f t="shared" si="196"/>
        <v>0</v>
      </c>
      <c r="T379" s="83">
        <f t="shared" si="196"/>
        <v>0</v>
      </c>
      <c r="U379" s="83">
        <f t="shared" si="196"/>
        <v>0</v>
      </c>
      <c r="V379" s="83">
        <f t="shared" si="196"/>
        <v>0</v>
      </c>
      <c r="W379" s="83">
        <f t="shared" si="196"/>
        <v>0</v>
      </c>
      <c r="X379" s="83">
        <f t="shared" si="196"/>
        <v>0</v>
      </c>
      <c r="Y379" s="83">
        <f t="shared" si="196"/>
        <v>0</v>
      </c>
      <c r="Z379" s="83">
        <f t="shared" si="196"/>
        <v>0</v>
      </c>
      <c r="AA379" s="83">
        <f t="shared" si="196"/>
        <v>0</v>
      </c>
      <c r="AB379" s="83">
        <f t="shared" si="196"/>
        <v>0</v>
      </c>
      <c r="AC379" s="83">
        <f t="shared" si="196"/>
        <v>0</v>
      </c>
      <c r="AD379" s="83">
        <f t="shared" si="196"/>
        <v>0</v>
      </c>
      <c r="AE379" s="83">
        <f t="shared" si="196"/>
        <v>0</v>
      </c>
      <c r="AF379" s="83">
        <f t="shared" si="196"/>
        <v>0</v>
      </c>
      <c r="AG379" s="83">
        <f t="shared" si="196"/>
        <v>0</v>
      </c>
      <c r="AH379" s="83">
        <f t="shared" si="196"/>
        <v>0</v>
      </c>
      <c r="AI379" s="83">
        <f t="shared" si="196"/>
        <v>0</v>
      </c>
      <c r="AJ379" s="83">
        <f t="shared" si="196"/>
        <v>0</v>
      </c>
      <c r="AK379" s="83">
        <f t="shared" si="196"/>
        <v>0</v>
      </c>
      <c r="AL379" s="83">
        <f t="shared" si="196"/>
        <v>0</v>
      </c>
      <c r="AM379" s="83">
        <f t="shared" si="196"/>
        <v>0</v>
      </c>
      <c r="AN379" s="83">
        <f t="shared" si="196"/>
        <v>0</v>
      </c>
      <c r="AO379" s="83">
        <f t="shared" si="196"/>
        <v>0</v>
      </c>
      <c r="AP379" s="83">
        <f t="shared" si="196"/>
        <v>0</v>
      </c>
      <c r="AQ379" s="83">
        <f t="shared" si="196"/>
        <v>0</v>
      </c>
      <c r="AR379" s="83">
        <f t="shared" si="196"/>
        <v>0</v>
      </c>
      <c r="AS379" s="83">
        <f t="shared" si="196"/>
        <v>0</v>
      </c>
      <c r="AT379" s="83">
        <f t="shared" si="196"/>
        <v>0</v>
      </c>
      <c r="AU379" s="83">
        <f t="shared" si="196"/>
        <v>0</v>
      </c>
      <c r="AV379" s="83">
        <f t="shared" si="196"/>
        <v>0</v>
      </c>
      <c r="AW379" s="83">
        <f t="shared" si="196"/>
        <v>0</v>
      </c>
      <c r="AX379" s="83">
        <f t="shared" si="196"/>
        <v>0</v>
      </c>
      <c r="AY379" s="83">
        <f t="shared" si="196"/>
        <v>0</v>
      </c>
      <c r="AZ379" s="83">
        <f t="shared" si="196"/>
        <v>0</v>
      </c>
      <c r="BA379" s="83">
        <f t="shared" si="196"/>
        <v>0</v>
      </c>
      <c r="BB379" s="83">
        <f t="shared" si="196"/>
        <v>0</v>
      </c>
      <c r="BC379" s="83">
        <f t="shared" si="196"/>
        <v>0</v>
      </c>
      <c r="BD379" s="83">
        <f t="shared" si="196"/>
        <v>0</v>
      </c>
      <c r="BE379" s="83">
        <f t="shared" si="196"/>
        <v>0</v>
      </c>
      <c r="BF379" s="83">
        <f t="shared" si="196"/>
        <v>0</v>
      </c>
      <c r="BG379" s="83">
        <f t="shared" si="196"/>
        <v>0</v>
      </c>
      <c r="BH379" s="83">
        <f t="shared" si="196"/>
        <v>0</v>
      </c>
    </row>
    <row r="380" spans="1:61" x14ac:dyDescent="0.25">
      <c r="A380" s="200" t="s">
        <v>133</v>
      </c>
      <c r="B380" s="200"/>
      <c r="C380" s="61">
        <f>$C$61</f>
        <v>2</v>
      </c>
      <c r="D380" s="189"/>
      <c r="G380" s="83">
        <f t="shared" ref="G380:BH380" ca="1" si="197">SUM(OFFSET(G379,0,0,1,-MIN($C380,G$55+1)))/$C380</f>
        <v>0</v>
      </c>
      <c r="H380" s="83">
        <f t="shared" ca="1" si="197"/>
        <v>0</v>
      </c>
      <c r="I380" s="83">
        <f t="shared" ca="1" si="197"/>
        <v>0</v>
      </c>
      <c r="J380" s="83">
        <f t="shared" ca="1" si="197"/>
        <v>0</v>
      </c>
      <c r="K380" s="83">
        <f t="shared" ca="1" si="197"/>
        <v>0</v>
      </c>
      <c r="L380" s="83">
        <f t="shared" ca="1" si="197"/>
        <v>0</v>
      </c>
      <c r="M380" s="83">
        <f t="shared" ca="1" si="197"/>
        <v>0</v>
      </c>
      <c r="N380" s="83">
        <f t="shared" ca="1" si="197"/>
        <v>0</v>
      </c>
      <c r="O380" s="83">
        <f t="shared" ca="1" si="197"/>
        <v>0</v>
      </c>
      <c r="P380" s="83">
        <f t="shared" ca="1" si="197"/>
        <v>0</v>
      </c>
      <c r="Q380" s="83">
        <f t="shared" ca="1" si="197"/>
        <v>0</v>
      </c>
      <c r="R380" s="83">
        <f t="shared" ca="1" si="197"/>
        <v>0</v>
      </c>
      <c r="S380" s="83">
        <f t="shared" ca="1" si="197"/>
        <v>0</v>
      </c>
      <c r="T380" s="83">
        <f t="shared" ca="1" si="197"/>
        <v>0</v>
      </c>
      <c r="U380" s="83">
        <f t="shared" ca="1" si="197"/>
        <v>0</v>
      </c>
      <c r="V380" s="83">
        <f t="shared" ca="1" si="197"/>
        <v>0</v>
      </c>
      <c r="W380" s="83">
        <f t="shared" ca="1" si="197"/>
        <v>0</v>
      </c>
      <c r="X380" s="83">
        <f t="shared" ca="1" si="197"/>
        <v>0</v>
      </c>
      <c r="Y380" s="83">
        <f t="shared" ca="1" si="197"/>
        <v>0</v>
      </c>
      <c r="Z380" s="83">
        <f t="shared" ca="1" si="197"/>
        <v>0</v>
      </c>
      <c r="AA380" s="83">
        <f t="shared" ca="1" si="197"/>
        <v>0</v>
      </c>
      <c r="AB380" s="83">
        <f t="shared" ca="1" si="197"/>
        <v>0</v>
      </c>
      <c r="AC380" s="83">
        <f t="shared" ca="1" si="197"/>
        <v>0</v>
      </c>
      <c r="AD380" s="83">
        <f t="shared" ca="1" si="197"/>
        <v>0</v>
      </c>
      <c r="AE380" s="83">
        <f t="shared" ca="1" si="197"/>
        <v>0</v>
      </c>
      <c r="AF380" s="83">
        <f t="shared" ca="1" si="197"/>
        <v>0</v>
      </c>
      <c r="AG380" s="83">
        <f t="shared" ca="1" si="197"/>
        <v>0</v>
      </c>
      <c r="AH380" s="83">
        <f t="shared" ca="1" si="197"/>
        <v>0</v>
      </c>
      <c r="AI380" s="83">
        <f t="shared" ca="1" si="197"/>
        <v>0</v>
      </c>
      <c r="AJ380" s="83">
        <f t="shared" ca="1" si="197"/>
        <v>0</v>
      </c>
      <c r="AK380" s="83">
        <f t="shared" ca="1" si="197"/>
        <v>0</v>
      </c>
      <c r="AL380" s="83">
        <f t="shared" ca="1" si="197"/>
        <v>0</v>
      </c>
      <c r="AM380" s="83">
        <f t="shared" ca="1" si="197"/>
        <v>0</v>
      </c>
      <c r="AN380" s="83">
        <f t="shared" ca="1" si="197"/>
        <v>0</v>
      </c>
      <c r="AO380" s="83">
        <f t="shared" ca="1" si="197"/>
        <v>0</v>
      </c>
      <c r="AP380" s="83">
        <f t="shared" ca="1" si="197"/>
        <v>0</v>
      </c>
      <c r="AQ380" s="83">
        <f t="shared" ca="1" si="197"/>
        <v>0</v>
      </c>
      <c r="AR380" s="83">
        <f t="shared" ca="1" si="197"/>
        <v>0</v>
      </c>
      <c r="AS380" s="83">
        <f t="shared" ca="1" si="197"/>
        <v>0</v>
      </c>
      <c r="AT380" s="83">
        <f t="shared" ca="1" si="197"/>
        <v>0</v>
      </c>
      <c r="AU380" s="83">
        <f t="shared" ca="1" si="197"/>
        <v>0</v>
      </c>
      <c r="AV380" s="83">
        <f t="shared" ca="1" si="197"/>
        <v>0</v>
      </c>
      <c r="AW380" s="83">
        <f t="shared" ca="1" si="197"/>
        <v>0</v>
      </c>
      <c r="AX380" s="83">
        <f t="shared" ca="1" si="197"/>
        <v>0</v>
      </c>
      <c r="AY380" s="83">
        <f t="shared" ca="1" si="197"/>
        <v>0</v>
      </c>
      <c r="AZ380" s="83">
        <f t="shared" ca="1" si="197"/>
        <v>0</v>
      </c>
      <c r="BA380" s="83">
        <f t="shared" ca="1" si="197"/>
        <v>0</v>
      </c>
      <c r="BB380" s="83">
        <f t="shared" ca="1" si="197"/>
        <v>0</v>
      </c>
      <c r="BC380" s="83">
        <f t="shared" ca="1" si="197"/>
        <v>0</v>
      </c>
      <c r="BD380" s="83">
        <f t="shared" ca="1" si="197"/>
        <v>0</v>
      </c>
      <c r="BE380" s="83">
        <f t="shared" ca="1" si="197"/>
        <v>0</v>
      </c>
      <c r="BF380" s="83">
        <f t="shared" ca="1" si="197"/>
        <v>0</v>
      </c>
      <c r="BG380" s="83">
        <f t="shared" ca="1" si="197"/>
        <v>0</v>
      </c>
      <c r="BH380" s="83">
        <f t="shared" ca="1" si="197"/>
        <v>0</v>
      </c>
    </row>
    <row r="381" spans="1:61" x14ac:dyDescent="0.25">
      <c r="A381" s="200" t="s">
        <v>140</v>
      </c>
      <c r="B381" s="200"/>
      <c r="C381" s="147">
        <f>$C$62</f>
        <v>0.46</v>
      </c>
      <c r="G381" s="83">
        <f t="shared" ref="G381:BG382" ca="1" si="198">G380*$C381</f>
        <v>0</v>
      </c>
      <c r="H381" s="83">
        <f t="shared" ca="1" si="198"/>
        <v>0</v>
      </c>
      <c r="I381" s="83">
        <f t="shared" ca="1" si="198"/>
        <v>0</v>
      </c>
      <c r="J381" s="83">
        <f t="shared" ca="1" si="198"/>
        <v>0</v>
      </c>
      <c r="K381" s="83">
        <f t="shared" ca="1" si="198"/>
        <v>0</v>
      </c>
      <c r="L381" s="83">
        <f t="shared" ca="1" si="198"/>
        <v>0</v>
      </c>
      <c r="M381" s="83">
        <f t="shared" ca="1" si="198"/>
        <v>0</v>
      </c>
      <c r="N381" s="83">
        <f t="shared" ca="1" si="198"/>
        <v>0</v>
      </c>
      <c r="O381" s="83">
        <f t="shared" ca="1" si="198"/>
        <v>0</v>
      </c>
      <c r="P381" s="83">
        <f t="shared" ca="1" si="198"/>
        <v>0</v>
      </c>
      <c r="Q381" s="83">
        <f t="shared" ca="1" si="198"/>
        <v>0</v>
      </c>
      <c r="R381" s="83">
        <f t="shared" ca="1" si="198"/>
        <v>0</v>
      </c>
      <c r="S381" s="83">
        <f t="shared" ca="1" si="198"/>
        <v>0</v>
      </c>
      <c r="T381" s="83">
        <f t="shared" ca="1" si="198"/>
        <v>0</v>
      </c>
      <c r="U381" s="83">
        <f t="shared" ca="1" si="198"/>
        <v>0</v>
      </c>
      <c r="V381" s="83">
        <f t="shared" ca="1" si="198"/>
        <v>0</v>
      </c>
      <c r="W381" s="83">
        <f t="shared" ca="1" si="198"/>
        <v>0</v>
      </c>
      <c r="X381" s="83">
        <f t="shared" ca="1" si="198"/>
        <v>0</v>
      </c>
      <c r="Y381" s="83">
        <f t="shared" ca="1" si="198"/>
        <v>0</v>
      </c>
      <c r="Z381" s="83">
        <f t="shared" ca="1" si="198"/>
        <v>0</v>
      </c>
      <c r="AA381" s="83">
        <f t="shared" ca="1" si="198"/>
        <v>0</v>
      </c>
      <c r="AB381" s="83">
        <f t="shared" ca="1" si="198"/>
        <v>0</v>
      </c>
      <c r="AC381" s="83">
        <f t="shared" ca="1" si="198"/>
        <v>0</v>
      </c>
      <c r="AD381" s="83">
        <f t="shared" ca="1" si="198"/>
        <v>0</v>
      </c>
      <c r="AE381" s="83">
        <f t="shared" ca="1" si="198"/>
        <v>0</v>
      </c>
      <c r="AF381" s="83">
        <f t="shared" ca="1" si="198"/>
        <v>0</v>
      </c>
      <c r="AG381" s="83">
        <f t="shared" ca="1" si="198"/>
        <v>0</v>
      </c>
      <c r="AH381" s="83">
        <f t="shared" ca="1" si="198"/>
        <v>0</v>
      </c>
      <c r="AI381" s="83">
        <f t="shared" ca="1" si="198"/>
        <v>0</v>
      </c>
      <c r="AJ381" s="83">
        <f t="shared" ca="1" si="198"/>
        <v>0</v>
      </c>
      <c r="AK381" s="83">
        <f t="shared" ca="1" si="198"/>
        <v>0</v>
      </c>
      <c r="AL381" s="83">
        <f t="shared" ca="1" si="198"/>
        <v>0</v>
      </c>
      <c r="AM381" s="83">
        <f t="shared" ca="1" si="198"/>
        <v>0</v>
      </c>
      <c r="AN381" s="83">
        <f t="shared" ca="1" si="198"/>
        <v>0</v>
      </c>
      <c r="AO381" s="83">
        <f t="shared" ca="1" si="198"/>
        <v>0</v>
      </c>
      <c r="AP381" s="83">
        <f t="shared" ca="1" si="198"/>
        <v>0</v>
      </c>
      <c r="AQ381" s="83">
        <f t="shared" ca="1" si="198"/>
        <v>0</v>
      </c>
      <c r="AR381" s="83">
        <f t="shared" ca="1" si="198"/>
        <v>0</v>
      </c>
      <c r="AS381" s="83">
        <f t="shared" ca="1" si="198"/>
        <v>0</v>
      </c>
      <c r="AT381" s="83">
        <f t="shared" ca="1" si="198"/>
        <v>0</v>
      </c>
      <c r="AU381" s="83">
        <f t="shared" ca="1" si="198"/>
        <v>0</v>
      </c>
      <c r="AV381" s="83">
        <f t="shared" ca="1" si="198"/>
        <v>0</v>
      </c>
      <c r="AW381" s="83">
        <f t="shared" ca="1" si="198"/>
        <v>0</v>
      </c>
      <c r="AX381" s="83">
        <f t="shared" ca="1" si="198"/>
        <v>0</v>
      </c>
      <c r="AY381" s="83">
        <f t="shared" ca="1" si="198"/>
        <v>0</v>
      </c>
      <c r="AZ381" s="83">
        <f t="shared" ca="1" si="198"/>
        <v>0</v>
      </c>
      <c r="BA381" s="83">
        <f t="shared" ca="1" si="198"/>
        <v>0</v>
      </c>
      <c r="BB381" s="83">
        <f t="shared" ca="1" si="198"/>
        <v>0</v>
      </c>
      <c r="BC381" s="83">
        <f t="shared" ca="1" si="198"/>
        <v>0</v>
      </c>
      <c r="BD381" s="83">
        <f t="shared" ca="1" si="198"/>
        <v>0</v>
      </c>
      <c r="BE381" s="83">
        <f t="shared" ca="1" si="198"/>
        <v>0</v>
      </c>
      <c r="BF381" s="83">
        <f t="shared" ca="1" si="198"/>
        <v>0</v>
      </c>
      <c r="BG381" s="83">
        <f t="shared" ca="1" si="198"/>
        <v>0</v>
      </c>
      <c r="BH381" s="83">
        <f ca="1">BH380*$C381</f>
        <v>0</v>
      </c>
    </row>
    <row r="382" spans="1:61" x14ac:dyDescent="0.25">
      <c r="A382" s="200" t="s">
        <v>141</v>
      </c>
      <c r="B382" s="200"/>
      <c r="C382" s="147">
        <f>$C$63</f>
        <v>0.115</v>
      </c>
      <c r="G382" s="83">
        <f t="shared" ca="1" si="198"/>
        <v>0</v>
      </c>
      <c r="H382" s="83">
        <f t="shared" ca="1" si="198"/>
        <v>0</v>
      </c>
      <c r="I382" s="83">
        <f t="shared" ca="1" si="198"/>
        <v>0</v>
      </c>
      <c r="J382" s="83">
        <f t="shared" ca="1" si="198"/>
        <v>0</v>
      </c>
      <c r="K382" s="83">
        <f t="shared" ca="1" si="198"/>
        <v>0</v>
      </c>
      <c r="L382" s="83">
        <f t="shared" ca="1" si="198"/>
        <v>0</v>
      </c>
      <c r="M382" s="83">
        <f t="shared" ca="1" si="198"/>
        <v>0</v>
      </c>
      <c r="N382" s="83">
        <f t="shared" ca="1" si="198"/>
        <v>0</v>
      </c>
      <c r="O382" s="83">
        <f t="shared" ca="1" si="198"/>
        <v>0</v>
      </c>
      <c r="P382" s="83">
        <f t="shared" ca="1" si="198"/>
        <v>0</v>
      </c>
      <c r="Q382" s="83">
        <f t="shared" ca="1" si="198"/>
        <v>0</v>
      </c>
      <c r="R382" s="83">
        <f t="shared" ca="1" si="198"/>
        <v>0</v>
      </c>
      <c r="S382" s="83">
        <f t="shared" ca="1" si="198"/>
        <v>0</v>
      </c>
      <c r="T382" s="83">
        <f t="shared" ca="1" si="198"/>
        <v>0</v>
      </c>
      <c r="U382" s="83">
        <f t="shared" ca="1" si="198"/>
        <v>0</v>
      </c>
      <c r="V382" s="83">
        <f t="shared" ca="1" si="198"/>
        <v>0</v>
      </c>
      <c r="W382" s="83">
        <f t="shared" ca="1" si="198"/>
        <v>0</v>
      </c>
      <c r="X382" s="83">
        <f t="shared" ca="1" si="198"/>
        <v>0</v>
      </c>
      <c r="Y382" s="83">
        <f t="shared" ca="1" si="198"/>
        <v>0</v>
      </c>
      <c r="Z382" s="83">
        <f t="shared" ca="1" si="198"/>
        <v>0</v>
      </c>
      <c r="AA382" s="83">
        <f t="shared" ca="1" si="198"/>
        <v>0</v>
      </c>
      <c r="AB382" s="83">
        <f t="shared" ca="1" si="198"/>
        <v>0</v>
      </c>
      <c r="AC382" s="83">
        <f t="shared" ca="1" si="198"/>
        <v>0</v>
      </c>
      <c r="AD382" s="83">
        <f t="shared" ca="1" si="198"/>
        <v>0</v>
      </c>
      <c r="AE382" s="83">
        <f t="shared" ca="1" si="198"/>
        <v>0</v>
      </c>
      <c r="AF382" s="83">
        <f t="shared" ca="1" si="198"/>
        <v>0</v>
      </c>
      <c r="AG382" s="83">
        <f t="shared" ca="1" si="198"/>
        <v>0</v>
      </c>
      <c r="AH382" s="83">
        <f t="shared" ca="1" si="198"/>
        <v>0</v>
      </c>
      <c r="AI382" s="83">
        <f t="shared" ca="1" si="198"/>
        <v>0</v>
      </c>
      <c r="AJ382" s="83">
        <f t="shared" ca="1" si="198"/>
        <v>0</v>
      </c>
      <c r="AK382" s="83">
        <f t="shared" ca="1" si="198"/>
        <v>0</v>
      </c>
      <c r="AL382" s="83">
        <f t="shared" ca="1" si="198"/>
        <v>0</v>
      </c>
      <c r="AM382" s="83">
        <f t="shared" ca="1" si="198"/>
        <v>0</v>
      </c>
      <c r="AN382" s="83">
        <f t="shared" ca="1" si="198"/>
        <v>0</v>
      </c>
      <c r="AO382" s="83">
        <f t="shared" ca="1" si="198"/>
        <v>0</v>
      </c>
      <c r="AP382" s="83">
        <f t="shared" ca="1" si="198"/>
        <v>0</v>
      </c>
      <c r="AQ382" s="83">
        <f t="shared" ca="1" si="198"/>
        <v>0</v>
      </c>
      <c r="AR382" s="83">
        <f t="shared" ca="1" si="198"/>
        <v>0</v>
      </c>
      <c r="AS382" s="83">
        <f t="shared" ca="1" si="198"/>
        <v>0</v>
      </c>
      <c r="AT382" s="83">
        <f t="shared" ca="1" si="198"/>
        <v>0</v>
      </c>
      <c r="AU382" s="83">
        <f t="shared" ca="1" si="198"/>
        <v>0</v>
      </c>
      <c r="AV382" s="83">
        <f t="shared" ca="1" si="198"/>
        <v>0</v>
      </c>
      <c r="AW382" s="83">
        <f t="shared" ca="1" si="198"/>
        <v>0</v>
      </c>
      <c r="AX382" s="83">
        <f t="shared" ca="1" si="198"/>
        <v>0</v>
      </c>
      <c r="AY382" s="83">
        <f t="shared" ca="1" si="198"/>
        <v>0</v>
      </c>
      <c r="AZ382" s="83">
        <f t="shared" ca="1" si="198"/>
        <v>0</v>
      </c>
      <c r="BA382" s="83">
        <f t="shared" ca="1" si="198"/>
        <v>0</v>
      </c>
      <c r="BB382" s="83">
        <f t="shared" ca="1" si="198"/>
        <v>0</v>
      </c>
      <c r="BC382" s="83">
        <f t="shared" ca="1" si="198"/>
        <v>0</v>
      </c>
      <c r="BD382" s="83">
        <f t="shared" ca="1" si="198"/>
        <v>0</v>
      </c>
      <c r="BE382" s="83">
        <f t="shared" ca="1" si="198"/>
        <v>0</v>
      </c>
      <c r="BF382" s="83">
        <f t="shared" ca="1" si="198"/>
        <v>0</v>
      </c>
      <c r="BG382" s="83">
        <f t="shared" ca="1" si="198"/>
        <v>0</v>
      </c>
      <c r="BH382" s="83">
        <f ca="1">BH381*$C382</f>
        <v>0</v>
      </c>
    </row>
    <row r="384" spans="1:61" x14ac:dyDescent="0.25">
      <c r="A384" s="196" t="str">
        <f>A$33</f>
        <v>Manatee 1&amp;2 ESP (Base)</v>
      </c>
      <c r="B384" s="196"/>
    </row>
    <row r="385" spans="1:61" x14ac:dyDescent="0.25">
      <c r="A385" s="197" t="s">
        <v>132</v>
      </c>
      <c r="B385" s="197"/>
      <c r="G385" s="171">
        <f>G$60</f>
        <v>0.95</v>
      </c>
      <c r="H385" s="171">
        <f t="shared" ref="H385:M385" si="199">H$60</f>
        <v>0.98</v>
      </c>
      <c r="I385" s="171">
        <f t="shared" si="199"/>
        <v>0.96</v>
      </c>
      <c r="J385" s="171">
        <f t="shared" si="199"/>
        <v>0.96</v>
      </c>
      <c r="K385" s="171">
        <f t="shared" si="199"/>
        <v>0.96</v>
      </c>
      <c r="L385" s="171">
        <f t="shared" si="199"/>
        <v>0.96</v>
      </c>
      <c r="M385" s="171">
        <f t="shared" si="199"/>
        <v>0.96</v>
      </c>
      <c r="N385" s="171"/>
    </row>
    <row r="386" spans="1:61" x14ac:dyDescent="0.25">
      <c r="A386" s="197" t="s">
        <v>109</v>
      </c>
      <c r="B386" s="197"/>
      <c r="D386" s="144">
        <f>SUM(G386:N386)</f>
        <v>-30.8817608809</v>
      </c>
      <c r="G386" s="211">
        <f>G$33*G385</f>
        <v>-30.873527452499999</v>
      </c>
      <c r="H386" s="211">
        <f t="shared" ref="H386:N386" si="200">H$33*H385</f>
        <v>1.4842099999999999E-3</v>
      </c>
      <c r="I386" s="211">
        <f t="shared" si="200"/>
        <v>-9.7176384000000008E-3</v>
      </c>
      <c r="J386" s="211">
        <f t="shared" si="200"/>
        <v>0</v>
      </c>
      <c r="K386" s="211">
        <f t="shared" si="200"/>
        <v>0</v>
      </c>
      <c r="L386" s="211">
        <f t="shared" si="200"/>
        <v>0</v>
      </c>
      <c r="M386" s="211">
        <f t="shared" si="200"/>
        <v>0</v>
      </c>
      <c r="N386" s="211">
        <f t="shared" si="200"/>
        <v>0</v>
      </c>
    </row>
    <row r="387" spans="1:61" x14ac:dyDescent="0.25">
      <c r="A387" s="197" t="s">
        <v>110</v>
      </c>
      <c r="B387" s="197"/>
      <c r="G387" s="144">
        <f t="shared" ref="G387:N387" si="201">+F387+G386</f>
        <v>-30.873527452499999</v>
      </c>
      <c r="H387" s="144">
        <f t="shared" si="201"/>
        <v>-30.872043242499998</v>
      </c>
      <c r="I387" s="144">
        <f t="shared" si="201"/>
        <v>-30.8817608809</v>
      </c>
      <c r="J387" s="144">
        <f t="shared" si="201"/>
        <v>-30.8817608809</v>
      </c>
      <c r="K387" s="144">
        <f t="shared" si="201"/>
        <v>-30.8817608809</v>
      </c>
      <c r="L387" s="144">
        <f t="shared" si="201"/>
        <v>-30.8817608809</v>
      </c>
      <c r="M387" s="144">
        <f t="shared" si="201"/>
        <v>-30.8817608809</v>
      </c>
      <c r="N387" s="144">
        <f t="shared" si="201"/>
        <v>-30.8817608809</v>
      </c>
    </row>
    <row r="388" spans="1:61" x14ac:dyDescent="0.25">
      <c r="A388" s="197"/>
      <c r="B388" s="197"/>
    </row>
    <row r="389" spans="1:61" x14ac:dyDescent="0.25">
      <c r="A389" s="198" t="s">
        <v>111</v>
      </c>
      <c r="B389" s="198"/>
      <c r="G389" s="144">
        <f t="shared" ref="G389:BH389" si="202">F392</f>
        <v>0</v>
      </c>
      <c r="H389" s="144">
        <f t="shared" si="202"/>
        <v>-29.329851079874999</v>
      </c>
      <c r="I389" s="144">
        <f t="shared" si="202"/>
        <v>-27.784764707749996</v>
      </c>
      <c r="J389" s="144">
        <f t="shared" si="202"/>
        <v>-26.250394302104997</v>
      </c>
      <c r="K389" s="144">
        <f t="shared" si="202"/>
        <v>-24.706306258059996</v>
      </c>
      <c r="L389" s="144">
        <f t="shared" si="202"/>
        <v>-23.162218214014995</v>
      </c>
      <c r="M389" s="144">
        <f t="shared" si="202"/>
        <v>-21.618130169969994</v>
      </c>
      <c r="N389" s="144">
        <f t="shared" si="202"/>
        <v>-20.074042125924993</v>
      </c>
      <c r="O389" s="144">
        <f t="shared" si="202"/>
        <v>-18.529954081879993</v>
      </c>
      <c r="P389" s="144">
        <f t="shared" si="202"/>
        <v>-16.985866037834992</v>
      </c>
      <c r="Q389" s="144">
        <f t="shared" si="202"/>
        <v>-15.441777993789991</v>
      </c>
      <c r="R389" s="144">
        <f t="shared" si="202"/>
        <v>-13.89768994974499</v>
      </c>
      <c r="S389" s="144">
        <f t="shared" si="202"/>
        <v>-12.353601905699989</v>
      </c>
      <c r="T389" s="144">
        <f t="shared" si="202"/>
        <v>-10.809513861654988</v>
      </c>
      <c r="U389" s="144">
        <f t="shared" si="202"/>
        <v>-9.2654258176099873</v>
      </c>
      <c r="V389" s="144">
        <f t="shared" si="202"/>
        <v>-7.7213377735649873</v>
      </c>
      <c r="W389" s="144">
        <f t="shared" si="202"/>
        <v>-6.1772497295199873</v>
      </c>
      <c r="X389" s="144">
        <f t="shared" si="202"/>
        <v>-4.6331616854749873</v>
      </c>
      <c r="Y389" s="144">
        <f t="shared" si="202"/>
        <v>-3.0890736414299873</v>
      </c>
      <c r="Z389" s="144">
        <f t="shared" si="202"/>
        <v>-1.5449855973849873</v>
      </c>
      <c r="AA389" s="144">
        <f t="shared" si="202"/>
        <v>-8.9755333998731146E-4</v>
      </c>
      <c r="AB389" s="144">
        <f t="shared" si="202"/>
        <v>1.7763568394002505E-15</v>
      </c>
      <c r="AC389" s="144">
        <f t="shared" si="202"/>
        <v>1.7763568394002505E-15</v>
      </c>
      <c r="AD389" s="144">
        <f t="shared" si="202"/>
        <v>1.7763568394002505E-15</v>
      </c>
      <c r="AE389" s="144">
        <f t="shared" si="202"/>
        <v>1.7763568394002505E-15</v>
      </c>
      <c r="AF389" s="144">
        <f t="shared" si="202"/>
        <v>1.7763568394002505E-15</v>
      </c>
      <c r="AG389" s="144">
        <f t="shared" si="202"/>
        <v>1.7763568394002505E-15</v>
      </c>
      <c r="AH389" s="144">
        <f t="shared" si="202"/>
        <v>1.7763568394002505E-15</v>
      </c>
      <c r="AI389" s="144">
        <f t="shared" si="202"/>
        <v>1.7763568394002505E-15</v>
      </c>
      <c r="AJ389" s="144">
        <f t="shared" si="202"/>
        <v>1.7763568394002505E-15</v>
      </c>
      <c r="AK389" s="144">
        <f t="shared" si="202"/>
        <v>1.7763568394002505E-15</v>
      </c>
      <c r="AL389" s="144">
        <f t="shared" si="202"/>
        <v>1.7763568394002505E-15</v>
      </c>
      <c r="AM389" s="144">
        <f t="shared" si="202"/>
        <v>1.7763568394002505E-15</v>
      </c>
      <c r="AN389" s="144">
        <f t="shared" si="202"/>
        <v>1.7763568394002505E-15</v>
      </c>
      <c r="AO389" s="144">
        <f t="shared" si="202"/>
        <v>1.7763568394002505E-15</v>
      </c>
      <c r="AP389" s="144">
        <f t="shared" si="202"/>
        <v>1.7763568394002505E-15</v>
      </c>
      <c r="AQ389" s="144">
        <f t="shared" si="202"/>
        <v>1.7763568394002505E-15</v>
      </c>
      <c r="AR389" s="144">
        <f t="shared" si="202"/>
        <v>1.7763568394002505E-15</v>
      </c>
      <c r="AS389" s="144">
        <f t="shared" si="202"/>
        <v>1.7763568394002505E-15</v>
      </c>
      <c r="AT389" s="144">
        <f t="shared" si="202"/>
        <v>1.7763568394002505E-15</v>
      </c>
      <c r="AU389" s="144">
        <f t="shared" si="202"/>
        <v>1.7763568394002505E-15</v>
      </c>
      <c r="AV389" s="144">
        <f t="shared" si="202"/>
        <v>1.7763568394002505E-15</v>
      </c>
      <c r="AW389" s="144">
        <f t="shared" si="202"/>
        <v>1.7763568394002505E-15</v>
      </c>
      <c r="AX389" s="144">
        <f t="shared" si="202"/>
        <v>1.7763568394002505E-15</v>
      </c>
      <c r="AY389" s="144">
        <f t="shared" si="202"/>
        <v>1.7763568394002505E-15</v>
      </c>
      <c r="AZ389" s="144">
        <f t="shared" si="202"/>
        <v>1.7763568394002505E-15</v>
      </c>
      <c r="BA389" s="144">
        <f t="shared" si="202"/>
        <v>1.7763568394002505E-15</v>
      </c>
      <c r="BB389" s="144">
        <f t="shared" si="202"/>
        <v>1.7763568394002505E-15</v>
      </c>
      <c r="BC389" s="144">
        <f t="shared" si="202"/>
        <v>1.7763568394002505E-15</v>
      </c>
      <c r="BD389" s="144">
        <f t="shared" si="202"/>
        <v>1.7763568394002505E-15</v>
      </c>
      <c r="BE389" s="144">
        <f t="shared" si="202"/>
        <v>1.7763568394002505E-15</v>
      </c>
      <c r="BF389" s="144">
        <f t="shared" si="202"/>
        <v>1.7763568394002505E-15</v>
      </c>
      <c r="BG389" s="144">
        <f t="shared" si="202"/>
        <v>1.7763568394002505E-15</v>
      </c>
      <c r="BH389" s="144">
        <f t="shared" si="202"/>
        <v>1.7763568394002505E-15</v>
      </c>
      <c r="BI389" s="144"/>
    </row>
    <row r="390" spans="1:61" x14ac:dyDescent="0.25">
      <c r="A390" s="198" t="s">
        <v>112</v>
      </c>
      <c r="B390" s="198"/>
      <c r="D390" s="144">
        <f>SUM(G390:N390)</f>
        <v>-30.8817608809</v>
      </c>
      <c r="E390" s="144"/>
      <c r="F390" s="144"/>
      <c r="G390" s="144">
        <f>G386</f>
        <v>-30.873527452499999</v>
      </c>
      <c r="H390" s="144">
        <f>H386</f>
        <v>1.4842099999999999E-3</v>
      </c>
      <c r="I390" s="144">
        <f>I386</f>
        <v>-9.7176384000000008E-3</v>
      </c>
      <c r="J390" s="144">
        <f t="shared" ref="J390:BH390" si="203">J386</f>
        <v>0</v>
      </c>
      <c r="K390" s="144">
        <f t="shared" si="203"/>
        <v>0</v>
      </c>
      <c r="L390" s="144">
        <f t="shared" si="203"/>
        <v>0</v>
      </c>
      <c r="M390" s="144">
        <f t="shared" si="203"/>
        <v>0</v>
      </c>
      <c r="N390" s="144">
        <f t="shared" si="203"/>
        <v>0</v>
      </c>
      <c r="O390" s="144">
        <f t="shared" si="203"/>
        <v>0</v>
      </c>
      <c r="P390" s="144">
        <f t="shared" si="203"/>
        <v>0</v>
      </c>
      <c r="Q390" s="144">
        <f t="shared" si="203"/>
        <v>0</v>
      </c>
      <c r="R390" s="144">
        <f t="shared" si="203"/>
        <v>0</v>
      </c>
      <c r="S390" s="144">
        <f t="shared" si="203"/>
        <v>0</v>
      </c>
      <c r="T390" s="144">
        <f t="shared" si="203"/>
        <v>0</v>
      </c>
      <c r="U390" s="144">
        <f t="shared" si="203"/>
        <v>0</v>
      </c>
      <c r="V390" s="144">
        <f t="shared" si="203"/>
        <v>0</v>
      </c>
      <c r="W390" s="144">
        <f t="shared" si="203"/>
        <v>0</v>
      </c>
      <c r="X390" s="144">
        <f t="shared" si="203"/>
        <v>0</v>
      </c>
      <c r="Y390" s="144">
        <f t="shared" si="203"/>
        <v>0</v>
      </c>
      <c r="Z390" s="144">
        <f t="shared" si="203"/>
        <v>0</v>
      </c>
      <c r="AA390" s="144">
        <f t="shared" si="203"/>
        <v>0</v>
      </c>
      <c r="AB390" s="144">
        <f t="shared" si="203"/>
        <v>0</v>
      </c>
      <c r="AC390" s="144">
        <f t="shared" si="203"/>
        <v>0</v>
      </c>
      <c r="AD390" s="144">
        <f t="shared" si="203"/>
        <v>0</v>
      </c>
      <c r="AE390" s="144">
        <f t="shared" si="203"/>
        <v>0</v>
      </c>
      <c r="AF390" s="144">
        <f t="shared" si="203"/>
        <v>0</v>
      </c>
      <c r="AG390" s="144">
        <f t="shared" si="203"/>
        <v>0</v>
      </c>
      <c r="AH390" s="144">
        <f t="shared" si="203"/>
        <v>0</v>
      </c>
      <c r="AI390" s="144">
        <f t="shared" si="203"/>
        <v>0</v>
      </c>
      <c r="AJ390" s="144">
        <f t="shared" si="203"/>
        <v>0</v>
      </c>
      <c r="AK390" s="144">
        <f t="shared" si="203"/>
        <v>0</v>
      </c>
      <c r="AL390" s="144">
        <f t="shared" si="203"/>
        <v>0</v>
      </c>
      <c r="AM390" s="144">
        <f t="shared" si="203"/>
        <v>0</v>
      </c>
      <c r="AN390" s="144">
        <f t="shared" si="203"/>
        <v>0</v>
      </c>
      <c r="AO390" s="144">
        <f t="shared" si="203"/>
        <v>0</v>
      </c>
      <c r="AP390" s="144">
        <f t="shared" si="203"/>
        <v>0</v>
      </c>
      <c r="AQ390" s="144">
        <f t="shared" si="203"/>
        <v>0</v>
      </c>
      <c r="AR390" s="144">
        <f t="shared" si="203"/>
        <v>0</v>
      </c>
      <c r="AS390" s="144">
        <f t="shared" si="203"/>
        <v>0</v>
      </c>
      <c r="AT390" s="144">
        <f t="shared" si="203"/>
        <v>0</v>
      </c>
      <c r="AU390" s="144">
        <f t="shared" si="203"/>
        <v>0</v>
      </c>
      <c r="AV390" s="144">
        <f t="shared" si="203"/>
        <v>0</v>
      </c>
      <c r="AW390" s="144">
        <f t="shared" si="203"/>
        <v>0</v>
      </c>
      <c r="AX390" s="144">
        <f t="shared" si="203"/>
        <v>0</v>
      </c>
      <c r="AY390" s="144">
        <f t="shared" si="203"/>
        <v>0</v>
      </c>
      <c r="AZ390" s="144">
        <f t="shared" si="203"/>
        <v>0</v>
      </c>
      <c r="BA390" s="144">
        <f t="shared" si="203"/>
        <v>0</v>
      </c>
      <c r="BB390" s="144">
        <f t="shared" si="203"/>
        <v>0</v>
      </c>
      <c r="BC390" s="144">
        <f t="shared" si="203"/>
        <v>0</v>
      </c>
      <c r="BD390" s="144">
        <f t="shared" si="203"/>
        <v>0</v>
      </c>
      <c r="BE390" s="144">
        <f t="shared" si="203"/>
        <v>0</v>
      </c>
      <c r="BF390" s="144">
        <f t="shared" si="203"/>
        <v>0</v>
      </c>
      <c r="BG390" s="144">
        <f t="shared" si="203"/>
        <v>0</v>
      </c>
      <c r="BH390" s="144">
        <f t="shared" si="203"/>
        <v>0</v>
      </c>
      <c r="BI390" s="144"/>
    </row>
    <row r="391" spans="1:61" x14ac:dyDescent="0.25">
      <c r="A391" s="198" t="s">
        <v>113</v>
      </c>
      <c r="B391" s="198"/>
      <c r="C391" s="147">
        <f>C$33</f>
        <v>0.05</v>
      </c>
      <c r="D391" s="144">
        <f>SUM(G391:BH391)</f>
        <v>30.8817608809</v>
      </c>
      <c r="G391" s="202">
        <f>MIN(-SUM($F386:G386)*$C391,-SUM($F386:G386)-SUM($E391:F391))</f>
        <v>1.543676372625</v>
      </c>
      <c r="H391" s="202">
        <f>MIN(-SUM($F386:H386)*$C391,-SUM($F386:H386)-SUM($E391:G391))</f>
        <v>1.543602162125</v>
      </c>
      <c r="I391" s="202">
        <f>MIN(-SUM($F386:I386)*$C391,-SUM($F386:I386)-SUM($E391:H391))</f>
        <v>1.544088044045</v>
      </c>
      <c r="J391" s="202">
        <f>MIN(-SUM($F386:J386)*$C391,-SUM($F386:J386)-SUM($E391:I391))</f>
        <v>1.544088044045</v>
      </c>
      <c r="K391" s="202">
        <f>MIN(-SUM($F386:K386)*$C391,-SUM($F386:K386)-SUM($E391:J391))</f>
        <v>1.544088044045</v>
      </c>
      <c r="L391" s="202">
        <f>MIN(-SUM($F386:L386)*$C391,-SUM($F386:L386)-SUM($E391:K391))</f>
        <v>1.544088044045</v>
      </c>
      <c r="M391" s="202">
        <f>MIN(-SUM($F386:M386)*$C391,-SUM($F386:M386)-SUM($E391:L391))</f>
        <v>1.544088044045</v>
      </c>
      <c r="N391" s="202">
        <f>MIN(-SUM($F386:N386)*$C391,-SUM($F386:N386)-SUM($E391:M391))</f>
        <v>1.544088044045</v>
      </c>
      <c r="O391" s="202">
        <f>MIN(-SUM($F386:O386)*$C391,-SUM($F386:O386)-SUM($E391:N391))</f>
        <v>1.544088044045</v>
      </c>
      <c r="P391" s="202">
        <f>MIN(-SUM($F386:P386)*$C391,-SUM($F386:P386)-SUM($E391:O391))</f>
        <v>1.544088044045</v>
      </c>
      <c r="Q391" s="202">
        <f>MIN(-SUM($F386:Q386)*$C391,-SUM($F386:Q386)-SUM($E391:P391))</f>
        <v>1.544088044045</v>
      </c>
      <c r="R391" s="202">
        <f>MIN(-SUM($F386:R386)*$C391,-SUM($F386:R386)-SUM($E391:Q391))</f>
        <v>1.544088044045</v>
      </c>
      <c r="S391" s="202">
        <f>MIN(-SUM($F386:S386)*$C391,-SUM($F386:S386)-SUM($E391:R391))</f>
        <v>1.544088044045</v>
      </c>
      <c r="T391" s="202">
        <f>MIN(-SUM($F386:T386)*$C391,-SUM($F386:T386)-SUM($E391:S391))</f>
        <v>1.544088044045</v>
      </c>
      <c r="U391" s="202">
        <f>MIN(-SUM($F386:U386)*$C391,-SUM($F386:U386)-SUM($E391:T391))</f>
        <v>1.544088044045</v>
      </c>
      <c r="V391" s="202">
        <f>MIN(-SUM($F386:V386)*$C391,-SUM($F386:V386)-SUM($E391:U391))</f>
        <v>1.544088044045</v>
      </c>
      <c r="W391" s="202">
        <f>MIN(-SUM($F386:W386)*$C391,-SUM($F386:W386)-SUM($E391:V391))</f>
        <v>1.544088044045</v>
      </c>
      <c r="X391" s="202">
        <f>MIN(-SUM($F386:X386)*$C391,-SUM($F386:X386)-SUM($E391:W391))</f>
        <v>1.544088044045</v>
      </c>
      <c r="Y391" s="202">
        <f>MIN(-SUM($F386:Y386)*$C391,-SUM($F386:Y386)-SUM($E391:X391))</f>
        <v>1.544088044045</v>
      </c>
      <c r="Z391" s="202">
        <f>MIN(-SUM($F386:Z386)*$C391,-SUM($F386:Z386)-SUM($E391:Y391))</f>
        <v>1.544088044045</v>
      </c>
      <c r="AA391" s="202">
        <f>MIN(-SUM($F386:AA386)*$C391,-SUM($F386:AA386)-SUM($E391:Z391))</f>
        <v>8.9755333998908782E-4</v>
      </c>
      <c r="AB391" s="202">
        <f>MIN(-SUM($F386:AB386)*$C391,-SUM($F386:AB386)-SUM($E391:AA391))</f>
        <v>0</v>
      </c>
      <c r="AC391" s="202">
        <f>MIN(-SUM($F386:AC386)*$C391,-SUM($F386:AC386)-SUM($E391:AB391))</f>
        <v>0</v>
      </c>
      <c r="AD391" s="202">
        <f>MIN(-SUM($F386:AD386)*$C391,-SUM($F386:AD386)-SUM($E391:AC391))</f>
        <v>0</v>
      </c>
      <c r="AE391" s="202">
        <f>MIN(-SUM($F386:AE386)*$C391,-SUM($F386:AE386)-SUM($E391:AD391))</f>
        <v>0</v>
      </c>
      <c r="AF391" s="202">
        <f>MIN(-SUM($F386:AF386)*$C391,-SUM($F386:AF386)-SUM($E391:AE391))</f>
        <v>0</v>
      </c>
      <c r="AG391" s="202">
        <f>MIN(-SUM($F386:AG386)*$C391,-SUM($F386:AG386)-SUM($E391:AF391))</f>
        <v>0</v>
      </c>
      <c r="AH391" s="202">
        <f>MIN(-SUM($F386:AH386)*$C391,-SUM($F386:AH386)-SUM($E391:AG391))</f>
        <v>0</v>
      </c>
      <c r="AI391" s="202">
        <f>MIN(-SUM($F386:AI386)*$C391,-SUM($F386:AI386)-SUM($E391:AH391))</f>
        <v>0</v>
      </c>
      <c r="AJ391" s="202">
        <f>MIN(-SUM($F386:AJ386)*$C391,-SUM($F386:AJ386)-SUM($E391:AI391))</f>
        <v>0</v>
      </c>
      <c r="AK391" s="202">
        <f>MIN(-SUM($F386:AK386)*$C391,-SUM($F386:AK386)-SUM($E391:AJ391))</f>
        <v>0</v>
      </c>
      <c r="AL391" s="202">
        <f>MIN(-SUM($F386:AL386)*$C391,-SUM($F386:AL386)-SUM($E391:AK391))</f>
        <v>0</v>
      </c>
      <c r="AM391" s="202">
        <f>MIN(-SUM($F386:AM386)*$C391,-SUM($F386:AM386)-SUM($E391:AL391))</f>
        <v>0</v>
      </c>
      <c r="AN391" s="202">
        <f>MIN(-SUM($F386:AN386)*$C391,-SUM($F386:AN386)-SUM($E391:AM391))</f>
        <v>0</v>
      </c>
      <c r="AO391" s="202">
        <f>MIN(-SUM($F386:AO386)*$C391,-SUM($F386:AO386)-SUM($E391:AN391))</f>
        <v>0</v>
      </c>
      <c r="AP391" s="202">
        <f>MIN(-SUM($F386:AP386)*$C391,-SUM($F386:AP386)-SUM($E391:AO391))</f>
        <v>0</v>
      </c>
      <c r="AQ391" s="202">
        <f>MIN(-SUM($F386:AQ386)*$C391,-SUM($F386:AQ386)-SUM($E391:AP391))</f>
        <v>0</v>
      </c>
      <c r="AR391" s="202">
        <f>MIN(-SUM($F386:AR386)*$C391,-SUM($F386:AR386)-SUM($E391:AQ391))</f>
        <v>0</v>
      </c>
      <c r="AS391" s="202">
        <f>MIN(-SUM($F386:AS386)*$C391,-SUM($F386:AS386)-SUM($E391:AR391))</f>
        <v>0</v>
      </c>
      <c r="AT391" s="202">
        <f>MIN(-SUM($F386:AT386)*$C391,-SUM($F386:AT386)-SUM($E391:AS391))</f>
        <v>0</v>
      </c>
      <c r="AU391" s="202">
        <f>MIN(-SUM($F386:AU386)*$C391,-SUM($F386:AU386)-SUM($E391:AT391))</f>
        <v>0</v>
      </c>
      <c r="AV391" s="202">
        <f>MIN(-SUM($F386:AV386)*$C391,-SUM($F386:AV386)-SUM($E391:AU391))</f>
        <v>0</v>
      </c>
      <c r="AW391" s="202">
        <f>MIN(-SUM($F386:AW386)*$C391,-SUM($F386:AW386)-SUM($E391:AV391))</f>
        <v>0</v>
      </c>
      <c r="AX391" s="202">
        <f>MIN(-SUM($F386:AX386)*$C391,-SUM($F386:AX386)-SUM($E391:AW391))</f>
        <v>0</v>
      </c>
      <c r="AY391" s="202">
        <f>MIN(-SUM($F386:AY386)*$C391,-SUM($F386:AY386)-SUM($E391:AX391))</f>
        <v>0</v>
      </c>
      <c r="AZ391" s="202">
        <f>MIN(-SUM($F386:AZ386)*$C391,-SUM($F386:AZ386)-SUM($E391:AY391))</f>
        <v>0</v>
      </c>
      <c r="BA391" s="202">
        <f>MIN(-SUM($F386:BA386)*$C391,-SUM($F386:BA386)-SUM($E391:AZ391))</f>
        <v>0</v>
      </c>
      <c r="BB391" s="202">
        <f>MIN(-SUM($F386:BB386)*$C391,-SUM($F386:BB386)-SUM($E391:BA391))</f>
        <v>0</v>
      </c>
      <c r="BC391" s="202">
        <f>MIN(-SUM($F386:BC386)*$C391,-SUM($F386:BC386)-SUM($E391:BB391))</f>
        <v>0</v>
      </c>
      <c r="BD391" s="202">
        <f>MIN(-SUM($F386:BD386)*$C391,-SUM($F386:BD386)-SUM($E391:BC391))</f>
        <v>0</v>
      </c>
      <c r="BE391" s="202">
        <f>MIN(-SUM($F386:BE386)*$C391,-SUM($F386:BE386)-SUM($E391:BD391))</f>
        <v>0</v>
      </c>
      <c r="BF391" s="202">
        <f>MIN(-SUM($F386:BF386)*$C391,-SUM($F386:BF386)-SUM($E391:BE391))</f>
        <v>0</v>
      </c>
      <c r="BG391" s="202">
        <f>MIN(-SUM($F386:BG386)*$C391,-SUM($F386:BG386)-SUM($E391:BF391))</f>
        <v>0</v>
      </c>
      <c r="BH391" s="202">
        <f>MIN(-SUM($F386:BH386)*$C391,-SUM($F386:BH386)-SUM($E391:BG391))</f>
        <v>0</v>
      </c>
      <c r="BI391" s="144"/>
    </row>
    <row r="392" spans="1:61" x14ac:dyDescent="0.25">
      <c r="A392" s="199" t="s">
        <v>114</v>
      </c>
      <c r="B392" s="199"/>
      <c r="D392" s="92">
        <f>SUM(D389:D391)</f>
        <v>0</v>
      </c>
      <c r="G392" s="92">
        <f>SUM(G389:G391)</f>
        <v>-29.329851079874999</v>
      </c>
      <c r="H392" s="92">
        <f>SUM(H389:H391)</f>
        <v>-27.784764707749996</v>
      </c>
      <c r="I392" s="92">
        <f>SUM(I389:I391)</f>
        <v>-26.250394302104997</v>
      </c>
      <c r="J392" s="92">
        <f t="shared" ref="J392:BH392" si="204">SUM(J389:J391)</f>
        <v>-24.706306258059996</v>
      </c>
      <c r="K392" s="92">
        <f t="shared" si="204"/>
        <v>-23.162218214014995</v>
      </c>
      <c r="L392" s="92">
        <f t="shared" si="204"/>
        <v>-21.618130169969994</v>
      </c>
      <c r="M392" s="92">
        <f t="shared" si="204"/>
        <v>-20.074042125924993</v>
      </c>
      <c r="N392" s="92">
        <f t="shared" si="204"/>
        <v>-18.529954081879993</v>
      </c>
      <c r="O392" s="92">
        <f t="shared" si="204"/>
        <v>-16.985866037834992</v>
      </c>
      <c r="P392" s="92">
        <f t="shared" si="204"/>
        <v>-15.441777993789991</v>
      </c>
      <c r="Q392" s="92">
        <f t="shared" si="204"/>
        <v>-13.89768994974499</v>
      </c>
      <c r="R392" s="92">
        <f t="shared" si="204"/>
        <v>-12.353601905699989</v>
      </c>
      <c r="S392" s="92">
        <f t="shared" si="204"/>
        <v>-10.809513861654988</v>
      </c>
      <c r="T392" s="92">
        <f t="shared" si="204"/>
        <v>-9.2654258176099873</v>
      </c>
      <c r="U392" s="92">
        <f t="shared" si="204"/>
        <v>-7.7213377735649873</v>
      </c>
      <c r="V392" s="92">
        <f t="shared" si="204"/>
        <v>-6.1772497295199873</v>
      </c>
      <c r="W392" s="92">
        <f t="shared" si="204"/>
        <v>-4.6331616854749873</v>
      </c>
      <c r="X392" s="92">
        <f t="shared" si="204"/>
        <v>-3.0890736414299873</v>
      </c>
      <c r="Y392" s="92">
        <f t="shared" si="204"/>
        <v>-1.5449855973849873</v>
      </c>
      <c r="Z392" s="92">
        <f t="shared" si="204"/>
        <v>-8.9755333998731146E-4</v>
      </c>
      <c r="AA392" s="92">
        <f t="shared" si="204"/>
        <v>1.7763568394002505E-15</v>
      </c>
      <c r="AB392" s="92">
        <f t="shared" si="204"/>
        <v>1.7763568394002505E-15</v>
      </c>
      <c r="AC392" s="92">
        <f t="shared" si="204"/>
        <v>1.7763568394002505E-15</v>
      </c>
      <c r="AD392" s="92">
        <f t="shared" si="204"/>
        <v>1.7763568394002505E-15</v>
      </c>
      <c r="AE392" s="92">
        <f t="shared" si="204"/>
        <v>1.7763568394002505E-15</v>
      </c>
      <c r="AF392" s="92">
        <f t="shared" si="204"/>
        <v>1.7763568394002505E-15</v>
      </c>
      <c r="AG392" s="92">
        <f t="shared" si="204"/>
        <v>1.7763568394002505E-15</v>
      </c>
      <c r="AH392" s="92">
        <f t="shared" si="204"/>
        <v>1.7763568394002505E-15</v>
      </c>
      <c r="AI392" s="92">
        <f t="shared" si="204"/>
        <v>1.7763568394002505E-15</v>
      </c>
      <c r="AJ392" s="92">
        <f t="shared" si="204"/>
        <v>1.7763568394002505E-15</v>
      </c>
      <c r="AK392" s="92">
        <f t="shared" si="204"/>
        <v>1.7763568394002505E-15</v>
      </c>
      <c r="AL392" s="92">
        <f t="shared" si="204"/>
        <v>1.7763568394002505E-15</v>
      </c>
      <c r="AM392" s="92">
        <f t="shared" si="204"/>
        <v>1.7763568394002505E-15</v>
      </c>
      <c r="AN392" s="92">
        <f t="shared" si="204"/>
        <v>1.7763568394002505E-15</v>
      </c>
      <c r="AO392" s="92">
        <f t="shared" si="204"/>
        <v>1.7763568394002505E-15</v>
      </c>
      <c r="AP392" s="92">
        <f t="shared" si="204"/>
        <v>1.7763568394002505E-15</v>
      </c>
      <c r="AQ392" s="92">
        <f t="shared" si="204"/>
        <v>1.7763568394002505E-15</v>
      </c>
      <c r="AR392" s="92">
        <f t="shared" si="204"/>
        <v>1.7763568394002505E-15</v>
      </c>
      <c r="AS392" s="92">
        <f t="shared" si="204"/>
        <v>1.7763568394002505E-15</v>
      </c>
      <c r="AT392" s="92">
        <f t="shared" si="204"/>
        <v>1.7763568394002505E-15</v>
      </c>
      <c r="AU392" s="92">
        <f t="shared" si="204"/>
        <v>1.7763568394002505E-15</v>
      </c>
      <c r="AV392" s="92">
        <f t="shared" si="204"/>
        <v>1.7763568394002505E-15</v>
      </c>
      <c r="AW392" s="92">
        <f t="shared" si="204"/>
        <v>1.7763568394002505E-15</v>
      </c>
      <c r="AX392" s="92">
        <f t="shared" si="204"/>
        <v>1.7763568394002505E-15</v>
      </c>
      <c r="AY392" s="92">
        <f t="shared" si="204"/>
        <v>1.7763568394002505E-15</v>
      </c>
      <c r="AZ392" s="92">
        <f t="shared" si="204"/>
        <v>1.7763568394002505E-15</v>
      </c>
      <c r="BA392" s="92">
        <f t="shared" si="204"/>
        <v>1.7763568394002505E-15</v>
      </c>
      <c r="BB392" s="92">
        <f t="shared" si="204"/>
        <v>1.7763568394002505E-15</v>
      </c>
      <c r="BC392" s="92">
        <f t="shared" si="204"/>
        <v>1.7763568394002505E-15</v>
      </c>
      <c r="BD392" s="92">
        <f t="shared" si="204"/>
        <v>1.7763568394002505E-15</v>
      </c>
      <c r="BE392" s="92">
        <f t="shared" si="204"/>
        <v>1.7763568394002505E-15</v>
      </c>
      <c r="BF392" s="92">
        <f t="shared" si="204"/>
        <v>1.7763568394002505E-15</v>
      </c>
      <c r="BG392" s="92">
        <f t="shared" si="204"/>
        <v>1.7763568394002505E-15</v>
      </c>
      <c r="BH392" s="92">
        <f t="shared" si="204"/>
        <v>1.7763568394002505E-15</v>
      </c>
    </row>
    <row r="393" spans="1:61" x14ac:dyDescent="0.25">
      <c r="A393" s="197"/>
      <c r="B393" s="197"/>
    </row>
    <row r="394" spans="1:61" x14ac:dyDescent="0.25">
      <c r="A394" s="197" t="s">
        <v>115</v>
      </c>
      <c r="B394" s="197"/>
      <c r="G394" s="83">
        <f>G392</f>
        <v>-29.329851079874999</v>
      </c>
      <c r="H394" s="83">
        <f>H392</f>
        <v>-27.784764707749996</v>
      </c>
      <c r="I394" s="83">
        <f>I392</f>
        <v>-26.250394302104997</v>
      </c>
      <c r="J394" s="83">
        <f>J392</f>
        <v>-24.706306258059996</v>
      </c>
      <c r="K394" s="83">
        <f t="shared" ref="K394:BH394" si="205">K392</f>
        <v>-23.162218214014995</v>
      </c>
      <c r="L394" s="83">
        <f t="shared" si="205"/>
        <v>-21.618130169969994</v>
      </c>
      <c r="M394" s="83">
        <f t="shared" si="205"/>
        <v>-20.074042125924993</v>
      </c>
      <c r="N394" s="83">
        <f t="shared" si="205"/>
        <v>-18.529954081879993</v>
      </c>
      <c r="O394" s="83">
        <f t="shared" si="205"/>
        <v>-16.985866037834992</v>
      </c>
      <c r="P394" s="83">
        <f t="shared" si="205"/>
        <v>-15.441777993789991</v>
      </c>
      <c r="Q394" s="83">
        <f t="shared" si="205"/>
        <v>-13.89768994974499</v>
      </c>
      <c r="R394" s="83">
        <f t="shared" si="205"/>
        <v>-12.353601905699989</v>
      </c>
      <c r="S394" s="83">
        <f t="shared" si="205"/>
        <v>-10.809513861654988</v>
      </c>
      <c r="T394" s="83">
        <f t="shared" si="205"/>
        <v>-9.2654258176099873</v>
      </c>
      <c r="U394" s="83">
        <f t="shared" si="205"/>
        <v>-7.7213377735649873</v>
      </c>
      <c r="V394" s="83">
        <f t="shared" si="205"/>
        <v>-6.1772497295199873</v>
      </c>
      <c r="W394" s="83">
        <f t="shared" si="205"/>
        <v>-4.6331616854749873</v>
      </c>
      <c r="X394" s="83">
        <f t="shared" si="205"/>
        <v>-3.0890736414299873</v>
      </c>
      <c r="Y394" s="83">
        <f t="shared" si="205"/>
        <v>-1.5449855973849873</v>
      </c>
      <c r="Z394" s="83">
        <f t="shared" si="205"/>
        <v>-8.9755333998731146E-4</v>
      </c>
      <c r="AA394" s="83">
        <f t="shared" si="205"/>
        <v>1.7763568394002505E-15</v>
      </c>
      <c r="AB394" s="83">
        <f t="shared" si="205"/>
        <v>1.7763568394002505E-15</v>
      </c>
      <c r="AC394" s="83">
        <f t="shared" si="205"/>
        <v>1.7763568394002505E-15</v>
      </c>
      <c r="AD394" s="83">
        <f t="shared" si="205"/>
        <v>1.7763568394002505E-15</v>
      </c>
      <c r="AE394" s="83">
        <f t="shared" si="205"/>
        <v>1.7763568394002505E-15</v>
      </c>
      <c r="AF394" s="83">
        <f t="shared" si="205"/>
        <v>1.7763568394002505E-15</v>
      </c>
      <c r="AG394" s="83">
        <f t="shared" si="205"/>
        <v>1.7763568394002505E-15</v>
      </c>
      <c r="AH394" s="83">
        <f t="shared" si="205"/>
        <v>1.7763568394002505E-15</v>
      </c>
      <c r="AI394" s="83">
        <f t="shared" si="205"/>
        <v>1.7763568394002505E-15</v>
      </c>
      <c r="AJ394" s="83">
        <f t="shared" si="205"/>
        <v>1.7763568394002505E-15</v>
      </c>
      <c r="AK394" s="83">
        <f t="shared" si="205"/>
        <v>1.7763568394002505E-15</v>
      </c>
      <c r="AL394" s="83">
        <f t="shared" si="205"/>
        <v>1.7763568394002505E-15</v>
      </c>
      <c r="AM394" s="83">
        <f t="shared" si="205"/>
        <v>1.7763568394002505E-15</v>
      </c>
      <c r="AN394" s="83">
        <f t="shared" si="205"/>
        <v>1.7763568394002505E-15</v>
      </c>
      <c r="AO394" s="83">
        <f t="shared" si="205"/>
        <v>1.7763568394002505E-15</v>
      </c>
      <c r="AP394" s="83">
        <f t="shared" si="205"/>
        <v>1.7763568394002505E-15</v>
      </c>
      <c r="AQ394" s="83">
        <f t="shared" si="205"/>
        <v>1.7763568394002505E-15</v>
      </c>
      <c r="AR394" s="83">
        <f t="shared" si="205"/>
        <v>1.7763568394002505E-15</v>
      </c>
      <c r="AS394" s="83">
        <f t="shared" si="205"/>
        <v>1.7763568394002505E-15</v>
      </c>
      <c r="AT394" s="83">
        <f t="shared" si="205"/>
        <v>1.7763568394002505E-15</v>
      </c>
      <c r="AU394" s="83">
        <f t="shared" si="205"/>
        <v>1.7763568394002505E-15</v>
      </c>
      <c r="AV394" s="83">
        <f t="shared" si="205"/>
        <v>1.7763568394002505E-15</v>
      </c>
      <c r="AW394" s="83">
        <f t="shared" si="205"/>
        <v>1.7763568394002505E-15</v>
      </c>
      <c r="AX394" s="83">
        <f t="shared" si="205"/>
        <v>1.7763568394002505E-15</v>
      </c>
      <c r="AY394" s="83">
        <f t="shared" si="205"/>
        <v>1.7763568394002505E-15</v>
      </c>
      <c r="AZ394" s="83">
        <f t="shared" si="205"/>
        <v>1.7763568394002505E-15</v>
      </c>
      <c r="BA394" s="83">
        <f t="shared" si="205"/>
        <v>1.7763568394002505E-15</v>
      </c>
      <c r="BB394" s="83">
        <f t="shared" si="205"/>
        <v>1.7763568394002505E-15</v>
      </c>
      <c r="BC394" s="83">
        <f t="shared" si="205"/>
        <v>1.7763568394002505E-15</v>
      </c>
      <c r="BD394" s="83">
        <f t="shared" si="205"/>
        <v>1.7763568394002505E-15</v>
      </c>
      <c r="BE394" s="83">
        <f t="shared" si="205"/>
        <v>1.7763568394002505E-15</v>
      </c>
      <c r="BF394" s="83">
        <f t="shared" si="205"/>
        <v>1.7763568394002505E-15</v>
      </c>
      <c r="BG394" s="83">
        <f t="shared" si="205"/>
        <v>1.7763568394002505E-15</v>
      </c>
      <c r="BH394" s="83">
        <f t="shared" si="205"/>
        <v>1.7763568394002505E-15</v>
      </c>
    </row>
    <row r="395" spans="1:61" x14ac:dyDescent="0.25">
      <c r="A395" s="200" t="s">
        <v>133</v>
      </c>
      <c r="B395" s="200"/>
      <c r="C395" s="61">
        <f>$C$61</f>
        <v>2</v>
      </c>
      <c r="D395" s="189"/>
      <c r="G395" s="83">
        <f t="shared" ref="G395:BH395" ca="1" si="206">SUM(OFFSET(G394,0,0,1,-MIN($C395,G$55+1)))/$C395</f>
        <v>-14.664925539937499</v>
      </c>
      <c r="H395" s="83">
        <f t="shared" ca="1" si="206"/>
        <v>-28.557307893812499</v>
      </c>
      <c r="I395" s="83">
        <f t="shared" ca="1" si="206"/>
        <v>-27.017579504927497</v>
      </c>
      <c r="J395" s="83">
        <f t="shared" ca="1" si="206"/>
        <v>-25.478350280082495</v>
      </c>
      <c r="K395" s="83">
        <f t="shared" ca="1" si="206"/>
        <v>-23.934262236037497</v>
      </c>
      <c r="L395" s="83">
        <f t="shared" ca="1" si="206"/>
        <v>-22.390174191992493</v>
      </c>
      <c r="M395" s="83">
        <f t="shared" ca="1" si="206"/>
        <v>-20.846086147947496</v>
      </c>
      <c r="N395" s="83">
        <f t="shared" ca="1" si="206"/>
        <v>-19.301998103902491</v>
      </c>
      <c r="O395" s="83">
        <f t="shared" ca="1" si="206"/>
        <v>-17.757910059857494</v>
      </c>
      <c r="P395" s="83">
        <f t="shared" ca="1" si="206"/>
        <v>-16.213822015812489</v>
      </c>
      <c r="Q395" s="83">
        <f t="shared" ca="1" si="206"/>
        <v>-14.66973397176749</v>
      </c>
      <c r="R395" s="83">
        <f t="shared" ca="1" si="206"/>
        <v>-13.12564592772249</v>
      </c>
      <c r="S395" s="83">
        <f t="shared" ca="1" si="206"/>
        <v>-11.581557883677489</v>
      </c>
      <c r="T395" s="83">
        <f t="shared" ca="1" si="206"/>
        <v>-10.037469839632488</v>
      </c>
      <c r="U395" s="83">
        <f t="shared" ca="1" si="206"/>
        <v>-8.4933817955874868</v>
      </c>
      <c r="V395" s="83">
        <f t="shared" ca="1" si="206"/>
        <v>-6.9492937515424877</v>
      </c>
      <c r="W395" s="83">
        <f t="shared" ca="1" si="206"/>
        <v>-5.4052057074974869</v>
      </c>
      <c r="X395" s="83">
        <f t="shared" ca="1" si="206"/>
        <v>-3.8611176634524873</v>
      </c>
      <c r="Y395" s="83">
        <f t="shared" ca="1" si="206"/>
        <v>-2.3170296194074873</v>
      </c>
      <c r="Z395" s="83">
        <f t="shared" ca="1" si="206"/>
        <v>-0.77294157536248731</v>
      </c>
      <c r="AA395" s="83">
        <f t="shared" ca="1" si="206"/>
        <v>-4.4877666999276755E-4</v>
      </c>
      <c r="AB395" s="83">
        <f t="shared" ca="1" si="206"/>
        <v>1.7763568394002505E-15</v>
      </c>
      <c r="AC395" s="83">
        <f t="shared" ca="1" si="206"/>
        <v>1.7763568394002505E-15</v>
      </c>
      <c r="AD395" s="83">
        <f t="shared" ca="1" si="206"/>
        <v>1.7763568394002505E-15</v>
      </c>
      <c r="AE395" s="83">
        <f t="shared" ca="1" si="206"/>
        <v>1.7763568394002505E-15</v>
      </c>
      <c r="AF395" s="83">
        <f t="shared" ca="1" si="206"/>
        <v>1.7763568394002505E-15</v>
      </c>
      <c r="AG395" s="83">
        <f t="shared" ca="1" si="206"/>
        <v>1.7763568394002505E-15</v>
      </c>
      <c r="AH395" s="83">
        <f t="shared" ca="1" si="206"/>
        <v>1.7763568394002505E-15</v>
      </c>
      <c r="AI395" s="83">
        <f t="shared" ca="1" si="206"/>
        <v>1.7763568394002505E-15</v>
      </c>
      <c r="AJ395" s="83">
        <f t="shared" ca="1" si="206"/>
        <v>1.7763568394002505E-15</v>
      </c>
      <c r="AK395" s="83">
        <f t="shared" ca="1" si="206"/>
        <v>1.7763568394002505E-15</v>
      </c>
      <c r="AL395" s="83">
        <f t="shared" ca="1" si="206"/>
        <v>1.7763568394002505E-15</v>
      </c>
      <c r="AM395" s="83">
        <f t="shared" ca="1" si="206"/>
        <v>1.7763568394002505E-15</v>
      </c>
      <c r="AN395" s="83">
        <f t="shared" ca="1" si="206"/>
        <v>1.7763568394002505E-15</v>
      </c>
      <c r="AO395" s="83">
        <f t="shared" ca="1" si="206"/>
        <v>1.7763568394002505E-15</v>
      </c>
      <c r="AP395" s="83">
        <f t="shared" ca="1" si="206"/>
        <v>1.7763568394002505E-15</v>
      </c>
      <c r="AQ395" s="83">
        <f t="shared" ca="1" si="206"/>
        <v>1.7763568394002505E-15</v>
      </c>
      <c r="AR395" s="83">
        <f t="shared" ca="1" si="206"/>
        <v>1.7763568394002505E-15</v>
      </c>
      <c r="AS395" s="83">
        <f t="shared" ca="1" si="206"/>
        <v>1.7763568394002505E-15</v>
      </c>
      <c r="AT395" s="83">
        <f t="shared" ca="1" si="206"/>
        <v>1.7763568394002505E-15</v>
      </c>
      <c r="AU395" s="83">
        <f t="shared" ca="1" si="206"/>
        <v>1.7763568394002505E-15</v>
      </c>
      <c r="AV395" s="83">
        <f t="shared" ca="1" si="206"/>
        <v>1.7763568394002505E-15</v>
      </c>
      <c r="AW395" s="83">
        <f t="shared" ca="1" si="206"/>
        <v>1.7763568394002505E-15</v>
      </c>
      <c r="AX395" s="83">
        <f t="shared" ca="1" si="206"/>
        <v>1.7763568394002505E-15</v>
      </c>
      <c r="AY395" s="83">
        <f t="shared" ca="1" si="206"/>
        <v>1.7763568394002505E-15</v>
      </c>
      <c r="AZ395" s="83">
        <f t="shared" ca="1" si="206"/>
        <v>1.7763568394002505E-15</v>
      </c>
      <c r="BA395" s="83">
        <f t="shared" ca="1" si="206"/>
        <v>1.7763568394002505E-15</v>
      </c>
      <c r="BB395" s="83">
        <f t="shared" ca="1" si="206"/>
        <v>1.7763568394002505E-15</v>
      </c>
      <c r="BC395" s="83">
        <f t="shared" ca="1" si="206"/>
        <v>1.7763568394002505E-15</v>
      </c>
      <c r="BD395" s="83">
        <f t="shared" ca="1" si="206"/>
        <v>1.7763568394002505E-15</v>
      </c>
      <c r="BE395" s="83">
        <f t="shared" ca="1" si="206"/>
        <v>1.7763568394002505E-15</v>
      </c>
      <c r="BF395" s="83">
        <f t="shared" ca="1" si="206"/>
        <v>1.7763568394002505E-15</v>
      </c>
      <c r="BG395" s="83">
        <f t="shared" ca="1" si="206"/>
        <v>1.7763568394002505E-15</v>
      </c>
      <c r="BH395" s="83">
        <f t="shared" ca="1" si="206"/>
        <v>1.7763568394002505E-15</v>
      </c>
    </row>
    <row r="396" spans="1:61" x14ac:dyDescent="0.25">
      <c r="A396" s="200" t="s">
        <v>140</v>
      </c>
      <c r="B396" s="200"/>
      <c r="C396" s="147">
        <f>$C$62</f>
        <v>0.46</v>
      </c>
      <c r="G396" s="83">
        <f t="shared" ref="G396:BG397" ca="1" si="207">G395*$C396</f>
        <v>-6.7458657483712496</v>
      </c>
      <c r="H396" s="83">
        <f t="shared" ca="1" si="207"/>
        <v>-13.136361631153751</v>
      </c>
      <c r="I396" s="83">
        <f t="shared" ca="1" si="207"/>
        <v>-12.428086572266649</v>
      </c>
      <c r="J396" s="83">
        <f t="shared" ca="1" si="207"/>
        <v>-11.720041128837948</v>
      </c>
      <c r="K396" s="83">
        <f t="shared" ca="1" si="207"/>
        <v>-11.009760628577249</v>
      </c>
      <c r="L396" s="83">
        <f t="shared" ca="1" si="207"/>
        <v>-10.299480128316548</v>
      </c>
      <c r="M396" s="83">
        <f t="shared" ca="1" si="207"/>
        <v>-9.589199628055848</v>
      </c>
      <c r="N396" s="83">
        <f t="shared" ca="1" si="207"/>
        <v>-8.8789191277951467</v>
      </c>
      <c r="O396" s="83">
        <f t="shared" ca="1" si="207"/>
        <v>-8.1686386275344471</v>
      </c>
      <c r="P396" s="83">
        <f t="shared" ca="1" si="207"/>
        <v>-7.4583581272737458</v>
      </c>
      <c r="Q396" s="83">
        <f t="shared" ca="1" si="207"/>
        <v>-6.7480776270130463</v>
      </c>
      <c r="R396" s="83">
        <f t="shared" ca="1" si="207"/>
        <v>-6.0377971267523458</v>
      </c>
      <c r="S396" s="83">
        <f t="shared" ca="1" si="207"/>
        <v>-5.3275166264916454</v>
      </c>
      <c r="T396" s="83">
        <f t="shared" ca="1" si="207"/>
        <v>-4.6172361262309449</v>
      </c>
      <c r="U396" s="83">
        <f t="shared" ca="1" si="207"/>
        <v>-3.906955625970244</v>
      </c>
      <c r="V396" s="83">
        <f t="shared" ca="1" si="207"/>
        <v>-3.1966751257095445</v>
      </c>
      <c r="W396" s="83">
        <f t="shared" ca="1" si="207"/>
        <v>-2.486394625448844</v>
      </c>
      <c r="X396" s="83">
        <f t="shared" ca="1" si="207"/>
        <v>-1.7761141251881443</v>
      </c>
      <c r="Y396" s="83">
        <f t="shared" ca="1" si="207"/>
        <v>-1.0658336249274443</v>
      </c>
      <c r="Z396" s="83">
        <f t="shared" ca="1" si="207"/>
        <v>-0.35555312466674416</v>
      </c>
      <c r="AA396" s="83">
        <f t="shared" ca="1" si="207"/>
        <v>-2.0643726819667308E-4</v>
      </c>
      <c r="AB396" s="83">
        <f t="shared" ca="1" si="207"/>
        <v>8.1712414612411525E-16</v>
      </c>
      <c r="AC396" s="83">
        <f t="shared" ca="1" si="207"/>
        <v>8.1712414612411525E-16</v>
      </c>
      <c r="AD396" s="83">
        <f t="shared" ca="1" si="207"/>
        <v>8.1712414612411525E-16</v>
      </c>
      <c r="AE396" s="83">
        <f t="shared" ca="1" si="207"/>
        <v>8.1712414612411525E-16</v>
      </c>
      <c r="AF396" s="83">
        <f t="shared" ca="1" si="207"/>
        <v>8.1712414612411525E-16</v>
      </c>
      <c r="AG396" s="83">
        <f t="shared" ca="1" si="207"/>
        <v>8.1712414612411525E-16</v>
      </c>
      <c r="AH396" s="83">
        <f t="shared" ca="1" si="207"/>
        <v>8.1712414612411525E-16</v>
      </c>
      <c r="AI396" s="83">
        <f t="shared" ca="1" si="207"/>
        <v>8.1712414612411525E-16</v>
      </c>
      <c r="AJ396" s="83">
        <f t="shared" ca="1" si="207"/>
        <v>8.1712414612411525E-16</v>
      </c>
      <c r="AK396" s="83">
        <f t="shared" ca="1" si="207"/>
        <v>8.1712414612411525E-16</v>
      </c>
      <c r="AL396" s="83">
        <f t="shared" ca="1" si="207"/>
        <v>8.1712414612411525E-16</v>
      </c>
      <c r="AM396" s="83">
        <f t="shared" ca="1" si="207"/>
        <v>8.1712414612411525E-16</v>
      </c>
      <c r="AN396" s="83">
        <f t="shared" ca="1" si="207"/>
        <v>8.1712414612411525E-16</v>
      </c>
      <c r="AO396" s="83">
        <f t="shared" ca="1" si="207"/>
        <v>8.1712414612411525E-16</v>
      </c>
      <c r="AP396" s="83">
        <f t="shared" ca="1" si="207"/>
        <v>8.1712414612411525E-16</v>
      </c>
      <c r="AQ396" s="83">
        <f t="shared" ca="1" si="207"/>
        <v>8.1712414612411525E-16</v>
      </c>
      <c r="AR396" s="83">
        <f t="shared" ca="1" si="207"/>
        <v>8.1712414612411525E-16</v>
      </c>
      <c r="AS396" s="83">
        <f t="shared" ca="1" si="207"/>
        <v>8.1712414612411525E-16</v>
      </c>
      <c r="AT396" s="83">
        <f t="shared" ca="1" si="207"/>
        <v>8.1712414612411525E-16</v>
      </c>
      <c r="AU396" s="83">
        <f t="shared" ca="1" si="207"/>
        <v>8.1712414612411525E-16</v>
      </c>
      <c r="AV396" s="83">
        <f t="shared" ca="1" si="207"/>
        <v>8.1712414612411525E-16</v>
      </c>
      <c r="AW396" s="83">
        <f t="shared" ca="1" si="207"/>
        <v>8.1712414612411525E-16</v>
      </c>
      <c r="AX396" s="83">
        <f t="shared" ca="1" si="207"/>
        <v>8.1712414612411525E-16</v>
      </c>
      <c r="AY396" s="83">
        <f t="shared" ca="1" si="207"/>
        <v>8.1712414612411525E-16</v>
      </c>
      <c r="AZ396" s="83">
        <f t="shared" ca="1" si="207"/>
        <v>8.1712414612411525E-16</v>
      </c>
      <c r="BA396" s="83">
        <f t="shared" ca="1" si="207"/>
        <v>8.1712414612411525E-16</v>
      </c>
      <c r="BB396" s="83">
        <f t="shared" ca="1" si="207"/>
        <v>8.1712414612411525E-16</v>
      </c>
      <c r="BC396" s="83">
        <f t="shared" ca="1" si="207"/>
        <v>8.1712414612411525E-16</v>
      </c>
      <c r="BD396" s="83">
        <f t="shared" ca="1" si="207"/>
        <v>8.1712414612411525E-16</v>
      </c>
      <c r="BE396" s="83">
        <f t="shared" ca="1" si="207"/>
        <v>8.1712414612411525E-16</v>
      </c>
      <c r="BF396" s="83">
        <f t="shared" ca="1" si="207"/>
        <v>8.1712414612411525E-16</v>
      </c>
      <c r="BG396" s="83">
        <f t="shared" ca="1" si="207"/>
        <v>8.1712414612411525E-16</v>
      </c>
      <c r="BH396" s="83">
        <f ca="1">BH395*$C396</f>
        <v>8.1712414612411525E-16</v>
      </c>
    </row>
    <row r="397" spans="1:61" x14ac:dyDescent="0.25">
      <c r="A397" s="200" t="s">
        <v>141</v>
      </c>
      <c r="B397" s="200"/>
      <c r="C397" s="147">
        <f>$C$63</f>
        <v>0.115</v>
      </c>
      <c r="G397" s="83">
        <f t="shared" ca="1" si="207"/>
        <v>-0.77577456106269371</v>
      </c>
      <c r="H397" s="83">
        <f t="shared" ca="1" si="207"/>
        <v>-1.5106815875826813</v>
      </c>
      <c r="I397" s="83">
        <f t="shared" ca="1" si="207"/>
        <v>-1.4292299558106647</v>
      </c>
      <c r="J397" s="83">
        <f t="shared" ca="1" si="207"/>
        <v>-1.3478047298163642</v>
      </c>
      <c r="K397" s="83">
        <f t="shared" ca="1" si="207"/>
        <v>-1.2661224722863837</v>
      </c>
      <c r="L397" s="83">
        <f t="shared" ca="1" si="207"/>
        <v>-1.184440214756403</v>
      </c>
      <c r="M397" s="83">
        <f t="shared" ca="1" si="207"/>
        <v>-1.1027579572264226</v>
      </c>
      <c r="N397" s="83">
        <f t="shared" ca="1" si="207"/>
        <v>-1.0210756996964419</v>
      </c>
      <c r="O397" s="83">
        <f t="shared" ca="1" si="207"/>
        <v>-0.93939344216646148</v>
      </c>
      <c r="P397" s="83">
        <f t="shared" ca="1" si="207"/>
        <v>-0.85771118463648077</v>
      </c>
      <c r="Q397" s="83">
        <f t="shared" ca="1" si="207"/>
        <v>-0.7760289271065004</v>
      </c>
      <c r="R397" s="83">
        <f t="shared" ca="1" si="207"/>
        <v>-0.6943466695765198</v>
      </c>
      <c r="S397" s="83">
        <f t="shared" ca="1" si="207"/>
        <v>-0.61266441204653921</v>
      </c>
      <c r="T397" s="83">
        <f t="shared" ca="1" si="207"/>
        <v>-0.53098215451655872</v>
      </c>
      <c r="U397" s="83">
        <f t="shared" ca="1" si="207"/>
        <v>-0.44929989698657807</v>
      </c>
      <c r="V397" s="83">
        <f t="shared" ca="1" si="207"/>
        <v>-0.36761763945659764</v>
      </c>
      <c r="W397" s="83">
        <f t="shared" ca="1" si="207"/>
        <v>-0.2859353819266171</v>
      </c>
      <c r="X397" s="83">
        <f t="shared" ca="1" si="207"/>
        <v>-0.20425312439663659</v>
      </c>
      <c r="Y397" s="83">
        <f t="shared" ca="1" si="207"/>
        <v>-0.12257086686665609</v>
      </c>
      <c r="Z397" s="83">
        <f t="shared" ca="1" si="207"/>
        <v>-4.0888609336675583E-2</v>
      </c>
      <c r="AA397" s="83">
        <f t="shared" ca="1" si="207"/>
        <v>-2.3740285842617404E-5</v>
      </c>
      <c r="AB397" s="83">
        <f t="shared" ca="1" si="207"/>
        <v>9.3969276804273254E-17</v>
      </c>
      <c r="AC397" s="83">
        <f t="shared" ca="1" si="207"/>
        <v>9.3969276804273254E-17</v>
      </c>
      <c r="AD397" s="83">
        <f t="shared" ca="1" si="207"/>
        <v>9.3969276804273254E-17</v>
      </c>
      <c r="AE397" s="83">
        <f t="shared" ca="1" si="207"/>
        <v>9.3969276804273254E-17</v>
      </c>
      <c r="AF397" s="83">
        <f t="shared" ca="1" si="207"/>
        <v>9.3969276804273254E-17</v>
      </c>
      <c r="AG397" s="83">
        <f t="shared" ca="1" si="207"/>
        <v>9.3969276804273254E-17</v>
      </c>
      <c r="AH397" s="83">
        <f t="shared" ca="1" si="207"/>
        <v>9.3969276804273254E-17</v>
      </c>
      <c r="AI397" s="83">
        <f t="shared" ca="1" si="207"/>
        <v>9.3969276804273254E-17</v>
      </c>
      <c r="AJ397" s="83">
        <f t="shared" ca="1" si="207"/>
        <v>9.3969276804273254E-17</v>
      </c>
      <c r="AK397" s="83">
        <f t="shared" ca="1" si="207"/>
        <v>9.3969276804273254E-17</v>
      </c>
      <c r="AL397" s="83">
        <f t="shared" ca="1" si="207"/>
        <v>9.3969276804273254E-17</v>
      </c>
      <c r="AM397" s="83">
        <f t="shared" ca="1" si="207"/>
        <v>9.3969276804273254E-17</v>
      </c>
      <c r="AN397" s="83">
        <f t="shared" ca="1" si="207"/>
        <v>9.3969276804273254E-17</v>
      </c>
      <c r="AO397" s="83">
        <f t="shared" ca="1" si="207"/>
        <v>9.3969276804273254E-17</v>
      </c>
      <c r="AP397" s="83">
        <f t="shared" ca="1" si="207"/>
        <v>9.3969276804273254E-17</v>
      </c>
      <c r="AQ397" s="83">
        <f t="shared" ca="1" si="207"/>
        <v>9.3969276804273254E-17</v>
      </c>
      <c r="AR397" s="83">
        <f t="shared" ca="1" si="207"/>
        <v>9.3969276804273254E-17</v>
      </c>
      <c r="AS397" s="83">
        <f t="shared" ca="1" si="207"/>
        <v>9.3969276804273254E-17</v>
      </c>
      <c r="AT397" s="83">
        <f t="shared" ca="1" si="207"/>
        <v>9.3969276804273254E-17</v>
      </c>
      <c r="AU397" s="83">
        <f t="shared" ca="1" si="207"/>
        <v>9.3969276804273254E-17</v>
      </c>
      <c r="AV397" s="83">
        <f t="shared" ca="1" si="207"/>
        <v>9.3969276804273254E-17</v>
      </c>
      <c r="AW397" s="83">
        <f t="shared" ca="1" si="207"/>
        <v>9.3969276804273254E-17</v>
      </c>
      <c r="AX397" s="83">
        <f t="shared" ca="1" si="207"/>
        <v>9.3969276804273254E-17</v>
      </c>
      <c r="AY397" s="83">
        <f t="shared" ca="1" si="207"/>
        <v>9.3969276804273254E-17</v>
      </c>
      <c r="AZ397" s="83">
        <f t="shared" ca="1" si="207"/>
        <v>9.3969276804273254E-17</v>
      </c>
      <c r="BA397" s="83">
        <f t="shared" ca="1" si="207"/>
        <v>9.3969276804273254E-17</v>
      </c>
      <c r="BB397" s="83">
        <f t="shared" ca="1" si="207"/>
        <v>9.3969276804273254E-17</v>
      </c>
      <c r="BC397" s="83">
        <f t="shared" ca="1" si="207"/>
        <v>9.3969276804273254E-17</v>
      </c>
      <c r="BD397" s="83">
        <f t="shared" ca="1" si="207"/>
        <v>9.3969276804273254E-17</v>
      </c>
      <c r="BE397" s="83">
        <f t="shared" ca="1" si="207"/>
        <v>9.3969276804273254E-17</v>
      </c>
      <c r="BF397" s="83">
        <f t="shared" ca="1" si="207"/>
        <v>9.3969276804273254E-17</v>
      </c>
      <c r="BG397" s="83">
        <f t="shared" ca="1" si="207"/>
        <v>9.3969276804273254E-17</v>
      </c>
      <c r="BH397" s="83">
        <f ca="1">BH396*$C397</f>
        <v>9.3969276804273254E-17</v>
      </c>
    </row>
    <row r="399" spans="1:61" x14ac:dyDescent="0.25">
      <c r="A399" s="196" t="str">
        <f>A$34</f>
        <v>Other (Martin Solar, West County 1,2,3)</v>
      </c>
      <c r="B399" s="196"/>
    </row>
    <row r="400" spans="1:61" x14ac:dyDescent="0.25">
      <c r="A400" s="197" t="s">
        <v>132</v>
      </c>
      <c r="B400" s="197"/>
      <c r="G400" s="171">
        <f>G$60</f>
        <v>0.95</v>
      </c>
      <c r="H400" s="171">
        <f t="shared" ref="H400:M400" si="208">H$60</f>
        <v>0.98</v>
      </c>
      <c r="I400" s="171">
        <f t="shared" si="208"/>
        <v>0.96</v>
      </c>
      <c r="J400" s="171">
        <f t="shared" si="208"/>
        <v>0.96</v>
      </c>
      <c r="K400" s="171">
        <f t="shared" si="208"/>
        <v>0.96</v>
      </c>
      <c r="L400" s="171">
        <f t="shared" si="208"/>
        <v>0.96</v>
      </c>
      <c r="M400" s="171">
        <f t="shared" si="208"/>
        <v>0.96</v>
      </c>
      <c r="N400" s="171"/>
    </row>
    <row r="401" spans="1:61" x14ac:dyDescent="0.25">
      <c r="A401" s="197" t="s">
        <v>109</v>
      </c>
      <c r="B401" s="197"/>
      <c r="D401" s="144">
        <f>SUM(G401:N401)</f>
        <v>2.1116279541999994</v>
      </c>
      <c r="G401" s="211">
        <f>G$34*G400</f>
        <v>0.43754423599999986</v>
      </c>
      <c r="H401" s="211">
        <f t="shared" ref="H401:N401" si="209">H$34*H400</f>
        <v>0.46894253419999993</v>
      </c>
      <c r="I401" s="211">
        <f t="shared" si="209"/>
        <v>0.28897367999999996</v>
      </c>
      <c r="J401" s="211">
        <f t="shared" si="209"/>
        <v>0.91616750399999991</v>
      </c>
      <c r="K401" s="211">
        <f t="shared" si="209"/>
        <v>0</v>
      </c>
      <c r="L401" s="211">
        <f t="shared" si="209"/>
        <v>0</v>
      </c>
      <c r="M401" s="211">
        <f t="shared" si="209"/>
        <v>0</v>
      </c>
      <c r="N401" s="211">
        <f t="shared" si="209"/>
        <v>0</v>
      </c>
    </row>
    <row r="402" spans="1:61" x14ac:dyDescent="0.25">
      <c r="A402" s="197" t="s">
        <v>110</v>
      </c>
      <c r="B402" s="197"/>
      <c r="G402" s="144">
        <f t="shared" ref="G402:N402" si="210">+F402+G401</f>
        <v>0.43754423599999986</v>
      </c>
      <c r="H402" s="144">
        <f t="shared" si="210"/>
        <v>0.90648677019999979</v>
      </c>
      <c r="I402" s="144">
        <f t="shared" si="210"/>
        <v>1.1954604501999997</v>
      </c>
      <c r="J402" s="144">
        <f t="shared" si="210"/>
        <v>2.1116279541999994</v>
      </c>
      <c r="K402" s="144">
        <f t="shared" si="210"/>
        <v>2.1116279541999994</v>
      </c>
      <c r="L402" s="144">
        <f t="shared" si="210"/>
        <v>2.1116279541999994</v>
      </c>
      <c r="M402" s="144">
        <f t="shared" si="210"/>
        <v>2.1116279541999994</v>
      </c>
      <c r="N402" s="144">
        <f t="shared" si="210"/>
        <v>2.1116279541999994</v>
      </c>
    </row>
    <row r="403" spans="1:61" x14ac:dyDescent="0.25">
      <c r="A403" s="197"/>
      <c r="B403" s="197"/>
    </row>
    <row r="404" spans="1:61" x14ac:dyDescent="0.25">
      <c r="A404" s="198" t="s">
        <v>111</v>
      </c>
      <c r="B404" s="198"/>
      <c r="G404" s="144">
        <f t="shared" ref="G404:BH404" si="211">F407</f>
        <v>0</v>
      </c>
      <c r="H404" s="144">
        <f t="shared" si="211"/>
        <v>0.41566702419999985</v>
      </c>
      <c r="I404" s="144">
        <f t="shared" si="211"/>
        <v>0.83928521988999982</v>
      </c>
      <c r="J404" s="144">
        <f t="shared" si="211"/>
        <v>1.0684858773799999</v>
      </c>
      <c r="K404" s="144">
        <f t="shared" si="211"/>
        <v>1.8790719836699998</v>
      </c>
      <c r="L404" s="144">
        <f t="shared" si="211"/>
        <v>1.7734905859599999</v>
      </c>
      <c r="M404" s="144">
        <f t="shared" si="211"/>
        <v>1.6679091882499999</v>
      </c>
      <c r="N404" s="144">
        <f t="shared" si="211"/>
        <v>1.5623277905399999</v>
      </c>
      <c r="O404" s="144">
        <f t="shared" si="211"/>
        <v>1.45674639283</v>
      </c>
      <c r="P404" s="144">
        <f t="shared" si="211"/>
        <v>1.35116499512</v>
      </c>
      <c r="Q404" s="144">
        <f t="shared" si="211"/>
        <v>1.24558359741</v>
      </c>
      <c r="R404" s="144">
        <f t="shared" si="211"/>
        <v>1.1400021997000001</v>
      </c>
      <c r="S404" s="144">
        <f t="shared" si="211"/>
        <v>1.0344208019900001</v>
      </c>
      <c r="T404" s="144">
        <f t="shared" si="211"/>
        <v>0.92883940428000011</v>
      </c>
      <c r="U404" s="144">
        <f t="shared" si="211"/>
        <v>0.82325800657000014</v>
      </c>
      <c r="V404" s="144">
        <f t="shared" si="211"/>
        <v>0.71767660886000018</v>
      </c>
      <c r="W404" s="144">
        <f t="shared" si="211"/>
        <v>0.61209521115000021</v>
      </c>
      <c r="X404" s="144">
        <f t="shared" si="211"/>
        <v>0.50651381344000024</v>
      </c>
      <c r="Y404" s="144">
        <f t="shared" si="211"/>
        <v>0.40093241573000027</v>
      </c>
      <c r="Z404" s="144">
        <f t="shared" si="211"/>
        <v>0.2953510180200003</v>
      </c>
      <c r="AA404" s="144">
        <f t="shared" si="211"/>
        <v>0.18976962031000033</v>
      </c>
      <c r="AB404" s="144">
        <f t="shared" si="211"/>
        <v>8.4188222600000362E-2</v>
      </c>
      <c r="AC404" s="144">
        <f t="shared" si="211"/>
        <v>4.4408920985006262E-16</v>
      </c>
      <c r="AD404" s="144">
        <f t="shared" si="211"/>
        <v>4.4408920985006262E-16</v>
      </c>
      <c r="AE404" s="144">
        <f t="shared" si="211"/>
        <v>4.4408920985006262E-16</v>
      </c>
      <c r="AF404" s="144">
        <f t="shared" si="211"/>
        <v>4.4408920985006262E-16</v>
      </c>
      <c r="AG404" s="144">
        <f t="shared" si="211"/>
        <v>4.4408920985006262E-16</v>
      </c>
      <c r="AH404" s="144">
        <f t="shared" si="211"/>
        <v>4.4408920985006262E-16</v>
      </c>
      <c r="AI404" s="144">
        <f t="shared" si="211"/>
        <v>4.4408920985006262E-16</v>
      </c>
      <c r="AJ404" s="144">
        <f t="shared" si="211"/>
        <v>4.4408920985006262E-16</v>
      </c>
      <c r="AK404" s="144">
        <f t="shared" si="211"/>
        <v>4.4408920985006262E-16</v>
      </c>
      <c r="AL404" s="144">
        <f t="shared" si="211"/>
        <v>4.4408920985006262E-16</v>
      </c>
      <c r="AM404" s="144">
        <f t="shared" si="211"/>
        <v>4.4408920985006262E-16</v>
      </c>
      <c r="AN404" s="144">
        <f t="shared" si="211"/>
        <v>4.4408920985006262E-16</v>
      </c>
      <c r="AO404" s="144">
        <f t="shared" si="211"/>
        <v>4.4408920985006262E-16</v>
      </c>
      <c r="AP404" s="144">
        <f t="shared" si="211"/>
        <v>4.4408920985006262E-16</v>
      </c>
      <c r="AQ404" s="144">
        <f t="shared" si="211"/>
        <v>4.4408920985006262E-16</v>
      </c>
      <c r="AR404" s="144">
        <f t="shared" si="211"/>
        <v>4.4408920985006262E-16</v>
      </c>
      <c r="AS404" s="144">
        <f t="shared" si="211"/>
        <v>4.4408920985006262E-16</v>
      </c>
      <c r="AT404" s="144">
        <f t="shared" si="211"/>
        <v>4.4408920985006262E-16</v>
      </c>
      <c r="AU404" s="144">
        <f t="shared" si="211"/>
        <v>4.4408920985006262E-16</v>
      </c>
      <c r="AV404" s="144">
        <f t="shared" si="211"/>
        <v>4.4408920985006262E-16</v>
      </c>
      <c r="AW404" s="144">
        <f t="shared" si="211"/>
        <v>4.4408920985006262E-16</v>
      </c>
      <c r="AX404" s="144">
        <f t="shared" si="211"/>
        <v>4.4408920985006262E-16</v>
      </c>
      <c r="AY404" s="144">
        <f t="shared" si="211"/>
        <v>4.4408920985006262E-16</v>
      </c>
      <c r="AZ404" s="144">
        <f t="shared" si="211"/>
        <v>4.4408920985006262E-16</v>
      </c>
      <c r="BA404" s="144">
        <f t="shared" si="211"/>
        <v>4.4408920985006262E-16</v>
      </c>
      <c r="BB404" s="144">
        <f t="shared" si="211"/>
        <v>4.4408920985006262E-16</v>
      </c>
      <c r="BC404" s="144">
        <f t="shared" si="211"/>
        <v>4.4408920985006262E-16</v>
      </c>
      <c r="BD404" s="144">
        <f t="shared" si="211"/>
        <v>4.4408920985006262E-16</v>
      </c>
      <c r="BE404" s="144">
        <f t="shared" si="211"/>
        <v>4.4408920985006262E-16</v>
      </c>
      <c r="BF404" s="144">
        <f t="shared" si="211"/>
        <v>4.4408920985006262E-16</v>
      </c>
      <c r="BG404" s="144">
        <f t="shared" si="211"/>
        <v>4.4408920985006262E-16</v>
      </c>
      <c r="BH404" s="144">
        <f t="shared" si="211"/>
        <v>4.4408920985006262E-16</v>
      </c>
      <c r="BI404" s="144"/>
    </row>
    <row r="405" spans="1:61" x14ac:dyDescent="0.25">
      <c r="A405" s="198" t="s">
        <v>112</v>
      </c>
      <c r="B405" s="198"/>
      <c r="D405" s="144">
        <f>SUM(G405:N405)</f>
        <v>2.1116279541999994</v>
      </c>
      <c r="E405" s="144"/>
      <c r="F405" s="144"/>
      <c r="G405" s="144">
        <f>G401</f>
        <v>0.43754423599999986</v>
      </c>
      <c r="H405" s="144">
        <f>H401</f>
        <v>0.46894253419999993</v>
      </c>
      <c r="I405" s="144">
        <f>I401</f>
        <v>0.28897367999999996</v>
      </c>
      <c r="J405" s="144">
        <f t="shared" ref="J405:BH405" si="212">J401</f>
        <v>0.91616750399999991</v>
      </c>
      <c r="K405" s="144">
        <f t="shared" si="212"/>
        <v>0</v>
      </c>
      <c r="L405" s="144">
        <f t="shared" si="212"/>
        <v>0</v>
      </c>
      <c r="M405" s="144">
        <f t="shared" si="212"/>
        <v>0</v>
      </c>
      <c r="N405" s="144">
        <f t="shared" si="212"/>
        <v>0</v>
      </c>
      <c r="O405" s="144">
        <f t="shared" si="212"/>
        <v>0</v>
      </c>
      <c r="P405" s="144">
        <f t="shared" si="212"/>
        <v>0</v>
      </c>
      <c r="Q405" s="144">
        <f t="shared" si="212"/>
        <v>0</v>
      </c>
      <c r="R405" s="144">
        <f t="shared" si="212"/>
        <v>0</v>
      </c>
      <c r="S405" s="144">
        <f t="shared" si="212"/>
        <v>0</v>
      </c>
      <c r="T405" s="144">
        <f t="shared" si="212"/>
        <v>0</v>
      </c>
      <c r="U405" s="144">
        <f t="shared" si="212"/>
        <v>0</v>
      </c>
      <c r="V405" s="144">
        <f t="shared" si="212"/>
        <v>0</v>
      </c>
      <c r="W405" s="144">
        <f t="shared" si="212"/>
        <v>0</v>
      </c>
      <c r="X405" s="144">
        <f t="shared" si="212"/>
        <v>0</v>
      </c>
      <c r="Y405" s="144">
        <f t="shared" si="212"/>
        <v>0</v>
      </c>
      <c r="Z405" s="144">
        <f t="shared" si="212"/>
        <v>0</v>
      </c>
      <c r="AA405" s="144">
        <f t="shared" si="212"/>
        <v>0</v>
      </c>
      <c r="AB405" s="144">
        <f t="shared" si="212"/>
        <v>0</v>
      </c>
      <c r="AC405" s="144">
        <f t="shared" si="212"/>
        <v>0</v>
      </c>
      <c r="AD405" s="144">
        <f t="shared" si="212"/>
        <v>0</v>
      </c>
      <c r="AE405" s="144">
        <f t="shared" si="212"/>
        <v>0</v>
      </c>
      <c r="AF405" s="144">
        <f t="shared" si="212"/>
        <v>0</v>
      </c>
      <c r="AG405" s="144">
        <f t="shared" si="212"/>
        <v>0</v>
      </c>
      <c r="AH405" s="144">
        <f t="shared" si="212"/>
        <v>0</v>
      </c>
      <c r="AI405" s="144">
        <f t="shared" si="212"/>
        <v>0</v>
      </c>
      <c r="AJ405" s="144">
        <f t="shared" si="212"/>
        <v>0</v>
      </c>
      <c r="AK405" s="144">
        <f t="shared" si="212"/>
        <v>0</v>
      </c>
      <c r="AL405" s="144">
        <f t="shared" si="212"/>
        <v>0</v>
      </c>
      <c r="AM405" s="144">
        <f t="shared" si="212"/>
        <v>0</v>
      </c>
      <c r="AN405" s="144">
        <f t="shared" si="212"/>
        <v>0</v>
      </c>
      <c r="AO405" s="144">
        <f t="shared" si="212"/>
        <v>0</v>
      </c>
      <c r="AP405" s="144">
        <f t="shared" si="212"/>
        <v>0</v>
      </c>
      <c r="AQ405" s="144">
        <f t="shared" si="212"/>
        <v>0</v>
      </c>
      <c r="AR405" s="144">
        <f t="shared" si="212"/>
        <v>0</v>
      </c>
      <c r="AS405" s="144">
        <f t="shared" si="212"/>
        <v>0</v>
      </c>
      <c r="AT405" s="144">
        <f t="shared" si="212"/>
        <v>0</v>
      </c>
      <c r="AU405" s="144">
        <f t="shared" si="212"/>
        <v>0</v>
      </c>
      <c r="AV405" s="144">
        <f t="shared" si="212"/>
        <v>0</v>
      </c>
      <c r="AW405" s="144">
        <f t="shared" si="212"/>
        <v>0</v>
      </c>
      <c r="AX405" s="144">
        <f t="shared" si="212"/>
        <v>0</v>
      </c>
      <c r="AY405" s="144">
        <f t="shared" si="212"/>
        <v>0</v>
      </c>
      <c r="AZ405" s="144">
        <f t="shared" si="212"/>
        <v>0</v>
      </c>
      <c r="BA405" s="144">
        <f t="shared" si="212"/>
        <v>0</v>
      </c>
      <c r="BB405" s="144">
        <f t="shared" si="212"/>
        <v>0</v>
      </c>
      <c r="BC405" s="144">
        <f t="shared" si="212"/>
        <v>0</v>
      </c>
      <c r="BD405" s="144">
        <f t="shared" si="212"/>
        <v>0</v>
      </c>
      <c r="BE405" s="144">
        <f t="shared" si="212"/>
        <v>0</v>
      </c>
      <c r="BF405" s="144">
        <f t="shared" si="212"/>
        <v>0</v>
      </c>
      <c r="BG405" s="144">
        <f t="shared" si="212"/>
        <v>0</v>
      </c>
      <c r="BH405" s="144">
        <f t="shared" si="212"/>
        <v>0</v>
      </c>
      <c r="BI405" s="144"/>
    </row>
    <row r="406" spans="1:61" x14ac:dyDescent="0.25">
      <c r="A406" s="198" t="s">
        <v>113</v>
      </c>
      <c r="B406" s="198"/>
      <c r="C406" s="147">
        <f>C$34</f>
        <v>0.05</v>
      </c>
      <c r="D406" s="144">
        <f>SUM(G406:BH406)</f>
        <v>-2.1116279541999994</v>
      </c>
      <c r="G406" s="144">
        <f>MAX(-SUM($F401:G401)*$C406,-SUM($F401:G401)-SUM($E406:F406))</f>
        <v>-2.1877211799999994E-2</v>
      </c>
      <c r="H406" s="144">
        <f>MAX(-SUM($F401:H401)*$C406,-SUM($F401:H401)-SUM($E406:G406))</f>
        <v>-4.5324338509999992E-2</v>
      </c>
      <c r="I406" s="144">
        <f>MAX(-SUM($F401:I401)*$C406,-SUM($F401:I401)-SUM($E406:H406))</f>
        <v>-5.9773022509999989E-2</v>
      </c>
      <c r="J406" s="144">
        <f>MAX(-SUM($F401:J401)*$C406,-SUM($F401:J401)-SUM($E406:I406))</f>
        <v>-0.10558139770999997</v>
      </c>
      <c r="K406" s="144">
        <f>MAX(-SUM($F401:K401)*$C406,-SUM($F401:K401)-SUM($E406:J406))</f>
        <v>-0.10558139770999997</v>
      </c>
      <c r="L406" s="144">
        <f>MAX(-SUM($F401:L401)*$C406,-SUM($F401:L401)-SUM($E406:K406))</f>
        <v>-0.10558139770999997</v>
      </c>
      <c r="M406" s="144">
        <f>MAX(-SUM($F401:M401)*$C406,-SUM($F401:M401)-SUM($E406:L406))</f>
        <v>-0.10558139770999997</v>
      </c>
      <c r="N406" s="144">
        <f>MAX(-SUM($F401:N401)*$C406,-SUM($F401:N401)-SUM($E406:M406))</f>
        <v>-0.10558139770999997</v>
      </c>
      <c r="O406" s="144">
        <f>MAX(-SUM($F401:O401)*$C406,-SUM($F401:O401)-SUM($E406:N406))</f>
        <v>-0.10558139770999997</v>
      </c>
      <c r="P406" s="144">
        <f>MAX(-SUM($F401:P401)*$C406,-SUM($F401:P401)-SUM($E406:O406))</f>
        <v>-0.10558139770999997</v>
      </c>
      <c r="Q406" s="144">
        <f>MAX(-SUM($F401:Q401)*$C406,-SUM($F401:Q401)-SUM($E406:P406))</f>
        <v>-0.10558139770999997</v>
      </c>
      <c r="R406" s="144">
        <f>MAX(-SUM($F401:R401)*$C406,-SUM($F401:R401)-SUM($E406:Q406))</f>
        <v>-0.10558139770999997</v>
      </c>
      <c r="S406" s="144">
        <f>MAX(-SUM($F401:S401)*$C406,-SUM($F401:S401)-SUM($E406:R406))</f>
        <v>-0.10558139770999997</v>
      </c>
      <c r="T406" s="144">
        <f>MAX(-SUM($F401:T401)*$C406,-SUM($F401:T401)-SUM($E406:S406))</f>
        <v>-0.10558139770999997</v>
      </c>
      <c r="U406" s="144">
        <f>MAX(-SUM($F401:U401)*$C406,-SUM($F401:U401)-SUM($E406:T406))</f>
        <v>-0.10558139770999997</v>
      </c>
      <c r="V406" s="144">
        <f>MAX(-SUM($F401:V401)*$C406,-SUM($F401:V401)-SUM($E406:U406))</f>
        <v>-0.10558139770999997</v>
      </c>
      <c r="W406" s="144">
        <f>MAX(-SUM($F401:W401)*$C406,-SUM($F401:W401)-SUM($E406:V406))</f>
        <v>-0.10558139770999997</v>
      </c>
      <c r="X406" s="144">
        <f>MAX(-SUM($F401:X401)*$C406,-SUM($F401:X401)-SUM($E406:W406))</f>
        <v>-0.10558139770999997</v>
      </c>
      <c r="Y406" s="144">
        <f>MAX(-SUM($F401:Y401)*$C406,-SUM($F401:Y401)-SUM($E406:X406))</f>
        <v>-0.10558139770999997</v>
      </c>
      <c r="Z406" s="144">
        <f>MAX(-SUM($F401:Z401)*$C406,-SUM($F401:Z401)-SUM($E406:Y406))</f>
        <v>-0.10558139770999997</v>
      </c>
      <c r="AA406" s="144">
        <f>MAX(-SUM($F401:AA401)*$C406,-SUM($F401:AA401)-SUM($E406:Z406))</f>
        <v>-0.10558139770999997</v>
      </c>
      <c r="AB406" s="144">
        <f>MAX(-SUM($F401:AB401)*$C406,-SUM($F401:AB401)-SUM($E406:AA406))</f>
        <v>-8.4188222599999918E-2</v>
      </c>
      <c r="AC406" s="144">
        <f>MAX(-SUM($F401:AC401)*$C406,-SUM($F401:AC401)-SUM($E406:AB406))</f>
        <v>0</v>
      </c>
      <c r="AD406" s="144">
        <f>MAX(-SUM($F401:AD401)*$C406,-SUM($F401:AD401)-SUM($E406:AC406))</f>
        <v>0</v>
      </c>
      <c r="AE406" s="144">
        <f>MAX(-SUM($F401:AE401)*$C406,-SUM($F401:AE401)-SUM($E406:AD406))</f>
        <v>0</v>
      </c>
      <c r="AF406" s="144">
        <f>MAX(-SUM($F401:AF401)*$C406,-SUM($F401:AF401)-SUM($E406:AE406))</f>
        <v>0</v>
      </c>
      <c r="AG406" s="144">
        <f>MAX(-SUM($F401:AG401)*$C406,-SUM($F401:AG401)-SUM($E406:AF406))</f>
        <v>0</v>
      </c>
      <c r="AH406" s="144">
        <f>MAX(-SUM($F401:AH401)*$C406,-SUM($F401:AH401)-SUM($E406:AG406))</f>
        <v>0</v>
      </c>
      <c r="AI406" s="144">
        <f>MAX(-SUM($F401:AI401)*$C406,-SUM($F401:AI401)-SUM($E406:AH406))</f>
        <v>0</v>
      </c>
      <c r="AJ406" s="144">
        <f>MAX(-SUM($F401:AJ401)*$C406,-SUM($F401:AJ401)-SUM($E406:AI406))</f>
        <v>0</v>
      </c>
      <c r="AK406" s="144">
        <f>MAX(-SUM($F401:AK401)*$C406,-SUM($F401:AK401)-SUM($E406:AJ406))</f>
        <v>0</v>
      </c>
      <c r="AL406" s="144">
        <f>MAX(-SUM($F401:AL401)*$C406,-SUM($F401:AL401)-SUM($E406:AK406))</f>
        <v>0</v>
      </c>
      <c r="AM406" s="144">
        <f>MAX(-SUM($F401:AM401)*$C406,-SUM($F401:AM401)-SUM($E406:AL406))</f>
        <v>0</v>
      </c>
      <c r="AN406" s="144">
        <f>MAX(-SUM($F401:AN401)*$C406,-SUM($F401:AN401)-SUM($E406:AM406))</f>
        <v>0</v>
      </c>
      <c r="AO406" s="144">
        <f>MAX(-SUM($F401:AO401)*$C406,-SUM($F401:AO401)-SUM($E406:AN406))</f>
        <v>0</v>
      </c>
      <c r="AP406" s="144">
        <f>MAX(-SUM($F401:AP401)*$C406,-SUM($F401:AP401)-SUM($E406:AO406))</f>
        <v>0</v>
      </c>
      <c r="AQ406" s="144">
        <f>MAX(-SUM($F401:AQ401)*$C406,-SUM($F401:AQ401)-SUM($E406:AP406))</f>
        <v>0</v>
      </c>
      <c r="AR406" s="144">
        <f>MAX(-SUM($F401:AR401)*$C406,-SUM($F401:AR401)-SUM($E406:AQ406))</f>
        <v>0</v>
      </c>
      <c r="AS406" s="144">
        <f>MAX(-SUM($F401:AS401)*$C406,-SUM($F401:AS401)-SUM($E406:AR406))</f>
        <v>0</v>
      </c>
      <c r="AT406" s="144">
        <f>MAX(-SUM($F401:AT401)*$C406,-SUM($F401:AT401)-SUM($E406:AS406))</f>
        <v>0</v>
      </c>
      <c r="AU406" s="144">
        <f>MAX(-SUM($F401:AU401)*$C406,-SUM($F401:AU401)-SUM($E406:AT406))</f>
        <v>0</v>
      </c>
      <c r="AV406" s="144">
        <f>MAX(-SUM($F401:AV401)*$C406,-SUM($F401:AV401)-SUM($E406:AU406))</f>
        <v>0</v>
      </c>
      <c r="AW406" s="144">
        <f>MAX(-SUM($F401:AW401)*$C406,-SUM($F401:AW401)-SUM($E406:AV406))</f>
        <v>0</v>
      </c>
      <c r="AX406" s="144">
        <f>MAX(-SUM($F401:AX401)*$C406,-SUM($F401:AX401)-SUM($E406:AW406))</f>
        <v>0</v>
      </c>
      <c r="AY406" s="144">
        <f>MAX(-SUM($F401:AY401)*$C406,-SUM($F401:AY401)-SUM($E406:AX406))</f>
        <v>0</v>
      </c>
      <c r="AZ406" s="144">
        <f>MAX(-SUM($F401:AZ401)*$C406,-SUM($F401:AZ401)-SUM($E406:AY406))</f>
        <v>0</v>
      </c>
      <c r="BA406" s="144">
        <f>MAX(-SUM($F401:BA401)*$C406,-SUM($F401:BA401)-SUM($E406:AZ406))</f>
        <v>0</v>
      </c>
      <c r="BB406" s="144">
        <f>MAX(-SUM($F401:BB401)*$C406,-SUM($F401:BB401)-SUM($E406:BA406))</f>
        <v>0</v>
      </c>
      <c r="BC406" s="144">
        <f>MAX(-SUM($F401:BC401)*$C406,-SUM($F401:BC401)-SUM($E406:BB406))</f>
        <v>0</v>
      </c>
      <c r="BD406" s="144">
        <f>MAX(-SUM($F401:BD401)*$C406,-SUM($F401:BD401)-SUM($E406:BC406))</f>
        <v>0</v>
      </c>
      <c r="BE406" s="144">
        <f>MAX(-SUM($F401:BE401)*$C406,-SUM($F401:BE401)-SUM($E406:BD406))</f>
        <v>0</v>
      </c>
      <c r="BF406" s="144">
        <f>MAX(-SUM($F401:BF401)*$C406,-SUM($F401:BF401)-SUM($E406:BE406))</f>
        <v>0</v>
      </c>
      <c r="BG406" s="144">
        <f>MAX(-SUM($F401:BG401)*$C406,-SUM($F401:BG401)-SUM($E406:BF406))</f>
        <v>0</v>
      </c>
      <c r="BH406" s="144">
        <f>MAX(-SUM($F401:BH401)*$C406,-SUM($F401:BH401)-SUM($E406:BG406))</f>
        <v>0</v>
      </c>
      <c r="BI406" s="144"/>
    </row>
    <row r="407" spans="1:61" x14ac:dyDescent="0.25">
      <c r="A407" s="199" t="s">
        <v>114</v>
      </c>
      <c r="B407" s="199"/>
      <c r="D407" s="92">
        <f>SUM(D404:D406)</f>
        <v>0</v>
      </c>
      <c r="G407" s="92">
        <f>SUM(G404:G406)</f>
        <v>0.41566702419999985</v>
      </c>
      <c r="H407" s="92">
        <f>SUM(H404:H406)</f>
        <v>0.83928521988999982</v>
      </c>
      <c r="I407" s="92">
        <f>SUM(I404:I406)</f>
        <v>1.0684858773799999</v>
      </c>
      <c r="J407" s="92">
        <f t="shared" ref="J407:BH407" si="213">SUM(J404:J406)</f>
        <v>1.8790719836699998</v>
      </c>
      <c r="K407" s="92">
        <f t="shared" si="213"/>
        <v>1.7734905859599999</v>
      </c>
      <c r="L407" s="92">
        <f t="shared" si="213"/>
        <v>1.6679091882499999</v>
      </c>
      <c r="M407" s="92">
        <f t="shared" si="213"/>
        <v>1.5623277905399999</v>
      </c>
      <c r="N407" s="92">
        <f t="shared" si="213"/>
        <v>1.45674639283</v>
      </c>
      <c r="O407" s="92">
        <f t="shared" si="213"/>
        <v>1.35116499512</v>
      </c>
      <c r="P407" s="92">
        <f t="shared" si="213"/>
        <v>1.24558359741</v>
      </c>
      <c r="Q407" s="92">
        <f t="shared" si="213"/>
        <v>1.1400021997000001</v>
      </c>
      <c r="R407" s="92">
        <f t="shared" si="213"/>
        <v>1.0344208019900001</v>
      </c>
      <c r="S407" s="92">
        <f t="shared" si="213"/>
        <v>0.92883940428000011</v>
      </c>
      <c r="T407" s="92">
        <f t="shared" si="213"/>
        <v>0.82325800657000014</v>
      </c>
      <c r="U407" s="92">
        <f t="shared" si="213"/>
        <v>0.71767660886000018</v>
      </c>
      <c r="V407" s="92">
        <f t="shared" si="213"/>
        <v>0.61209521115000021</v>
      </c>
      <c r="W407" s="92">
        <f t="shared" si="213"/>
        <v>0.50651381344000024</v>
      </c>
      <c r="X407" s="92">
        <f t="shared" si="213"/>
        <v>0.40093241573000027</v>
      </c>
      <c r="Y407" s="92">
        <f t="shared" si="213"/>
        <v>0.2953510180200003</v>
      </c>
      <c r="Z407" s="92">
        <f t="shared" si="213"/>
        <v>0.18976962031000033</v>
      </c>
      <c r="AA407" s="92">
        <f t="shared" si="213"/>
        <v>8.4188222600000362E-2</v>
      </c>
      <c r="AB407" s="92">
        <f t="shared" si="213"/>
        <v>4.4408920985006262E-16</v>
      </c>
      <c r="AC407" s="92">
        <f t="shared" si="213"/>
        <v>4.4408920985006262E-16</v>
      </c>
      <c r="AD407" s="92">
        <f t="shared" si="213"/>
        <v>4.4408920985006262E-16</v>
      </c>
      <c r="AE407" s="92">
        <f t="shared" si="213"/>
        <v>4.4408920985006262E-16</v>
      </c>
      <c r="AF407" s="92">
        <f t="shared" si="213"/>
        <v>4.4408920985006262E-16</v>
      </c>
      <c r="AG407" s="92">
        <f t="shared" si="213"/>
        <v>4.4408920985006262E-16</v>
      </c>
      <c r="AH407" s="92">
        <f t="shared" si="213"/>
        <v>4.4408920985006262E-16</v>
      </c>
      <c r="AI407" s="92">
        <f t="shared" si="213"/>
        <v>4.4408920985006262E-16</v>
      </c>
      <c r="AJ407" s="92">
        <f t="shared" si="213"/>
        <v>4.4408920985006262E-16</v>
      </c>
      <c r="AK407" s="92">
        <f t="shared" si="213"/>
        <v>4.4408920985006262E-16</v>
      </c>
      <c r="AL407" s="92">
        <f t="shared" si="213"/>
        <v>4.4408920985006262E-16</v>
      </c>
      <c r="AM407" s="92">
        <f t="shared" si="213"/>
        <v>4.4408920985006262E-16</v>
      </c>
      <c r="AN407" s="92">
        <f t="shared" si="213"/>
        <v>4.4408920985006262E-16</v>
      </c>
      <c r="AO407" s="92">
        <f t="shared" si="213"/>
        <v>4.4408920985006262E-16</v>
      </c>
      <c r="AP407" s="92">
        <f t="shared" si="213"/>
        <v>4.4408920985006262E-16</v>
      </c>
      <c r="AQ407" s="92">
        <f t="shared" si="213"/>
        <v>4.4408920985006262E-16</v>
      </c>
      <c r="AR407" s="92">
        <f t="shared" si="213"/>
        <v>4.4408920985006262E-16</v>
      </c>
      <c r="AS407" s="92">
        <f t="shared" si="213"/>
        <v>4.4408920985006262E-16</v>
      </c>
      <c r="AT407" s="92">
        <f t="shared" si="213"/>
        <v>4.4408920985006262E-16</v>
      </c>
      <c r="AU407" s="92">
        <f t="shared" si="213"/>
        <v>4.4408920985006262E-16</v>
      </c>
      <c r="AV407" s="92">
        <f t="shared" si="213"/>
        <v>4.4408920985006262E-16</v>
      </c>
      <c r="AW407" s="92">
        <f t="shared" si="213"/>
        <v>4.4408920985006262E-16</v>
      </c>
      <c r="AX407" s="92">
        <f t="shared" si="213"/>
        <v>4.4408920985006262E-16</v>
      </c>
      <c r="AY407" s="92">
        <f t="shared" si="213"/>
        <v>4.4408920985006262E-16</v>
      </c>
      <c r="AZ407" s="92">
        <f t="shared" si="213"/>
        <v>4.4408920985006262E-16</v>
      </c>
      <c r="BA407" s="92">
        <f t="shared" si="213"/>
        <v>4.4408920985006262E-16</v>
      </c>
      <c r="BB407" s="92">
        <f t="shared" si="213"/>
        <v>4.4408920985006262E-16</v>
      </c>
      <c r="BC407" s="92">
        <f t="shared" si="213"/>
        <v>4.4408920985006262E-16</v>
      </c>
      <c r="BD407" s="92">
        <f t="shared" si="213"/>
        <v>4.4408920985006262E-16</v>
      </c>
      <c r="BE407" s="92">
        <f t="shared" si="213"/>
        <v>4.4408920985006262E-16</v>
      </c>
      <c r="BF407" s="92">
        <f t="shared" si="213"/>
        <v>4.4408920985006262E-16</v>
      </c>
      <c r="BG407" s="92">
        <f t="shared" si="213"/>
        <v>4.4408920985006262E-16</v>
      </c>
      <c r="BH407" s="92">
        <f t="shared" si="213"/>
        <v>4.4408920985006262E-16</v>
      </c>
    </row>
    <row r="408" spans="1:61" x14ac:dyDescent="0.25">
      <c r="A408" s="197"/>
      <c r="B408" s="197"/>
    </row>
    <row r="409" spans="1:61" x14ac:dyDescent="0.25">
      <c r="A409" s="197" t="s">
        <v>115</v>
      </c>
      <c r="B409" s="197"/>
      <c r="G409" s="83">
        <f>G407</f>
        <v>0.41566702419999985</v>
      </c>
      <c r="H409" s="83">
        <f>H407</f>
        <v>0.83928521988999982</v>
      </c>
      <c r="I409" s="83">
        <f>I407</f>
        <v>1.0684858773799999</v>
      </c>
      <c r="J409" s="83">
        <f>J407</f>
        <v>1.8790719836699998</v>
      </c>
      <c r="K409" s="83">
        <f t="shared" ref="K409:BH409" si="214">K407</f>
        <v>1.7734905859599999</v>
      </c>
      <c r="L409" s="83">
        <f t="shared" si="214"/>
        <v>1.6679091882499999</v>
      </c>
      <c r="M409" s="83">
        <f t="shared" si="214"/>
        <v>1.5623277905399999</v>
      </c>
      <c r="N409" s="83">
        <f t="shared" si="214"/>
        <v>1.45674639283</v>
      </c>
      <c r="O409" s="83">
        <f t="shared" si="214"/>
        <v>1.35116499512</v>
      </c>
      <c r="P409" s="83">
        <f t="shared" si="214"/>
        <v>1.24558359741</v>
      </c>
      <c r="Q409" s="83">
        <f t="shared" si="214"/>
        <v>1.1400021997000001</v>
      </c>
      <c r="R409" s="83">
        <f t="shared" si="214"/>
        <v>1.0344208019900001</v>
      </c>
      <c r="S409" s="83">
        <f t="shared" si="214"/>
        <v>0.92883940428000011</v>
      </c>
      <c r="T409" s="83">
        <f t="shared" si="214"/>
        <v>0.82325800657000014</v>
      </c>
      <c r="U409" s="83">
        <f t="shared" si="214"/>
        <v>0.71767660886000018</v>
      </c>
      <c r="V409" s="83">
        <f t="shared" si="214"/>
        <v>0.61209521115000021</v>
      </c>
      <c r="W409" s="83">
        <f t="shared" si="214"/>
        <v>0.50651381344000024</v>
      </c>
      <c r="X409" s="83">
        <f t="shared" si="214"/>
        <v>0.40093241573000027</v>
      </c>
      <c r="Y409" s="83">
        <f t="shared" si="214"/>
        <v>0.2953510180200003</v>
      </c>
      <c r="Z409" s="83">
        <f t="shared" si="214"/>
        <v>0.18976962031000033</v>
      </c>
      <c r="AA409" s="83">
        <f t="shared" si="214"/>
        <v>8.4188222600000362E-2</v>
      </c>
      <c r="AB409" s="83">
        <f t="shared" si="214"/>
        <v>4.4408920985006262E-16</v>
      </c>
      <c r="AC409" s="83">
        <f t="shared" si="214"/>
        <v>4.4408920985006262E-16</v>
      </c>
      <c r="AD409" s="83">
        <f t="shared" si="214"/>
        <v>4.4408920985006262E-16</v>
      </c>
      <c r="AE409" s="83">
        <f t="shared" si="214"/>
        <v>4.4408920985006262E-16</v>
      </c>
      <c r="AF409" s="83">
        <f t="shared" si="214"/>
        <v>4.4408920985006262E-16</v>
      </c>
      <c r="AG409" s="83">
        <f t="shared" si="214"/>
        <v>4.4408920985006262E-16</v>
      </c>
      <c r="AH409" s="83">
        <f t="shared" si="214"/>
        <v>4.4408920985006262E-16</v>
      </c>
      <c r="AI409" s="83">
        <f t="shared" si="214"/>
        <v>4.4408920985006262E-16</v>
      </c>
      <c r="AJ409" s="83">
        <f t="shared" si="214"/>
        <v>4.4408920985006262E-16</v>
      </c>
      <c r="AK409" s="83">
        <f t="shared" si="214"/>
        <v>4.4408920985006262E-16</v>
      </c>
      <c r="AL409" s="83">
        <f t="shared" si="214"/>
        <v>4.4408920985006262E-16</v>
      </c>
      <c r="AM409" s="83">
        <f t="shared" si="214"/>
        <v>4.4408920985006262E-16</v>
      </c>
      <c r="AN409" s="83">
        <f t="shared" si="214"/>
        <v>4.4408920985006262E-16</v>
      </c>
      <c r="AO409" s="83">
        <f t="shared" si="214"/>
        <v>4.4408920985006262E-16</v>
      </c>
      <c r="AP409" s="83">
        <f t="shared" si="214"/>
        <v>4.4408920985006262E-16</v>
      </c>
      <c r="AQ409" s="83">
        <f t="shared" si="214"/>
        <v>4.4408920985006262E-16</v>
      </c>
      <c r="AR409" s="83">
        <f t="shared" si="214"/>
        <v>4.4408920985006262E-16</v>
      </c>
      <c r="AS409" s="83">
        <f t="shared" si="214"/>
        <v>4.4408920985006262E-16</v>
      </c>
      <c r="AT409" s="83">
        <f t="shared" si="214"/>
        <v>4.4408920985006262E-16</v>
      </c>
      <c r="AU409" s="83">
        <f t="shared" si="214"/>
        <v>4.4408920985006262E-16</v>
      </c>
      <c r="AV409" s="83">
        <f t="shared" si="214"/>
        <v>4.4408920985006262E-16</v>
      </c>
      <c r="AW409" s="83">
        <f t="shared" si="214"/>
        <v>4.4408920985006262E-16</v>
      </c>
      <c r="AX409" s="83">
        <f t="shared" si="214"/>
        <v>4.4408920985006262E-16</v>
      </c>
      <c r="AY409" s="83">
        <f t="shared" si="214"/>
        <v>4.4408920985006262E-16</v>
      </c>
      <c r="AZ409" s="83">
        <f t="shared" si="214"/>
        <v>4.4408920985006262E-16</v>
      </c>
      <c r="BA409" s="83">
        <f t="shared" si="214"/>
        <v>4.4408920985006262E-16</v>
      </c>
      <c r="BB409" s="83">
        <f t="shared" si="214"/>
        <v>4.4408920985006262E-16</v>
      </c>
      <c r="BC409" s="83">
        <f t="shared" si="214"/>
        <v>4.4408920985006262E-16</v>
      </c>
      <c r="BD409" s="83">
        <f t="shared" si="214"/>
        <v>4.4408920985006262E-16</v>
      </c>
      <c r="BE409" s="83">
        <f t="shared" si="214"/>
        <v>4.4408920985006262E-16</v>
      </c>
      <c r="BF409" s="83">
        <f t="shared" si="214"/>
        <v>4.4408920985006262E-16</v>
      </c>
      <c r="BG409" s="83">
        <f t="shared" si="214"/>
        <v>4.4408920985006262E-16</v>
      </c>
      <c r="BH409" s="83">
        <f t="shared" si="214"/>
        <v>4.4408920985006262E-16</v>
      </c>
    </row>
    <row r="410" spans="1:61" x14ac:dyDescent="0.25">
      <c r="A410" s="200" t="s">
        <v>133</v>
      </c>
      <c r="B410" s="200"/>
      <c r="C410" s="61">
        <f>$C$61</f>
        <v>2</v>
      </c>
      <c r="D410" s="189"/>
      <c r="G410" s="83">
        <f t="shared" ref="G410:BH410" ca="1" si="215">SUM(OFFSET(G409,0,0,1,-MIN($C410,G$55+1)))/$C410</f>
        <v>0.20783351209999992</v>
      </c>
      <c r="H410" s="83">
        <f t="shared" ca="1" si="215"/>
        <v>0.62747612204499981</v>
      </c>
      <c r="I410" s="83">
        <f t="shared" ca="1" si="215"/>
        <v>0.95388554863499986</v>
      </c>
      <c r="J410" s="83">
        <f t="shared" ca="1" si="215"/>
        <v>1.473778930525</v>
      </c>
      <c r="K410" s="83">
        <f t="shared" ca="1" si="215"/>
        <v>1.8262812848149999</v>
      </c>
      <c r="L410" s="83">
        <f t="shared" ca="1" si="215"/>
        <v>1.7206998871049999</v>
      </c>
      <c r="M410" s="83">
        <f t="shared" ca="1" si="215"/>
        <v>1.6151184893949999</v>
      </c>
      <c r="N410" s="83">
        <f t="shared" ca="1" si="215"/>
        <v>1.5095370916849999</v>
      </c>
      <c r="O410" s="83">
        <f t="shared" ca="1" si="215"/>
        <v>1.403955693975</v>
      </c>
      <c r="P410" s="83">
        <f t="shared" ca="1" si="215"/>
        <v>1.298374296265</v>
      </c>
      <c r="Q410" s="83">
        <f t="shared" ca="1" si="215"/>
        <v>1.192792898555</v>
      </c>
      <c r="R410" s="83">
        <f t="shared" ca="1" si="215"/>
        <v>1.0872115008450001</v>
      </c>
      <c r="S410" s="83">
        <f t="shared" ca="1" si="215"/>
        <v>0.9816301031350001</v>
      </c>
      <c r="T410" s="83">
        <f t="shared" ca="1" si="215"/>
        <v>0.87604870542500013</v>
      </c>
      <c r="U410" s="83">
        <f t="shared" ca="1" si="215"/>
        <v>0.77046730771500016</v>
      </c>
      <c r="V410" s="83">
        <f t="shared" ca="1" si="215"/>
        <v>0.66488591000500019</v>
      </c>
      <c r="W410" s="83">
        <f t="shared" ca="1" si="215"/>
        <v>0.55930451229500022</v>
      </c>
      <c r="X410" s="83">
        <f t="shared" ca="1" si="215"/>
        <v>0.45372311458500025</v>
      </c>
      <c r="Y410" s="83">
        <f t="shared" ca="1" si="215"/>
        <v>0.34814171687500028</v>
      </c>
      <c r="Z410" s="83">
        <f t="shared" ca="1" si="215"/>
        <v>0.24256031916500032</v>
      </c>
      <c r="AA410" s="83">
        <f t="shared" ca="1" si="215"/>
        <v>0.13697892145500035</v>
      </c>
      <c r="AB410" s="83">
        <f t="shared" ca="1" si="215"/>
        <v>4.2094111300000403E-2</v>
      </c>
      <c r="AC410" s="83">
        <f t="shared" ca="1" si="215"/>
        <v>4.4408920985006262E-16</v>
      </c>
      <c r="AD410" s="83">
        <f t="shared" ca="1" si="215"/>
        <v>4.4408920985006262E-16</v>
      </c>
      <c r="AE410" s="83">
        <f t="shared" ca="1" si="215"/>
        <v>4.4408920985006262E-16</v>
      </c>
      <c r="AF410" s="83">
        <f t="shared" ca="1" si="215"/>
        <v>4.4408920985006262E-16</v>
      </c>
      <c r="AG410" s="83">
        <f t="shared" ca="1" si="215"/>
        <v>4.4408920985006262E-16</v>
      </c>
      <c r="AH410" s="83">
        <f t="shared" ca="1" si="215"/>
        <v>4.4408920985006262E-16</v>
      </c>
      <c r="AI410" s="83">
        <f t="shared" ca="1" si="215"/>
        <v>4.4408920985006262E-16</v>
      </c>
      <c r="AJ410" s="83">
        <f t="shared" ca="1" si="215"/>
        <v>4.4408920985006262E-16</v>
      </c>
      <c r="AK410" s="83">
        <f t="shared" ca="1" si="215"/>
        <v>4.4408920985006262E-16</v>
      </c>
      <c r="AL410" s="83">
        <f t="shared" ca="1" si="215"/>
        <v>4.4408920985006262E-16</v>
      </c>
      <c r="AM410" s="83">
        <f t="shared" ca="1" si="215"/>
        <v>4.4408920985006262E-16</v>
      </c>
      <c r="AN410" s="83">
        <f t="shared" ca="1" si="215"/>
        <v>4.4408920985006262E-16</v>
      </c>
      <c r="AO410" s="83">
        <f t="shared" ca="1" si="215"/>
        <v>4.4408920985006262E-16</v>
      </c>
      <c r="AP410" s="83">
        <f t="shared" ca="1" si="215"/>
        <v>4.4408920985006262E-16</v>
      </c>
      <c r="AQ410" s="83">
        <f t="shared" ca="1" si="215"/>
        <v>4.4408920985006262E-16</v>
      </c>
      <c r="AR410" s="83">
        <f t="shared" ca="1" si="215"/>
        <v>4.4408920985006262E-16</v>
      </c>
      <c r="AS410" s="83">
        <f t="shared" ca="1" si="215"/>
        <v>4.4408920985006262E-16</v>
      </c>
      <c r="AT410" s="83">
        <f t="shared" ca="1" si="215"/>
        <v>4.4408920985006262E-16</v>
      </c>
      <c r="AU410" s="83">
        <f t="shared" ca="1" si="215"/>
        <v>4.4408920985006262E-16</v>
      </c>
      <c r="AV410" s="83">
        <f t="shared" ca="1" si="215"/>
        <v>4.4408920985006262E-16</v>
      </c>
      <c r="AW410" s="83">
        <f t="shared" ca="1" si="215"/>
        <v>4.4408920985006262E-16</v>
      </c>
      <c r="AX410" s="83">
        <f t="shared" ca="1" si="215"/>
        <v>4.4408920985006262E-16</v>
      </c>
      <c r="AY410" s="83">
        <f t="shared" ca="1" si="215"/>
        <v>4.4408920985006262E-16</v>
      </c>
      <c r="AZ410" s="83">
        <f t="shared" ca="1" si="215"/>
        <v>4.4408920985006262E-16</v>
      </c>
      <c r="BA410" s="83">
        <f t="shared" ca="1" si="215"/>
        <v>4.4408920985006262E-16</v>
      </c>
      <c r="BB410" s="83">
        <f t="shared" ca="1" si="215"/>
        <v>4.4408920985006262E-16</v>
      </c>
      <c r="BC410" s="83">
        <f t="shared" ca="1" si="215"/>
        <v>4.4408920985006262E-16</v>
      </c>
      <c r="BD410" s="83">
        <f t="shared" ca="1" si="215"/>
        <v>4.4408920985006262E-16</v>
      </c>
      <c r="BE410" s="83">
        <f t="shared" ca="1" si="215"/>
        <v>4.4408920985006262E-16</v>
      </c>
      <c r="BF410" s="83">
        <f t="shared" ca="1" si="215"/>
        <v>4.4408920985006262E-16</v>
      </c>
      <c r="BG410" s="83">
        <f t="shared" ca="1" si="215"/>
        <v>4.4408920985006262E-16</v>
      </c>
      <c r="BH410" s="83">
        <f t="shared" ca="1" si="215"/>
        <v>4.4408920985006262E-16</v>
      </c>
    </row>
    <row r="411" spans="1:61" x14ac:dyDescent="0.25">
      <c r="A411" s="200" t="s">
        <v>140</v>
      </c>
      <c r="B411" s="200"/>
      <c r="C411" s="147">
        <f>$C$62</f>
        <v>0.46</v>
      </c>
      <c r="G411" s="83">
        <f t="shared" ref="G411:BG412" ca="1" si="216">G410*$C411</f>
        <v>9.5603415565999966E-2</v>
      </c>
      <c r="H411" s="83">
        <f t="shared" ca="1" si="216"/>
        <v>0.28863901614069992</v>
      </c>
      <c r="I411" s="83">
        <f t="shared" ca="1" si="216"/>
        <v>0.43878735237209998</v>
      </c>
      <c r="J411" s="83">
        <f t="shared" ca="1" si="216"/>
        <v>0.67793830804150002</v>
      </c>
      <c r="K411" s="83">
        <f t="shared" ca="1" si="216"/>
        <v>0.84008939101489999</v>
      </c>
      <c r="L411" s="83">
        <f t="shared" ca="1" si="216"/>
        <v>0.79152194806830001</v>
      </c>
      <c r="M411" s="83">
        <f t="shared" ca="1" si="216"/>
        <v>0.74295450512170003</v>
      </c>
      <c r="N411" s="83">
        <f t="shared" ca="1" si="216"/>
        <v>0.69438706217510004</v>
      </c>
      <c r="O411" s="83">
        <f t="shared" ca="1" si="216"/>
        <v>0.64581961922850006</v>
      </c>
      <c r="P411" s="83">
        <f t="shared" ca="1" si="216"/>
        <v>0.59725217628190008</v>
      </c>
      <c r="Q411" s="83">
        <f t="shared" ca="1" si="216"/>
        <v>0.54868473333529999</v>
      </c>
      <c r="R411" s="83">
        <f t="shared" ca="1" si="216"/>
        <v>0.50011729038870001</v>
      </c>
      <c r="S411" s="83">
        <f t="shared" ca="1" si="216"/>
        <v>0.45154984744210008</v>
      </c>
      <c r="T411" s="83">
        <f t="shared" ca="1" si="216"/>
        <v>0.4029824044955001</v>
      </c>
      <c r="U411" s="83">
        <f t="shared" ca="1" si="216"/>
        <v>0.35441496154890006</v>
      </c>
      <c r="V411" s="83">
        <f t="shared" ca="1" si="216"/>
        <v>0.30584751860230008</v>
      </c>
      <c r="W411" s="83">
        <f t="shared" ca="1" si="216"/>
        <v>0.2572800756557001</v>
      </c>
      <c r="X411" s="83">
        <f t="shared" ca="1" si="216"/>
        <v>0.20871263270910012</v>
      </c>
      <c r="Y411" s="83">
        <f t="shared" ca="1" si="216"/>
        <v>0.16014518976250014</v>
      </c>
      <c r="Z411" s="83">
        <f t="shared" ca="1" si="216"/>
        <v>0.11157774681590014</v>
      </c>
      <c r="AA411" s="83">
        <f t="shared" ca="1" si="216"/>
        <v>6.3010303869300163E-2</v>
      </c>
      <c r="AB411" s="83">
        <f t="shared" ca="1" si="216"/>
        <v>1.9363291198000187E-2</v>
      </c>
      <c r="AC411" s="83">
        <f t="shared" ca="1" si="216"/>
        <v>2.0428103653102881E-16</v>
      </c>
      <c r="AD411" s="83">
        <f t="shared" ca="1" si="216"/>
        <v>2.0428103653102881E-16</v>
      </c>
      <c r="AE411" s="83">
        <f t="shared" ca="1" si="216"/>
        <v>2.0428103653102881E-16</v>
      </c>
      <c r="AF411" s="83">
        <f t="shared" ca="1" si="216"/>
        <v>2.0428103653102881E-16</v>
      </c>
      <c r="AG411" s="83">
        <f t="shared" ca="1" si="216"/>
        <v>2.0428103653102881E-16</v>
      </c>
      <c r="AH411" s="83">
        <f t="shared" ca="1" si="216"/>
        <v>2.0428103653102881E-16</v>
      </c>
      <c r="AI411" s="83">
        <f t="shared" ca="1" si="216"/>
        <v>2.0428103653102881E-16</v>
      </c>
      <c r="AJ411" s="83">
        <f t="shared" ca="1" si="216"/>
        <v>2.0428103653102881E-16</v>
      </c>
      <c r="AK411" s="83">
        <f t="shared" ca="1" si="216"/>
        <v>2.0428103653102881E-16</v>
      </c>
      <c r="AL411" s="83">
        <f t="shared" ca="1" si="216"/>
        <v>2.0428103653102881E-16</v>
      </c>
      <c r="AM411" s="83">
        <f t="shared" ca="1" si="216"/>
        <v>2.0428103653102881E-16</v>
      </c>
      <c r="AN411" s="83">
        <f t="shared" ca="1" si="216"/>
        <v>2.0428103653102881E-16</v>
      </c>
      <c r="AO411" s="83">
        <f t="shared" ca="1" si="216"/>
        <v>2.0428103653102881E-16</v>
      </c>
      <c r="AP411" s="83">
        <f t="shared" ca="1" si="216"/>
        <v>2.0428103653102881E-16</v>
      </c>
      <c r="AQ411" s="83">
        <f t="shared" ca="1" si="216"/>
        <v>2.0428103653102881E-16</v>
      </c>
      <c r="AR411" s="83">
        <f t="shared" ca="1" si="216"/>
        <v>2.0428103653102881E-16</v>
      </c>
      <c r="AS411" s="83">
        <f t="shared" ca="1" si="216"/>
        <v>2.0428103653102881E-16</v>
      </c>
      <c r="AT411" s="83">
        <f t="shared" ca="1" si="216"/>
        <v>2.0428103653102881E-16</v>
      </c>
      <c r="AU411" s="83">
        <f t="shared" ca="1" si="216"/>
        <v>2.0428103653102881E-16</v>
      </c>
      <c r="AV411" s="83">
        <f t="shared" ca="1" si="216"/>
        <v>2.0428103653102881E-16</v>
      </c>
      <c r="AW411" s="83">
        <f t="shared" ca="1" si="216"/>
        <v>2.0428103653102881E-16</v>
      </c>
      <c r="AX411" s="83">
        <f t="shared" ca="1" si="216"/>
        <v>2.0428103653102881E-16</v>
      </c>
      <c r="AY411" s="83">
        <f t="shared" ca="1" si="216"/>
        <v>2.0428103653102881E-16</v>
      </c>
      <c r="AZ411" s="83">
        <f t="shared" ca="1" si="216"/>
        <v>2.0428103653102881E-16</v>
      </c>
      <c r="BA411" s="83">
        <f t="shared" ca="1" si="216"/>
        <v>2.0428103653102881E-16</v>
      </c>
      <c r="BB411" s="83">
        <f t="shared" ca="1" si="216"/>
        <v>2.0428103653102881E-16</v>
      </c>
      <c r="BC411" s="83">
        <f t="shared" ca="1" si="216"/>
        <v>2.0428103653102881E-16</v>
      </c>
      <c r="BD411" s="83">
        <f t="shared" ca="1" si="216"/>
        <v>2.0428103653102881E-16</v>
      </c>
      <c r="BE411" s="83">
        <f t="shared" ca="1" si="216"/>
        <v>2.0428103653102881E-16</v>
      </c>
      <c r="BF411" s="83">
        <f t="shared" ca="1" si="216"/>
        <v>2.0428103653102881E-16</v>
      </c>
      <c r="BG411" s="83">
        <f t="shared" ca="1" si="216"/>
        <v>2.0428103653102881E-16</v>
      </c>
      <c r="BH411" s="83">
        <f ca="1">BH410*$C411</f>
        <v>2.0428103653102881E-16</v>
      </c>
    </row>
    <row r="412" spans="1:61" x14ac:dyDescent="0.25">
      <c r="A412" s="200" t="s">
        <v>141</v>
      </c>
      <c r="B412" s="200"/>
      <c r="C412" s="147">
        <f>$C$63</f>
        <v>0.115</v>
      </c>
      <c r="G412" s="83">
        <f t="shared" ca="1" si="216"/>
        <v>1.0994392790089997E-2</v>
      </c>
      <c r="H412" s="83">
        <f t="shared" ca="1" si="216"/>
        <v>3.3193486856180496E-2</v>
      </c>
      <c r="I412" s="83">
        <f t="shared" ca="1" si="216"/>
        <v>5.04605455227915E-2</v>
      </c>
      <c r="J412" s="83">
        <f t="shared" ca="1" si="216"/>
        <v>7.7962905424772508E-2</v>
      </c>
      <c r="K412" s="83">
        <f t="shared" ca="1" si="216"/>
        <v>9.6610279966713508E-2</v>
      </c>
      <c r="L412" s="83">
        <f t="shared" ca="1" si="216"/>
        <v>9.1025024027854506E-2</v>
      </c>
      <c r="M412" s="83">
        <f t="shared" ca="1" si="216"/>
        <v>8.5439768088995505E-2</v>
      </c>
      <c r="N412" s="83">
        <f t="shared" ca="1" si="216"/>
        <v>7.9854512150136503E-2</v>
      </c>
      <c r="O412" s="83">
        <f t="shared" ca="1" si="216"/>
        <v>7.4269256211277515E-2</v>
      </c>
      <c r="P412" s="83">
        <f t="shared" ca="1" si="216"/>
        <v>6.8684000272418513E-2</v>
      </c>
      <c r="Q412" s="83">
        <f t="shared" ca="1" si="216"/>
        <v>6.3098744333559498E-2</v>
      </c>
      <c r="R412" s="83">
        <f t="shared" ca="1" si="216"/>
        <v>5.7513488394700503E-2</v>
      </c>
      <c r="S412" s="83">
        <f t="shared" ca="1" si="216"/>
        <v>5.1928232455841515E-2</v>
      </c>
      <c r="T412" s="83">
        <f t="shared" ca="1" si="216"/>
        <v>4.6342976516982513E-2</v>
      </c>
      <c r="U412" s="83">
        <f t="shared" ca="1" si="216"/>
        <v>4.0757720578123512E-2</v>
      </c>
      <c r="V412" s="83">
        <f t="shared" ca="1" si="216"/>
        <v>3.517246463926451E-2</v>
      </c>
      <c r="W412" s="83">
        <f t="shared" ca="1" si="216"/>
        <v>2.9587208700405512E-2</v>
      </c>
      <c r="X412" s="83">
        <f t="shared" ca="1" si="216"/>
        <v>2.4001952761546513E-2</v>
      </c>
      <c r="Y412" s="83">
        <f t="shared" ca="1" si="216"/>
        <v>1.8416696822687519E-2</v>
      </c>
      <c r="Z412" s="83">
        <f t="shared" ca="1" si="216"/>
        <v>1.2831440883828517E-2</v>
      </c>
      <c r="AA412" s="83">
        <f t="shared" ca="1" si="216"/>
        <v>7.2461849449695194E-3</v>
      </c>
      <c r="AB412" s="83">
        <f t="shared" ca="1" si="216"/>
        <v>2.2267784877700214E-3</v>
      </c>
      <c r="AC412" s="83">
        <f t="shared" ca="1" si="216"/>
        <v>2.3492319201068314E-17</v>
      </c>
      <c r="AD412" s="83">
        <f t="shared" ca="1" si="216"/>
        <v>2.3492319201068314E-17</v>
      </c>
      <c r="AE412" s="83">
        <f t="shared" ca="1" si="216"/>
        <v>2.3492319201068314E-17</v>
      </c>
      <c r="AF412" s="83">
        <f t="shared" ca="1" si="216"/>
        <v>2.3492319201068314E-17</v>
      </c>
      <c r="AG412" s="83">
        <f t="shared" ca="1" si="216"/>
        <v>2.3492319201068314E-17</v>
      </c>
      <c r="AH412" s="83">
        <f t="shared" ca="1" si="216"/>
        <v>2.3492319201068314E-17</v>
      </c>
      <c r="AI412" s="83">
        <f t="shared" ca="1" si="216"/>
        <v>2.3492319201068314E-17</v>
      </c>
      <c r="AJ412" s="83">
        <f t="shared" ca="1" si="216"/>
        <v>2.3492319201068314E-17</v>
      </c>
      <c r="AK412" s="83">
        <f t="shared" ca="1" si="216"/>
        <v>2.3492319201068314E-17</v>
      </c>
      <c r="AL412" s="83">
        <f t="shared" ca="1" si="216"/>
        <v>2.3492319201068314E-17</v>
      </c>
      <c r="AM412" s="83">
        <f t="shared" ca="1" si="216"/>
        <v>2.3492319201068314E-17</v>
      </c>
      <c r="AN412" s="83">
        <f t="shared" ca="1" si="216"/>
        <v>2.3492319201068314E-17</v>
      </c>
      <c r="AO412" s="83">
        <f t="shared" ca="1" si="216"/>
        <v>2.3492319201068314E-17</v>
      </c>
      <c r="AP412" s="83">
        <f t="shared" ca="1" si="216"/>
        <v>2.3492319201068314E-17</v>
      </c>
      <c r="AQ412" s="83">
        <f t="shared" ca="1" si="216"/>
        <v>2.3492319201068314E-17</v>
      </c>
      <c r="AR412" s="83">
        <f t="shared" ca="1" si="216"/>
        <v>2.3492319201068314E-17</v>
      </c>
      <c r="AS412" s="83">
        <f t="shared" ca="1" si="216"/>
        <v>2.3492319201068314E-17</v>
      </c>
      <c r="AT412" s="83">
        <f t="shared" ca="1" si="216"/>
        <v>2.3492319201068314E-17</v>
      </c>
      <c r="AU412" s="83">
        <f t="shared" ca="1" si="216"/>
        <v>2.3492319201068314E-17</v>
      </c>
      <c r="AV412" s="83">
        <f t="shared" ca="1" si="216"/>
        <v>2.3492319201068314E-17</v>
      </c>
      <c r="AW412" s="83">
        <f t="shared" ca="1" si="216"/>
        <v>2.3492319201068314E-17</v>
      </c>
      <c r="AX412" s="83">
        <f t="shared" ca="1" si="216"/>
        <v>2.3492319201068314E-17</v>
      </c>
      <c r="AY412" s="83">
        <f t="shared" ca="1" si="216"/>
        <v>2.3492319201068314E-17</v>
      </c>
      <c r="AZ412" s="83">
        <f t="shared" ca="1" si="216"/>
        <v>2.3492319201068314E-17</v>
      </c>
      <c r="BA412" s="83">
        <f t="shared" ca="1" si="216"/>
        <v>2.3492319201068314E-17</v>
      </c>
      <c r="BB412" s="83">
        <f t="shared" ca="1" si="216"/>
        <v>2.3492319201068314E-17</v>
      </c>
      <c r="BC412" s="83">
        <f t="shared" ca="1" si="216"/>
        <v>2.3492319201068314E-17</v>
      </c>
      <c r="BD412" s="83">
        <f t="shared" ca="1" si="216"/>
        <v>2.3492319201068314E-17</v>
      </c>
      <c r="BE412" s="83">
        <f t="shared" ca="1" si="216"/>
        <v>2.3492319201068314E-17</v>
      </c>
      <c r="BF412" s="83">
        <f t="shared" ca="1" si="216"/>
        <v>2.3492319201068314E-17</v>
      </c>
      <c r="BG412" s="83">
        <f t="shared" ca="1" si="216"/>
        <v>2.3492319201068314E-17</v>
      </c>
      <c r="BH412" s="83">
        <f ca="1">BH411*$C412</f>
        <v>2.3492319201068314E-17</v>
      </c>
    </row>
    <row r="414" spans="1:61" ht="15.6" x14ac:dyDescent="0.3">
      <c r="A414" s="191" t="str">
        <f>A36</f>
        <v>Peaker Upgrades</v>
      </c>
      <c r="B414" s="191"/>
    </row>
    <row r="415" spans="1:61" x14ac:dyDescent="0.25">
      <c r="A415" s="154" t="s">
        <v>132</v>
      </c>
      <c r="B415" s="154"/>
      <c r="G415" s="143"/>
      <c r="H415" s="143"/>
      <c r="I415" s="143"/>
      <c r="J415" s="143"/>
      <c r="K415" s="143"/>
      <c r="L415" s="143"/>
      <c r="M415" s="143"/>
      <c r="N415" s="143"/>
    </row>
    <row r="416" spans="1:61" x14ac:dyDescent="0.25">
      <c r="A416" s="154" t="s">
        <v>109</v>
      </c>
      <c r="B416" s="154"/>
      <c r="D416" s="144">
        <f>SUM(G416:N416)</f>
        <v>697.24173540480001</v>
      </c>
      <c r="G416" s="144">
        <f>G431+G446+G461+G476+G491</f>
        <v>0</v>
      </c>
      <c r="H416" s="144">
        <f t="shared" ref="H416:N416" si="217">H431+H446+H461+H476+H491</f>
        <v>0</v>
      </c>
      <c r="I416" s="144">
        <f t="shared" si="217"/>
        <v>0</v>
      </c>
      <c r="J416" s="144">
        <f t="shared" si="217"/>
        <v>0</v>
      </c>
      <c r="K416" s="144">
        <f t="shared" si="217"/>
        <v>697.24173540480001</v>
      </c>
      <c r="L416" s="144">
        <f t="shared" si="217"/>
        <v>0</v>
      </c>
      <c r="M416" s="144">
        <f t="shared" si="217"/>
        <v>0</v>
      </c>
      <c r="N416" s="144">
        <f t="shared" si="217"/>
        <v>0</v>
      </c>
    </row>
    <row r="417" spans="1:61" x14ac:dyDescent="0.25">
      <c r="A417" s="154" t="s">
        <v>110</v>
      </c>
      <c r="B417" s="154"/>
      <c r="G417" s="144">
        <f t="shared" ref="G417:N417" si="218">+F417+G416</f>
        <v>0</v>
      </c>
      <c r="H417" s="144">
        <f t="shared" si="218"/>
        <v>0</v>
      </c>
      <c r="I417" s="144">
        <f t="shared" si="218"/>
        <v>0</v>
      </c>
      <c r="J417" s="144">
        <f t="shared" si="218"/>
        <v>0</v>
      </c>
      <c r="K417" s="144">
        <f t="shared" si="218"/>
        <v>697.24173540480001</v>
      </c>
      <c r="L417" s="144">
        <f t="shared" si="218"/>
        <v>697.24173540480001</v>
      </c>
      <c r="M417" s="144">
        <f t="shared" si="218"/>
        <v>697.24173540480001</v>
      </c>
      <c r="N417" s="144">
        <f t="shared" si="218"/>
        <v>697.24173540480001</v>
      </c>
    </row>
    <row r="418" spans="1:61" x14ac:dyDescent="0.25">
      <c r="A418" s="154"/>
      <c r="B418" s="154"/>
    </row>
    <row r="419" spans="1:61" x14ac:dyDescent="0.25">
      <c r="A419" s="192" t="s">
        <v>111</v>
      </c>
      <c r="B419" s="192"/>
      <c r="G419" s="144">
        <f t="shared" ref="G419:BH419" si="219">F422</f>
        <v>0</v>
      </c>
      <c r="H419" s="144">
        <f t="shared" ca="1" si="219"/>
        <v>0</v>
      </c>
      <c r="I419" s="144">
        <f t="shared" ca="1" si="219"/>
        <v>0</v>
      </c>
      <c r="J419" s="144">
        <f t="shared" ca="1" si="219"/>
        <v>0</v>
      </c>
      <c r="K419" s="144">
        <f t="shared" ca="1" si="219"/>
        <v>0</v>
      </c>
      <c r="L419" s="144">
        <f t="shared" ca="1" si="219"/>
        <v>694.33656150728007</v>
      </c>
      <c r="M419" s="144">
        <f t="shared" ca="1" si="219"/>
        <v>659.47447473704005</v>
      </c>
      <c r="N419" s="144">
        <f t="shared" ca="1" si="219"/>
        <v>624.61238796680004</v>
      </c>
      <c r="O419" s="144">
        <f t="shared" ca="1" si="219"/>
        <v>589.75030119656003</v>
      </c>
      <c r="P419" s="144">
        <f t="shared" ca="1" si="219"/>
        <v>554.88821442632002</v>
      </c>
      <c r="Q419" s="144">
        <f t="shared" ca="1" si="219"/>
        <v>520.02612765608001</v>
      </c>
      <c r="R419" s="144">
        <f t="shared" ca="1" si="219"/>
        <v>485.16404088584</v>
      </c>
      <c r="S419" s="144">
        <f t="shared" ca="1" si="219"/>
        <v>450.30195411559998</v>
      </c>
      <c r="T419" s="144">
        <f t="shared" ca="1" si="219"/>
        <v>415.43986734535997</v>
      </c>
      <c r="U419" s="144">
        <f t="shared" ca="1" si="219"/>
        <v>380.57778057511996</v>
      </c>
      <c r="V419" s="144">
        <f t="shared" ca="1" si="219"/>
        <v>345.71569380487995</v>
      </c>
      <c r="W419" s="144">
        <f t="shared" ca="1" si="219"/>
        <v>310.85360703463994</v>
      </c>
      <c r="X419" s="144">
        <f t="shared" ca="1" si="219"/>
        <v>275.99152026439992</v>
      </c>
      <c r="Y419" s="144">
        <f t="shared" ca="1" si="219"/>
        <v>241.12943349415991</v>
      </c>
      <c r="Z419" s="144">
        <f t="shared" ca="1" si="219"/>
        <v>206.2673467239199</v>
      </c>
      <c r="AA419" s="144">
        <f t="shared" ca="1" si="219"/>
        <v>171.40525995367989</v>
      </c>
      <c r="AB419" s="144">
        <f t="shared" ca="1" si="219"/>
        <v>136.54317318343988</v>
      </c>
      <c r="AC419" s="144">
        <f t="shared" ca="1" si="219"/>
        <v>101.68108641319986</v>
      </c>
      <c r="AD419" s="144">
        <f t="shared" ca="1" si="219"/>
        <v>66.818999642959852</v>
      </c>
      <c r="AE419" s="144">
        <f t="shared" ca="1" si="219"/>
        <v>31.956912872719847</v>
      </c>
      <c r="AF419" s="144">
        <f t="shared" ca="1" si="219"/>
        <v>1.1723955140041653E-13</v>
      </c>
      <c r="AG419" s="144">
        <f t="shared" ca="1" si="219"/>
        <v>1.1723955140041653E-13</v>
      </c>
      <c r="AH419" s="144">
        <f t="shared" ca="1" si="219"/>
        <v>1.1723955140041653E-13</v>
      </c>
      <c r="AI419" s="144">
        <f t="shared" ca="1" si="219"/>
        <v>1.1723955140041653E-13</v>
      </c>
      <c r="AJ419" s="144">
        <f t="shared" ca="1" si="219"/>
        <v>1.1723955140041653E-13</v>
      </c>
      <c r="AK419" s="144">
        <f t="shared" ca="1" si="219"/>
        <v>1.1723955140041653E-13</v>
      </c>
      <c r="AL419" s="144">
        <f t="shared" ca="1" si="219"/>
        <v>1.1723955140041653E-13</v>
      </c>
      <c r="AM419" s="144">
        <f t="shared" ca="1" si="219"/>
        <v>1.1723955140041653E-13</v>
      </c>
      <c r="AN419" s="144">
        <f t="shared" ca="1" si="219"/>
        <v>1.1723955140041653E-13</v>
      </c>
      <c r="AO419" s="144">
        <f t="shared" ca="1" si="219"/>
        <v>1.1723955140041653E-13</v>
      </c>
      <c r="AP419" s="144">
        <f t="shared" ca="1" si="219"/>
        <v>1.1723955140041653E-13</v>
      </c>
      <c r="AQ419" s="144">
        <f t="shared" ca="1" si="219"/>
        <v>1.1723955140041653E-13</v>
      </c>
      <c r="AR419" s="144">
        <f t="shared" ca="1" si="219"/>
        <v>1.1723955140041653E-13</v>
      </c>
      <c r="AS419" s="144">
        <f t="shared" ca="1" si="219"/>
        <v>1.1723955140041653E-13</v>
      </c>
      <c r="AT419" s="144">
        <f t="shared" ca="1" si="219"/>
        <v>1.1723955140041653E-13</v>
      </c>
      <c r="AU419" s="144">
        <f t="shared" ca="1" si="219"/>
        <v>1.1723955140041653E-13</v>
      </c>
      <c r="AV419" s="144">
        <f t="shared" ca="1" si="219"/>
        <v>1.1723955140041653E-13</v>
      </c>
      <c r="AW419" s="144">
        <f t="shared" ca="1" si="219"/>
        <v>1.1723955140041653E-13</v>
      </c>
      <c r="AX419" s="144">
        <f t="shared" ca="1" si="219"/>
        <v>1.1723955140041653E-13</v>
      </c>
      <c r="AY419" s="144">
        <f t="shared" ca="1" si="219"/>
        <v>1.1723955140041653E-13</v>
      </c>
      <c r="AZ419" s="144">
        <f t="shared" ca="1" si="219"/>
        <v>1.1723955140041653E-13</v>
      </c>
      <c r="BA419" s="144">
        <f t="shared" ca="1" si="219"/>
        <v>1.1723955140041653E-13</v>
      </c>
      <c r="BB419" s="144">
        <f t="shared" ca="1" si="219"/>
        <v>1.1723955140041653E-13</v>
      </c>
      <c r="BC419" s="144">
        <f t="shared" ca="1" si="219"/>
        <v>1.1723955140041653E-13</v>
      </c>
      <c r="BD419" s="144">
        <f t="shared" ca="1" si="219"/>
        <v>1.1723955140041653E-13</v>
      </c>
      <c r="BE419" s="144">
        <f t="shared" ca="1" si="219"/>
        <v>1.1723955140041653E-13</v>
      </c>
      <c r="BF419" s="144">
        <f t="shared" ca="1" si="219"/>
        <v>1.1723955140041653E-13</v>
      </c>
      <c r="BG419" s="144">
        <f t="shared" ca="1" si="219"/>
        <v>1.1723955140041653E-13</v>
      </c>
      <c r="BH419" s="144">
        <f t="shared" ca="1" si="219"/>
        <v>1.1723955140041653E-13</v>
      </c>
      <c r="BI419" s="144"/>
    </row>
    <row r="420" spans="1:61" x14ac:dyDescent="0.25">
      <c r="A420" s="192" t="s">
        <v>112</v>
      </c>
      <c r="B420" s="192"/>
      <c r="D420" s="144">
        <f>SUM(G420:N420)</f>
        <v>697.24173540480001</v>
      </c>
      <c r="E420" s="144"/>
      <c r="F420" s="144"/>
      <c r="G420" s="144">
        <f>G416</f>
        <v>0</v>
      </c>
      <c r="H420" s="144">
        <f>H416</f>
        <v>0</v>
      </c>
      <c r="I420" s="144">
        <f>I416</f>
        <v>0</v>
      </c>
      <c r="J420" s="144">
        <f t="shared" ref="J420:BH420" si="220">J416</f>
        <v>0</v>
      </c>
      <c r="K420" s="144">
        <f t="shared" si="220"/>
        <v>697.24173540480001</v>
      </c>
      <c r="L420" s="144">
        <f t="shared" si="220"/>
        <v>0</v>
      </c>
      <c r="M420" s="144">
        <f t="shared" si="220"/>
        <v>0</v>
      </c>
      <c r="N420" s="144">
        <f t="shared" si="220"/>
        <v>0</v>
      </c>
      <c r="O420" s="144">
        <f t="shared" si="220"/>
        <v>0</v>
      </c>
      <c r="P420" s="144">
        <f t="shared" si="220"/>
        <v>0</v>
      </c>
      <c r="Q420" s="144">
        <f t="shared" si="220"/>
        <v>0</v>
      </c>
      <c r="R420" s="144">
        <f t="shared" si="220"/>
        <v>0</v>
      </c>
      <c r="S420" s="144">
        <f t="shared" si="220"/>
        <v>0</v>
      </c>
      <c r="T420" s="144">
        <f t="shared" si="220"/>
        <v>0</v>
      </c>
      <c r="U420" s="144">
        <f t="shared" si="220"/>
        <v>0</v>
      </c>
      <c r="V420" s="144">
        <f t="shared" si="220"/>
        <v>0</v>
      </c>
      <c r="W420" s="144">
        <f t="shared" si="220"/>
        <v>0</v>
      </c>
      <c r="X420" s="144">
        <f t="shared" si="220"/>
        <v>0</v>
      </c>
      <c r="Y420" s="144">
        <f t="shared" si="220"/>
        <v>0</v>
      </c>
      <c r="Z420" s="144">
        <f t="shared" si="220"/>
        <v>0</v>
      </c>
      <c r="AA420" s="144">
        <f t="shared" si="220"/>
        <v>0</v>
      </c>
      <c r="AB420" s="144">
        <f t="shared" si="220"/>
        <v>0</v>
      </c>
      <c r="AC420" s="144">
        <f t="shared" si="220"/>
        <v>0</v>
      </c>
      <c r="AD420" s="144">
        <f t="shared" si="220"/>
        <v>0</v>
      </c>
      <c r="AE420" s="144">
        <f t="shared" si="220"/>
        <v>0</v>
      </c>
      <c r="AF420" s="144">
        <f t="shared" si="220"/>
        <v>0</v>
      </c>
      <c r="AG420" s="144">
        <f t="shared" si="220"/>
        <v>0</v>
      </c>
      <c r="AH420" s="144">
        <f t="shared" si="220"/>
        <v>0</v>
      </c>
      <c r="AI420" s="144">
        <f t="shared" si="220"/>
        <v>0</v>
      </c>
      <c r="AJ420" s="144">
        <f t="shared" si="220"/>
        <v>0</v>
      </c>
      <c r="AK420" s="144">
        <f t="shared" si="220"/>
        <v>0</v>
      </c>
      <c r="AL420" s="144">
        <f t="shared" si="220"/>
        <v>0</v>
      </c>
      <c r="AM420" s="144">
        <f t="shared" si="220"/>
        <v>0</v>
      </c>
      <c r="AN420" s="144">
        <f t="shared" si="220"/>
        <v>0</v>
      </c>
      <c r="AO420" s="144">
        <f t="shared" si="220"/>
        <v>0</v>
      </c>
      <c r="AP420" s="144">
        <f t="shared" si="220"/>
        <v>0</v>
      </c>
      <c r="AQ420" s="144">
        <f t="shared" si="220"/>
        <v>0</v>
      </c>
      <c r="AR420" s="144">
        <f t="shared" si="220"/>
        <v>0</v>
      </c>
      <c r="AS420" s="144">
        <f t="shared" si="220"/>
        <v>0</v>
      </c>
      <c r="AT420" s="144">
        <f t="shared" si="220"/>
        <v>0</v>
      </c>
      <c r="AU420" s="144">
        <f t="shared" si="220"/>
        <v>0</v>
      </c>
      <c r="AV420" s="144">
        <f t="shared" si="220"/>
        <v>0</v>
      </c>
      <c r="AW420" s="144">
        <f t="shared" si="220"/>
        <v>0</v>
      </c>
      <c r="AX420" s="144">
        <f t="shared" si="220"/>
        <v>0</v>
      </c>
      <c r="AY420" s="144">
        <f t="shared" si="220"/>
        <v>0</v>
      </c>
      <c r="AZ420" s="144">
        <f t="shared" si="220"/>
        <v>0</v>
      </c>
      <c r="BA420" s="144">
        <f t="shared" si="220"/>
        <v>0</v>
      </c>
      <c r="BB420" s="144">
        <f t="shared" si="220"/>
        <v>0</v>
      </c>
      <c r="BC420" s="144">
        <f t="shared" si="220"/>
        <v>0</v>
      </c>
      <c r="BD420" s="144">
        <f t="shared" si="220"/>
        <v>0</v>
      </c>
      <c r="BE420" s="144">
        <f t="shared" si="220"/>
        <v>0</v>
      </c>
      <c r="BF420" s="144">
        <f t="shared" si="220"/>
        <v>0</v>
      </c>
      <c r="BG420" s="144">
        <f t="shared" si="220"/>
        <v>0</v>
      </c>
      <c r="BH420" s="144">
        <f t="shared" si="220"/>
        <v>0</v>
      </c>
      <c r="BI420" s="144"/>
    </row>
    <row r="421" spans="1:61" x14ac:dyDescent="0.25">
      <c r="A421" s="192" t="s">
        <v>113</v>
      </c>
      <c r="B421" s="192"/>
      <c r="C421" s="147"/>
      <c r="D421" s="144">
        <f ca="1">SUM(G421:BH421)</f>
        <v>-697.2417354047999</v>
      </c>
      <c r="G421" s="144">
        <f ca="1">G436+G451+G466+G481+G496</f>
        <v>0</v>
      </c>
      <c r="H421" s="144">
        <f t="shared" ref="H421:BH421" ca="1" si="221">H436+H451+H466+H481+H496</f>
        <v>0</v>
      </c>
      <c r="I421" s="144">
        <f t="shared" ca="1" si="221"/>
        <v>0</v>
      </c>
      <c r="J421" s="144">
        <f t="shared" ca="1" si="221"/>
        <v>0</v>
      </c>
      <c r="K421" s="144">
        <f t="shared" ca="1" si="221"/>
        <v>-2.9051738975200001</v>
      </c>
      <c r="L421" s="144">
        <f t="shared" ca="1" si="221"/>
        <v>-34.862086770240005</v>
      </c>
      <c r="M421" s="144">
        <f t="shared" ca="1" si="221"/>
        <v>-34.862086770240005</v>
      </c>
      <c r="N421" s="144">
        <f t="shared" ca="1" si="221"/>
        <v>-34.862086770240005</v>
      </c>
      <c r="O421" s="144">
        <f t="shared" ca="1" si="221"/>
        <v>-34.862086770240005</v>
      </c>
      <c r="P421" s="144">
        <f t="shared" ca="1" si="221"/>
        <v>-34.862086770240005</v>
      </c>
      <c r="Q421" s="144">
        <f t="shared" ca="1" si="221"/>
        <v>-34.862086770240005</v>
      </c>
      <c r="R421" s="144">
        <f t="shared" ca="1" si="221"/>
        <v>-34.862086770240005</v>
      </c>
      <c r="S421" s="144">
        <f t="shared" ca="1" si="221"/>
        <v>-34.862086770240005</v>
      </c>
      <c r="T421" s="144">
        <f t="shared" ca="1" si="221"/>
        <v>-34.862086770240005</v>
      </c>
      <c r="U421" s="144">
        <f t="shared" ca="1" si="221"/>
        <v>-34.862086770240005</v>
      </c>
      <c r="V421" s="144">
        <f t="shared" ca="1" si="221"/>
        <v>-34.862086770240005</v>
      </c>
      <c r="W421" s="144">
        <f t="shared" ca="1" si="221"/>
        <v>-34.862086770240005</v>
      </c>
      <c r="X421" s="144">
        <f t="shared" ca="1" si="221"/>
        <v>-34.862086770240005</v>
      </c>
      <c r="Y421" s="144">
        <f t="shared" ca="1" si="221"/>
        <v>-34.862086770240005</v>
      </c>
      <c r="Z421" s="144">
        <f t="shared" ca="1" si="221"/>
        <v>-34.862086770240005</v>
      </c>
      <c r="AA421" s="144">
        <f t="shared" ca="1" si="221"/>
        <v>-34.862086770240005</v>
      </c>
      <c r="AB421" s="144">
        <f t="shared" ca="1" si="221"/>
        <v>-34.862086770240005</v>
      </c>
      <c r="AC421" s="144">
        <f t="shared" ca="1" si="221"/>
        <v>-34.862086770240005</v>
      </c>
      <c r="AD421" s="144">
        <f t="shared" ca="1" si="221"/>
        <v>-34.862086770240005</v>
      </c>
      <c r="AE421" s="144">
        <f t="shared" ca="1" si="221"/>
        <v>-31.95691287271973</v>
      </c>
      <c r="AF421" s="144">
        <f t="shared" ca="1" si="221"/>
        <v>0</v>
      </c>
      <c r="AG421" s="144">
        <f t="shared" ca="1" si="221"/>
        <v>0</v>
      </c>
      <c r="AH421" s="144">
        <f t="shared" ca="1" si="221"/>
        <v>0</v>
      </c>
      <c r="AI421" s="144">
        <f t="shared" ca="1" si="221"/>
        <v>0</v>
      </c>
      <c r="AJ421" s="144">
        <f t="shared" ca="1" si="221"/>
        <v>0</v>
      </c>
      <c r="AK421" s="144">
        <f t="shared" ca="1" si="221"/>
        <v>0</v>
      </c>
      <c r="AL421" s="144">
        <f t="shared" ca="1" si="221"/>
        <v>0</v>
      </c>
      <c r="AM421" s="144">
        <f t="shared" ca="1" si="221"/>
        <v>0</v>
      </c>
      <c r="AN421" s="144">
        <f t="shared" ca="1" si="221"/>
        <v>0</v>
      </c>
      <c r="AO421" s="144">
        <f t="shared" ca="1" si="221"/>
        <v>0</v>
      </c>
      <c r="AP421" s="144">
        <f t="shared" ca="1" si="221"/>
        <v>0</v>
      </c>
      <c r="AQ421" s="144">
        <f t="shared" ca="1" si="221"/>
        <v>0</v>
      </c>
      <c r="AR421" s="144">
        <f t="shared" ca="1" si="221"/>
        <v>0</v>
      </c>
      <c r="AS421" s="144">
        <f t="shared" ca="1" si="221"/>
        <v>0</v>
      </c>
      <c r="AT421" s="144">
        <f t="shared" ca="1" si="221"/>
        <v>0</v>
      </c>
      <c r="AU421" s="144">
        <f t="shared" ca="1" si="221"/>
        <v>0</v>
      </c>
      <c r="AV421" s="144">
        <f t="shared" ca="1" si="221"/>
        <v>0</v>
      </c>
      <c r="AW421" s="144">
        <f t="shared" ca="1" si="221"/>
        <v>0</v>
      </c>
      <c r="AX421" s="144">
        <f t="shared" ca="1" si="221"/>
        <v>0</v>
      </c>
      <c r="AY421" s="144">
        <f t="shared" ca="1" si="221"/>
        <v>0</v>
      </c>
      <c r="AZ421" s="144">
        <f t="shared" ca="1" si="221"/>
        <v>0</v>
      </c>
      <c r="BA421" s="144">
        <f t="shared" ca="1" si="221"/>
        <v>0</v>
      </c>
      <c r="BB421" s="144">
        <f t="shared" ca="1" si="221"/>
        <v>0</v>
      </c>
      <c r="BC421" s="144">
        <f t="shared" ca="1" si="221"/>
        <v>0</v>
      </c>
      <c r="BD421" s="144">
        <f t="shared" ca="1" si="221"/>
        <v>0</v>
      </c>
      <c r="BE421" s="144">
        <f t="shared" ca="1" si="221"/>
        <v>0</v>
      </c>
      <c r="BF421" s="144">
        <f t="shared" ca="1" si="221"/>
        <v>0</v>
      </c>
      <c r="BG421" s="144">
        <f t="shared" ca="1" si="221"/>
        <v>0</v>
      </c>
      <c r="BH421" s="144">
        <f t="shared" ca="1" si="221"/>
        <v>0</v>
      </c>
      <c r="BI421" s="144"/>
    </row>
    <row r="422" spans="1:61" x14ac:dyDescent="0.25">
      <c r="A422" s="193" t="s">
        <v>114</v>
      </c>
      <c r="B422" s="193"/>
      <c r="D422" s="92">
        <f ca="1">SUM(D419:D421)</f>
        <v>0</v>
      </c>
      <c r="G422" s="92">
        <f ca="1">SUM(G419:G421)</f>
        <v>0</v>
      </c>
      <c r="H422" s="92">
        <f ca="1">SUM(H419:H421)</f>
        <v>0</v>
      </c>
      <c r="I422" s="92">
        <f ca="1">SUM(I419:I421)</f>
        <v>0</v>
      </c>
      <c r="J422" s="92">
        <f t="shared" ref="J422:BH422" ca="1" si="222">SUM(J419:J421)</f>
        <v>0</v>
      </c>
      <c r="K422" s="92">
        <f t="shared" ca="1" si="222"/>
        <v>694.33656150728007</v>
      </c>
      <c r="L422" s="92">
        <f t="shared" ca="1" si="222"/>
        <v>659.47447473704005</v>
      </c>
      <c r="M422" s="92">
        <f t="shared" ca="1" si="222"/>
        <v>624.61238796680004</v>
      </c>
      <c r="N422" s="92">
        <f t="shared" ca="1" si="222"/>
        <v>589.75030119656003</v>
      </c>
      <c r="O422" s="92">
        <f t="shared" ca="1" si="222"/>
        <v>554.88821442632002</v>
      </c>
      <c r="P422" s="92">
        <f t="shared" ca="1" si="222"/>
        <v>520.02612765608001</v>
      </c>
      <c r="Q422" s="92">
        <f t="shared" ca="1" si="222"/>
        <v>485.16404088584</v>
      </c>
      <c r="R422" s="92">
        <f t="shared" ca="1" si="222"/>
        <v>450.30195411559998</v>
      </c>
      <c r="S422" s="92">
        <f t="shared" ca="1" si="222"/>
        <v>415.43986734535997</v>
      </c>
      <c r="T422" s="92">
        <f t="shared" ca="1" si="222"/>
        <v>380.57778057511996</v>
      </c>
      <c r="U422" s="92">
        <f t="shared" ca="1" si="222"/>
        <v>345.71569380487995</v>
      </c>
      <c r="V422" s="92">
        <f t="shared" ca="1" si="222"/>
        <v>310.85360703463994</v>
      </c>
      <c r="W422" s="92">
        <f t="shared" ca="1" si="222"/>
        <v>275.99152026439992</v>
      </c>
      <c r="X422" s="92">
        <f t="shared" ca="1" si="222"/>
        <v>241.12943349415991</v>
      </c>
      <c r="Y422" s="92">
        <f t="shared" ca="1" si="222"/>
        <v>206.2673467239199</v>
      </c>
      <c r="Z422" s="92">
        <f t="shared" ca="1" si="222"/>
        <v>171.40525995367989</v>
      </c>
      <c r="AA422" s="92">
        <f t="shared" ca="1" si="222"/>
        <v>136.54317318343988</v>
      </c>
      <c r="AB422" s="92">
        <f t="shared" ca="1" si="222"/>
        <v>101.68108641319986</v>
      </c>
      <c r="AC422" s="92">
        <f t="shared" ca="1" si="222"/>
        <v>66.818999642959852</v>
      </c>
      <c r="AD422" s="92">
        <f t="shared" ca="1" si="222"/>
        <v>31.956912872719847</v>
      </c>
      <c r="AE422" s="92">
        <f t="shared" ca="1" si="222"/>
        <v>1.1723955140041653E-13</v>
      </c>
      <c r="AF422" s="92">
        <f t="shared" ca="1" si="222"/>
        <v>1.1723955140041653E-13</v>
      </c>
      <c r="AG422" s="92">
        <f t="shared" ca="1" si="222"/>
        <v>1.1723955140041653E-13</v>
      </c>
      <c r="AH422" s="92">
        <f t="shared" ca="1" si="222"/>
        <v>1.1723955140041653E-13</v>
      </c>
      <c r="AI422" s="92">
        <f t="shared" ca="1" si="222"/>
        <v>1.1723955140041653E-13</v>
      </c>
      <c r="AJ422" s="92">
        <f t="shared" ca="1" si="222"/>
        <v>1.1723955140041653E-13</v>
      </c>
      <c r="AK422" s="92">
        <f t="shared" ca="1" si="222"/>
        <v>1.1723955140041653E-13</v>
      </c>
      <c r="AL422" s="92">
        <f t="shared" ca="1" si="222"/>
        <v>1.1723955140041653E-13</v>
      </c>
      <c r="AM422" s="92">
        <f t="shared" ca="1" si="222"/>
        <v>1.1723955140041653E-13</v>
      </c>
      <c r="AN422" s="92">
        <f t="shared" ca="1" si="222"/>
        <v>1.1723955140041653E-13</v>
      </c>
      <c r="AO422" s="92">
        <f t="shared" ca="1" si="222"/>
        <v>1.1723955140041653E-13</v>
      </c>
      <c r="AP422" s="92">
        <f t="shared" ca="1" si="222"/>
        <v>1.1723955140041653E-13</v>
      </c>
      <c r="AQ422" s="92">
        <f t="shared" ca="1" si="222"/>
        <v>1.1723955140041653E-13</v>
      </c>
      <c r="AR422" s="92">
        <f t="shared" ca="1" si="222"/>
        <v>1.1723955140041653E-13</v>
      </c>
      <c r="AS422" s="92">
        <f t="shared" ca="1" si="222"/>
        <v>1.1723955140041653E-13</v>
      </c>
      <c r="AT422" s="92">
        <f t="shared" ca="1" si="222"/>
        <v>1.1723955140041653E-13</v>
      </c>
      <c r="AU422" s="92">
        <f t="shared" ca="1" si="222"/>
        <v>1.1723955140041653E-13</v>
      </c>
      <c r="AV422" s="92">
        <f t="shared" ca="1" si="222"/>
        <v>1.1723955140041653E-13</v>
      </c>
      <c r="AW422" s="92">
        <f t="shared" ca="1" si="222"/>
        <v>1.1723955140041653E-13</v>
      </c>
      <c r="AX422" s="92">
        <f t="shared" ca="1" si="222"/>
        <v>1.1723955140041653E-13</v>
      </c>
      <c r="AY422" s="92">
        <f t="shared" ca="1" si="222"/>
        <v>1.1723955140041653E-13</v>
      </c>
      <c r="AZ422" s="92">
        <f t="shared" ca="1" si="222"/>
        <v>1.1723955140041653E-13</v>
      </c>
      <c r="BA422" s="92">
        <f t="shared" ca="1" si="222"/>
        <v>1.1723955140041653E-13</v>
      </c>
      <c r="BB422" s="92">
        <f t="shared" ca="1" si="222"/>
        <v>1.1723955140041653E-13</v>
      </c>
      <c r="BC422" s="92">
        <f t="shared" ca="1" si="222"/>
        <v>1.1723955140041653E-13</v>
      </c>
      <c r="BD422" s="92">
        <f t="shared" ca="1" si="222"/>
        <v>1.1723955140041653E-13</v>
      </c>
      <c r="BE422" s="92">
        <f t="shared" ca="1" si="222"/>
        <v>1.1723955140041653E-13</v>
      </c>
      <c r="BF422" s="92">
        <f t="shared" ca="1" si="222"/>
        <v>1.1723955140041653E-13</v>
      </c>
      <c r="BG422" s="92">
        <f t="shared" ca="1" si="222"/>
        <v>1.1723955140041653E-13</v>
      </c>
      <c r="BH422" s="92">
        <f t="shared" ca="1" si="222"/>
        <v>1.1723955140041653E-13</v>
      </c>
    </row>
    <row r="423" spans="1:61" x14ac:dyDescent="0.25">
      <c r="A423" s="154"/>
      <c r="B423" s="154"/>
    </row>
    <row r="424" spans="1:61" x14ac:dyDescent="0.25">
      <c r="A424" s="154" t="s">
        <v>115</v>
      </c>
      <c r="B424" s="154"/>
      <c r="G424" s="83">
        <f ca="1">G422</f>
        <v>0</v>
      </c>
      <c r="H424" s="83">
        <f ca="1">H422</f>
        <v>0</v>
      </c>
      <c r="I424" s="83">
        <f ca="1">I422</f>
        <v>0</v>
      </c>
      <c r="J424" s="83">
        <f ca="1">J422</f>
        <v>0</v>
      </c>
      <c r="K424" s="83">
        <f t="shared" ref="K424:BH424" ca="1" si="223">K422</f>
        <v>694.33656150728007</v>
      </c>
      <c r="L424" s="83">
        <f t="shared" ca="1" si="223"/>
        <v>659.47447473704005</v>
      </c>
      <c r="M424" s="83">
        <f t="shared" ca="1" si="223"/>
        <v>624.61238796680004</v>
      </c>
      <c r="N424" s="83">
        <f t="shared" ca="1" si="223"/>
        <v>589.75030119656003</v>
      </c>
      <c r="O424" s="83">
        <f t="shared" ca="1" si="223"/>
        <v>554.88821442632002</v>
      </c>
      <c r="P424" s="83">
        <f t="shared" ca="1" si="223"/>
        <v>520.02612765608001</v>
      </c>
      <c r="Q424" s="83">
        <f t="shared" ca="1" si="223"/>
        <v>485.16404088584</v>
      </c>
      <c r="R424" s="83">
        <f t="shared" ca="1" si="223"/>
        <v>450.30195411559998</v>
      </c>
      <c r="S424" s="83">
        <f t="shared" ca="1" si="223"/>
        <v>415.43986734535997</v>
      </c>
      <c r="T424" s="83">
        <f t="shared" ca="1" si="223"/>
        <v>380.57778057511996</v>
      </c>
      <c r="U424" s="83">
        <f t="shared" ca="1" si="223"/>
        <v>345.71569380487995</v>
      </c>
      <c r="V424" s="83">
        <f t="shared" ca="1" si="223"/>
        <v>310.85360703463994</v>
      </c>
      <c r="W424" s="83">
        <f t="shared" ca="1" si="223"/>
        <v>275.99152026439992</v>
      </c>
      <c r="X424" s="83">
        <f t="shared" ca="1" si="223"/>
        <v>241.12943349415991</v>
      </c>
      <c r="Y424" s="83">
        <f t="shared" ca="1" si="223"/>
        <v>206.2673467239199</v>
      </c>
      <c r="Z424" s="83">
        <f t="shared" ca="1" si="223"/>
        <v>171.40525995367989</v>
      </c>
      <c r="AA424" s="83">
        <f t="shared" ca="1" si="223"/>
        <v>136.54317318343988</v>
      </c>
      <c r="AB424" s="83">
        <f t="shared" ca="1" si="223"/>
        <v>101.68108641319986</v>
      </c>
      <c r="AC424" s="83">
        <f t="shared" ca="1" si="223"/>
        <v>66.818999642959852</v>
      </c>
      <c r="AD424" s="83">
        <f t="shared" ca="1" si="223"/>
        <v>31.956912872719847</v>
      </c>
      <c r="AE424" s="83">
        <f t="shared" ca="1" si="223"/>
        <v>1.1723955140041653E-13</v>
      </c>
      <c r="AF424" s="83">
        <f t="shared" ca="1" si="223"/>
        <v>1.1723955140041653E-13</v>
      </c>
      <c r="AG424" s="83">
        <f t="shared" ca="1" si="223"/>
        <v>1.1723955140041653E-13</v>
      </c>
      <c r="AH424" s="83">
        <f t="shared" ca="1" si="223"/>
        <v>1.1723955140041653E-13</v>
      </c>
      <c r="AI424" s="83">
        <f t="shared" ca="1" si="223"/>
        <v>1.1723955140041653E-13</v>
      </c>
      <c r="AJ424" s="83">
        <f t="shared" ca="1" si="223"/>
        <v>1.1723955140041653E-13</v>
      </c>
      <c r="AK424" s="83">
        <f t="shared" ca="1" si="223"/>
        <v>1.1723955140041653E-13</v>
      </c>
      <c r="AL424" s="83">
        <f t="shared" ca="1" si="223"/>
        <v>1.1723955140041653E-13</v>
      </c>
      <c r="AM424" s="83">
        <f t="shared" ca="1" si="223"/>
        <v>1.1723955140041653E-13</v>
      </c>
      <c r="AN424" s="83">
        <f t="shared" ca="1" si="223"/>
        <v>1.1723955140041653E-13</v>
      </c>
      <c r="AO424" s="83">
        <f t="shared" ca="1" si="223"/>
        <v>1.1723955140041653E-13</v>
      </c>
      <c r="AP424" s="83">
        <f t="shared" ca="1" si="223"/>
        <v>1.1723955140041653E-13</v>
      </c>
      <c r="AQ424" s="83">
        <f t="shared" ca="1" si="223"/>
        <v>1.1723955140041653E-13</v>
      </c>
      <c r="AR424" s="83">
        <f t="shared" ca="1" si="223"/>
        <v>1.1723955140041653E-13</v>
      </c>
      <c r="AS424" s="83">
        <f t="shared" ca="1" si="223"/>
        <v>1.1723955140041653E-13</v>
      </c>
      <c r="AT424" s="83">
        <f t="shared" ca="1" si="223"/>
        <v>1.1723955140041653E-13</v>
      </c>
      <c r="AU424" s="83">
        <f t="shared" ca="1" si="223"/>
        <v>1.1723955140041653E-13</v>
      </c>
      <c r="AV424" s="83">
        <f t="shared" ca="1" si="223"/>
        <v>1.1723955140041653E-13</v>
      </c>
      <c r="AW424" s="83">
        <f t="shared" ca="1" si="223"/>
        <v>1.1723955140041653E-13</v>
      </c>
      <c r="AX424" s="83">
        <f t="shared" ca="1" si="223"/>
        <v>1.1723955140041653E-13</v>
      </c>
      <c r="AY424" s="83">
        <f t="shared" ca="1" si="223"/>
        <v>1.1723955140041653E-13</v>
      </c>
      <c r="AZ424" s="83">
        <f t="shared" ca="1" si="223"/>
        <v>1.1723955140041653E-13</v>
      </c>
      <c r="BA424" s="83">
        <f t="shared" ca="1" si="223"/>
        <v>1.1723955140041653E-13</v>
      </c>
      <c r="BB424" s="83">
        <f t="shared" ca="1" si="223"/>
        <v>1.1723955140041653E-13</v>
      </c>
      <c r="BC424" s="83">
        <f t="shared" ca="1" si="223"/>
        <v>1.1723955140041653E-13</v>
      </c>
      <c r="BD424" s="83">
        <f t="shared" ca="1" si="223"/>
        <v>1.1723955140041653E-13</v>
      </c>
      <c r="BE424" s="83">
        <f t="shared" ca="1" si="223"/>
        <v>1.1723955140041653E-13</v>
      </c>
      <c r="BF424" s="83">
        <f t="shared" ca="1" si="223"/>
        <v>1.1723955140041653E-13</v>
      </c>
      <c r="BG424" s="83">
        <f t="shared" ca="1" si="223"/>
        <v>1.1723955140041653E-13</v>
      </c>
      <c r="BH424" s="83">
        <f t="shared" ca="1" si="223"/>
        <v>1.1723955140041653E-13</v>
      </c>
    </row>
    <row r="425" spans="1:61" x14ac:dyDescent="0.25">
      <c r="A425" s="194" t="s">
        <v>133</v>
      </c>
      <c r="B425" s="194"/>
      <c r="C425" s="61">
        <f>$C$61</f>
        <v>2</v>
      </c>
      <c r="D425" s="195"/>
      <c r="G425" s="83">
        <f ca="1">SUM(OFFSET(G424,0,0,1,-MIN($C425,G$55+1)))/$C425</f>
        <v>0</v>
      </c>
      <c r="H425" s="83">
        <f ca="1">SUM(OFFSET(H424,0,0,1,-MIN($C425,H$55+1)))/$C425</f>
        <v>0</v>
      </c>
      <c r="I425" s="83">
        <f ca="1">SUM(OFFSET(I424,0,0,1,-MIN($C425,I$55+1)))/$C425</f>
        <v>0</v>
      </c>
      <c r="J425" s="83">
        <f ca="1">SUM(OFFSET(J424,0,0,1,-MIN($C425,J$55+1)))/$C425</f>
        <v>0</v>
      </c>
      <c r="K425" s="210">
        <f ca="1">(K424+K416)/2*1/13</f>
        <v>53.522242188926157</v>
      </c>
      <c r="L425" s="151">
        <f ca="1">SUM(OFFSET(L424,0,0,1,-MIN($C425,L$55+1)))/$C425</f>
        <v>676.90551812216006</v>
      </c>
      <c r="M425" s="151">
        <f t="shared" ref="M425:BH425" ca="1" si="224">SUM(OFFSET(M424,0,0,1,-MIN($C425,M$55+1)))/$C425</f>
        <v>642.04343135192005</v>
      </c>
      <c r="N425" s="151">
        <f t="shared" ca="1" si="224"/>
        <v>607.18134458168004</v>
      </c>
      <c r="O425" s="151">
        <f t="shared" ca="1" si="224"/>
        <v>572.31925781144002</v>
      </c>
      <c r="P425" s="151">
        <f t="shared" ca="1" si="224"/>
        <v>537.45717104120001</v>
      </c>
      <c r="Q425" s="151">
        <f t="shared" ca="1" si="224"/>
        <v>502.59508427096</v>
      </c>
      <c r="R425" s="151">
        <f t="shared" ca="1" si="224"/>
        <v>467.73299750071999</v>
      </c>
      <c r="S425" s="151">
        <f t="shared" ca="1" si="224"/>
        <v>432.87091073047998</v>
      </c>
      <c r="T425" s="151">
        <f t="shared" ca="1" si="224"/>
        <v>398.00882396023997</v>
      </c>
      <c r="U425" s="151">
        <f t="shared" ca="1" si="224"/>
        <v>363.14673718999995</v>
      </c>
      <c r="V425" s="151">
        <f t="shared" ca="1" si="224"/>
        <v>328.28465041975994</v>
      </c>
      <c r="W425" s="151">
        <f t="shared" ca="1" si="224"/>
        <v>293.42256364951993</v>
      </c>
      <c r="X425" s="151">
        <f t="shared" ca="1" si="224"/>
        <v>258.56047687927992</v>
      </c>
      <c r="Y425" s="151">
        <f t="shared" ca="1" si="224"/>
        <v>223.69839010903991</v>
      </c>
      <c r="Z425" s="151">
        <f t="shared" ca="1" si="224"/>
        <v>188.83630333879989</v>
      </c>
      <c r="AA425" s="151">
        <f t="shared" ca="1" si="224"/>
        <v>153.97421656855988</v>
      </c>
      <c r="AB425" s="151">
        <f t="shared" ca="1" si="224"/>
        <v>119.11212979831987</v>
      </c>
      <c r="AC425" s="151">
        <f t="shared" ca="1" si="224"/>
        <v>84.250043028079858</v>
      </c>
      <c r="AD425" s="151">
        <f t="shared" ca="1" si="224"/>
        <v>49.387956257839846</v>
      </c>
      <c r="AE425" s="151">
        <f t="shared" ca="1" si="224"/>
        <v>15.978456436359982</v>
      </c>
      <c r="AF425" s="151">
        <f t="shared" ca="1" si="224"/>
        <v>1.1723955140041653E-13</v>
      </c>
      <c r="AG425" s="151">
        <f t="shared" ca="1" si="224"/>
        <v>1.1723955140041653E-13</v>
      </c>
      <c r="AH425" s="151">
        <f t="shared" ca="1" si="224"/>
        <v>1.1723955140041653E-13</v>
      </c>
      <c r="AI425" s="151">
        <f t="shared" ca="1" si="224"/>
        <v>1.1723955140041653E-13</v>
      </c>
      <c r="AJ425" s="151">
        <f t="shared" ca="1" si="224"/>
        <v>1.1723955140041653E-13</v>
      </c>
      <c r="AK425" s="151">
        <f t="shared" ca="1" si="224"/>
        <v>1.1723955140041653E-13</v>
      </c>
      <c r="AL425" s="151">
        <f t="shared" ca="1" si="224"/>
        <v>1.1723955140041653E-13</v>
      </c>
      <c r="AM425" s="151">
        <f t="shared" ca="1" si="224"/>
        <v>1.1723955140041653E-13</v>
      </c>
      <c r="AN425" s="151">
        <f t="shared" ca="1" si="224"/>
        <v>1.1723955140041653E-13</v>
      </c>
      <c r="AO425" s="151">
        <f t="shared" ca="1" si="224"/>
        <v>1.1723955140041653E-13</v>
      </c>
      <c r="AP425" s="151">
        <f t="shared" ca="1" si="224"/>
        <v>1.1723955140041653E-13</v>
      </c>
      <c r="AQ425" s="151">
        <f t="shared" ca="1" si="224"/>
        <v>1.1723955140041653E-13</v>
      </c>
      <c r="AR425" s="151">
        <f t="shared" ca="1" si="224"/>
        <v>1.1723955140041653E-13</v>
      </c>
      <c r="AS425" s="151">
        <f t="shared" ca="1" si="224"/>
        <v>1.1723955140041653E-13</v>
      </c>
      <c r="AT425" s="151">
        <f t="shared" ca="1" si="224"/>
        <v>1.1723955140041653E-13</v>
      </c>
      <c r="AU425" s="151">
        <f t="shared" ca="1" si="224"/>
        <v>1.1723955140041653E-13</v>
      </c>
      <c r="AV425" s="151">
        <f t="shared" ca="1" si="224"/>
        <v>1.1723955140041653E-13</v>
      </c>
      <c r="AW425" s="151">
        <f t="shared" ca="1" si="224"/>
        <v>1.1723955140041653E-13</v>
      </c>
      <c r="AX425" s="151">
        <f t="shared" ca="1" si="224"/>
        <v>1.1723955140041653E-13</v>
      </c>
      <c r="AY425" s="151">
        <f t="shared" ca="1" si="224"/>
        <v>1.1723955140041653E-13</v>
      </c>
      <c r="AZ425" s="151">
        <f t="shared" ca="1" si="224"/>
        <v>1.1723955140041653E-13</v>
      </c>
      <c r="BA425" s="151">
        <f t="shared" ca="1" si="224"/>
        <v>1.1723955140041653E-13</v>
      </c>
      <c r="BB425" s="151">
        <f t="shared" ca="1" si="224"/>
        <v>1.1723955140041653E-13</v>
      </c>
      <c r="BC425" s="151">
        <f t="shared" ca="1" si="224"/>
        <v>1.1723955140041653E-13</v>
      </c>
      <c r="BD425" s="151">
        <f t="shared" ca="1" si="224"/>
        <v>1.1723955140041653E-13</v>
      </c>
      <c r="BE425" s="151">
        <f t="shared" ca="1" si="224"/>
        <v>1.1723955140041653E-13</v>
      </c>
      <c r="BF425" s="151">
        <f t="shared" ca="1" si="224"/>
        <v>1.1723955140041653E-13</v>
      </c>
      <c r="BG425" s="151">
        <f t="shared" ca="1" si="224"/>
        <v>1.1723955140041653E-13</v>
      </c>
      <c r="BH425" s="151">
        <f t="shared" ca="1" si="224"/>
        <v>1.1723955140041653E-13</v>
      </c>
    </row>
    <row r="426" spans="1:61" x14ac:dyDescent="0.25">
      <c r="A426" s="194" t="s">
        <v>140</v>
      </c>
      <c r="B426" s="194"/>
      <c r="C426" s="147">
        <f>$C$62</f>
        <v>0.46</v>
      </c>
      <c r="G426" s="83">
        <f t="shared" ref="G426:BG427" ca="1" si="225">G425*$C426</f>
        <v>0</v>
      </c>
      <c r="H426" s="83">
        <f t="shared" ca="1" si="225"/>
        <v>0</v>
      </c>
      <c r="I426" s="83">
        <f t="shared" ca="1" si="225"/>
        <v>0</v>
      </c>
      <c r="J426" s="83">
        <f t="shared" ca="1" si="225"/>
        <v>0</v>
      </c>
      <c r="K426" s="83">
        <f t="shared" ca="1" si="225"/>
        <v>24.620231406906033</v>
      </c>
      <c r="L426" s="83">
        <f t="shared" ca="1" si="225"/>
        <v>311.37653833619362</v>
      </c>
      <c r="M426" s="83">
        <f t="shared" ca="1" si="225"/>
        <v>295.33997842188325</v>
      </c>
      <c r="N426" s="83">
        <f t="shared" ca="1" si="225"/>
        <v>279.30341850757281</v>
      </c>
      <c r="O426" s="83">
        <f t="shared" ca="1" si="225"/>
        <v>263.26685859326244</v>
      </c>
      <c r="P426" s="83">
        <f t="shared" ca="1" si="225"/>
        <v>247.23029867895201</v>
      </c>
      <c r="Q426" s="83">
        <f t="shared" ca="1" si="225"/>
        <v>231.19373876464161</v>
      </c>
      <c r="R426" s="83">
        <f t="shared" ca="1" si="225"/>
        <v>215.15717885033121</v>
      </c>
      <c r="S426" s="83">
        <f t="shared" ca="1" si="225"/>
        <v>199.1206189360208</v>
      </c>
      <c r="T426" s="83">
        <f t="shared" ca="1" si="225"/>
        <v>183.0840590217104</v>
      </c>
      <c r="U426" s="83">
        <f t="shared" ca="1" si="225"/>
        <v>167.04749910739997</v>
      </c>
      <c r="V426" s="83">
        <f t="shared" ca="1" si="225"/>
        <v>151.01093919308957</v>
      </c>
      <c r="W426" s="83">
        <f t="shared" ca="1" si="225"/>
        <v>134.97437927877917</v>
      </c>
      <c r="X426" s="83">
        <f t="shared" ca="1" si="225"/>
        <v>118.93781936446877</v>
      </c>
      <c r="Y426" s="83">
        <f t="shared" ca="1" si="225"/>
        <v>102.90125945015836</v>
      </c>
      <c r="Z426" s="83">
        <f t="shared" ca="1" si="225"/>
        <v>86.864699535847961</v>
      </c>
      <c r="AA426" s="83">
        <f t="shared" ca="1" si="225"/>
        <v>70.828139621537545</v>
      </c>
      <c r="AB426" s="83">
        <f t="shared" ca="1" si="225"/>
        <v>54.791579707227143</v>
      </c>
      <c r="AC426" s="83">
        <f t="shared" ca="1" si="225"/>
        <v>38.755019792916734</v>
      </c>
      <c r="AD426" s="83">
        <f t="shared" ca="1" si="225"/>
        <v>22.718459878606332</v>
      </c>
      <c r="AE426" s="83">
        <f t="shared" ca="1" si="225"/>
        <v>7.3500899607255921</v>
      </c>
      <c r="AF426" s="83">
        <f t="shared" ca="1" si="225"/>
        <v>5.3930193644191609E-14</v>
      </c>
      <c r="AG426" s="83">
        <f t="shared" ca="1" si="225"/>
        <v>5.3930193644191609E-14</v>
      </c>
      <c r="AH426" s="83">
        <f t="shared" ca="1" si="225"/>
        <v>5.3930193644191609E-14</v>
      </c>
      <c r="AI426" s="83">
        <f t="shared" ca="1" si="225"/>
        <v>5.3930193644191609E-14</v>
      </c>
      <c r="AJ426" s="83">
        <f t="shared" ca="1" si="225"/>
        <v>5.3930193644191609E-14</v>
      </c>
      <c r="AK426" s="83">
        <f t="shared" ca="1" si="225"/>
        <v>5.3930193644191609E-14</v>
      </c>
      <c r="AL426" s="83">
        <f t="shared" ca="1" si="225"/>
        <v>5.3930193644191609E-14</v>
      </c>
      <c r="AM426" s="83">
        <f t="shared" ca="1" si="225"/>
        <v>5.3930193644191609E-14</v>
      </c>
      <c r="AN426" s="83">
        <f t="shared" ca="1" si="225"/>
        <v>5.3930193644191609E-14</v>
      </c>
      <c r="AO426" s="83">
        <f t="shared" ca="1" si="225"/>
        <v>5.3930193644191609E-14</v>
      </c>
      <c r="AP426" s="83">
        <f t="shared" ca="1" si="225"/>
        <v>5.3930193644191609E-14</v>
      </c>
      <c r="AQ426" s="83">
        <f t="shared" ca="1" si="225"/>
        <v>5.3930193644191609E-14</v>
      </c>
      <c r="AR426" s="83">
        <f t="shared" ca="1" si="225"/>
        <v>5.3930193644191609E-14</v>
      </c>
      <c r="AS426" s="83">
        <f t="shared" ca="1" si="225"/>
        <v>5.3930193644191609E-14</v>
      </c>
      <c r="AT426" s="83">
        <f t="shared" ca="1" si="225"/>
        <v>5.3930193644191609E-14</v>
      </c>
      <c r="AU426" s="83">
        <f t="shared" ca="1" si="225"/>
        <v>5.3930193644191609E-14</v>
      </c>
      <c r="AV426" s="83">
        <f t="shared" ca="1" si="225"/>
        <v>5.3930193644191609E-14</v>
      </c>
      <c r="AW426" s="83">
        <f t="shared" ca="1" si="225"/>
        <v>5.3930193644191609E-14</v>
      </c>
      <c r="AX426" s="83">
        <f t="shared" ca="1" si="225"/>
        <v>5.3930193644191609E-14</v>
      </c>
      <c r="AY426" s="83">
        <f t="shared" ca="1" si="225"/>
        <v>5.3930193644191609E-14</v>
      </c>
      <c r="AZ426" s="83">
        <f t="shared" ca="1" si="225"/>
        <v>5.3930193644191609E-14</v>
      </c>
      <c r="BA426" s="83">
        <f t="shared" ca="1" si="225"/>
        <v>5.3930193644191609E-14</v>
      </c>
      <c r="BB426" s="83">
        <f t="shared" ca="1" si="225"/>
        <v>5.3930193644191609E-14</v>
      </c>
      <c r="BC426" s="83">
        <f t="shared" ca="1" si="225"/>
        <v>5.3930193644191609E-14</v>
      </c>
      <c r="BD426" s="83">
        <f t="shared" ca="1" si="225"/>
        <v>5.3930193644191609E-14</v>
      </c>
      <c r="BE426" s="83">
        <f t="shared" ca="1" si="225"/>
        <v>5.3930193644191609E-14</v>
      </c>
      <c r="BF426" s="83">
        <f t="shared" ca="1" si="225"/>
        <v>5.3930193644191609E-14</v>
      </c>
      <c r="BG426" s="83">
        <f t="shared" ca="1" si="225"/>
        <v>5.3930193644191609E-14</v>
      </c>
      <c r="BH426" s="83">
        <f ca="1">BH425*$C426</f>
        <v>5.3930193644191609E-14</v>
      </c>
    </row>
    <row r="427" spans="1:61" x14ac:dyDescent="0.25">
      <c r="A427" s="194" t="s">
        <v>141</v>
      </c>
      <c r="B427" s="194"/>
      <c r="C427" s="147">
        <f>$C$63</f>
        <v>0.115</v>
      </c>
      <c r="G427" s="83">
        <f t="shared" ca="1" si="225"/>
        <v>0</v>
      </c>
      <c r="H427" s="83">
        <f t="shared" ca="1" si="225"/>
        <v>0</v>
      </c>
      <c r="I427" s="83">
        <f t="shared" ca="1" si="225"/>
        <v>0</v>
      </c>
      <c r="J427" s="83">
        <f t="shared" ca="1" si="225"/>
        <v>0</v>
      </c>
      <c r="K427" s="83">
        <f t="shared" ca="1" si="225"/>
        <v>2.8313266117941938</v>
      </c>
      <c r="L427" s="83">
        <f t="shared" ca="1" si="225"/>
        <v>35.808301908662266</v>
      </c>
      <c r="M427" s="83">
        <f t="shared" ca="1" si="225"/>
        <v>33.964097518516574</v>
      </c>
      <c r="N427" s="83">
        <f t="shared" ca="1" si="225"/>
        <v>32.119893128370876</v>
      </c>
      <c r="O427" s="83">
        <f t="shared" ca="1" si="225"/>
        <v>30.275688738225181</v>
      </c>
      <c r="P427" s="83">
        <f t="shared" ca="1" si="225"/>
        <v>28.431484348079483</v>
      </c>
      <c r="Q427" s="83">
        <f t="shared" ca="1" si="225"/>
        <v>26.587279957933784</v>
      </c>
      <c r="R427" s="83">
        <f t="shared" ca="1" si="225"/>
        <v>24.74307556778809</v>
      </c>
      <c r="S427" s="83">
        <f t="shared" ca="1" si="225"/>
        <v>22.898871177642395</v>
      </c>
      <c r="T427" s="83">
        <f t="shared" ca="1" si="225"/>
        <v>21.054666787496696</v>
      </c>
      <c r="U427" s="83">
        <f t="shared" ca="1" si="225"/>
        <v>19.210462397350998</v>
      </c>
      <c r="V427" s="83">
        <f t="shared" ca="1" si="225"/>
        <v>17.3662580072053</v>
      </c>
      <c r="W427" s="83">
        <f t="shared" ca="1" si="225"/>
        <v>15.522053617059605</v>
      </c>
      <c r="X427" s="83">
        <f t="shared" ca="1" si="225"/>
        <v>13.677849226913908</v>
      </c>
      <c r="Y427" s="83">
        <f t="shared" ca="1" si="225"/>
        <v>11.833644836768212</v>
      </c>
      <c r="Z427" s="83">
        <f t="shared" ca="1" si="225"/>
        <v>9.9894404466225168</v>
      </c>
      <c r="AA427" s="83">
        <f t="shared" ca="1" si="225"/>
        <v>8.1452360564768185</v>
      </c>
      <c r="AB427" s="83">
        <f t="shared" ca="1" si="225"/>
        <v>6.3010316663311219</v>
      </c>
      <c r="AC427" s="83">
        <f t="shared" ca="1" si="225"/>
        <v>4.4568272761854244</v>
      </c>
      <c r="AD427" s="83">
        <f t="shared" ca="1" si="225"/>
        <v>2.6126228860397283</v>
      </c>
      <c r="AE427" s="83">
        <f t="shared" ca="1" si="225"/>
        <v>0.84526034548344309</v>
      </c>
      <c r="AF427" s="83">
        <f t="shared" ca="1" si="225"/>
        <v>6.2019722690820354E-15</v>
      </c>
      <c r="AG427" s="83">
        <f t="shared" ca="1" si="225"/>
        <v>6.2019722690820354E-15</v>
      </c>
      <c r="AH427" s="83">
        <f t="shared" ca="1" si="225"/>
        <v>6.2019722690820354E-15</v>
      </c>
      <c r="AI427" s="83">
        <f t="shared" ca="1" si="225"/>
        <v>6.2019722690820354E-15</v>
      </c>
      <c r="AJ427" s="83">
        <f t="shared" ca="1" si="225"/>
        <v>6.2019722690820354E-15</v>
      </c>
      <c r="AK427" s="83">
        <f t="shared" ca="1" si="225"/>
        <v>6.2019722690820354E-15</v>
      </c>
      <c r="AL427" s="83">
        <f t="shared" ca="1" si="225"/>
        <v>6.2019722690820354E-15</v>
      </c>
      <c r="AM427" s="83">
        <f t="shared" ca="1" si="225"/>
        <v>6.2019722690820354E-15</v>
      </c>
      <c r="AN427" s="83">
        <f t="shared" ca="1" si="225"/>
        <v>6.2019722690820354E-15</v>
      </c>
      <c r="AO427" s="83">
        <f t="shared" ca="1" si="225"/>
        <v>6.2019722690820354E-15</v>
      </c>
      <c r="AP427" s="83">
        <f t="shared" ca="1" si="225"/>
        <v>6.2019722690820354E-15</v>
      </c>
      <c r="AQ427" s="83">
        <f t="shared" ca="1" si="225"/>
        <v>6.2019722690820354E-15</v>
      </c>
      <c r="AR427" s="83">
        <f t="shared" ca="1" si="225"/>
        <v>6.2019722690820354E-15</v>
      </c>
      <c r="AS427" s="83">
        <f t="shared" ca="1" si="225"/>
        <v>6.2019722690820354E-15</v>
      </c>
      <c r="AT427" s="83">
        <f t="shared" ca="1" si="225"/>
        <v>6.2019722690820354E-15</v>
      </c>
      <c r="AU427" s="83">
        <f t="shared" ca="1" si="225"/>
        <v>6.2019722690820354E-15</v>
      </c>
      <c r="AV427" s="83">
        <f t="shared" ca="1" si="225"/>
        <v>6.2019722690820354E-15</v>
      </c>
      <c r="AW427" s="83">
        <f t="shared" ca="1" si="225"/>
        <v>6.2019722690820354E-15</v>
      </c>
      <c r="AX427" s="83">
        <f t="shared" ca="1" si="225"/>
        <v>6.2019722690820354E-15</v>
      </c>
      <c r="AY427" s="83">
        <f t="shared" ca="1" si="225"/>
        <v>6.2019722690820354E-15</v>
      </c>
      <c r="AZ427" s="83">
        <f t="shared" ca="1" si="225"/>
        <v>6.2019722690820354E-15</v>
      </c>
      <c r="BA427" s="83">
        <f t="shared" ca="1" si="225"/>
        <v>6.2019722690820354E-15</v>
      </c>
      <c r="BB427" s="83">
        <f t="shared" ca="1" si="225"/>
        <v>6.2019722690820354E-15</v>
      </c>
      <c r="BC427" s="83">
        <f t="shared" ca="1" si="225"/>
        <v>6.2019722690820354E-15</v>
      </c>
      <c r="BD427" s="83">
        <f t="shared" ca="1" si="225"/>
        <v>6.2019722690820354E-15</v>
      </c>
      <c r="BE427" s="83">
        <f t="shared" ca="1" si="225"/>
        <v>6.2019722690820354E-15</v>
      </c>
      <c r="BF427" s="83">
        <f t="shared" ca="1" si="225"/>
        <v>6.2019722690820354E-15</v>
      </c>
      <c r="BG427" s="83">
        <f t="shared" ca="1" si="225"/>
        <v>6.2019722690820354E-15</v>
      </c>
      <c r="BH427" s="83">
        <f ca="1">BH426*$C427</f>
        <v>6.2019722690820354E-15</v>
      </c>
    </row>
    <row r="429" spans="1:61" x14ac:dyDescent="0.25">
      <c r="A429" s="196" t="str">
        <f>A$37</f>
        <v>Ft. Lauderdale Peakers</v>
      </c>
      <c r="B429" s="196"/>
      <c r="G429" s="209">
        <f>IF(K$56&lt;&gt;YEAR($R$62),0,(1*$C436*$S$62))</f>
        <v>4.1666666666666666E-3</v>
      </c>
      <c r="H429" s="209">
        <f>MIN(1-SUM(G$429:$G429),$C436)</f>
        <v>0.05</v>
      </c>
      <c r="I429" s="209">
        <f>MIN(1-SUM($G$429:H429),$C436)</f>
        <v>0.05</v>
      </c>
      <c r="J429" s="209">
        <f>MIN(1-SUM($G$429:I429),$C436)</f>
        <v>0.05</v>
      </c>
      <c r="K429" s="209">
        <f>MIN(1-SUM($G$429:J429),$C436)</f>
        <v>0.05</v>
      </c>
      <c r="L429" s="209">
        <f>MIN(1-SUM($G$429:K429),$C436)</f>
        <v>0.05</v>
      </c>
      <c r="M429" s="209">
        <f>MIN(1-SUM($G$429:L429),$C436)</f>
        <v>0.05</v>
      </c>
      <c r="N429" s="209">
        <f>MIN(1-SUM($G$429:M429),$C436)</f>
        <v>0.05</v>
      </c>
      <c r="O429" s="209">
        <f>MIN(1-SUM($G$429:N429),$C436)</f>
        <v>0.05</v>
      </c>
      <c r="P429" s="209">
        <f>MIN(1-SUM($G$429:O429),$C436)</f>
        <v>0.05</v>
      </c>
      <c r="Q429" s="209">
        <f>MIN(1-SUM($G$429:P429),$C436)</f>
        <v>0.05</v>
      </c>
      <c r="R429" s="209">
        <f>MIN(1-SUM($G$429:Q429),$C436)</f>
        <v>0.05</v>
      </c>
      <c r="S429" s="209">
        <f>MIN(1-SUM($G$429:R429),$C436)</f>
        <v>0.05</v>
      </c>
      <c r="T429" s="209">
        <f>MIN(1-SUM($G$429:S429),$C436)</f>
        <v>0.05</v>
      </c>
      <c r="U429" s="209">
        <f>MIN(1-SUM($G$429:T429),$C436)</f>
        <v>0.05</v>
      </c>
      <c r="V429" s="209">
        <f>MIN(1-SUM($G$429:U429),$C436)</f>
        <v>0.05</v>
      </c>
      <c r="W429" s="209">
        <f>MIN(1-SUM($G$429:V429),$C436)</f>
        <v>0.05</v>
      </c>
      <c r="X429" s="209">
        <f>MIN(1-SUM($G$429:W429),$C436)</f>
        <v>0.05</v>
      </c>
      <c r="Y429" s="209">
        <f>MIN(1-SUM($G$429:X429),$C436)</f>
        <v>0.05</v>
      </c>
      <c r="Z429" s="209">
        <f>MIN(1-SUM($G$429:Y429),$C436)</f>
        <v>0.05</v>
      </c>
      <c r="AA429" s="209">
        <f>MIN(1-SUM($G$429:Z429),$C436)</f>
        <v>4.5833333333332948E-2</v>
      </c>
      <c r="AB429" s="209">
        <f>MIN(1-SUM($G$429:AA429),$C436)</f>
        <v>0</v>
      </c>
      <c r="AC429" s="209">
        <f>MIN(1-SUM($G$429:AB429),$C436)</f>
        <v>0</v>
      </c>
      <c r="AD429" s="209">
        <f>MIN(1-SUM($G$429:AC429),$C436)</f>
        <v>0</v>
      </c>
      <c r="AE429" s="209">
        <f>MIN(1-SUM($G$429:AD429),$C436)</f>
        <v>0</v>
      </c>
      <c r="AF429" s="209">
        <f>MIN(1-SUM($G$429:AE429),$C436)</f>
        <v>0</v>
      </c>
      <c r="AG429" s="209">
        <f>MIN(1-SUM($G$429:AF429),$C436)</f>
        <v>0</v>
      </c>
      <c r="AH429" s="209">
        <f>MIN(1-SUM($G$429:AG429),$C436)</f>
        <v>0</v>
      </c>
      <c r="AI429" s="209">
        <f>MIN(1-SUM($G$429:AH429),$C436)</f>
        <v>0</v>
      </c>
      <c r="AJ429" s="209">
        <f>MIN(1-SUM($G$429:AI429),$C436)</f>
        <v>0</v>
      </c>
      <c r="AK429" s="209">
        <f>MIN(1-SUM($G$429:AJ429),$C436)</f>
        <v>0</v>
      </c>
      <c r="AL429" s="209">
        <f>MIN(1-SUM($G$429:AK429),$C436)</f>
        <v>0</v>
      </c>
      <c r="AM429" s="209">
        <f>MIN(1-SUM($G$429:AL429),$C436)</f>
        <v>0</v>
      </c>
      <c r="AN429" s="209">
        <f>MIN(1-SUM($G$429:AM429),$C436)</f>
        <v>0</v>
      </c>
      <c r="AO429" s="209">
        <f>MIN(1-SUM($G$429:AN429),$C436)</f>
        <v>0</v>
      </c>
      <c r="AP429" s="209">
        <f>MIN(1-SUM($G$429:AO429),$C436)</f>
        <v>0</v>
      </c>
      <c r="AQ429" s="209">
        <f>MIN(1-SUM($G$429:AP429),$C436)</f>
        <v>0</v>
      </c>
      <c r="AR429" s="209">
        <f>MIN(1-SUM($G$429:AQ429),$C436)</f>
        <v>0</v>
      </c>
      <c r="AS429" s="209">
        <f>MIN(1-SUM($G$429:AR429),$C436)</f>
        <v>0</v>
      </c>
      <c r="AT429" s="209">
        <f>MIN(1-SUM($G$429:AS429),$C436)</f>
        <v>0</v>
      </c>
      <c r="AU429" s="209">
        <f>MIN(1-SUM($G$429:AT429),$C436)</f>
        <v>0</v>
      </c>
      <c r="AV429" s="209">
        <f>MIN(1-SUM($G$429:AU429),$C436)</f>
        <v>0</v>
      </c>
      <c r="AW429" s="209">
        <f>MIN(1-SUM($G$429:AV429),$C436)</f>
        <v>0</v>
      </c>
      <c r="AX429" s="209">
        <f>MIN(1-SUM($G$429:AW429),$C436)</f>
        <v>0</v>
      </c>
      <c r="AY429" s="209">
        <f>MIN(1-SUM($G$429:AX429),$C436)</f>
        <v>0</v>
      </c>
      <c r="AZ429" s="209">
        <f>MIN(1-SUM($G$429:AY429),$C436)</f>
        <v>0</v>
      </c>
      <c r="BA429" s="209">
        <f>MIN(1-SUM($G$429:AZ429),$C436)</f>
        <v>0</v>
      </c>
      <c r="BB429" s="209">
        <f>MIN(1-SUM($G$429:BA429),$C436)</f>
        <v>0</v>
      </c>
      <c r="BC429" s="209">
        <f>MIN(1-SUM($G$429:BB429),$C436)</f>
        <v>0</v>
      </c>
      <c r="BD429" s="209">
        <f>MIN(1-SUM($G$429:BC429),$C436)</f>
        <v>0</v>
      </c>
      <c r="BE429" s="209">
        <f>MIN(1-SUM($G$429:BD429),$C436)</f>
        <v>0</v>
      </c>
      <c r="BF429" s="209">
        <f>MIN(1-SUM($G$429:BE429),$C436)</f>
        <v>0</v>
      </c>
      <c r="BG429" s="209">
        <f>MIN(1-SUM($G$429:BF429),$C436)</f>
        <v>0</v>
      </c>
      <c r="BH429" s="209">
        <f>MIN(1-SUM($G$429:BG429),$C436)</f>
        <v>0</v>
      </c>
    </row>
    <row r="430" spans="1:61" x14ac:dyDescent="0.25">
      <c r="A430" s="197" t="s">
        <v>132</v>
      </c>
      <c r="B430" s="197"/>
      <c r="G430" s="171">
        <f>G$60</f>
        <v>0.95</v>
      </c>
      <c r="H430" s="171">
        <f t="shared" ref="H430:M430" si="226">H$60</f>
        <v>0.98</v>
      </c>
      <c r="I430" s="171">
        <f t="shared" si="226"/>
        <v>0.96</v>
      </c>
      <c r="J430" s="171">
        <f t="shared" si="226"/>
        <v>0.96</v>
      </c>
      <c r="K430" s="171">
        <f t="shared" si="226"/>
        <v>0.96</v>
      </c>
      <c r="L430" s="171">
        <f t="shared" si="226"/>
        <v>0.96</v>
      </c>
      <c r="M430" s="171">
        <f t="shared" si="226"/>
        <v>0.96</v>
      </c>
      <c r="N430" s="171"/>
    </row>
    <row r="431" spans="1:61" x14ac:dyDescent="0.25">
      <c r="A431" s="197" t="s">
        <v>109</v>
      </c>
      <c r="B431" s="197"/>
      <c r="D431" s="144">
        <f>SUM(G431:N431)</f>
        <v>487.68</v>
      </c>
      <c r="G431" s="210">
        <f t="shared" ref="G431:N431" si="227">IF(YEAR($R$62)=G$56,SUM($G$37:$M$37)*G430,0)</f>
        <v>0</v>
      </c>
      <c r="H431" s="210">
        <f t="shared" si="227"/>
        <v>0</v>
      </c>
      <c r="I431" s="210">
        <f t="shared" si="227"/>
        <v>0</v>
      </c>
      <c r="J431" s="210">
        <f t="shared" si="227"/>
        <v>0</v>
      </c>
      <c r="K431" s="210">
        <f t="shared" si="227"/>
        <v>487.68</v>
      </c>
      <c r="L431" s="210">
        <f t="shared" si="227"/>
        <v>0</v>
      </c>
      <c r="M431" s="210">
        <f t="shared" si="227"/>
        <v>0</v>
      </c>
      <c r="N431" s="210">
        <f t="shared" si="227"/>
        <v>0</v>
      </c>
    </row>
    <row r="432" spans="1:61" x14ac:dyDescent="0.25">
      <c r="A432" s="197" t="s">
        <v>110</v>
      </c>
      <c r="B432" s="197"/>
      <c r="G432" s="144">
        <f t="shared" ref="G432:N432" si="228">+F432+G431</f>
        <v>0</v>
      </c>
      <c r="H432" s="144">
        <f t="shared" si="228"/>
        <v>0</v>
      </c>
      <c r="I432" s="144">
        <f t="shared" si="228"/>
        <v>0</v>
      </c>
      <c r="J432" s="144">
        <f t="shared" si="228"/>
        <v>0</v>
      </c>
      <c r="K432" s="144">
        <f t="shared" si="228"/>
        <v>487.68</v>
      </c>
      <c r="L432" s="144">
        <f t="shared" si="228"/>
        <v>487.68</v>
      </c>
      <c r="M432" s="144">
        <f t="shared" si="228"/>
        <v>487.68</v>
      </c>
      <c r="N432" s="144">
        <f t="shared" si="228"/>
        <v>487.68</v>
      </c>
    </row>
    <row r="433" spans="1:61" x14ac:dyDescent="0.25">
      <c r="A433" s="197"/>
      <c r="B433" s="197"/>
    </row>
    <row r="434" spans="1:61" x14ac:dyDescent="0.25">
      <c r="A434" s="198" t="s">
        <v>111</v>
      </c>
      <c r="B434" s="198"/>
      <c r="G434" s="144">
        <f t="shared" ref="G434:BH434" si="229">F437</f>
        <v>0</v>
      </c>
      <c r="H434" s="144">
        <f t="shared" ca="1" si="229"/>
        <v>0</v>
      </c>
      <c r="I434" s="144">
        <f t="shared" ca="1" si="229"/>
        <v>0</v>
      </c>
      <c r="J434" s="144">
        <f t="shared" ca="1" si="229"/>
        <v>0</v>
      </c>
      <c r="K434" s="144">
        <f t="shared" ca="1" si="229"/>
        <v>0</v>
      </c>
      <c r="L434" s="144">
        <f t="shared" ca="1" si="229"/>
        <v>485.64800000000002</v>
      </c>
      <c r="M434" s="144">
        <f t="shared" ca="1" si="229"/>
        <v>461.26400000000001</v>
      </c>
      <c r="N434" s="144">
        <f t="shared" ca="1" si="229"/>
        <v>436.88</v>
      </c>
      <c r="O434" s="144">
        <f t="shared" ca="1" si="229"/>
        <v>412.49599999999998</v>
      </c>
      <c r="P434" s="144">
        <f t="shared" ca="1" si="229"/>
        <v>388.11199999999997</v>
      </c>
      <c r="Q434" s="144">
        <f t="shared" ca="1" si="229"/>
        <v>363.72799999999995</v>
      </c>
      <c r="R434" s="144">
        <f t="shared" ca="1" si="229"/>
        <v>339.34399999999994</v>
      </c>
      <c r="S434" s="144">
        <f t="shared" ca="1" si="229"/>
        <v>314.95999999999992</v>
      </c>
      <c r="T434" s="144">
        <f t="shared" ca="1" si="229"/>
        <v>290.57599999999991</v>
      </c>
      <c r="U434" s="144">
        <f t="shared" ca="1" si="229"/>
        <v>266.19199999999989</v>
      </c>
      <c r="V434" s="144">
        <f t="shared" ca="1" si="229"/>
        <v>241.80799999999988</v>
      </c>
      <c r="W434" s="144">
        <f t="shared" ca="1" si="229"/>
        <v>217.42399999999986</v>
      </c>
      <c r="X434" s="144">
        <f t="shared" ca="1" si="229"/>
        <v>193.03999999999985</v>
      </c>
      <c r="Y434" s="144">
        <f t="shared" ca="1" si="229"/>
        <v>168.65599999999984</v>
      </c>
      <c r="Z434" s="144">
        <f t="shared" ca="1" si="229"/>
        <v>144.27199999999982</v>
      </c>
      <c r="AA434" s="144">
        <f t="shared" ca="1" si="229"/>
        <v>119.88799999999982</v>
      </c>
      <c r="AB434" s="144">
        <f t="shared" ca="1" si="229"/>
        <v>95.50399999999982</v>
      </c>
      <c r="AC434" s="144">
        <f t="shared" ca="1" si="229"/>
        <v>71.11999999999982</v>
      </c>
      <c r="AD434" s="144">
        <f t="shared" ca="1" si="229"/>
        <v>46.735999999999819</v>
      </c>
      <c r="AE434" s="144">
        <f t="shared" ca="1" si="229"/>
        <v>22.351999999999819</v>
      </c>
      <c r="AF434" s="144">
        <f t="shared" ca="1" si="229"/>
        <v>0</v>
      </c>
      <c r="AG434" s="144">
        <f t="shared" ca="1" si="229"/>
        <v>0</v>
      </c>
      <c r="AH434" s="144">
        <f t="shared" ca="1" si="229"/>
        <v>0</v>
      </c>
      <c r="AI434" s="144">
        <f t="shared" ca="1" si="229"/>
        <v>0</v>
      </c>
      <c r="AJ434" s="144">
        <f t="shared" ca="1" si="229"/>
        <v>0</v>
      </c>
      <c r="AK434" s="144">
        <f t="shared" ca="1" si="229"/>
        <v>0</v>
      </c>
      <c r="AL434" s="144">
        <f t="shared" ca="1" si="229"/>
        <v>0</v>
      </c>
      <c r="AM434" s="144">
        <f t="shared" ca="1" si="229"/>
        <v>0</v>
      </c>
      <c r="AN434" s="144">
        <f t="shared" ca="1" si="229"/>
        <v>0</v>
      </c>
      <c r="AO434" s="144">
        <f t="shared" ca="1" si="229"/>
        <v>0</v>
      </c>
      <c r="AP434" s="144">
        <f t="shared" ca="1" si="229"/>
        <v>0</v>
      </c>
      <c r="AQ434" s="144">
        <f t="shared" ca="1" si="229"/>
        <v>0</v>
      </c>
      <c r="AR434" s="144">
        <f t="shared" ca="1" si="229"/>
        <v>0</v>
      </c>
      <c r="AS434" s="144">
        <f t="shared" ca="1" si="229"/>
        <v>0</v>
      </c>
      <c r="AT434" s="144">
        <f t="shared" ca="1" si="229"/>
        <v>0</v>
      </c>
      <c r="AU434" s="144">
        <f t="shared" ca="1" si="229"/>
        <v>0</v>
      </c>
      <c r="AV434" s="144">
        <f t="shared" ca="1" si="229"/>
        <v>0</v>
      </c>
      <c r="AW434" s="144">
        <f t="shared" ca="1" si="229"/>
        <v>0</v>
      </c>
      <c r="AX434" s="144">
        <f t="shared" ca="1" si="229"/>
        <v>0</v>
      </c>
      <c r="AY434" s="144">
        <f t="shared" ca="1" si="229"/>
        <v>0</v>
      </c>
      <c r="AZ434" s="144">
        <f t="shared" ca="1" si="229"/>
        <v>0</v>
      </c>
      <c r="BA434" s="144">
        <f t="shared" ca="1" si="229"/>
        <v>0</v>
      </c>
      <c r="BB434" s="144">
        <f t="shared" ca="1" si="229"/>
        <v>0</v>
      </c>
      <c r="BC434" s="144">
        <f t="shared" ca="1" si="229"/>
        <v>0</v>
      </c>
      <c r="BD434" s="144">
        <f t="shared" ca="1" si="229"/>
        <v>0</v>
      </c>
      <c r="BE434" s="144">
        <f t="shared" ca="1" si="229"/>
        <v>0</v>
      </c>
      <c r="BF434" s="144">
        <f t="shared" ca="1" si="229"/>
        <v>0</v>
      </c>
      <c r="BG434" s="144">
        <f t="shared" ca="1" si="229"/>
        <v>0</v>
      </c>
      <c r="BH434" s="144">
        <f t="shared" ca="1" si="229"/>
        <v>0</v>
      </c>
      <c r="BI434" s="144"/>
    </row>
    <row r="435" spans="1:61" x14ac:dyDescent="0.25">
      <c r="A435" s="198" t="s">
        <v>112</v>
      </c>
      <c r="B435" s="198"/>
      <c r="D435" s="144">
        <f>SUM(G435:N435)</f>
        <v>487.68</v>
      </c>
      <c r="E435" s="144"/>
      <c r="F435" s="144"/>
      <c r="G435" s="144">
        <f>G431</f>
        <v>0</v>
      </c>
      <c r="H435" s="144">
        <f>H431</f>
        <v>0</v>
      </c>
      <c r="I435" s="144">
        <f>I431</f>
        <v>0</v>
      </c>
      <c r="J435" s="144">
        <f t="shared" ref="J435:BH435" si="230">J431</f>
        <v>0</v>
      </c>
      <c r="K435" s="144">
        <f t="shared" si="230"/>
        <v>487.68</v>
      </c>
      <c r="L435" s="144">
        <f t="shared" si="230"/>
        <v>0</v>
      </c>
      <c r="M435" s="144">
        <f t="shared" si="230"/>
        <v>0</v>
      </c>
      <c r="N435" s="144">
        <f t="shared" si="230"/>
        <v>0</v>
      </c>
      <c r="O435" s="144">
        <f t="shared" si="230"/>
        <v>0</v>
      </c>
      <c r="P435" s="144">
        <f t="shared" si="230"/>
        <v>0</v>
      </c>
      <c r="Q435" s="144">
        <f t="shared" si="230"/>
        <v>0</v>
      </c>
      <c r="R435" s="144">
        <f t="shared" si="230"/>
        <v>0</v>
      </c>
      <c r="S435" s="144">
        <f t="shared" si="230"/>
        <v>0</v>
      </c>
      <c r="T435" s="144">
        <f t="shared" si="230"/>
        <v>0</v>
      </c>
      <c r="U435" s="144">
        <f t="shared" si="230"/>
        <v>0</v>
      </c>
      <c r="V435" s="144">
        <f t="shared" si="230"/>
        <v>0</v>
      </c>
      <c r="W435" s="144">
        <f t="shared" si="230"/>
        <v>0</v>
      </c>
      <c r="X435" s="144">
        <f t="shared" si="230"/>
        <v>0</v>
      </c>
      <c r="Y435" s="144">
        <f t="shared" si="230"/>
        <v>0</v>
      </c>
      <c r="Z435" s="144">
        <f t="shared" si="230"/>
        <v>0</v>
      </c>
      <c r="AA435" s="144">
        <f t="shared" si="230"/>
        <v>0</v>
      </c>
      <c r="AB435" s="144">
        <f t="shared" si="230"/>
        <v>0</v>
      </c>
      <c r="AC435" s="144">
        <f t="shared" si="230"/>
        <v>0</v>
      </c>
      <c r="AD435" s="144">
        <f t="shared" si="230"/>
        <v>0</v>
      </c>
      <c r="AE435" s="144">
        <f t="shared" si="230"/>
        <v>0</v>
      </c>
      <c r="AF435" s="144">
        <f t="shared" si="230"/>
        <v>0</v>
      </c>
      <c r="AG435" s="144">
        <f t="shared" si="230"/>
        <v>0</v>
      </c>
      <c r="AH435" s="144">
        <f t="shared" si="230"/>
        <v>0</v>
      </c>
      <c r="AI435" s="144">
        <f t="shared" si="230"/>
        <v>0</v>
      </c>
      <c r="AJ435" s="144">
        <f t="shared" si="230"/>
        <v>0</v>
      </c>
      <c r="AK435" s="144">
        <f t="shared" si="230"/>
        <v>0</v>
      </c>
      <c r="AL435" s="144">
        <f t="shared" si="230"/>
        <v>0</v>
      </c>
      <c r="AM435" s="144">
        <f t="shared" si="230"/>
        <v>0</v>
      </c>
      <c r="AN435" s="144">
        <f t="shared" si="230"/>
        <v>0</v>
      </c>
      <c r="AO435" s="144">
        <f t="shared" si="230"/>
        <v>0</v>
      </c>
      <c r="AP435" s="144">
        <f t="shared" si="230"/>
        <v>0</v>
      </c>
      <c r="AQ435" s="144">
        <f t="shared" si="230"/>
        <v>0</v>
      </c>
      <c r="AR435" s="144">
        <f t="shared" si="230"/>
        <v>0</v>
      </c>
      <c r="AS435" s="144">
        <f t="shared" si="230"/>
        <v>0</v>
      </c>
      <c r="AT435" s="144">
        <f t="shared" si="230"/>
        <v>0</v>
      </c>
      <c r="AU435" s="144">
        <f t="shared" si="230"/>
        <v>0</v>
      </c>
      <c r="AV435" s="144">
        <f t="shared" si="230"/>
        <v>0</v>
      </c>
      <c r="AW435" s="144">
        <f t="shared" si="230"/>
        <v>0</v>
      </c>
      <c r="AX435" s="144">
        <f t="shared" si="230"/>
        <v>0</v>
      </c>
      <c r="AY435" s="144">
        <f t="shared" si="230"/>
        <v>0</v>
      </c>
      <c r="AZ435" s="144">
        <f t="shared" si="230"/>
        <v>0</v>
      </c>
      <c r="BA435" s="144">
        <f t="shared" si="230"/>
        <v>0</v>
      </c>
      <c r="BB435" s="144">
        <f t="shared" si="230"/>
        <v>0</v>
      </c>
      <c r="BC435" s="144">
        <f t="shared" si="230"/>
        <v>0</v>
      </c>
      <c r="BD435" s="144">
        <f t="shared" si="230"/>
        <v>0</v>
      </c>
      <c r="BE435" s="144">
        <f t="shared" si="230"/>
        <v>0</v>
      </c>
      <c r="BF435" s="144">
        <f t="shared" si="230"/>
        <v>0</v>
      </c>
      <c r="BG435" s="144">
        <f t="shared" si="230"/>
        <v>0</v>
      </c>
      <c r="BH435" s="144">
        <f t="shared" si="230"/>
        <v>0</v>
      </c>
      <c r="BI435" s="144"/>
    </row>
    <row r="436" spans="1:61" x14ac:dyDescent="0.25">
      <c r="A436" s="198" t="s">
        <v>113</v>
      </c>
      <c r="B436" s="198"/>
      <c r="C436" s="147">
        <f>C$37</f>
        <v>0.05</v>
      </c>
      <c r="D436" s="144">
        <f ca="1">SUM(G436:BH436)</f>
        <v>-487.68</v>
      </c>
      <c r="G436" s="202">
        <f ca="1">-SUMPRODUCT(G431:$G431,N(OFFSET(G429:$G429,0,MAX(COLUMN(G429:$G429))-COLUMN(G429:$G429),1,1)))</f>
        <v>0</v>
      </c>
      <c r="H436" s="202">
        <f ca="1">-SUMPRODUCT($G431:H431,N(OFFSET($G429:H429,0,MAX(COLUMN($G429:H429))-COLUMN($G429:H429),1,1)))</f>
        <v>0</v>
      </c>
      <c r="I436" s="202">
        <f ca="1">-SUMPRODUCT($G431:I431,N(OFFSET($G429:I429,0,MAX(COLUMN($G429:I429))-COLUMN($G429:I429),1,1)))</f>
        <v>0</v>
      </c>
      <c r="J436" s="202">
        <f ca="1">-SUMPRODUCT($G431:J431,N(OFFSET($G429:J429,0,MAX(COLUMN($G429:J429))-COLUMN($G429:J429),1,1)))</f>
        <v>0</v>
      </c>
      <c r="K436" s="202">
        <f ca="1">-SUMPRODUCT($G431:K431,N(OFFSET($G429:K429,0,MAX(COLUMN($G429:K429))-COLUMN($G429:K429),1,1)))</f>
        <v>-2.032</v>
      </c>
      <c r="L436" s="202">
        <f ca="1">-SUMPRODUCT($G431:L431,N(OFFSET($G429:L429,0,MAX(COLUMN($G429:L429))-COLUMN($G429:L429),1,1)))</f>
        <v>-24.384</v>
      </c>
      <c r="M436" s="202">
        <f ca="1">-SUMPRODUCT($G431:M431,N(OFFSET($G429:M429,0,MAX(COLUMN($G429:M429))-COLUMN($G429:M429),1,1)))</f>
        <v>-24.384</v>
      </c>
      <c r="N436" s="202">
        <f ca="1">-SUMPRODUCT($G431:N431,N(OFFSET($G429:N429,0,MAX(COLUMN($G429:N429))-COLUMN($G429:N429),1,1)))</f>
        <v>-24.384</v>
      </c>
      <c r="O436" s="202">
        <f ca="1">-SUMPRODUCT($G431:O431,N(OFFSET($G429:O429,0,MAX(COLUMN($G429:O429))-COLUMN($G429:O429),1,1)))</f>
        <v>-24.384</v>
      </c>
      <c r="P436" s="202">
        <f ca="1">-SUMPRODUCT($G431:P431,N(OFFSET($G429:P429,0,MAX(COLUMN($G429:P429))-COLUMN($G429:P429),1,1)))</f>
        <v>-24.384</v>
      </c>
      <c r="Q436" s="202">
        <f ca="1">-SUMPRODUCT($G431:Q431,N(OFFSET($G429:Q429,0,MAX(COLUMN($G429:Q429))-COLUMN($G429:Q429),1,1)))</f>
        <v>-24.384</v>
      </c>
      <c r="R436" s="202">
        <f ca="1">-SUMPRODUCT($G431:R431,N(OFFSET($G429:R429,0,MAX(COLUMN($G429:R429))-COLUMN($G429:R429),1,1)))</f>
        <v>-24.384</v>
      </c>
      <c r="S436" s="202">
        <f ca="1">-SUMPRODUCT($G431:S431,N(OFFSET($G429:S429,0,MAX(COLUMN($G429:S429))-COLUMN($G429:S429),1,1)))</f>
        <v>-24.384</v>
      </c>
      <c r="T436" s="202">
        <f ca="1">-SUMPRODUCT($G431:T431,N(OFFSET($G429:T429,0,MAX(COLUMN($G429:T429))-COLUMN($G429:T429),1,1)))</f>
        <v>-24.384</v>
      </c>
      <c r="U436" s="202">
        <f ca="1">-SUMPRODUCT($G431:U431,N(OFFSET($G429:U429,0,MAX(COLUMN($G429:U429))-COLUMN($G429:U429),1,1)))</f>
        <v>-24.384</v>
      </c>
      <c r="V436" s="202">
        <f ca="1">-SUMPRODUCT($G431:V431,N(OFFSET($G429:V429,0,MAX(COLUMN($G429:V429))-COLUMN($G429:V429),1,1)))</f>
        <v>-24.384</v>
      </c>
      <c r="W436" s="202">
        <f ca="1">-SUMPRODUCT($G431:W431,N(OFFSET($G429:W429,0,MAX(COLUMN($G429:W429))-COLUMN($G429:W429),1,1)))</f>
        <v>-24.384</v>
      </c>
      <c r="X436" s="202">
        <f ca="1">-SUMPRODUCT($G431:X431,N(OFFSET($G429:X429,0,MAX(COLUMN($G429:X429))-COLUMN($G429:X429),1,1)))</f>
        <v>-24.384</v>
      </c>
      <c r="Y436" s="202">
        <f ca="1">-SUMPRODUCT($G431:Y431,N(OFFSET($G429:Y429,0,MAX(COLUMN($G429:Y429))-COLUMN($G429:Y429),1,1)))</f>
        <v>-24.384</v>
      </c>
      <c r="Z436" s="202">
        <f ca="1">-SUMPRODUCT($G431:Z431,N(OFFSET($G429:Z429,0,MAX(COLUMN($G429:Z429))-COLUMN($G429:Z429),1,1)))</f>
        <v>-24.384</v>
      </c>
      <c r="AA436" s="202">
        <f ca="1">-SUMPRODUCT($G431:AA431,N(OFFSET($G429:AA429,0,MAX(COLUMN($G429:AA429))-COLUMN($G429:AA429),1,1)))</f>
        <v>-24.384</v>
      </c>
      <c r="AB436" s="202">
        <f ca="1">-SUMPRODUCT($G431:AB431,N(OFFSET($G429:AB429,0,MAX(COLUMN($G429:AB429))-COLUMN($G429:AB429),1,1)))</f>
        <v>-24.384</v>
      </c>
      <c r="AC436" s="202">
        <f ca="1">-SUMPRODUCT($G431:AC431,N(OFFSET($G429:AC429,0,MAX(COLUMN($G429:AC429))-COLUMN($G429:AC429),1,1)))</f>
        <v>-24.384</v>
      </c>
      <c r="AD436" s="202">
        <f ca="1">-SUMPRODUCT($G431:AD431,N(OFFSET($G429:AD429,0,MAX(COLUMN($G429:AD429))-COLUMN($G429:AD429),1,1)))</f>
        <v>-24.384</v>
      </c>
      <c r="AE436" s="202">
        <f ca="1">-SUMPRODUCT($G431:AE431,N(OFFSET($G429:AE429,0,MAX(COLUMN($G429:AE429))-COLUMN($G429:AE429),1,1)))</f>
        <v>-22.351999999999812</v>
      </c>
      <c r="AF436" s="202">
        <f ca="1">-SUMPRODUCT($G431:AF431,N(OFFSET($G429:AF429,0,MAX(COLUMN($G429:AF429))-COLUMN($G429:AF429),1,1)))</f>
        <v>0</v>
      </c>
      <c r="AG436" s="202">
        <f ca="1">-SUMPRODUCT($G431:AG431,N(OFFSET($G429:AG429,0,MAX(COLUMN($G429:AG429))-COLUMN($G429:AG429),1,1)))</f>
        <v>0</v>
      </c>
      <c r="AH436" s="202">
        <f ca="1">-SUMPRODUCT($G431:AH431,N(OFFSET($G429:AH429,0,MAX(COLUMN($G429:AH429))-COLUMN($G429:AH429),1,1)))</f>
        <v>0</v>
      </c>
      <c r="AI436" s="202">
        <f ca="1">-SUMPRODUCT($G431:AI431,N(OFFSET($G429:AI429,0,MAX(COLUMN($G429:AI429))-COLUMN($G429:AI429),1,1)))</f>
        <v>0</v>
      </c>
      <c r="AJ436" s="202">
        <f ca="1">-SUMPRODUCT($G431:AJ431,N(OFFSET($G429:AJ429,0,MAX(COLUMN($G429:AJ429))-COLUMN($G429:AJ429),1,1)))</f>
        <v>0</v>
      </c>
      <c r="AK436" s="202">
        <f ca="1">-SUMPRODUCT($G431:AK431,N(OFFSET($G429:AK429,0,MAX(COLUMN($G429:AK429))-COLUMN($G429:AK429),1,1)))</f>
        <v>0</v>
      </c>
      <c r="AL436" s="202">
        <f ca="1">-SUMPRODUCT($G431:AL431,N(OFFSET($G429:AL429,0,MAX(COLUMN($G429:AL429))-COLUMN($G429:AL429),1,1)))</f>
        <v>0</v>
      </c>
      <c r="AM436" s="202">
        <f ca="1">-SUMPRODUCT($G431:AM431,N(OFFSET($G429:AM429,0,MAX(COLUMN($G429:AM429))-COLUMN($G429:AM429),1,1)))</f>
        <v>0</v>
      </c>
      <c r="AN436" s="202">
        <f ca="1">-SUMPRODUCT($G431:AN431,N(OFFSET($G429:AN429,0,MAX(COLUMN($G429:AN429))-COLUMN($G429:AN429),1,1)))</f>
        <v>0</v>
      </c>
      <c r="AO436" s="202">
        <f ca="1">-SUMPRODUCT($G431:AO431,N(OFFSET($G429:AO429,0,MAX(COLUMN($G429:AO429))-COLUMN($G429:AO429),1,1)))</f>
        <v>0</v>
      </c>
      <c r="AP436" s="202">
        <f ca="1">-SUMPRODUCT($G431:AP431,N(OFFSET($G429:AP429,0,MAX(COLUMN($G429:AP429))-COLUMN($G429:AP429),1,1)))</f>
        <v>0</v>
      </c>
      <c r="AQ436" s="202">
        <f ca="1">-SUMPRODUCT($G431:AQ431,N(OFFSET($G429:AQ429,0,MAX(COLUMN($G429:AQ429))-COLUMN($G429:AQ429),1,1)))</f>
        <v>0</v>
      </c>
      <c r="AR436" s="202">
        <f ca="1">-SUMPRODUCT($G431:AR431,N(OFFSET($G429:AR429,0,MAX(COLUMN($G429:AR429))-COLUMN($G429:AR429),1,1)))</f>
        <v>0</v>
      </c>
      <c r="AS436" s="202">
        <f ca="1">-SUMPRODUCT($G431:AS431,N(OFFSET($G429:AS429,0,MAX(COLUMN($G429:AS429))-COLUMN($G429:AS429),1,1)))</f>
        <v>0</v>
      </c>
      <c r="AT436" s="202">
        <f ca="1">-SUMPRODUCT($G431:AT431,N(OFFSET($G429:AT429,0,MAX(COLUMN($G429:AT429))-COLUMN($G429:AT429),1,1)))</f>
        <v>0</v>
      </c>
      <c r="AU436" s="202">
        <f ca="1">-SUMPRODUCT($G431:AU431,N(OFFSET($G429:AU429,0,MAX(COLUMN($G429:AU429))-COLUMN($G429:AU429),1,1)))</f>
        <v>0</v>
      </c>
      <c r="AV436" s="202">
        <f ca="1">-SUMPRODUCT($G431:AV431,N(OFFSET($G429:AV429,0,MAX(COLUMN($G429:AV429))-COLUMN($G429:AV429),1,1)))</f>
        <v>0</v>
      </c>
      <c r="AW436" s="202">
        <f ca="1">-SUMPRODUCT($G431:AW431,N(OFFSET($G429:AW429,0,MAX(COLUMN($G429:AW429))-COLUMN($G429:AW429),1,1)))</f>
        <v>0</v>
      </c>
      <c r="AX436" s="202">
        <f ca="1">-SUMPRODUCT($G431:AX431,N(OFFSET($G429:AX429,0,MAX(COLUMN($G429:AX429))-COLUMN($G429:AX429),1,1)))</f>
        <v>0</v>
      </c>
      <c r="AY436" s="202">
        <f ca="1">-SUMPRODUCT($G431:AY431,N(OFFSET($G429:AY429,0,MAX(COLUMN($G429:AY429))-COLUMN($G429:AY429),1,1)))</f>
        <v>0</v>
      </c>
      <c r="AZ436" s="202">
        <f ca="1">-SUMPRODUCT($G431:AZ431,N(OFFSET($G429:AZ429,0,MAX(COLUMN($G429:AZ429))-COLUMN($G429:AZ429),1,1)))</f>
        <v>0</v>
      </c>
      <c r="BA436" s="202">
        <f ca="1">-SUMPRODUCT($G431:BA431,N(OFFSET($G429:BA429,0,MAX(COLUMN($G429:BA429))-COLUMN($G429:BA429),1,1)))</f>
        <v>0</v>
      </c>
      <c r="BB436" s="202">
        <f ca="1">-SUMPRODUCT($G431:BB431,N(OFFSET($G429:BB429,0,MAX(COLUMN($G429:BB429))-COLUMN($G429:BB429),1,1)))</f>
        <v>0</v>
      </c>
      <c r="BC436" s="202">
        <f ca="1">-SUMPRODUCT($G431:BC431,N(OFFSET($G429:BC429,0,MAX(COLUMN($G429:BC429))-COLUMN($G429:BC429),1,1)))</f>
        <v>0</v>
      </c>
      <c r="BD436" s="202">
        <f ca="1">-SUMPRODUCT($G431:BD431,N(OFFSET($G429:BD429,0,MAX(COLUMN($G429:BD429))-COLUMN($G429:BD429),1,1)))</f>
        <v>0</v>
      </c>
      <c r="BE436" s="202">
        <f ca="1">-SUMPRODUCT($G431:BE431,N(OFFSET($G429:BE429,0,MAX(COLUMN($G429:BE429))-COLUMN($G429:BE429),1,1)))</f>
        <v>0</v>
      </c>
      <c r="BF436" s="202">
        <f ca="1">-SUMPRODUCT($G431:BF431,N(OFFSET($G429:BF429,0,MAX(COLUMN($G429:BF429))-COLUMN($G429:BF429),1,1)))</f>
        <v>0</v>
      </c>
      <c r="BG436" s="202">
        <f ca="1">-SUMPRODUCT($G431:BG431,N(OFFSET($G429:BG429,0,MAX(COLUMN($G429:BG429))-COLUMN($G429:BG429),1,1)))</f>
        <v>0</v>
      </c>
      <c r="BH436" s="202">
        <f ca="1">-SUMPRODUCT($G431:BH431,N(OFFSET($G429:BH429,0,MAX(COLUMN($G429:BH429))-COLUMN($G429:BH429),1,1)))</f>
        <v>0</v>
      </c>
      <c r="BI436" s="144"/>
    </row>
    <row r="437" spans="1:61" x14ac:dyDescent="0.25">
      <c r="A437" s="199" t="s">
        <v>114</v>
      </c>
      <c r="B437" s="199"/>
      <c r="D437" s="92">
        <f ca="1">SUM(D434:D436)</f>
        <v>0</v>
      </c>
      <c r="G437" s="92">
        <f ca="1">SUM(G434:G436)</f>
        <v>0</v>
      </c>
      <c r="H437" s="92">
        <f ca="1">SUM(H434:H436)</f>
        <v>0</v>
      </c>
      <c r="I437" s="92">
        <f ca="1">SUM(I434:I436)</f>
        <v>0</v>
      </c>
      <c r="J437" s="92">
        <f t="shared" ref="J437:BH437" ca="1" si="231">SUM(J434:J436)</f>
        <v>0</v>
      </c>
      <c r="K437" s="92">
        <f t="shared" ca="1" si="231"/>
        <v>485.64800000000002</v>
      </c>
      <c r="L437" s="92">
        <f t="shared" ca="1" si="231"/>
        <v>461.26400000000001</v>
      </c>
      <c r="M437" s="92">
        <f t="shared" ca="1" si="231"/>
        <v>436.88</v>
      </c>
      <c r="N437" s="92">
        <f t="shared" ca="1" si="231"/>
        <v>412.49599999999998</v>
      </c>
      <c r="O437" s="92">
        <f t="shared" ca="1" si="231"/>
        <v>388.11199999999997</v>
      </c>
      <c r="P437" s="92">
        <f t="shared" ca="1" si="231"/>
        <v>363.72799999999995</v>
      </c>
      <c r="Q437" s="92">
        <f t="shared" ca="1" si="231"/>
        <v>339.34399999999994</v>
      </c>
      <c r="R437" s="92">
        <f t="shared" ca="1" si="231"/>
        <v>314.95999999999992</v>
      </c>
      <c r="S437" s="92">
        <f t="shared" ca="1" si="231"/>
        <v>290.57599999999991</v>
      </c>
      <c r="T437" s="92">
        <f t="shared" ca="1" si="231"/>
        <v>266.19199999999989</v>
      </c>
      <c r="U437" s="92">
        <f t="shared" ca="1" si="231"/>
        <v>241.80799999999988</v>
      </c>
      <c r="V437" s="92">
        <f t="shared" ca="1" si="231"/>
        <v>217.42399999999986</v>
      </c>
      <c r="W437" s="92">
        <f t="shared" ca="1" si="231"/>
        <v>193.03999999999985</v>
      </c>
      <c r="X437" s="92">
        <f t="shared" ca="1" si="231"/>
        <v>168.65599999999984</v>
      </c>
      <c r="Y437" s="92">
        <f t="shared" ca="1" si="231"/>
        <v>144.27199999999982</v>
      </c>
      <c r="Z437" s="92">
        <f t="shared" ca="1" si="231"/>
        <v>119.88799999999982</v>
      </c>
      <c r="AA437" s="92">
        <f t="shared" ca="1" si="231"/>
        <v>95.50399999999982</v>
      </c>
      <c r="AB437" s="92">
        <f t="shared" ca="1" si="231"/>
        <v>71.11999999999982</v>
      </c>
      <c r="AC437" s="92">
        <f t="shared" ca="1" si="231"/>
        <v>46.735999999999819</v>
      </c>
      <c r="AD437" s="92">
        <f t="shared" ca="1" si="231"/>
        <v>22.351999999999819</v>
      </c>
      <c r="AE437" s="92">
        <f t="shared" ca="1" si="231"/>
        <v>0</v>
      </c>
      <c r="AF437" s="92">
        <f t="shared" ca="1" si="231"/>
        <v>0</v>
      </c>
      <c r="AG437" s="92">
        <f t="shared" ca="1" si="231"/>
        <v>0</v>
      </c>
      <c r="AH437" s="92">
        <f t="shared" ca="1" si="231"/>
        <v>0</v>
      </c>
      <c r="AI437" s="92">
        <f t="shared" ca="1" si="231"/>
        <v>0</v>
      </c>
      <c r="AJ437" s="92">
        <f t="shared" ca="1" si="231"/>
        <v>0</v>
      </c>
      <c r="AK437" s="92">
        <f t="shared" ca="1" si="231"/>
        <v>0</v>
      </c>
      <c r="AL437" s="92">
        <f t="shared" ca="1" si="231"/>
        <v>0</v>
      </c>
      <c r="AM437" s="92">
        <f t="shared" ca="1" si="231"/>
        <v>0</v>
      </c>
      <c r="AN437" s="92">
        <f t="shared" ca="1" si="231"/>
        <v>0</v>
      </c>
      <c r="AO437" s="92">
        <f t="shared" ca="1" si="231"/>
        <v>0</v>
      </c>
      <c r="AP437" s="92">
        <f t="shared" ca="1" si="231"/>
        <v>0</v>
      </c>
      <c r="AQ437" s="92">
        <f t="shared" ca="1" si="231"/>
        <v>0</v>
      </c>
      <c r="AR437" s="92">
        <f t="shared" ca="1" si="231"/>
        <v>0</v>
      </c>
      <c r="AS437" s="92">
        <f t="shared" ca="1" si="231"/>
        <v>0</v>
      </c>
      <c r="AT437" s="92">
        <f t="shared" ca="1" si="231"/>
        <v>0</v>
      </c>
      <c r="AU437" s="92">
        <f t="shared" ca="1" si="231"/>
        <v>0</v>
      </c>
      <c r="AV437" s="92">
        <f t="shared" ca="1" si="231"/>
        <v>0</v>
      </c>
      <c r="AW437" s="92">
        <f t="shared" ca="1" si="231"/>
        <v>0</v>
      </c>
      <c r="AX437" s="92">
        <f t="shared" ca="1" si="231"/>
        <v>0</v>
      </c>
      <c r="AY437" s="92">
        <f t="shared" ca="1" si="231"/>
        <v>0</v>
      </c>
      <c r="AZ437" s="92">
        <f t="shared" ca="1" si="231"/>
        <v>0</v>
      </c>
      <c r="BA437" s="92">
        <f t="shared" ca="1" si="231"/>
        <v>0</v>
      </c>
      <c r="BB437" s="92">
        <f t="shared" ca="1" si="231"/>
        <v>0</v>
      </c>
      <c r="BC437" s="92">
        <f t="shared" ca="1" si="231"/>
        <v>0</v>
      </c>
      <c r="BD437" s="92">
        <f t="shared" ca="1" si="231"/>
        <v>0</v>
      </c>
      <c r="BE437" s="92">
        <f t="shared" ca="1" si="231"/>
        <v>0</v>
      </c>
      <c r="BF437" s="92">
        <f t="shared" ca="1" si="231"/>
        <v>0</v>
      </c>
      <c r="BG437" s="92">
        <f t="shared" ca="1" si="231"/>
        <v>0</v>
      </c>
      <c r="BH437" s="92">
        <f t="shared" ca="1" si="231"/>
        <v>0</v>
      </c>
    </row>
    <row r="438" spans="1:61" x14ac:dyDescent="0.25">
      <c r="A438" s="197"/>
      <c r="B438" s="197"/>
    </row>
    <row r="439" spans="1:61" x14ac:dyDescent="0.25">
      <c r="A439" s="197" t="s">
        <v>115</v>
      </c>
      <c r="B439" s="197"/>
      <c r="G439" s="83">
        <f ca="1">G437</f>
        <v>0</v>
      </c>
      <c r="H439" s="83">
        <f ca="1">H437</f>
        <v>0</v>
      </c>
      <c r="I439" s="83">
        <f ca="1">I437</f>
        <v>0</v>
      </c>
      <c r="J439" s="83">
        <f ca="1">J437</f>
        <v>0</v>
      </c>
      <c r="K439" s="83">
        <f t="shared" ref="K439:BH439" ca="1" si="232">K437</f>
        <v>485.64800000000002</v>
      </c>
      <c r="L439" s="83">
        <f t="shared" ca="1" si="232"/>
        <v>461.26400000000001</v>
      </c>
      <c r="M439" s="83">
        <f t="shared" ca="1" si="232"/>
        <v>436.88</v>
      </c>
      <c r="N439" s="83">
        <f t="shared" ca="1" si="232"/>
        <v>412.49599999999998</v>
      </c>
      <c r="O439" s="83">
        <f t="shared" ca="1" si="232"/>
        <v>388.11199999999997</v>
      </c>
      <c r="P439" s="83">
        <f t="shared" ca="1" si="232"/>
        <v>363.72799999999995</v>
      </c>
      <c r="Q439" s="83">
        <f t="shared" ca="1" si="232"/>
        <v>339.34399999999994</v>
      </c>
      <c r="R439" s="83">
        <f t="shared" ca="1" si="232"/>
        <v>314.95999999999992</v>
      </c>
      <c r="S439" s="83">
        <f t="shared" ca="1" si="232"/>
        <v>290.57599999999991</v>
      </c>
      <c r="T439" s="83">
        <f t="shared" ca="1" si="232"/>
        <v>266.19199999999989</v>
      </c>
      <c r="U439" s="83">
        <f t="shared" ca="1" si="232"/>
        <v>241.80799999999988</v>
      </c>
      <c r="V439" s="83">
        <f t="shared" ca="1" si="232"/>
        <v>217.42399999999986</v>
      </c>
      <c r="W439" s="83">
        <f t="shared" ca="1" si="232"/>
        <v>193.03999999999985</v>
      </c>
      <c r="X439" s="83">
        <f t="shared" ca="1" si="232"/>
        <v>168.65599999999984</v>
      </c>
      <c r="Y439" s="83">
        <f t="shared" ca="1" si="232"/>
        <v>144.27199999999982</v>
      </c>
      <c r="Z439" s="83">
        <f t="shared" ca="1" si="232"/>
        <v>119.88799999999982</v>
      </c>
      <c r="AA439" s="83">
        <f t="shared" ca="1" si="232"/>
        <v>95.50399999999982</v>
      </c>
      <c r="AB439" s="83">
        <f t="shared" ca="1" si="232"/>
        <v>71.11999999999982</v>
      </c>
      <c r="AC439" s="83">
        <f t="shared" ca="1" si="232"/>
        <v>46.735999999999819</v>
      </c>
      <c r="AD439" s="83">
        <f t="shared" ca="1" si="232"/>
        <v>22.351999999999819</v>
      </c>
      <c r="AE439" s="83">
        <f t="shared" ca="1" si="232"/>
        <v>0</v>
      </c>
      <c r="AF439" s="83">
        <f t="shared" ca="1" si="232"/>
        <v>0</v>
      </c>
      <c r="AG439" s="83">
        <f t="shared" ca="1" si="232"/>
        <v>0</v>
      </c>
      <c r="AH439" s="83">
        <f t="shared" ca="1" si="232"/>
        <v>0</v>
      </c>
      <c r="AI439" s="83">
        <f t="shared" ca="1" si="232"/>
        <v>0</v>
      </c>
      <c r="AJ439" s="83">
        <f t="shared" ca="1" si="232"/>
        <v>0</v>
      </c>
      <c r="AK439" s="83">
        <f t="shared" ca="1" si="232"/>
        <v>0</v>
      </c>
      <c r="AL439" s="83">
        <f t="shared" ca="1" si="232"/>
        <v>0</v>
      </c>
      <c r="AM439" s="83">
        <f t="shared" ca="1" si="232"/>
        <v>0</v>
      </c>
      <c r="AN439" s="83">
        <f t="shared" ca="1" si="232"/>
        <v>0</v>
      </c>
      <c r="AO439" s="83">
        <f t="shared" ca="1" si="232"/>
        <v>0</v>
      </c>
      <c r="AP439" s="83">
        <f t="shared" ca="1" si="232"/>
        <v>0</v>
      </c>
      <c r="AQ439" s="83">
        <f t="shared" ca="1" si="232"/>
        <v>0</v>
      </c>
      <c r="AR439" s="83">
        <f t="shared" ca="1" si="232"/>
        <v>0</v>
      </c>
      <c r="AS439" s="83">
        <f t="shared" ca="1" si="232"/>
        <v>0</v>
      </c>
      <c r="AT439" s="83">
        <f t="shared" ca="1" si="232"/>
        <v>0</v>
      </c>
      <c r="AU439" s="83">
        <f t="shared" ca="1" si="232"/>
        <v>0</v>
      </c>
      <c r="AV439" s="83">
        <f t="shared" ca="1" si="232"/>
        <v>0</v>
      </c>
      <c r="AW439" s="83">
        <f t="shared" ca="1" si="232"/>
        <v>0</v>
      </c>
      <c r="AX439" s="83">
        <f t="shared" ca="1" si="232"/>
        <v>0</v>
      </c>
      <c r="AY439" s="83">
        <f t="shared" ca="1" si="232"/>
        <v>0</v>
      </c>
      <c r="AZ439" s="83">
        <f t="shared" ca="1" si="232"/>
        <v>0</v>
      </c>
      <c r="BA439" s="83">
        <f t="shared" ca="1" si="232"/>
        <v>0</v>
      </c>
      <c r="BB439" s="83">
        <f t="shared" ca="1" si="232"/>
        <v>0</v>
      </c>
      <c r="BC439" s="83">
        <f t="shared" ca="1" si="232"/>
        <v>0</v>
      </c>
      <c r="BD439" s="83">
        <f t="shared" ca="1" si="232"/>
        <v>0</v>
      </c>
      <c r="BE439" s="83">
        <f t="shared" ca="1" si="232"/>
        <v>0</v>
      </c>
      <c r="BF439" s="83">
        <f t="shared" ca="1" si="232"/>
        <v>0</v>
      </c>
      <c r="BG439" s="83">
        <f t="shared" ca="1" si="232"/>
        <v>0</v>
      </c>
      <c r="BH439" s="83">
        <f t="shared" ca="1" si="232"/>
        <v>0</v>
      </c>
    </row>
    <row r="440" spans="1:61" x14ac:dyDescent="0.25">
      <c r="A440" s="200" t="s">
        <v>133</v>
      </c>
      <c r="B440" s="200"/>
      <c r="C440" s="61">
        <f>$C$61</f>
        <v>2</v>
      </c>
      <c r="D440" s="189"/>
      <c r="G440" s="83">
        <f t="shared" ref="G440:BH440" ca="1" si="233">SUM(OFFSET(G439,0,0,1,-MIN($C440,G$55+1)))/$C440</f>
        <v>0</v>
      </c>
      <c r="H440" s="83">
        <f t="shared" ca="1" si="233"/>
        <v>0</v>
      </c>
      <c r="I440" s="83">
        <f t="shared" ca="1" si="233"/>
        <v>0</v>
      </c>
      <c r="J440" s="83">
        <f t="shared" ca="1" si="233"/>
        <v>0</v>
      </c>
      <c r="K440" s="210">
        <f ca="1">(K439+K431)/2*1/13</f>
        <v>37.435692307692307</v>
      </c>
      <c r="L440" s="83">
        <f t="shared" ca="1" si="233"/>
        <v>473.45600000000002</v>
      </c>
      <c r="M440" s="83">
        <f t="shared" ca="1" si="233"/>
        <v>449.072</v>
      </c>
      <c r="N440" s="83">
        <f t="shared" ca="1" si="233"/>
        <v>424.68799999999999</v>
      </c>
      <c r="O440" s="83">
        <f t="shared" ca="1" si="233"/>
        <v>400.30399999999997</v>
      </c>
      <c r="P440" s="83">
        <f t="shared" ca="1" si="233"/>
        <v>375.91999999999996</v>
      </c>
      <c r="Q440" s="83">
        <f t="shared" ca="1" si="233"/>
        <v>351.53599999999994</v>
      </c>
      <c r="R440" s="83">
        <f t="shared" ca="1" si="233"/>
        <v>327.15199999999993</v>
      </c>
      <c r="S440" s="83">
        <f t="shared" ca="1" si="233"/>
        <v>302.76799999999992</v>
      </c>
      <c r="T440" s="83">
        <f t="shared" ca="1" si="233"/>
        <v>278.3839999999999</v>
      </c>
      <c r="U440" s="83">
        <f t="shared" ca="1" si="233"/>
        <v>253.99999999999989</v>
      </c>
      <c r="V440" s="83">
        <f t="shared" ca="1" si="233"/>
        <v>229.61599999999987</v>
      </c>
      <c r="W440" s="83">
        <f t="shared" ca="1" si="233"/>
        <v>205.23199999999986</v>
      </c>
      <c r="X440" s="83">
        <f t="shared" ca="1" si="233"/>
        <v>180.84799999999984</v>
      </c>
      <c r="Y440" s="83">
        <f t="shared" ca="1" si="233"/>
        <v>156.46399999999983</v>
      </c>
      <c r="Z440" s="83">
        <f t="shared" ca="1" si="233"/>
        <v>132.07999999999981</v>
      </c>
      <c r="AA440" s="83">
        <f t="shared" ca="1" si="233"/>
        <v>107.69599999999983</v>
      </c>
      <c r="AB440" s="83">
        <f t="shared" ca="1" si="233"/>
        <v>83.311999999999813</v>
      </c>
      <c r="AC440" s="83">
        <f t="shared" ca="1" si="233"/>
        <v>58.92799999999982</v>
      </c>
      <c r="AD440" s="83">
        <f t="shared" ca="1" si="233"/>
        <v>34.543999999999819</v>
      </c>
      <c r="AE440" s="83">
        <f t="shared" ca="1" si="233"/>
        <v>11.17599999999991</v>
      </c>
      <c r="AF440" s="83">
        <f t="shared" ca="1" si="233"/>
        <v>0</v>
      </c>
      <c r="AG440" s="83">
        <f t="shared" ca="1" si="233"/>
        <v>0</v>
      </c>
      <c r="AH440" s="83">
        <f t="shared" ca="1" si="233"/>
        <v>0</v>
      </c>
      <c r="AI440" s="83">
        <f t="shared" ca="1" si="233"/>
        <v>0</v>
      </c>
      <c r="AJ440" s="83">
        <f t="shared" ca="1" si="233"/>
        <v>0</v>
      </c>
      <c r="AK440" s="83">
        <f t="shared" ca="1" si="233"/>
        <v>0</v>
      </c>
      <c r="AL440" s="83">
        <f t="shared" ca="1" si="233"/>
        <v>0</v>
      </c>
      <c r="AM440" s="83">
        <f t="shared" ca="1" si="233"/>
        <v>0</v>
      </c>
      <c r="AN440" s="83">
        <f t="shared" ca="1" si="233"/>
        <v>0</v>
      </c>
      <c r="AO440" s="83">
        <f t="shared" ca="1" si="233"/>
        <v>0</v>
      </c>
      <c r="AP440" s="83">
        <f t="shared" ca="1" si="233"/>
        <v>0</v>
      </c>
      <c r="AQ440" s="83">
        <f t="shared" ca="1" si="233"/>
        <v>0</v>
      </c>
      <c r="AR440" s="83">
        <f t="shared" ca="1" si="233"/>
        <v>0</v>
      </c>
      <c r="AS440" s="83">
        <f t="shared" ca="1" si="233"/>
        <v>0</v>
      </c>
      <c r="AT440" s="83">
        <f t="shared" ca="1" si="233"/>
        <v>0</v>
      </c>
      <c r="AU440" s="83">
        <f t="shared" ca="1" si="233"/>
        <v>0</v>
      </c>
      <c r="AV440" s="83">
        <f t="shared" ca="1" si="233"/>
        <v>0</v>
      </c>
      <c r="AW440" s="83">
        <f t="shared" ca="1" si="233"/>
        <v>0</v>
      </c>
      <c r="AX440" s="83">
        <f t="shared" ca="1" si="233"/>
        <v>0</v>
      </c>
      <c r="AY440" s="83">
        <f t="shared" ca="1" si="233"/>
        <v>0</v>
      </c>
      <c r="AZ440" s="83">
        <f t="shared" ca="1" si="233"/>
        <v>0</v>
      </c>
      <c r="BA440" s="83">
        <f t="shared" ca="1" si="233"/>
        <v>0</v>
      </c>
      <c r="BB440" s="83">
        <f t="shared" ca="1" si="233"/>
        <v>0</v>
      </c>
      <c r="BC440" s="83">
        <f t="shared" ca="1" si="233"/>
        <v>0</v>
      </c>
      <c r="BD440" s="83">
        <f t="shared" ca="1" si="233"/>
        <v>0</v>
      </c>
      <c r="BE440" s="83">
        <f t="shared" ca="1" si="233"/>
        <v>0</v>
      </c>
      <c r="BF440" s="83">
        <f t="shared" ca="1" si="233"/>
        <v>0</v>
      </c>
      <c r="BG440" s="83">
        <f t="shared" ca="1" si="233"/>
        <v>0</v>
      </c>
      <c r="BH440" s="83">
        <f t="shared" ca="1" si="233"/>
        <v>0</v>
      </c>
    </row>
    <row r="441" spans="1:61" x14ac:dyDescent="0.25">
      <c r="A441" s="200" t="s">
        <v>140</v>
      </c>
      <c r="B441" s="200"/>
      <c r="C441" s="147">
        <f>$C$62</f>
        <v>0.46</v>
      </c>
      <c r="G441" s="83">
        <f t="shared" ref="G441:BG442" ca="1" si="234">G440*$C441</f>
        <v>0</v>
      </c>
      <c r="H441" s="83">
        <f t="shared" ca="1" si="234"/>
        <v>0</v>
      </c>
      <c r="I441" s="83">
        <f t="shared" ca="1" si="234"/>
        <v>0</v>
      </c>
      <c r="J441" s="83">
        <f t="shared" ca="1" si="234"/>
        <v>0</v>
      </c>
      <c r="K441" s="83">
        <f t="shared" ca="1" si="234"/>
        <v>17.220418461538461</v>
      </c>
      <c r="L441" s="83">
        <f t="shared" ca="1" si="234"/>
        <v>217.78976000000003</v>
      </c>
      <c r="M441" s="83">
        <f t="shared" ca="1" si="234"/>
        <v>206.57312000000002</v>
      </c>
      <c r="N441" s="83">
        <f t="shared" ca="1" si="234"/>
        <v>195.35648</v>
      </c>
      <c r="O441" s="83">
        <f t="shared" ca="1" si="234"/>
        <v>184.13983999999999</v>
      </c>
      <c r="P441" s="83">
        <f t="shared" ca="1" si="234"/>
        <v>172.92319999999998</v>
      </c>
      <c r="Q441" s="83">
        <f t="shared" ca="1" si="234"/>
        <v>161.70655999999997</v>
      </c>
      <c r="R441" s="83">
        <f t="shared" ca="1" si="234"/>
        <v>150.48991999999998</v>
      </c>
      <c r="S441" s="83">
        <f t="shared" ca="1" si="234"/>
        <v>139.27327999999997</v>
      </c>
      <c r="T441" s="83">
        <f t="shared" ca="1" si="234"/>
        <v>128.05663999999996</v>
      </c>
      <c r="U441" s="83">
        <f t="shared" ca="1" si="234"/>
        <v>116.83999999999995</v>
      </c>
      <c r="V441" s="83">
        <f t="shared" ca="1" si="234"/>
        <v>105.62335999999995</v>
      </c>
      <c r="W441" s="83">
        <f t="shared" ca="1" si="234"/>
        <v>94.406719999999936</v>
      </c>
      <c r="X441" s="83">
        <f t="shared" ca="1" si="234"/>
        <v>83.190079999999938</v>
      </c>
      <c r="Y441" s="83">
        <f t="shared" ca="1" si="234"/>
        <v>71.973439999999925</v>
      </c>
      <c r="Z441" s="83">
        <f t="shared" ca="1" si="234"/>
        <v>60.75679999999992</v>
      </c>
      <c r="AA441" s="83">
        <f t="shared" ca="1" si="234"/>
        <v>49.540159999999922</v>
      </c>
      <c r="AB441" s="83">
        <f t="shared" ca="1" si="234"/>
        <v>38.323519999999917</v>
      </c>
      <c r="AC441" s="83">
        <f t="shared" ca="1" si="234"/>
        <v>27.106879999999919</v>
      </c>
      <c r="AD441" s="83">
        <f t="shared" ca="1" si="234"/>
        <v>15.890239999999917</v>
      </c>
      <c r="AE441" s="83">
        <f t="shared" ca="1" si="234"/>
        <v>5.1409599999999589</v>
      </c>
      <c r="AF441" s="83">
        <f t="shared" ca="1" si="234"/>
        <v>0</v>
      </c>
      <c r="AG441" s="83">
        <f t="shared" ca="1" si="234"/>
        <v>0</v>
      </c>
      <c r="AH441" s="83">
        <f t="shared" ca="1" si="234"/>
        <v>0</v>
      </c>
      <c r="AI441" s="83">
        <f t="shared" ca="1" si="234"/>
        <v>0</v>
      </c>
      <c r="AJ441" s="83">
        <f t="shared" ca="1" si="234"/>
        <v>0</v>
      </c>
      <c r="AK441" s="83">
        <f t="shared" ca="1" si="234"/>
        <v>0</v>
      </c>
      <c r="AL441" s="83">
        <f t="shared" ca="1" si="234"/>
        <v>0</v>
      </c>
      <c r="AM441" s="83">
        <f t="shared" ca="1" si="234"/>
        <v>0</v>
      </c>
      <c r="AN441" s="83">
        <f t="shared" ca="1" si="234"/>
        <v>0</v>
      </c>
      <c r="AO441" s="83">
        <f t="shared" ca="1" si="234"/>
        <v>0</v>
      </c>
      <c r="AP441" s="83">
        <f t="shared" ca="1" si="234"/>
        <v>0</v>
      </c>
      <c r="AQ441" s="83">
        <f t="shared" ca="1" si="234"/>
        <v>0</v>
      </c>
      <c r="AR441" s="83">
        <f t="shared" ca="1" si="234"/>
        <v>0</v>
      </c>
      <c r="AS441" s="83">
        <f t="shared" ca="1" si="234"/>
        <v>0</v>
      </c>
      <c r="AT441" s="83">
        <f t="shared" ca="1" si="234"/>
        <v>0</v>
      </c>
      <c r="AU441" s="83">
        <f t="shared" ca="1" si="234"/>
        <v>0</v>
      </c>
      <c r="AV441" s="83">
        <f t="shared" ca="1" si="234"/>
        <v>0</v>
      </c>
      <c r="AW441" s="83">
        <f t="shared" ca="1" si="234"/>
        <v>0</v>
      </c>
      <c r="AX441" s="83">
        <f t="shared" ca="1" si="234"/>
        <v>0</v>
      </c>
      <c r="AY441" s="83">
        <f t="shared" ca="1" si="234"/>
        <v>0</v>
      </c>
      <c r="AZ441" s="83">
        <f t="shared" ca="1" si="234"/>
        <v>0</v>
      </c>
      <c r="BA441" s="83">
        <f t="shared" ca="1" si="234"/>
        <v>0</v>
      </c>
      <c r="BB441" s="83">
        <f t="shared" ca="1" si="234"/>
        <v>0</v>
      </c>
      <c r="BC441" s="83">
        <f t="shared" ca="1" si="234"/>
        <v>0</v>
      </c>
      <c r="BD441" s="83">
        <f t="shared" ca="1" si="234"/>
        <v>0</v>
      </c>
      <c r="BE441" s="83">
        <f t="shared" ca="1" si="234"/>
        <v>0</v>
      </c>
      <c r="BF441" s="83">
        <f t="shared" ca="1" si="234"/>
        <v>0</v>
      </c>
      <c r="BG441" s="83">
        <f t="shared" ca="1" si="234"/>
        <v>0</v>
      </c>
      <c r="BH441" s="83">
        <f ca="1">BH440*$C441</f>
        <v>0</v>
      </c>
    </row>
    <row r="442" spans="1:61" x14ac:dyDescent="0.25">
      <c r="A442" s="200" t="s">
        <v>141</v>
      </c>
      <c r="B442" s="200"/>
      <c r="C442" s="147">
        <f>$C$63</f>
        <v>0.115</v>
      </c>
      <c r="G442" s="83">
        <f t="shared" ca="1" si="234"/>
        <v>0</v>
      </c>
      <c r="H442" s="83">
        <f t="shared" ca="1" si="234"/>
        <v>0</v>
      </c>
      <c r="I442" s="83">
        <f t="shared" ca="1" si="234"/>
        <v>0</v>
      </c>
      <c r="J442" s="83">
        <f t="shared" ca="1" si="234"/>
        <v>0</v>
      </c>
      <c r="K442" s="83">
        <f t="shared" ca="1" si="234"/>
        <v>1.9803481230769231</v>
      </c>
      <c r="L442" s="83">
        <f t="shared" ca="1" si="234"/>
        <v>25.045822400000006</v>
      </c>
      <c r="M442" s="83">
        <f t="shared" ca="1" si="234"/>
        <v>23.755908800000004</v>
      </c>
      <c r="N442" s="83">
        <f t="shared" ca="1" si="234"/>
        <v>22.465995200000002</v>
      </c>
      <c r="O442" s="83">
        <f t="shared" ca="1" si="234"/>
        <v>21.1760816</v>
      </c>
      <c r="P442" s="83">
        <f t="shared" ca="1" si="234"/>
        <v>19.886167999999998</v>
      </c>
      <c r="Q442" s="83">
        <f t="shared" ca="1" si="234"/>
        <v>18.596254399999996</v>
      </c>
      <c r="R442" s="83">
        <f t="shared" ca="1" si="234"/>
        <v>17.306340799999997</v>
      </c>
      <c r="S442" s="83">
        <f t="shared" ca="1" si="234"/>
        <v>16.016427199999999</v>
      </c>
      <c r="T442" s="83">
        <f t="shared" ca="1" si="234"/>
        <v>14.726513599999995</v>
      </c>
      <c r="U442" s="83">
        <f t="shared" ca="1" si="234"/>
        <v>13.436599999999995</v>
      </c>
      <c r="V442" s="83">
        <f t="shared" ca="1" si="234"/>
        <v>12.146686399999995</v>
      </c>
      <c r="W442" s="83">
        <f t="shared" ca="1" si="234"/>
        <v>10.856772799999993</v>
      </c>
      <c r="X442" s="83">
        <f t="shared" ca="1" si="234"/>
        <v>9.5668591999999926</v>
      </c>
      <c r="Y442" s="83">
        <f t="shared" ca="1" si="234"/>
        <v>8.2769455999999924</v>
      </c>
      <c r="Z442" s="83">
        <f t="shared" ca="1" si="234"/>
        <v>6.9870319999999912</v>
      </c>
      <c r="AA442" s="83">
        <f t="shared" ca="1" si="234"/>
        <v>5.697118399999991</v>
      </c>
      <c r="AB442" s="83">
        <f t="shared" ca="1" si="234"/>
        <v>4.4072047999999908</v>
      </c>
      <c r="AC442" s="83">
        <f t="shared" ca="1" si="234"/>
        <v>3.1172911999999906</v>
      </c>
      <c r="AD442" s="83">
        <f t="shared" ca="1" si="234"/>
        <v>1.8273775999999906</v>
      </c>
      <c r="AE442" s="83">
        <f t="shared" ca="1" si="234"/>
        <v>0.59121039999999525</v>
      </c>
      <c r="AF442" s="83">
        <f t="shared" ca="1" si="234"/>
        <v>0</v>
      </c>
      <c r="AG442" s="83">
        <f t="shared" ca="1" si="234"/>
        <v>0</v>
      </c>
      <c r="AH442" s="83">
        <f t="shared" ca="1" si="234"/>
        <v>0</v>
      </c>
      <c r="AI442" s="83">
        <f t="shared" ca="1" si="234"/>
        <v>0</v>
      </c>
      <c r="AJ442" s="83">
        <f t="shared" ca="1" si="234"/>
        <v>0</v>
      </c>
      <c r="AK442" s="83">
        <f t="shared" ca="1" si="234"/>
        <v>0</v>
      </c>
      <c r="AL442" s="83">
        <f t="shared" ca="1" si="234"/>
        <v>0</v>
      </c>
      <c r="AM442" s="83">
        <f t="shared" ca="1" si="234"/>
        <v>0</v>
      </c>
      <c r="AN442" s="83">
        <f t="shared" ca="1" si="234"/>
        <v>0</v>
      </c>
      <c r="AO442" s="83">
        <f t="shared" ca="1" si="234"/>
        <v>0</v>
      </c>
      <c r="AP442" s="83">
        <f t="shared" ca="1" si="234"/>
        <v>0</v>
      </c>
      <c r="AQ442" s="83">
        <f t="shared" ca="1" si="234"/>
        <v>0</v>
      </c>
      <c r="AR442" s="83">
        <f t="shared" ca="1" si="234"/>
        <v>0</v>
      </c>
      <c r="AS442" s="83">
        <f t="shared" ca="1" si="234"/>
        <v>0</v>
      </c>
      <c r="AT442" s="83">
        <f t="shared" ca="1" si="234"/>
        <v>0</v>
      </c>
      <c r="AU442" s="83">
        <f t="shared" ca="1" si="234"/>
        <v>0</v>
      </c>
      <c r="AV442" s="83">
        <f t="shared" ca="1" si="234"/>
        <v>0</v>
      </c>
      <c r="AW442" s="83">
        <f t="shared" ca="1" si="234"/>
        <v>0</v>
      </c>
      <c r="AX442" s="83">
        <f t="shared" ca="1" si="234"/>
        <v>0</v>
      </c>
      <c r="AY442" s="83">
        <f t="shared" ca="1" si="234"/>
        <v>0</v>
      </c>
      <c r="AZ442" s="83">
        <f t="shared" ca="1" si="234"/>
        <v>0</v>
      </c>
      <c r="BA442" s="83">
        <f t="shared" ca="1" si="234"/>
        <v>0</v>
      </c>
      <c r="BB442" s="83">
        <f t="shared" ca="1" si="234"/>
        <v>0</v>
      </c>
      <c r="BC442" s="83">
        <f t="shared" ca="1" si="234"/>
        <v>0</v>
      </c>
      <c r="BD442" s="83">
        <f t="shared" ca="1" si="234"/>
        <v>0</v>
      </c>
      <c r="BE442" s="83">
        <f t="shared" ca="1" si="234"/>
        <v>0</v>
      </c>
      <c r="BF442" s="83">
        <f t="shared" ca="1" si="234"/>
        <v>0</v>
      </c>
      <c r="BG442" s="83">
        <f t="shared" ca="1" si="234"/>
        <v>0</v>
      </c>
      <c r="BH442" s="83">
        <f ca="1">BH441*$C442</f>
        <v>0</v>
      </c>
    </row>
    <row r="444" spans="1:61" x14ac:dyDescent="0.25">
      <c r="A444" s="196" t="str">
        <f>A$38</f>
        <v>Ft. Myers Peakers</v>
      </c>
      <c r="B444" s="196"/>
      <c r="G444" s="209">
        <f>IF(K$56&lt;&gt;YEAR($R$62),0,(1*$C451*$S$62))</f>
        <v>4.1666666666666666E-3</v>
      </c>
      <c r="H444" s="209">
        <f>MIN(1-SUM(G$444:$G444),$C451)</f>
        <v>0.05</v>
      </c>
      <c r="I444" s="209">
        <f>MIN(1-SUM($G$444:H444),$C451)</f>
        <v>0.05</v>
      </c>
      <c r="J444" s="209">
        <f>MIN(1-SUM($G$444:I444),$C451)</f>
        <v>0.05</v>
      </c>
      <c r="K444" s="209">
        <f>MIN(1-SUM($G$444:J444),$C451)</f>
        <v>0.05</v>
      </c>
      <c r="L444" s="209">
        <f>MIN(1-SUM($G$444:K444),$C451)</f>
        <v>0.05</v>
      </c>
      <c r="M444" s="209">
        <f>MIN(1-SUM($G$444:L444),$C451)</f>
        <v>0.05</v>
      </c>
      <c r="N444" s="209">
        <f>MIN(1-SUM($G$444:M444),$C451)</f>
        <v>0.05</v>
      </c>
      <c r="O444" s="209">
        <f>MIN(1-SUM($G$444:N444),$C451)</f>
        <v>0.05</v>
      </c>
      <c r="P444" s="209">
        <f>MIN(1-SUM($G$444:O444),$C451)</f>
        <v>0.05</v>
      </c>
      <c r="Q444" s="209">
        <f>MIN(1-SUM($G$444:P444),$C451)</f>
        <v>0.05</v>
      </c>
      <c r="R444" s="209">
        <f>MIN(1-SUM($G$444:Q444),$C451)</f>
        <v>0.05</v>
      </c>
      <c r="S444" s="209">
        <f>MIN(1-SUM($G$444:R444),$C451)</f>
        <v>0.05</v>
      </c>
      <c r="T444" s="209">
        <f>MIN(1-SUM($G$444:S444),$C451)</f>
        <v>0.05</v>
      </c>
      <c r="U444" s="209">
        <f>MIN(1-SUM($G$444:T444),$C451)</f>
        <v>0.05</v>
      </c>
      <c r="V444" s="209">
        <f>MIN(1-SUM($G$444:U444),$C451)</f>
        <v>0.05</v>
      </c>
      <c r="W444" s="209">
        <f>MIN(1-SUM($G$444:V444),$C451)</f>
        <v>0.05</v>
      </c>
      <c r="X444" s="209">
        <f>MIN(1-SUM($G$444:W444),$C451)</f>
        <v>0.05</v>
      </c>
      <c r="Y444" s="209">
        <f>MIN(1-SUM($G$444:X444),$C451)</f>
        <v>0.05</v>
      </c>
      <c r="Z444" s="209">
        <f>MIN(1-SUM($G$444:Y444),$C451)</f>
        <v>0.05</v>
      </c>
      <c r="AA444" s="209">
        <f>MIN(1-SUM($G$444:Z444),$C451)</f>
        <v>4.5833333333332948E-2</v>
      </c>
      <c r="AB444" s="209">
        <f>MIN(1-SUM($G$444:AA444),$C451)</f>
        <v>0</v>
      </c>
      <c r="AC444" s="209">
        <f>MIN(1-SUM($G$444:AB444),$C451)</f>
        <v>0</v>
      </c>
      <c r="AD444" s="209">
        <f>MIN(1-SUM($G$444:AC444),$C451)</f>
        <v>0</v>
      </c>
      <c r="AE444" s="209">
        <f>MIN(1-SUM($G$444:AD444),$C451)</f>
        <v>0</v>
      </c>
      <c r="AF444" s="209">
        <f>MIN(1-SUM($G$444:AE444),$C451)</f>
        <v>0</v>
      </c>
      <c r="AG444" s="209">
        <f>MIN(1-SUM($G$444:AF444),$C451)</f>
        <v>0</v>
      </c>
      <c r="AH444" s="209">
        <f>MIN(1-SUM($G$444:AG444),$C451)</f>
        <v>0</v>
      </c>
      <c r="AI444" s="209">
        <f>MIN(1-SUM($G$444:AH444),$C451)</f>
        <v>0</v>
      </c>
      <c r="AJ444" s="209">
        <f>MIN(1-SUM($G$444:AI444),$C451)</f>
        <v>0</v>
      </c>
      <c r="AK444" s="209">
        <f>MIN(1-SUM($G$444:AJ444),$C451)</f>
        <v>0</v>
      </c>
      <c r="AL444" s="209">
        <f>MIN(1-SUM($G$444:AK444),$C451)</f>
        <v>0</v>
      </c>
      <c r="AM444" s="209">
        <f>MIN(1-SUM($G$444:AL444),$C451)</f>
        <v>0</v>
      </c>
      <c r="AN444" s="209">
        <f>MIN(1-SUM($G$444:AM444),$C451)</f>
        <v>0</v>
      </c>
      <c r="AO444" s="209">
        <f>MIN(1-SUM($G$444:AN444),$C451)</f>
        <v>0</v>
      </c>
      <c r="AP444" s="209">
        <f>MIN(1-SUM($G$444:AO444),$C451)</f>
        <v>0</v>
      </c>
      <c r="AQ444" s="209">
        <f>MIN(1-SUM($G$444:AP444),$C451)</f>
        <v>0</v>
      </c>
      <c r="AR444" s="209">
        <f>MIN(1-SUM($G$444:AQ444),$C451)</f>
        <v>0</v>
      </c>
      <c r="AS444" s="209">
        <f>MIN(1-SUM($G$444:AR444),$C451)</f>
        <v>0</v>
      </c>
      <c r="AT444" s="209">
        <f>MIN(1-SUM($G$444:AS444),$C451)</f>
        <v>0</v>
      </c>
      <c r="AU444" s="209">
        <f>MIN(1-SUM($G$444:AT444),$C451)</f>
        <v>0</v>
      </c>
      <c r="AV444" s="209">
        <f>MIN(1-SUM($G$444:AU444),$C451)</f>
        <v>0</v>
      </c>
      <c r="AW444" s="209">
        <f>MIN(1-SUM($G$444:AV444),$C451)</f>
        <v>0</v>
      </c>
      <c r="AX444" s="209">
        <f>MIN(1-SUM($G$444:AW444),$C451)</f>
        <v>0</v>
      </c>
      <c r="AY444" s="209">
        <f>MIN(1-SUM($G$444:AX444),$C451)</f>
        <v>0</v>
      </c>
      <c r="AZ444" s="209">
        <f>MIN(1-SUM($G$444:AY444),$C451)</f>
        <v>0</v>
      </c>
      <c r="BA444" s="209">
        <f>MIN(1-SUM($G$444:AZ444),$C451)</f>
        <v>0</v>
      </c>
      <c r="BB444" s="209">
        <f>MIN(1-SUM($G$444:BA444),$C451)</f>
        <v>0</v>
      </c>
      <c r="BC444" s="209">
        <f>MIN(1-SUM($G$444:BB444),$C451)</f>
        <v>0</v>
      </c>
      <c r="BD444" s="209">
        <f>MIN(1-SUM($G$444:BC444),$C451)</f>
        <v>0</v>
      </c>
      <c r="BE444" s="209">
        <f>MIN(1-SUM($G$444:BD444),$C451)</f>
        <v>0</v>
      </c>
      <c r="BF444" s="209">
        <f>MIN(1-SUM($G$444:BE444),$C451)</f>
        <v>0</v>
      </c>
      <c r="BG444" s="209">
        <f>MIN(1-SUM($G$444:BF444),$C451)</f>
        <v>0</v>
      </c>
      <c r="BH444" s="209">
        <f>MIN(1-SUM($G$444:BG444),$C451)</f>
        <v>0</v>
      </c>
    </row>
    <row r="445" spans="1:61" x14ac:dyDescent="0.25">
      <c r="A445" s="197" t="s">
        <v>132</v>
      </c>
      <c r="B445" s="197"/>
      <c r="G445" s="171">
        <f>G$60</f>
        <v>0.95</v>
      </c>
      <c r="H445" s="171">
        <f t="shared" ref="H445:M445" si="235">H$60</f>
        <v>0.98</v>
      </c>
      <c r="I445" s="171">
        <f t="shared" si="235"/>
        <v>0.96</v>
      </c>
      <c r="J445" s="171">
        <f t="shared" si="235"/>
        <v>0.96</v>
      </c>
      <c r="K445" s="171">
        <f t="shared" si="235"/>
        <v>0.96</v>
      </c>
      <c r="L445" s="171">
        <f t="shared" si="235"/>
        <v>0.96</v>
      </c>
      <c r="M445" s="171">
        <f t="shared" si="235"/>
        <v>0.96</v>
      </c>
      <c r="N445" s="171"/>
    </row>
    <row r="446" spans="1:61" x14ac:dyDescent="0.25">
      <c r="A446" s="197" t="s">
        <v>109</v>
      </c>
      <c r="B446" s="197"/>
      <c r="D446" s="144">
        <f>SUM(G446:N446)</f>
        <v>139.19999999999999</v>
      </c>
      <c r="G446" s="210">
        <f t="shared" ref="G446:N446" si="236">IF(YEAR($R$62)=G$56,SUM($G$38:$M$38)*G445,0)</f>
        <v>0</v>
      </c>
      <c r="H446" s="210">
        <f t="shared" si="236"/>
        <v>0</v>
      </c>
      <c r="I446" s="210">
        <f t="shared" si="236"/>
        <v>0</v>
      </c>
      <c r="J446" s="210">
        <f t="shared" si="236"/>
        <v>0</v>
      </c>
      <c r="K446" s="210">
        <f t="shared" si="236"/>
        <v>139.19999999999999</v>
      </c>
      <c r="L446" s="210">
        <f t="shared" si="236"/>
        <v>0</v>
      </c>
      <c r="M446" s="210">
        <f t="shared" si="236"/>
        <v>0</v>
      </c>
      <c r="N446" s="210">
        <f t="shared" si="236"/>
        <v>0</v>
      </c>
    </row>
    <row r="447" spans="1:61" x14ac:dyDescent="0.25">
      <c r="A447" s="197" t="s">
        <v>110</v>
      </c>
      <c r="B447" s="197"/>
      <c r="G447" s="144">
        <f t="shared" ref="G447:N447" si="237">+F447+G446</f>
        <v>0</v>
      </c>
      <c r="H447" s="144">
        <f t="shared" si="237"/>
        <v>0</v>
      </c>
      <c r="I447" s="144">
        <f t="shared" si="237"/>
        <v>0</v>
      </c>
      <c r="J447" s="144">
        <f t="shared" si="237"/>
        <v>0</v>
      </c>
      <c r="K447" s="144">
        <f t="shared" si="237"/>
        <v>139.19999999999999</v>
      </c>
      <c r="L447" s="144">
        <f t="shared" si="237"/>
        <v>139.19999999999999</v>
      </c>
      <c r="M447" s="144">
        <f t="shared" si="237"/>
        <v>139.19999999999999</v>
      </c>
      <c r="N447" s="144">
        <f t="shared" si="237"/>
        <v>139.19999999999999</v>
      </c>
    </row>
    <row r="448" spans="1:61" x14ac:dyDescent="0.25">
      <c r="A448" s="197"/>
      <c r="B448" s="197"/>
    </row>
    <row r="449" spans="1:61" x14ac:dyDescent="0.25">
      <c r="A449" s="198" t="s">
        <v>111</v>
      </c>
      <c r="B449" s="198"/>
      <c r="G449" s="144">
        <f t="shared" ref="G449:BH449" si="238">F452</f>
        <v>0</v>
      </c>
      <c r="H449" s="144">
        <f t="shared" ca="1" si="238"/>
        <v>0</v>
      </c>
      <c r="I449" s="144">
        <f t="shared" ca="1" si="238"/>
        <v>0</v>
      </c>
      <c r="J449" s="144">
        <f t="shared" ca="1" si="238"/>
        <v>0</v>
      </c>
      <c r="K449" s="144">
        <f t="shared" ca="1" si="238"/>
        <v>0</v>
      </c>
      <c r="L449" s="144">
        <f t="shared" ca="1" si="238"/>
        <v>138.61999999999998</v>
      </c>
      <c r="M449" s="144">
        <f t="shared" ca="1" si="238"/>
        <v>131.65999999999997</v>
      </c>
      <c r="N449" s="144">
        <f t="shared" ca="1" si="238"/>
        <v>124.69999999999997</v>
      </c>
      <c r="O449" s="144">
        <f t="shared" ca="1" si="238"/>
        <v>117.73999999999998</v>
      </c>
      <c r="P449" s="144">
        <f t="shared" ca="1" si="238"/>
        <v>110.77999999999999</v>
      </c>
      <c r="Q449" s="144">
        <f t="shared" ca="1" si="238"/>
        <v>103.82</v>
      </c>
      <c r="R449" s="144">
        <f t="shared" ca="1" si="238"/>
        <v>96.86</v>
      </c>
      <c r="S449" s="144">
        <f t="shared" ca="1" si="238"/>
        <v>89.9</v>
      </c>
      <c r="T449" s="144">
        <f t="shared" ca="1" si="238"/>
        <v>82.940000000000012</v>
      </c>
      <c r="U449" s="144">
        <f t="shared" ca="1" si="238"/>
        <v>75.980000000000018</v>
      </c>
      <c r="V449" s="144">
        <f t="shared" ca="1" si="238"/>
        <v>69.020000000000024</v>
      </c>
      <c r="W449" s="144">
        <f t="shared" ca="1" si="238"/>
        <v>62.060000000000024</v>
      </c>
      <c r="X449" s="144">
        <f t="shared" ca="1" si="238"/>
        <v>55.100000000000023</v>
      </c>
      <c r="Y449" s="144">
        <f t="shared" ca="1" si="238"/>
        <v>48.140000000000022</v>
      </c>
      <c r="Z449" s="144">
        <f t="shared" ca="1" si="238"/>
        <v>41.180000000000021</v>
      </c>
      <c r="AA449" s="144">
        <f t="shared" ca="1" si="238"/>
        <v>34.22000000000002</v>
      </c>
      <c r="AB449" s="144">
        <f t="shared" ca="1" si="238"/>
        <v>27.260000000000019</v>
      </c>
      <c r="AC449" s="144">
        <f t="shared" ca="1" si="238"/>
        <v>20.300000000000018</v>
      </c>
      <c r="AD449" s="144">
        <f t="shared" ca="1" si="238"/>
        <v>13.340000000000018</v>
      </c>
      <c r="AE449" s="144">
        <f t="shared" ca="1" si="238"/>
        <v>6.3800000000000177</v>
      </c>
      <c r="AF449" s="144">
        <f t="shared" ca="1" si="238"/>
        <v>7.1942451995710144E-14</v>
      </c>
      <c r="AG449" s="144">
        <f t="shared" ca="1" si="238"/>
        <v>7.1942451995710144E-14</v>
      </c>
      <c r="AH449" s="144">
        <f t="shared" ca="1" si="238"/>
        <v>7.1942451995710144E-14</v>
      </c>
      <c r="AI449" s="144">
        <f t="shared" ca="1" si="238"/>
        <v>7.1942451995710144E-14</v>
      </c>
      <c r="AJ449" s="144">
        <f t="shared" ca="1" si="238"/>
        <v>7.1942451995710144E-14</v>
      </c>
      <c r="AK449" s="144">
        <f t="shared" ca="1" si="238"/>
        <v>7.1942451995710144E-14</v>
      </c>
      <c r="AL449" s="144">
        <f t="shared" ca="1" si="238"/>
        <v>7.1942451995710144E-14</v>
      </c>
      <c r="AM449" s="144">
        <f t="shared" ca="1" si="238"/>
        <v>7.1942451995710144E-14</v>
      </c>
      <c r="AN449" s="144">
        <f t="shared" ca="1" si="238"/>
        <v>7.1942451995710144E-14</v>
      </c>
      <c r="AO449" s="144">
        <f t="shared" ca="1" si="238"/>
        <v>7.1942451995710144E-14</v>
      </c>
      <c r="AP449" s="144">
        <f t="shared" ca="1" si="238"/>
        <v>7.1942451995710144E-14</v>
      </c>
      <c r="AQ449" s="144">
        <f t="shared" ca="1" si="238"/>
        <v>7.1942451995710144E-14</v>
      </c>
      <c r="AR449" s="144">
        <f t="shared" ca="1" si="238"/>
        <v>7.1942451995710144E-14</v>
      </c>
      <c r="AS449" s="144">
        <f t="shared" ca="1" si="238"/>
        <v>7.1942451995710144E-14</v>
      </c>
      <c r="AT449" s="144">
        <f t="shared" ca="1" si="238"/>
        <v>7.1942451995710144E-14</v>
      </c>
      <c r="AU449" s="144">
        <f t="shared" ca="1" si="238"/>
        <v>7.1942451995710144E-14</v>
      </c>
      <c r="AV449" s="144">
        <f t="shared" ca="1" si="238"/>
        <v>7.1942451995710144E-14</v>
      </c>
      <c r="AW449" s="144">
        <f t="shared" ca="1" si="238"/>
        <v>7.1942451995710144E-14</v>
      </c>
      <c r="AX449" s="144">
        <f t="shared" ca="1" si="238"/>
        <v>7.1942451995710144E-14</v>
      </c>
      <c r="AY449" s="144">
        <f t="shared" ca="1" si="238"/>
        <v>7.1942451995710144E-14</v>
      </c>
      <c r="AZ449" s="144">
        <f t="shared" ca="1" si="238"/>
        <v>7.1942451995710144E-14</v>
      </c>
      <c r="BA449" s="144">
        <f t="shared" ca="1" si="238"/>
        <v>7.1942451995710144E-14</v>
      </c>
      <c r="BB449" s="144">
        <f t="shared" ca="1" si="238"/>
        <v>7.1942451995710144E-14</v>
      </c>
      <c r="BC449" s="144">
        <f t="shared" ca="1" si="238"/>
        <v>7.1942451995710144E-14</v>
      </c>
      <c r="BD449" s="144">
        <f t="shared" ca="1" si="238"/>
        <v>7.1942451995710144E-14</v>
      </c>
      <c r="BE449" s="144">
        <f t="shared" ca="1" si="238"/>
        <v>7.1942451995710144E-14</v>
      </c>
      <c r="BF449" s="144">
        <f t="shared" ca="1" si="238"/>
        <v>7.1942451995710144E-14</v>
      </c>
      <c r="BG449" s="144">
        <f t="shared" ca="1" si="238"/>
        <v>7.1942451995710144E-14</v>
      </c>
      <c r="BH449" s="144">
        <f t="shared" ca="1" si="238"/>
        <v>7.1942451995710144E-14</v>
      </c>
      <c r="BI449" s="144"/>
    </row>
    <row r="450" spans="1:61" x14ac:dyDescent="0.25">
      <c r="A450" s="198" t="s">
        <v>112</v>
      </c>
      <c r="B450" s="198"/>
      <c r="D450" s="144">
        <f>SUM(G450:N450)</f>
        <v>139.19999999999999</v>
      </c>
      <c r="E450" s="144"/>
      <c r="F450" s="144"/>
      <c r="G450" s="144">
        <f>G446</f>
        <v>0</v>
      </c>
      <c r="H450" s="144">
        <f>H446</f>
        <v>0</v>
      </c>
      <c r="I450" s="144">
        <f>I446</f>
        <v>0</v>
      </c>
      <c r="J450" s="144">
        <f t="shared" ref="J450:BH450" si="239">J446</f>
        <v>0</v>
      </c>
      <c r="K450" s="144">
        <f t="shared" si="239"/>
        <v>139.19999999999999</v>
      </c>
      <c r="L450" s="144">
        <f t="shared" si="239"/>
        <v>0</v>
      </c>
      <c r="M450" s="144">
        <f t="shared" si="239"/>
        <v>0</v>
      </c>
      <c r="N450" s="144">
        <f t="shared" si="239"/>
        <v>0</v>
      </c>
      <c r="O450" s="144">
        <f t="shared" si="239"/>
        <v>0</v>
      </c>
      <c r="P450" s="144">
        <f t="shared" si="239"/>
        <v>0</v>
      </c>
      <c r="Q450" s="144">
        <f t="shared" si="239"/>
        <v>0</v>
      </c>
      <c r="R450" s="144">
        <f t="shared" si="239"/>
        <v>0</v>
      </c>
      <c r="S450" s="144">
        <f t="shared" si="239"/>
        <v>0</v>
      </c>
      <c r="T450" s="144">
        <f t="shared" si="239"/>
        <v>0</v>
      </c>
      <c r="U450" s="144">
        <f t="shared" si="239"/>
        <v>0</v>
      </c>
      <c r="V450" s="144">
        <f t="shared" si="239"/>
        <v>0</v>
      </c>
      <c r="W450" s="144">
        <f t="shared" si="239"/>
        <v>0</v>
      </c>
      <c r="X450" s="144">
        <f t="shared" si="239"/>
        <v>0</v>
      </c>
      <c r="Y450" s="144">
        <f t="shared" si="239"/>
        <v>0</v>
      </c>
      <c r="Z450" s="144">
        <f t="shared" si="239"/>
        <v>0</v>
      </c>
      <c r="AA450" s="144">
        <f t="shared" si="239"/>
        <v>0</v>
      </c>
      <c r="AB450" s="144">
        <f t="shared" si="239"/>
        <v>0</v>
      </c>
      <c r="AC450" s="144">
        <f t="shared" si="239"/>
        <v>0</v>
      </c>
      <c r="AD450" s="144">
        <f t="shared" si="239"/>
        <v>0</v>
      </c>
      <c r="AE450" s="144">
        <f t="shared" si="239"/>
        <v>0</v>
      </c>
      <c r="AF450" s="144">
        <f t="shared" si="239"/>
        <v>0</v>
      </c>
      <c r="AG450" s="144">
        <f t="shared" si="239"/>
        <v>0</v>
      </c>
      <c r="AH450" s="144">
        <f t="shared" si="239"/>
        <v>0</v>
      </c>
      <c r="AI450" s="144">
        <f t="shared" si="239"/>
        <v>0</v>
      </c>
      <c r="AJ450" s="144">
        <f t="shared" si="239"/>
        <v>0</v>
      </c>
      <c r="AK450" s="144">
        <f t="shared" si="239"/>
        <v>0</v>
      </c>
      <c r="AL450" s="144">
        <f t="shared" si="239"/>
        <v>0</v>
      </c>
      <c r="AM450" s="144">
        <f t="shared" si="239"/>
        <v>0</v>
      </c>
      <c r="AN450" s="144">
        <f t="shared" si="239"/>
        <v>0</v>
      </c>
      <c r="AO450" s="144">
        <f t="shared" si="239"/>
        <v>0</v>
      </c>
      <c r="AP450" s="144">
        <f t="shared" si="239"/>
        <v>0</v>
      </c>
      <c r="AQ450" s="144">
        <f t="shared" si="239"/>
        <v>0</v>
      </c>
      <c r="AR450" s="144">
        <f t="shared" si="239"/>
        <v>0</v>
      </c>
      <c r="AS450" s="144">
        <f t="shared" si="239"/>
        <v>0</v>
      </c>
      <c r="AT450" s="144">
        <f t="shared" si="239"/>
        <v>0</v>
      </c>
      <c r="AU450" s="144">
        <f t="shared" si="239"/>
        <v>0</v>
      </c>
      <c r="AV450" s="144">
        <f t="shared" si="239"/>
        <v>0</v>
      </c>
      <c r="AW450" s="144">
        <f t="shared" si="239"/>
        <v>0</v>
      </c>
      <c r="AX450" s="144">
        <f t="shared" si="239"/>
        <v>0</v>
      </c>
      <c r="AY450" s="144">
        <f t="shared" si="239"/>
        <v>0</v>
      </c>
      <c r="AZ450" s="144">
        <f t="shared" si="239"/>
        <v>0</v>
      </c>
      <c r="BA450" s="144">
        <f t="shared" si="239"/>
        <v>0</v>
      </c>
      <c r="BB450" s="144">
        <f t="shared" si="239"/>
        <v>0</v>
      </c>
      <c r="BC450" s="144">
        <f t="shared" si="239"/>
        <v>0</v>
      </c>
      <c r="BD450" s="144">
        <f t="shared" si="239"/>
        <v>0</v>
      </c>
      <c r="BE450" s="144">
        <f t="shared" si="239"/>
        <v>0</v>
      </c>
      <c r="BF450" s="144">
        <f t="shared" si="239"/>
        <v>0</v>
      </c>
      <c r="BG450" s="144">
        <f t="shared" si="239"/>
        <v>0</v>
      </c>
      <c r="BH450" s="144">
        <f t="shared" si="239"/>
        <v>0</v>
      </c>
      <c r="BI450" s="144"/>
    </row>
    <row r="451" spans="1:61" x14ac:dyDescent="0.25">
      <c r="A451" s="198" t="s">
        <v>113</v>
      </c>
      <c r="B451" s="198"/>
      <c r="C451" s="147">
        <f>C$38</f>
        <v>0.05</v>
      </c>
      <c r="D451" s="144">
        <f ca="1">SUM(G451:BH451)</f>
        <v>-139.1999999999999</v>
      </c>
      <c r="G451" s="202">
        <f ca="1">-SUMPRODUCT(G446:$G446,N(OFFSET(G444:$G444,0,MAX(COLUMN(G444:$G444))-COLUMN(G444:$G444),1,1)))</f>
        <v>0</v>
      </c>
      <c r="H451" s="202">
        <f ca="1">-SUMPRODUCT($G446:H446,N(OFFSET($G444:H444,0,MAX(COLUMN($G444:H444))-COLUMN($G444:H444),1,1)))</f>
        <v>0</v>
      </c>
      <c r="I451" s="202">
        <f ca="1">-SUMPRODUCT($G446:I446,N(OFFSET($G444:I444,0,MAX(COLUMN($G444:I444))-COLUMN($G444:I444),1,1)))</f>
        <v>0</v>
      </c>
      <c r="J451" s="202">
        <f ca="1">-SUMPRODUCT($G446:J446,N(OFFSET($G444:J444,0,MAX(COLUMN($G444:J444))-COLUMN($G444:J444),1,1)))</f>
        <v>0</v>
      </c>
      <c r="K451" s="202">
        <f ca="1">-SUMPRODUCT($G446:K446,N(OFFSET($G444:K444,0,MAX(COLUMN($G444:K444))-COLUMN($G444:K444),1,1)))</f>
        <v>-0.57999999999999996</v>
      </c>
      <c r="L451" s="202">
        <f ca="1">-SUMPRODUCT($G446:L446,N(OFFSET($G444:L444,0,MAX(COLUMN($G444:L444))-COLUMN($G444:L444),1,1)))</f>
        <v>-6.96</v>
      </c>
      <c r="M451" s="202">
        <f ca="1">-SUMPRODUCT($G446:M446,N(OFFSET($G444:M444,0,MAX(COLUMN($G444:M444))-COLUMN($G444:M444),1,1)))</f>
        <v>-6.96</v>
      </c>
      <c r="N451" s="202">
        <f ca="1">-SUMPRODUCT($G446:N446,N(OFFSET($G444:N444,0,MAX(COLUMN($G444:N444))-COLUMN($G444:N444),1,1)))</f>
        <v>-6.96</v>
      </c>
      <c r="O451" s="202">
        <f ca="1">-SUMPRODUCT($G446:O446,N(OFFSET($G444:O444,0,MAX(COLUMN($G444:O444))-COLUMN($G444:O444),1,1)))</f>
        <v>-6.96</v>
      </c>
      <c r="P451" s="202">
        <f ca="1">-SUMPRODUCT($G446:P446,N(OFFSET($G444:P444,0,MAX(COLUMN($G444:P444))-COLUMN($G444:P444),1,1)))</f>
        <v>-6.96</v>
      </c>
      <c r="Q451" s="202">
        <f ca="1">-SUMPRODUCT($G446:Q446,N(OFFSET($G444:Q444,0,MAX(COLUMN($G444:Q444))-COLUMN($G444:Q444),1,1)))</f>
        <v>-6.96</v>
      </c>
      <c r="R451" s="202">
        <f ca="1">-SUMPRODUCT($G446:R446,N(OFFSET($G444:R444,0,MAX(COLUMN($G444:R444))-COLUMN($G444:R444),1,1)))</f>
        <v>-6.96</v>
      </c>
      <c r="S451" s="202">
        <f ca="1">-SUMPRODUCT($G446:S446,N(OFFSET($G444:S444,0,MAX(COLUMN($G444:S444))-COLUMN($G444:S444),1,1)))</f>
        <v>-6.96</v>
      </c>
      <c r="T451" s="202">
        <f ca="1">-SUMPRODUCT($G446:T446,N(OFFSET($G444:T444,0,MAX(COLUMN($G444:T444))-COLUMN($G444:T444),1,1)))</f>
        <v>-6.96</v>
      </c>
      <c r="U451" s="202">
        <f ca="1">-SUMPRODUCT($G446:U446,N(OFFSET($G444:U444,0,MAX(COLUMN($G444:U444))-COLUMN($G444:U444),1,1)))</f>
        <v>-6.96</v>
      </c>
      <c r="V451" s="202">
        <f ca="1">-SUMPRODUCT($G446:V446,N(OFFSET($G444:V444,0,MAX(COLUMN($G444:V444))-COLUMN($G444:V444),1,1)))</f>
        <v>-6.96</v>
      </c>
      <c r="W451" s="202">
        <f ca="1">-SUMPRODUCT($G446:W446,N(OFFSET($G444:W444,0,MAX(COLUMN($G444:W444))-COLUMN($G444:W444),1,1)))</f>
        <v>-6.96</v>
      </c>
      <c r="X451" s="202">
        <f ca="1">-SUMPRODUCT($G446:X446,N(OFFSET($G444:X444,0,MAX(COLUMN($G444:X444))-COLUMN($G444:X444),1,1)))</f>
        <v>-6.96</v>
      </c>
      <c r="Y451" s="202">
        <f ca="1">-SUMPRODUCT($G446:Y446,N(OFFSET($G444:Y444,0,MAX(COLUMN($G444:Y444))-COLUMN($G444:Y444),1,1)))</f>
        <v>-6.96</v>
      </c>
      <c r="Z451" s="202">
        <f ca="1">-SUMPRODUCT($G446:Z446,N(OFFSET($G444:Z444,0,MAX(COLUMN($G444:Z444))-COLUMN($G444:Z444),1,1)))</f>
        <v>-6.96</v>
      </c>
      <c r="AA451" s="202">
        <f ca="1">-SUMPRODUCT($G446:AA446,N(OFFSET($G444:AA444,0,MAX(COLUMN($G444:AA444))-COLUMN($G444:AA444),1,1)))</f>
        <v>-6.96</v>
      </c>
      <c r="AB451" s="202">
        <f ca="1">-SUMPRODUCT($G446:AB446,N(OFFSET($G444:AB444,0,MAX(COLUMN($G444:AB444))-COLUMN($G444:AB444),1,1)))</f>
        <v>-6.96</v>
      </c>
      <c r="AC451" s="202">
        <f ca="1">-SUMPRODUCT($G446:AC446,N(OFFSET($G444:AC444,0,MAX(COLUMN($G444:AC444))-COLUMN($G444:AC444),1,1)))</f>
        <v>-6.96</v>
      </c>
      <c r="AD451" s="202">
        <f ca="1">-SUMPRODUCT($G446:AD446,N(OFFSET($G444:AD444,0,MAX(COLUMN($G444:AD444))-COLUMN($G444:AD444),1,1)))</f>
        <v>-6.96</v>
      </c>
      <c r="AE451" s="202">
        <f ca="1">-SUMPRODUCT($G446:AE446,N(OFFSET($G444:AE444,0,MAX(COLUMN($G444:AE444))-COLUMN($G444:AE444),1,1)))</f>
        <v>-6.3799999999999457</v>
      </c>
      <c r="AF451" s="202">
        <f ca="1">-SUMPRODUCT($G446:AF446,N(OFFSET($G444:AF444,0,MAX(COLUMN($G444:AF444))-COLUMN($G444:AF444),1,1)))</f>
        <v>0</v>
      </c>
      <c r="AG451" s="202">
        <f ca="1">-SUMPRODUCT($G446:AG446,N(OFFSET($G444:AG444,0,MAX(COLUMN($G444:AG444))-COLUMN($G444:AG444),1,1)))</f>
        <v>0</v>
      </c>
      <c r="AH451" s="202">
        <f ca="1">-SUMPRODUCT($G446:AH446,N(OFFSET($G444:AH444,0,MAX(COLUMN($G444:AH444))-COLUMN($G444:AH444),1,1)))</f>
        <v>0</v>
      </c>
      <c r="AI451" s="202">
        <f ca="1">-SUMPRODUCT($G446:AI446,N(OFFSET($G444:AI444,0,MAX(COLUMN($G444:AI444))-COLUMN($G444:AI444),1,1)))</f>
        <v>0</v>
      </c>
      <c r="AJ451" s="202">
        <f ca="1">-SUMPRODUCT($G446:AJ446,N(OFFSET($G444:AJ444,0,MAX(COLUMN($G444:AJ444))-COLUMN($G444:AJ444),1,1)))</f>
        <v>0</v>
      </c>
      <c r="AK451" s="202">
        <f ca="1">-SUMPRODUCT($G446:AK446,N(OFFSET($G444:AK444,0,MAX(COLUMN($G444:AK444))-COLUMN($G444:AK444),1,1)))</f>
        <v>0</v>
      </c>
      <c r="AL451" s="202">
        <f ca="1">-SUMPRODUCT($G446:AL446,N(OFFSET($G444:AL444,0,MAX(COLUMN($G444:AL444))-COLUMN($G444:AL444),1,1)))</f>
        <v>0</v>
      </c>
      <c r="AM451" s="202">
        <f ca="1">-SUMPRODUCT($G446:AM446,N(OFFSET($G444:AM444,0,MAX(COLUMN($G444:AM444))-COLUMN($G444:AM444),1,1)))</f>
        <v>0</v>
      </c>
      <c r="AN451" s="202">
        <f ca="1">-SUMPRODUCT($G446:AN446,N(OFFSET($G444:AN444,0,MAX(COLUMN($G444:AN444))-COLUMN($G444:AN444),1,1)))</f>
        <v>0</v>
      </c>
      <c r="AO451" s="202">
        <f ca="1">-SUMPRODUCT($G446:AO446,N(OFFSET($G444:AO444,0,MAX(COLUMN($G444:AO444))-COLUMN($G444:AO444),1,1)))</f>
        <v>0</v>
      </c>
      <c r="AP451" s="202">
        <f ca="1">-SUMPRODUCT($G446:AP446,N(OFFSET($G444:AP444,0,MAX(COLUMN($G444:AP444))-COLUMN($G444:AP444),1,1)))</f>
        <v>0</v>
      </c>
      <c r="AQ451" s="202">
        <f ca="1">-SUMPRODUCT($G446:AQ446,N(OFFSET($G444:AQ444,0,MAX(COLUMN($G444:AQ444))-COLUMN($G444:AQ444),1,1)))</f>
        <v>0</v>
      </c>
      <c r="AR451" s="202">
        <f ca="1">-SUMPRODUCT($G446:AR446,N(OFFSET($G444:AR444,0,MAX(COLUMN($G444:AR444))-COLUMN($G444:AR444),1,1)))</f>
        <v>0</v>
      </c>
      <c r="AS451" s="202">
        <f ca="1">-SUMPRODUCT($G446:AS446,N(OFFSET($G444:AS444,0,MAX(COLUMN($G444:AS444))-COLUMN($G444:AS444),1,1)))</f>
        <v>0</v>
      </c>
      <c r="AT451" s="202">
        <f ca="1">-SUMPRODUCT($G446:AT446,N(OFFSET($G444:AT444,0,MAX(COLUMN($G444:AT444))-COLUMN($G444:AT444),1,1)))</f>
        <v>0</v>
      </c>
      <c r="AU451" s="202">
        <f ca="1">-SUMPRODUCT($G446:AU446,N(OFFSET($G444:AU444,0,MAX(COLUMN($G444:AU444))-COLUMN($G444:AU444),1,1)))</f>
        <v>0</v>
      </c>
      <c r="AV451" s="202">
        <f ca="1">-SUMPRODUCT($G446:AV446,N(OFFSET($G444:AV444,0,MAX(COLUMN($G444:AV444))-COLUMN($G444:AV444),1,1)))</f>
        <v>0</v>
      </c>
      <c r="AW451" s="202">
        <f ca="1">-SUMPRODUCT($G446:AW446,N(OFFSET($G444:AW444,0,MAX(COLUMN($G444:AW444))-COLUMN($G444:AW444),1,1)))</f>
        <v>0</v>
      </c>
      <c r="AX451" s="202">
        <f ca="1">-SUMPRODUCT($G446:AX446,N(OFFSET($G444:AX444,0,MAX(COLUMN($G444:AX444))-COLUMN($G444:AX444),1,1)))</f>
        <v>0</v>
      </c>
      <c r="AY451" s="202">
        <f ca="1">-SUMPRODUCT($G446:AY446,N(OFFSET($G444:AY444,0,MAX(COLUMN($G444:AY444))-COLUMN($G444:AY444),1,1)))</f>
        <v>0</v>
      </c>
      <c r="AZ451" s="202">
        <f ca="1">-SUMPRODUCT($G446:AZ446,N(OFFSET($G444:AZ444,0,MAX(COLUMN($G444:AZ444))-COLUMN($G444:AZ444),1,1)))</f>
        <v>0</v>
      </c>
      <c r="BA451" s="202">
        <f ca="1">-SUMPRODUCT($G446:BA446,N(OFFSET($G444:BA444,0,MAX(COLUMN($G444:BA444))-COLUMN($G444:BA444),1,1)))</f>
        <v>0</v>
      </c>
      <c r="BB451" s="202">
        <f ca="1">-SUMPRODUCT($G446:BB446,N(OFFSET($G444:BB444,0,MAX(COLUMN($G444:BB444))-COLUMN($G444:BB444),1,1)))</f>
        <v>0</v>
      </c>
      <c r="BC451" s="202">
        <f ca="1">-SUMPRODUCT($G446:BC446,N(OFFSET($G444:BC444,0,MAX(COLUMN($G444:BC444))-COLUMN($G444:BC444),1,1)))</f>
        <v>0</v>
      </c>
      <c r="BD451" s="202">
        <f ca="1">-SUMPRODUCT($G446:BD446,N(OFFSET($G444:BD444,0,MAX(COLUMN($G444:BD444))-COLUMN($G444:BD444),1,1)))</f>
        <v>0</v>
      </c>
      <c r="BE451" s="202">
        <f ca="1">-SUMPRODUCT($G446:BE446,N(OFFSET($G444:BE444,0,MAX(COLUMN($G444:BE444))-COLUMN($G444:BE444),1,1)))</f>
        <v>0</v>
      </c>
      <c r="BF451" s="202">
        <f ca="1">-SUMPRODUCT($G446:BF446,N(OFFSET($G444:BF444,0,MAX(COLUMN($G444:BF444))-COLUMN($G444:BF444),1,1)))</f>
        <v>0</v>
      </c>
      <c r="BG451" s="202">
        <f ca="1">-SUMPRODUCT($G446:BG446,N(OFFSET($G444:BG444,0,MAX(COLUMN($G444:BG444))-COLUMN($G444:BG444),1,1)))</f>
        <v>0</v>
      </c>
      <c r="BH451" s="202">
        <f ca="1">-SUMPRODUCT($G446:BH446,N(OFFSET($G444:BH444,0,MAX(COLUMN($G444:BH444))-COLUMN($G444:BH444),1,1)))</f>
        <v>0</v>
      </c>
      <c r="BI451" s="144"/>
    </row>
    <row r="452" spans="1:61" x14ac:dyDescent="0.25">
      <c r="A452" s="199" t="s">
        <v>114</v>
      </c>
      <c r="B452" s="199"/>
      <c r="D452" s="92">
        <f ca="1">SUM(D449:D451)</f>
        <v>0</v>
      </c>
      <c r="G452" s="92">
        <f ca="1">SUM(G449:G451)</f>
        <v>0</v>
      </c>
      <c r="H452" s="92">
        <f ca="1">SUM(H449:H451)</f>
        <v>0</v>
      </c>
      <c r="I452" s="92">
        <f ca="1">SUM(I449:I451)</f>
        <v>0</v>
      </c>
      <c r="J452" s="92">
        <f t="shared" ref="J452:BH452" ca="1" si="240">SUM(J449:J451)</f>
        <v>0</v>
      </c>
      <c r="K452" s="92">
        <f t="shared" ca="1" si="240"/>
        <v>138.61999999999998</v>
      </c>
      <c r="L452" s="92">
        <f t="shared" ca="1" si="240"/>
        <v>131.65999999999997</v>
      </c>
      <c r="M452" s="92">
        <f t="shared" ca="1" si="240"/>
        <v>124.69999999999997</v>
      </c>
      <c r="N452" s="92">
        <f t="shared" ca="1" si="240"/>
        <v>117.73999999999998</v>
      </c>
      <c r="O452" s="92">
        <f t="shared" ca="1" si="240"/>
        <v>110.77999999999999</v>
      </c>
      <c r="P452" s="92">
        <f t="shared" ca="1" si="240"/>
        <v>103.82</v>
      </c>
      <c r="Q452" s="92">
        <f t="shared" ca="1" si="240"/>
        <v>96.86</v>
      </c>
      <c r="R452" s="92">
        <f t="shared" ca="1" si="240"/>
        <v>89.9</v>
      </c>
      <c r="S452" s="92">
        <f t="shared" ca="1" si="240"/>
        <v>82.940000000000012</v>
      </c>
      <c r="T452" s="92">
        <f t="shared" ca="1" si="240"/>
        <v>75.980000000000018</v>
      </c>
      <c r="U452" s="92">
        <f t="shared" ca="1" si="240"/>
        <v>69.020000000000024</v>
      </c>
      <c r="V452" s="92">
        <f t="shared" ca="1" si="240"/>
        <v>62.060000000000024</v>
      </c>
      <c r="W452" s="92">
        <f t="shared" ca="1" si="240"/>
        <v>55.100000000000023</v>
      </c>
      <c r="X452" s="92">
        <f t="shared" ca="1" si="240"/>
        <v>48.140000000000022</v>
      </c>
      <c r="Y452" s="92">
        <f t="shared" ca="1" si="240"/>
        <v>41.180000000000021</v>
      </c>
      <c r="Z452" s="92">
        <f t="shared" ca="1" si="240"/>
        <v>34.22000000000002</v>
      </c>
      <c r="AA452" s="92">
        <f t="shared" ca="1" si="240"/>
        <v>27.260000000000019</v>
      </c>
      <c r="AB452" s="92">
        <f t="shared" ca="1" si="240"/>
        <v>20.300000000000018</v>
      </c>
      <c r="AC452" s="92">
        <f t="shared" ca="1" si="240"/>
        <v>13.340000000000018</v>
      </c>
      <c r="AD452" s="92">
        <f t="shared" ca="1" si="240"/>
        <v>6.3800000000000177</v>
      </c>
      <c r="AE452" s="92">
        <f t="shared" ca="1" si="240"/>
        <v>7.1942451995710144E-14</v>
      </c>
      <c r="AF452" s="92">
        <f t="shared" ca="1" si="240"/>
        <v>7.1942451995710144E-14</v>
      </c>
      <c r="AG452" s="92">
        <f t="shared" ca="1" si="240"/>
        <v>7.1942451995710144E-14</v>
      </c>
      <c r="AH452" s="92">
        <f t="shared" ca="1" si="240"/>
        <v>7.1942451995710144E-14</v>
      </c>
      <c r="AI452" s="92">
        <f t="shared" ca="1" si="240"/>
        <v>7.1942451995710144E-14</v>
      </c>
      <c r="AJ452" s="92">
        <f t="shared" ca="1" si="240"/>
        <v>7.1942451995710144E-14</v>
      </c>
      <c r="AK452" s="92">
        <f t="shared" ca="1" si="240"/>
        <v>7.1942451995710144E-14</v>
      </c>
      <c r="AL452" s="92">
        <f t="shared" ca="1" si="240"/>
        <v>7.1942451995710144E-14</v>
      </c>
      <c r="AM452" s="92">
        <f t="shared" ca="1" si="240"/>
        <v>7.1942451995710144E-14</v>
      </c>
      <c r="AN452" s="92">
        <f t="shared" ca="1" si="240"/>
        <v>7.1942451995710144E-14</v>
      </c>
      <c r="AO452" s="92">
        <f t="shared" ca="1" si="240"/>
        <v>7.1942451995710144E-14</v>
      </c>
      <c r="AP452" s="92">
        <f t="shared" ca="1" si="240"/>
        <v>7.1942451995710144E-14</v>
      </c>
      <c r="AQ452" s="92">
        <f t="shared" ca="1" si="240"/>
        <v>7.1942451995710144E-14</v>
      </c>
      <c r="AR452" s="92">
        <f t="shared" ca="1" si="240"/>
        <v>7.1942451995710144E-14</v>
      </c>
      <c r="AS452" s="92">
        <f t="shared" ca="1" si="240"/>
        <v>7.1942451995710144E-14</v>
      </c>
      <c r="AT452" s="92">
        <f t="shared" ca="1" si="240"/>
        <v>7.1942451995710144E-14</v>
      </c>
      <c r="AU452" s="92">
        <f t="shared" ca="1" si="240"/>
        <v>7.1942451995710144E-14</v>
      </c>
      <c r="AV452" s="92">
        <f t="shared" ca="1" si="240"/>
        <v>7.1942451995710144E-14</v>
      </c>
      <c r="AW452" s="92">
        <f t="shared" ca="1" si="240"/>
        <v>7.1942451995710144E-14</v>
      </c>
      <c r="AX452" s="92">
        <f t="shared" ca="1" si="240"/>
        <v>7.1942451995710144E-14</v>
      </c>
      <c r="AY452" s="92">
        <f t="shared" ca="1" si="240"/>
        <v>7.1942451995710144E-14</v>
      </c>
      <c r="AZ452" s="92">
        <f t="shared" ca="1" si="240"/>
        <v>7.1942451995710144E-14</v>
      </c>
      <c r="BA452" s="92">
        <f t="shared" ca="1" si="240"/>
        <v>7.1942451995710144E-14</v>
      </c>
      <c r="BB452" s="92">
        <f t="shared" ca="1" si="240"/>
        <v>7.1942451995710144E-14</v>
      </c>
      <c r="BC452" s="92">
        <f t="shared" ca="1" si="240"/>
        <v>7.1942451995710144E-14</v>
      </c>
      <c r="BD452" s="92">
        <f t="shared" ca="1" si="240"/>
        <v>7.1942451995710144E-14</v>
      </c>
      <c r="BE452" s="92">
        <f t="shared" ca="1" si="240"/>
        <v>7.1942451995710144E-14</v>
      </c>
      <c r="BF452" s="92">
        <f t="shared" ca="1" si="240"/>
        <v>7.1942451995710144E-14</v>
      </c>
      <c r="BG452" s="92">
        <f t="shared" ca="1" si="240"/>
        <v>7.1942451995710144E-14</v>
      </c>
      <c r="BH452" s="92">
        <f t="shared" ca="1" si="240"/>
        <v>7.1942451995710144E-14</v>
      </c>
    </row>
    <row r="453" spans="1:61" x14ac:dyDescent="0.25">
      <c r="A453" s="197"/>
      <c r="B453" s="197"/>
    </row>
    <row r="454" spans="1:61" x14ac:dyDescent="0.25">
      <c r="A454" s="197" t="s">
        <v>115</v>
      </c>
      <c r="B454" s="197"/>
      <c r="G454" s="83">
        <f ca="1">G452</f>
        <v>0</v>
      </c>
      <c r="H454" s="83">
        <f ca="1">H452</f>
        <v>0</v>
      </c>
      <c r="I454" s="83">
        <f ca="1">I452</f>
        <v>0</v>
      </c>
      <c r="J454" s="83">
        <f ca="1">J452</f>
        <v>0</v>
      </c>
      <c r="K454" s="83">
        <f t="shared" ref="K454:BH454" ca="1" si="241">K452</f>
        <v>138.61999999999998</v>
      </c>
      <c r="L454" s="83">
        <f t="shared" ca="1" si="241"/>
        <v>131.65999999999997</v>
      </c>
      <c r="M454" s="83">
        <f t="shared" ca="1" si="241"/>
        <v>124.69999999999997</v>
      </c>
      <c r="N454" s="83">
        <f t="shared" ca="1" si="241"/>
        <v>117.73999999999998</v>
      </c>
      <c r="O454" s="83">
        <f t="shared" ca="1" si="241"/>
        <v>110.77999999999999</v>
      </c>
      <c r="P454" s="83">
        <f t="shared" ca="1" si="241"/>
        <v>103.82</v>
      </c>
      <c r="Q454" s="83">
        <f t="shared" ca="1" si="241"/>
        <v>96.86</v>
      </c>
      <c r="R454" s="83">
        <f t="shared" ca="1" si="241"/>
        <v>89.9</v>
      </c>
      <c r="S454" s="83">
        <f t="shared" ca="1" si="241"/>
        <v>82.940000000000012</v>
      </c>
      <c r="T454" s="83">
        <f t="shared" ca="1" si="241"/>
        <v>75.980000000000018</v>
      </c>
      <c r="U454" s="83">
        <f t="shared" ca="1" si="241"/>
        <v>69.020000000000024</v>
      </c>
      <c r="V454" s="83">
        <f t="shared" ca="1" si="241"/>
        <v>62.060000000000024</v>
      </c>
      <c r="W454" s="83">
        <f t="shared" ca="1" si="241"/>
        <v>55.100000000000023</v>
      </c>
      <c r="X454" s="83">
        <f t="shared" ca="1" si="241"/>
        <v>48.140000000000022</v>
      </c>
      <c r="Y454" s="83">
        <f t="shared" ca="1" si="241"/>
        <v>41.180000000000021</v>
      </c>
      <c r="Z454" s="83">
        <f t="shared" ca="1" si="241"/>
        <v>34.22000000000002</v>
      </c>
      <c r="AA454" s="83">
        <f t="shared" ca="1" si="241"/>
        <v>27.260000000000019</v>
      </c>
      <c r="AB454" s="83">
        <f t="shared" ca="1" si="241"/>
        <v>20.300000000000018</v>
      </c>
      <c r="AC454" s="83">
        <f t="shared" ca="1" si="241"/>
        <v>13.340000000000018</v>
      </c>
      <c r="AD454" s="83">
        <f t="shared" ca="1" si="241"/>
        <v>6.3800000000000177</v>
      </c>
      <c r="AE454" s="83">
        <f t="shared" ca="1" si="241"/>
        <v>7.1942451995710144E-14</v>
      </c>
      <c r="AF454" s="83">
        <f t="shared" ca="1" si="241"/>
        <v>7.1942451995710144E-14</v>
      </c>
      <c r="AG454" s="83">
        <f t="shared" ca="1" si="241"/>
        <v>7.1942451995710144E-14</v>
      </c>
      <c r="AH454" s="83">
        <f t="shared" ca="1" si="241"/>
        <v>7.1942451995710144E-14</v>
      </c>
      <c r="AI454" s="83">
        <f t="shared" ca="1" si="241"/>
        <v>7.1942451995710144E-14</v>
      </c>
      <c r="AJ454" s="83">
        <f t="shared" ca="1" si="241"/>
        <v>7.1942451995710144E-14</v>
      </c>
      <c r="AK454" s="83">
        <f t="shared" ca="1" si="241"/>
        <v>7.1942451995710144E-14</v>
      </c>
      <c r="AL454" s="83">
        <f t="shared" ca="1" si="241"/>
        <v>7.1942451995710144E-14</v>
      </c>
      <c r="AM454" s="83">
        <f t="shared" ca="1" si="241"/>
        <v>7.1942451995710144E-14</v>
      </c>
      <c r="AN454" s="83">
        <f t="shared" ca="1" si="241"/>
        <v>7.1942451995710144E-14</v>
      </c>
      <c r="AO454" s="83">
        <f t="shared" ca="1" si="241"/>
        <v>7.1942451995710144E-14</v>
      </c>
      <c r="AP454" s="83">
        <f t="shared" ca="1" si="241"/>
        <v>7.1942451995710144E-14</v>
      </c>
      <c r="AQ454" s="83">
        <f t="shared" ca="1" si="241"/>
        <v>7.1942451995710144E-14</v>
      </c>
      <c r="AR454" s="83">
        <f t="shared" ca="1" si="241"/>
        <v>7.1942451995710144E-14</v>
      </c>
      <c r="AS454" s="83">
        <f t="shared" ca="1" si="241"/>
        <v>7.1942451995710144E-14</v>
      </c>
      <c r="AT454" s="83">
        <f t="shared" ca="1" si="241"/>
        <v>7.1942451995710144E-14</v>
      </c>
      <c r="AU454" s="83">
        <f t="shared" ca="1" si="241"/>
        <v>7.1942451995710144E-14</v>
      </c>
      <c r="AV454" s="83">
        <f t="shared" ca="1" si="241"/>
        <v>7.1942451995710144E-14</v>
      </c>
      <c r="AW454" s="83">
        <f t="shared" ca="1" si="241"/>
        <v>7.1942451995710144E-14</v>
      </c>
      <c r="AX454" s="83">
        <f t="shared" ca="1" si="241"/>
        <v>7.1942451995710144E-14</v>
      </c>
      <c r="AY454" s="83">
        <f t="shared" ca="1" si="241"/>
        <v>7.1942451995710144E-14</v>
      </c>
      <c r="AZ454" s="83">
        <f t="shared" ca="1" si="241"/>
        <v>7.1942451995710144E-14</v>
      </c>
      <c r="BA454" s="83">
        <f t="shared" ca="1" si="241"/>
        <v>7.1942451995710144E-14</v>
      </c>
      <c r="BB454" s="83">
        <f t="shared" ca="1" si="241"/>
        <v>7.1942451995710144E-14</v>
      </c>
      <c r="BC454" s="83">
        <f t="shared" ca="1" si="241"/>
        <v>7.1942451995710144E-14</v>
      </c>
      <c r="BD454" s="83">
        <f t="shared" ca="1" si="241"/>
        <v>7.1942451995710144E-14</v>
      </c>
      <c r="BE454" s="83">
        <f t="shared" ca="1" si="241"/>
        <v>7.1942451995710144E-14</v>
      </c>
      <c r="BF454" s="83">
        <f t="shared" ca="1" si="241"/>
        <v>7.1942451995710144E-14</v>
      </c>
      <c r="BG454" s="83">
        <f t="shared" ca="1" si="241"/>
        <v>7.1942451995710144E-14</v>
      </c>
      <c r="BH454" s="83">
        <f t="shared" ca="1" si="241"/>
        <v>7.1942451995710144E-14</v>
      </c>
    </row>
    <row r="455" spans="1:61" x14ac:dyDescent="0.25">
      <c r="A455" s="200" t="s">
        <v>133</v>
      </c>
      <c r="B455" s="200"/>
      <c r="C455" s="61">
        <f>$C$61</f>
        <v>2</v>
      </c>
      <c r="D455" s="189"/>
      <c r="G455" s="83">
        <f t="shared" ref="G455:BH455" ca="1" si="242">SUM(OFFSET(G454,0,0,1,-MIN($C455,G$55+1)))/$C455</f>
        <v>0</v>
      </c>
      <c r="H455" s="83">
        <f t="shared" ca="1" si="242"/>
        <v>0</v>
      </c>
      <c r="I455" s="83">
        <f t="shared" ca="1" si="242"/>
        <v>0</v>
      </c>
      <c r="J455" s="83">
        <f t="shared" ca="1" si="242"/>
        <v>0</v>
      </c>
      <c r="K455" s="210">
        <f ca="1">(K454+K446)/2*1/13</f>
        <v>10.685384615384613</v>
      </c>
      <c r="L455" s="83">
        <f t="shared" ca="1" si="242"/>
        <v>135.13999999999999</v>
      </c>
      <c r="M455" s="83">
        <f t="shared" ca="1" si="242"/>
        <v>128.17999999999998</v>
      </c>
      <c r="N455" s="83">
        <f t="shared" ca="1" si="242"/>
        <v>121.21999999999997</v>
      </c>
      <c r="O455" s="83">
        <f t="shared" ca="1" si="242"/>
        <v>114.25999999999999</v>
      </c>
      <c r="P455" s="83">
        <f t="shared" ca="1" si="242"/>
        <v>107.29999999999998</v>
      </c>
      <c r="Q455" s="83">
        <f t="shared" ca="1" si="242"/>
        <v>100.34</v>
      </c>
      <c r="R455" s="83">
        <f t="shared" ca="1" si="242"/>
        <v>93.38</v>
      </c>
      <c r="S455" s="83">
        <f t="shared" ca="1" si="242"/>
        <v>86.420000000000016</v>
      </c>
      <c r="T455" s="83">
        <f t="shared" ca="1" si="242"/>
        <v>79.460000000000008</v>
      </c>
      <c r="U455" s="83">
        <f t="shared" ca="1" si="242"/>
        <v>72.500000000000028</v>
      </c>
      <c r="V455" s="83">
        <f t="shared" ca="1" si="242"/>
        <v>65.54000000000002</v>
      </c>
      <c r="W455" s="83">
        <f t="shared" ca="1" si="242"/>
        <v>58.580000000000027</v>
      </c>
      <c r="X455" s="83">
        <f t="shared" ca="1" si="242"/>
        <v>51.620000000000019</v>
      </c>
      <c r="Y455" s="83">
        <f t="shared" ca="1" si="242"/>
        <v>44.660000000000025</v>
      </c>
      <c r="Z455" s="83">
        <f t="shared" ca="1" si="242"/>
        <v>37.700000000000017</v>
      </c>
      <c r="AA455" s="83">
        <f t="shared" ca="1" si="242"/>
        <v>30.74000000000002</v>
      </c>
      <c r="AB455" s="83">
        <f t="shared" ca="1" si="242"/>
        <v>23.780000000000019</v>
      </c>
      <c r="AC455" s="83">
        <f t="shared" ca="1" si="242"/>
        <v>16.820000000000018</v>
      </c>
      <c r="AD455" s="83">
        <f t="shared" ca="1" si="242"/>
        <v>9.8600000000000172</v>
      </c>
      <c r="AE455" s="83">
        <f t="shared" ca="1" si="242"/>
        <v>3.1900000000000448</v>
      </c>
      <c r="AF455" s="83">
        <f t="shared" ca="1" si="242"/>
        <v>7.1942451995710144E-14</v>
      </c>
      <c r="AG455" s="83">
        <f t="shared" ca="1" si="242"/>
        <v>7.1942451995710144E-14</v>
      </c>
      <c r="AH455" s="83">
        <f t="shared" ca="1" si="242"/>
        <v>7.1942451995710144E-14</v>
      </c>
      <c r="AI455" s="83">
        <f t="shared" ca="1" si="242"/>
        <v>7.1942451995710144E-14</v>
      </c>
      <c r="AJ455" s="83">
        <f t="shared" ca="1" si="242"/>
        <v>7.1942451995710144E-14</v>
      </c>
      <c r="AK455" s="83">
        <f t="shared" ca="1" si="242"/>
        <v>7.1942451995710144E-14</v>
      </c>
      <c r="AL455" s="83">
        <f t="shared" ca="1" si="242"/>
        <v>7.1942451995710144E-14</v>
      </c>
      <c r="AM455" s="83">
        <f t="shared" ca="1" si="242"/>
        <v>7.1942451995710144E-14</v>
      </c>
      <c r="AN455" s="83">
        <f t="shared" ca="1" si="242"/>
        <v>7.1942451995710144E-14</v>
      </c>
      <c r="AO455" s="83">
        <f t="shared" ca="1" si="242"/>
        <v>7.1942451995710144E-14</v>
      </c>
      <c r="AP455" s="83">
        <f t="shared" ca="1" si="242"/>
        <v>7.1942451995710144E-14</v>
      </c>
      <c r="AQ455" s="83">
        <f t="shared" ca="1" si="242"/>
        <v>7.1942451995710144E-14</v>
      </c>
      <c r="AR455" s="83">
        <f t="shared" ca="1" si="242"/>
        <v>7.1942451995710144E-14</v>
      </c>
      <c r="AS455" s="83">
        <f t="shared" ca="1" si="242"/>
        <v>7.1942451995710144E-14</v>
      </c>
      <c r="AT455" s="83">
        <f t="shared" ca="1" si="242"/>
        <v>7.1942451995710144E-14</v>
      </c>
      <c r="AU455" s="83">
        <f t="shared" ca="1" si="242"/>
        <v>7.1942451995710144E-14</v>
      </c>
      <c r="AV455" s="83">
        <f t="shared" ca="1" si="242"/>
        <v>7.1942451995710144E-14</v>
      </c>
      <c r="AW455" s="83">
        <f t="shared" ca="1" si="242"/>
        <v>7.1942451995710144E-14</v>
      </c>
      <c r="AX455" s="83">
        <f t="shared" ca="1" si="242"/>
        <v>7.1942451995710144E-14</v>
      </c>
      <c r="AY455" s="83">
        <f t="shared" ca="1" si="242"/>
        <v>7.1942451995710144E-14</v>
      </c>
      <c r="AZ455" s="83">
        <f t="shared" ca="1" si="242"/>
        <v>7.1942451995710144E-14</v>
      </c>
      <c r="BA455" s="83">
        <f t="shared" ca="1" si="242"/>
        <v>7.1942451995710144E-14</v>
      </c>
      <c r="BB455" s="83">
        <f t="shared" ca="1" si="242"/>
        <v>7.1942451995710144E-14</v>
      </c>
      <c r="BC455" s="83">
        <f t="shared" ca="1" si="242"/>
        <v>7.1942451995710144E-14</v>
      </c>
      <c r="BD455" s="83">
        <f t="shared" ca="1" si="242"/>
        <v>7.1942451995710144E-14</v>
      </c>
      <c r="BE455" s="83">
        <f t="shared" ca="1" si="242"/>
        <v>7.1942451995710144E-14</v>
      </c>
      <c r="BF455" s="83">
        <f t="shared" ca="1" si="242"/>
        <v>7.1942451995710144E-14</v>
      </c>
      <c r="BG455" s="83">
        <f t="shared" ca="1" si="242"/>
        <v>7.1942451995710144E-14</v>
      </c>
      <c r="BH455" s="83">
        <f t="shared" ca="1" si="242"/>
        <v>7.1942451995710144E-14</v>
      </c>
    </row>
    <row r="456" spans="1:61" x14ac:dyDescent="0.25">
      <c r="A456" s="200" t="s">
        <v>140</v>
      </c>
      <c r="B456" s="200"/>
      <c r="C456" s="147">
        <f>$C$62</f>
        <v>0.46</v>
      </c>
      <c r="G456" s="83">
        <f t="shared" ref="G456:BG457" ca="1" si="243">G455*$C456</f>
        <v>0</v>
      </c>
      <c r="H456" s="83">
        <f t="shared" ca="1" si="243"/>
        <v>0</v>
      </c>
      <c r="I456" s="83">
        <f t="shared" ca="1" si="243"/>
        <v>0</v>
      </c>
      <c r="J456" s="83">
        <f t="shared" ca="1" si="243"/>
        <v>0</v>
      </c>
      <c r="K456" s="83">
        <f t="shared" ca="1" si="243"/>
        <v>4.915276923076922</v>
      </c>
      <c r="L456" s="83">
        <f t="shared" ca="1" si="243"/>
        <v>62.164399999999993</v>
      </c>
      <c r="M456" s="83">
        <f t="shared" ca="1" si="243"/>
        <v>58.962799999999994</v>
      </c>
      <c r="N456" s="83">
        <f t="shared" ca="1" si="243"/>
        <v>55.761199999999988</v>
      </c>
      <c r="O456" s="83">
        <f t="shared" ca="1" si="243"/>
        <v>52.559599999999996</v>
      </c>
      <c r="P456" s="83">
        <f t="shared" ca="1" si="243"/>
        <v>49.357999999999997</v>
      </c>
      <c r="Q456" s="83">
        <f t="shared" ca="1" si="243"/>
        <v>46.156400000000005</v>
      </c>
      <c r="R456" s="83">
        <f t="shared" ca="1" si="243"/>
        <v>42.954799999999999</v>
      </c>
      <c r="S456" s="83">
        <f t="shared" ca="1" si="243"/>
        <v>39.753200000000007</v>
      </c>
      <c r="T456" s="83">
        <f t="shared" ca="1" si="243"/>
        <v>36.551600000000008</v>
      </c>
      <c r="U456" s="83">
        <f t="shared" ca="1" si="243"/>
        <v>33.350000000000016</v>
      </c>
      <c r="V456" s="83">
        <f t="shared" ca="1" si="243"/>
        <v>30.148400000000009</v>
      </c>
      <c r="W456" s="83">
        <f t="shared" ca="1" si="243"/>
        <v>26.946800000000014</v>
      </c>
      <c r="X456" s="83">
        <f t="shared" ca="1" si="243"/>
        <v>23.745200000000011</v>
      </c>
      <c r="Y456" s="83">
        <f t="shared" ca="1" si="243"/>
        <v>20.543600000000012</v>
      </c>
      <c r="Z456" s="83">
        <f t="shared" ca="1" si="243"/>
        <v>17.342000000000009</v>
      </c>
      <c r="AA456" s="83">
        <f t="shared" ca="1" si="243"/>
        <v>14.14040000000001</v>
      </c>
      <c r="AB456" s="83">
        <f t="shared" ca="1" si="243"/>
        <v>10.938800000000009</v>
      </c>
      <c r="AC456" s="83">
        <f t="shared" ca="1" si="243"/>
        <v>7.7372000000000085</v>
      </c>
      <c r="AD456" s="83">
        <f t="shared" ca="1" si="243"/>
        <v>4.5356000000000085</v>
      </c>
      <c r="AE456" s="83">
        <f t="shared" ca="1" si="243"/>
        <v>1.4674000000000207</v>
      </c>
      <c r="AF456" s="83">
        <f t="shared" ca="1" si="243"/>
        <v>3.3093527918026671E-14</v>
      </c>
      <c r="AG456" s="83">
        <f t="shared" ca="1" si="243"/>
        <v>3.3093527918026671E-14</v>
      </c>
      <c r="AH456" s="83">
        <f t="shared" ca="1" si="243"/>
        <v>3.3093527918026671E-14</v>
      </c>
      <c r="AI456" s="83">
        <f t="shared" ca="1" si="243"/>
        <v>3.3093527918026671E-14</v>
      </c>
      <c r="AJ456" s="83">
        <f t="shared" ca="1" si="243"/>
        <v>3.3093527918026671E-14</v>
      </c>
      <c r="AK456" s="83">
        <f t="shared" ca="1" si="243"/>
        <v>3.3093527918026671E-14</v>
      </c>
      <c r="AL456" s="83">
        <f t="shared" ca="1" si="243"/>
        <v>3.3093527918026671E-14</v>
      </c>
      <c r="AM456" s="83">
        <f t="shared" ca="1" si="243"/>
        <v>3.3093527918026671E-14</v>
      </c>
      <c r="AN456" s="83">
        <f t="shared" ca="1" si="243"/>
        <v>3.3093527918026671E-14</v>
      </c>
      <c r="AO456" s="83">
        <f t="shared" ca="1" si="243"/>
        <v>3.3093527918026671E-14</v>
      </c>
      <c r="AP456" s="83">
        <f t="shared" ca="1" si="243"/>
        <v>3.3093527918026671E-14</v>
      </c>
      <c r="AQ456" s="83">
        <f t="shared" ca="1" si="243"/>
        <v>3.3093527918026671E-14</v>
      </c>
      <c r="AR456" s="83">
        <f t="shared" ca="1" si="243"/>
        <v>3.3093527918026671E-14</v>
      </c>
      <c r="AS456" s="83">
        <f t="shared" ca="1" si="243"/>
        <v>3.3093527918026671E-14</v>
      </c>
      <c r="AT456" s="83">
        <f t="shared" ca="1" si="243"/>
        <v>3.3093527918026671E-14</v>
      </c>
      <c r="AU456" s="83">
        <f t="shared" ca="1" si="243"/>
        <v>3.3093527918026671E-14</v>
      </c>
      <c r="AV456" s="83">
        <f t="shared" ca="1" si="243"/>
        <v>3.3093527918026671E-14</v>
      </c>
      <c r="AW456" s="83">
        <f t="shared" ca="1" si="243"/>
        <v>3.3093527918026671E-14</v>
      </c>
      <c r="AX456" s="83">
        <f t="shared" ca="1" si="243"/>
        <v>3.3093527918026671E-14</v>
      </c>
      <c r="AY456" s="83">
        <f t="shared" ca="1" si="243"/>
        <v>3.3093527918026671E-14</v>
      </c>
      <c r="AZ456" s="83">
        <f t="shared" ca="1" si="243"/>
        <v>3.3093527918026671E-14</v>
      </c>
      <c r="BA456" s="83">
        <f t="shared" ca="1" si="243"/>
        <v>3.3093527918026671E-14</v>
      </c>
      <c r="BB456" s="83">
        <f t="shared" ca="1" si="243"/>
        <v>3.3093527918026671E-14</v>
      </c>
      <c r="BC456" s="83">
        <f t="shared" ca="1" si="243"/>
        <v>3.3093527918026671E-14</v>
      </c>
      <c r="BD456" s="83">
        <f t="shared" ca="1" si="243"/>
        <v>3.3093527918026671E-14</v>
      </c>
      <c r="BE456" s="83">
        <f t="shared" ca="1" si="243"/>
        <v>3.3093527918026671E-14</v>
      </c>
      <c r="BF456" s="83">
        <f t="shared" ca="1" si="243"/>
        <v>3.3093527918026671E-14</v>
      </c>
      <c r="BG456" s="83">
        <f t="shared" ca="1" si="243"/>
        <v>3.3093527918026671E-14</v>
      </c>
      <c r="BH456" s="83">
        <f ca="1">BH455*$C456</f>
        <v>3.3093527918026671E-14</v>
      </c>
    </row>
    <row r="457" spans="1:61" x14ac:dyDescent="0.25">
      <c r="A457" s="200" t="s">
        <v>141</v>
      </c>
      <c r="B457" s="200"/>
      <c r="C457" s="147">
        <f>$C$63</f>
        <v>0.115</v>
      </c>
      <c r="G457" s="83">
        <f t="shared" ca="1" si="243"/>
        <v>0</v>
      </c>
      <c r="H457" s="83">
        <f t="shared" ca="1" si="243"/>
        <v>0</v>
      </c>
      <c r="I457" s="83">
        <f t="shared" ca="1" si="243"/>
        <v>0</v>
      </c>
      <c r="J457" s="83">
        <f t="shared" ca="1" si="243"/>
        <v>0</v>
      </c>
      <c r="K457" s="83">
        <f t="shared" ca="1" si="243"/>
        <v>0.56525684615384608</v>
      </c>
      <c r="L457" s="83">
        <f t="shared" ca="1" si="243"/>
        <v>7.1489059999999993</v>
      </c>
      <c r="M457" s="83">
        <f t="shared" ca="1" si="243"/>
        <v>6.7807219999999999</v>
      </c>
      <c r="N457" s="83">
        <f t="shared" ca="1" si="243"/>
        <v>6.4125379999999987</v>
      </c>
      <c r="O457" s="83">
        <f t="shared" ca="1" si="243"/>
        <v>6.0443540000000002</v>
      </c>
      <c r="P457" s="83">
        <f t="shared" ca="1" si="243"/>
        <v>5.6761699999999999</v>
      </c>
      <c r="Q457" s="83">
        <f t="shared" ca="1" si="243"/>
        <v>5.3079860000000005</v>
      </c>
      <c r="R457" s="83">
        <f t="shared" ca="1" si="243"/>
        <v>4.9398020000000002</v>
      </c>
      <c r="S457" s="83">
        <f t="shared" ca="1" si="243"/>
        <v>4.5716180000000008</v>
      </c>
      <c r="T457" s="83">
        <f t="shared" ca="1" si="243"/>
        <v>4.2034340000000014</v>
      </c>
      <c r="U457" s="83">
        <f t="shared" ca="1" si="243"/>
        <v>3.835250000000002</v>
      </c>
      <c r="V457" s="83">
        <f t="shared" ca="1" si="243"/>
        <v>3.4670660000000013</v>
      </c>
      <c r="W457" s="83">
        <f t="shared" ca="1" si="243"/>
        <v>3.0988820000000019</v>
      </c>
      <c r="X457" s="83">
        <f t="shared" ca="1" si="243"/>
        <v>2.7306980000000016</v>
      </c>
      <c r="Y457" s="83">
        <f t="shared" ca="1" si="243"/>
        <v>2.3625140000000013</v>
      </c>
      <c r="Z457" s="83">
        <f t="shared" ca="1" si="243"/>
        <v>1.9943300000000013</v>
      </c>
      <c r="AA457" s="83">
        <f t="shared" ca="1" si="243"/>
        <v>1.6261460000000012</v>
      </c>
      <c r="AB457" s="83">
        <f t="shared" ca="1" si="243"/>
        <v>1.2579620000000011</v>
      </c>
      <c r="AC457" s="83">
        <f t="shared" ca="1" si="243"/>
        <v>0.88977800000000107</v>
      </c>
      <c r="AD457" s="83">
        <f t="shared" ca="1" si="243"/>
        <v>0.521594000000001</v>
      </c>
      <c r="AE457" s="83">
        <f t="shared" ca="1" si="243"/>
        <v>0.1687510000000024</v>
      </c>
      <c r="AF457" s="83">
        <f t="shared" ca="1" si="243"/>
        <v>3.8057557105730669E-15</v>
      </c>
      <c r="AG457" s="83">
        <f t="shared" ca="1" si="243"/>
        <v>3.8057557105730669E-15</v>
      </c>
      <c r="AH457" s="83">
        <f t="shared" ca="1" si="243"/>
        <v>3.8057557105730669E-15</v>
      </c>
      <c r="AI457" s="83">
        <f t="shared" ca="1" si="243"/>
        <v>3.8057557105730669E-15</v>
      </c>
      <c r="AJ457" s="83">
        <f t="shared" ca="1" si="243"/>
        <v>3.8057557105730669E-15</v>
      </c>
      <c r="AK457" s="83">
        <f t="shared" ca="1" si="243"/>
        <v>3.8057557105730669E-15</v>
      </c>
      <c r="AL457" s="83">
        <f t="shared" ca="1" si="243"/>
        <v>3.8057557105730669E-15</v>
      </c>
      <c r="AM457" s="83">
        <f t="shared" ca="1" si="243"/>
        <v>3.8057557105730669E-15</v>
      </c>
      <c r="AN457" s="83">
        <f t="shared" ca="1" si="243"/>
        <v>3.8057557105730669E-15</v>
      </c>
      <c r="AO457" s="83">
        <f t="shared" ca="1" si="243"/>
        <v>3.8057557105730669E-15</v>
      </c>
      <c r="AP457" s="83">
        <f t="shared" ca="1" si="243"/>
        <v>3.8057557105730669E-15</v>
      </c>
      <c r="AQ457" s="83">
        <f t="shared" ca="1" si="243"/>
        <v>3.8057557105730669E-15</v>
      </c>
      <c r="AR457" s="83">
        <f t="shared" ca="1" si="243"/>
        <v>3.8057557105730669E-15</v>
      </c>
      <c r="AS457" s="83">
        <f t="shared" ca="1" si="243"/>
        <v>3.8057557105730669E-15</v>
      </c>
      <c r="AT457" s="83">
        <f t="shared" ca="1" si="243"/>
        <v>3.8057557105730669E-15</v>
      </c>
      <c r="AU457" s="83">
        <f t="shared" ca="1" si="243"/>
        <v>3.8057557105730669E-15</v>
      </c>
      <c r="AV457" s="83">
        <f t="shared" ca="1" si="243"/>
        <v>3.8057557105730669E-15</v>
      </c>
      <c r="AW457" s="83">
        <f t="shared" ca="1" si="243"/>
        <v>3.8057557105730669E-15</v>
      </c>
      <c r="AX457" s="83">
        <f t="shared" ca="1" si="243"/>
        <v>3.8057557105730669E-15</v>
      </c>
      <c r="AY457" s="83">
        <f t="shared" ca="1" si="243"/>
        <v>3.8057557105730669E-15</v>
      </c>
      <c r="AZ457" s="83">
        <f t="shared" ca="1" si="243"/>
        <v>3.8057557105730669E-15</v>
      </c>
      <c r="BA457" s="83">
        <f t="shared" ca="1" si="243"/>
        <v>3.8057557105730669E-15</v>
      </c>
      <c r="BB457" s="83">
        <f t="shared" ca="1" si="243"/>
        <v>3.8057557105730669E-15</v>
      </c>
      <c r="BC457" s="83">
        <f t="shared" ca="1" si="243"/>
        <v>3.8057557105730669E-15</v>
      </c>
      <c r="BD457" s="83">
        <f t="shared" ca="1" si="243"/>
        <v>3.8057557105730669E-15</v>
      </c>
      <c r="BE457" s="83">
        <f t="shared" ca="1" si="243"/>
        <v>3.8057557105730669E-15</v>
      </c>
      <c r="BF457" s="83">
        <f t="shared" ca="1" si="243"/>
        <v>3.8057557105730669E-15</v>
      </c>
      <c r="BG457" s="83">
        <f t="shared" ca="1" si="243"/>
        <v>3.8057557105730669E-15</v>
      </c>
      <c r="BH457" s="83">
        <f ca="1">BH456*$C457</f>
        <v>3.8057557105730669E-15</v>
      </c>
    </row>
    <row r="459" spans="1:61" x14ac:dyDescent="0.25">
      <c r="A459" s="196" t="str">
        <f>A$39</f>
        <v>Ft. Lauderdale Black Start Upgrades</v>
      </c>
      <c r="B459" s="196"/>
      <c r="G459" s="209">
        <f>IF(K$56&lt;&gt;YEAR($R$62),0,(1*$C466*$S$62))</f>
        <v>4.1666666666666666E-3</v>
      </c>
      <c r="H459" s="212">
        <f>MIN(1-SUM(G$459:$G459),$C466)</f>
        <v>0.05</v>
      </c>
      <c r="I459" s="212">
        <f>MIN(1-SUM($G$459:H459),$C466)</f>
        <v>0.05</v>
      </c>
      <c r="J459" s="212">
        <f>MIN(1-SUM($G$459:I459),$C466)</f>
        <v>0.05</v>
      </c>
      <c r="K459" s="212">
        <f>MIN(1-SUM($G$459:J459),$C466)</f>
        <v>0.05</v>
      </c>
      <c r="L459" s="212">
        <f>MIN(1-SUM($G$459:K459),$C466)</f>
        <v>0.05</v>
      </c>
      <c r="M459" s="212">
        <f>MIN(1-SUM($G$459:L459),$C466)</f>
        <v>0.05</v>
      </c>
      <c r="N459" s="212">
        <f>MIN(1-SUM($G$459:M459),$C466)</f>
        <v>0.05</v>
      </c>
      <c r="O459" s="212">
        <f>MIN(1-SUM($G$459:N459),$C466)</f>
        <v>0.05</v>
      </c>
      <c r="P459" s="212">
        <f>MIN(1-SUM($G$459:O459),$C466)</f>
        <v>0.05</v>
      </c>
      <c r="Q459" s="212">
        <f>MIN(1-SUM($G$459:P459),$C466)</f>
        <v>0.05</v>
      </c>
      <c r="R459" s="212">
        <f>MIN(1-SUM($G$459:Q459),$C466)</f>
        <v>0.05</v>
      </c>
      <c r="S459" s="212">
        <f>MIN(1-SUM($G$459:R459),$C466)</f>
        <v>0.05</v>
      </c>
      <c r="T459" s="212">
        <f>MIN(1-SUM($G$459:S459),$C466)</f>
        <v>0.05</v>
      </c>
      <c r="U459" s="212">
        <f>MIN(1-SUM($G$459:T459),$C466)</f>
        <v>0.05</v>
      </c>
      <c r="V459" s="212">
        <f>MIN(1-SUM($G$459:U459),$C466)</f>
        <v>0.05</v>
      </c>
      <c r="W459" s="212">
        <f>MIN(1-SUM($G$459:V459),$C466)</f>
        <v>0.05</v>
      </c>
      <c r="X459" s="212">
        <f>MIN(1-SUM($G$459:W459),$C466)</f>
        <v>0.05</v>
      </c>
      <c r="Y459" s="212">
        <f>MIN(1-SUM($G$459:X459),$C466)</f>
        <v>0.05</v>
      </c>
      <c r="Z459" s="212">
        <f>MIN(1-SUM($G$459:Y459),$C466)</f>
        <v>0.05</v>
      </c>
      <c r="AA459" s="212">
        <f>MIN(1-SUM($G$459:Z459),$C466)</f>
        <v>4.5833333333332948E-2</v>
      </c>
      <c r="AB459" s="212">
        <f>MIN(1-SUM($G$459:AA459),$C466)</f>
        <v>0</v>
      </c>
      <c r="AC459" s="212">
        <f>MIN(1-SUM($G$459:AB459),$C466)</f>
        <v>0</v>
      </c>
      <c r="AD459" s="212">
        <f>MIN(1-SUM($G$459:AC459),$C466)</f>
        <v>0</v>
      </c>
      <c r="AE459" s="212">
        <f>MIN(1-SUM($G$459:AD459),$C466)</f>
        <v>0</v>
      </c>
      <c r="AF459" s="212">
        <f>MIN(1-SUM($G$459:AE459),$C466)</f>
        <v>0</v>
      </c>
      <c r="AG459" s="212">
        <f>MIN(1-SUM($G$459:AF459),$C466)</f>
        <v>0</v>
      </c>
      <c r="AH459" s="212">
        <f>MIN(1-SUM($G$459:AG459),$C466)</f>
        <v>0</v>
      </c>
      <c r="AI459" s="212">
        <f>MIN(1-SUM($G$459:AH459),$C466)</f>
        <v>0</v>
      </c>
      <c r="AJ459" s="212">
        <f>MIN(1-SUM($G$459:AI459),$C466)</f>
        <v>0</v>
      </c>
      <c r="AK459" s="212">
        <f>MIN(1-SUM($G$459:AJ459),$C466)</f>
        <v>0</v>
      </c>
      <c r="AL459" s="212">
        <f>MIN(1-SUM($G$459:AK459),$C466)</f>
        <v>0</v>
      </c>
      <c r="AM459" s="212">
        <f>MIN(1-SUM($G$459:AL459),$C466)</f>
        <v>0</v>
      </c>
      <c r="AN459" s="212">
        <f>MIN(1-SUM($G$459:AM459),$C466)</f>
        <v>0</v>
      </c>
      <c r="AO459" s="212">
        <f>MIN(1-SUM($G$459:AN459),$C466)</f>
        <v>0</v>
      </c>
      <c r="AP459" s="212">
        <f>MIN(1-SUM($G$459:AO459),$C466)</f>
        <v>0</v>
      </c>
      <c r="AQ459" s="212">
        <f>MIN(1-SUM($G$459:AP459),$C466)</f>
        <v>0</v>
      </c>
      <c r="AR459" s="212">
        <f>MIN(1-SUM($G$459:AQ459),$C466)</f>
        <v>0</v>
      </c>
      <c r="AS459" s="212">
        <f>MIN(1-SUM($G$459:AR459),$C466)</f>
        <v>0</v>
      </c>
      <c r="AT459" s="212">
        <f>MIN(1-SUM($G$459:AS459),$C466)</f>
        <v>0</v>
      </c>
      <c r="AU459" s="212">
        <f>MIN(1-SUM($G$459:AT459),$C466)</f>
        <v>0</v>
      </c>
      <c r="AV459" s="212">
        <f>MIN(1-SUM($G$459:AU459),$C466)</f>
        <v>0</v>
      </c>
      <c r="AW459" s="212">
        <f>MIN(1-SUM($G$459:AV459),$C466)</f>
        <v>0</v>
      </c>
      <c r="AX459" s="212">
        <f>MIN(1-SUM($G$459:AW459),$C466)</f>
        <v>0</v>
      </c>
      <c r="AY459" s="212">
        <f>MIN(1-SUM($G$459:AX459),$C466)</f>
        <v>0</v>
      </c>
      <c r="AZ459" s="212">
        <f>MIN(1-SUM($G$459:AY459),$C466)</f>
        <v>0</v>
      </c>
      <c r="BA459" s="212">
        <f>MIN(1-SUM($G$459:AZ459),$C466)</f>
        <v>0</v>
      </c>
      <c r="BB459" s="212">
        <f>MIN(1-SUM($G$459:BA459),$C466)</f>
        <v>0</v>
      </c>
      <c r="BC459" s="212">
        <f>MIN(1-SUM($G$459:BB459),$C466)</f>
        <v>0</v>
      </c>
      <c r="BD459" s="212">
        <f>MIN(1-SUM($G$459:BC459),$C466)</f>
        <v>0</v>
      </c>
      <c r="BE459" s="212">
        <f>MIN(1-SUM($G$459:BD459),$C466)</f>
        <v>0</v>
      </c>
      <c r="BF459" s="212">
        <f>MIN(1-SUM($G$459:BE459),$C466)</f>
        <v>0</v>
      </c>
      <c r="BG459" s="212">
        <f>MIN(1-SUM($G$459:BF459),$C466)</f>
        <v>0</v>
      </c>
      <c r="BH459" s="212">
        <f>MIN(1-SUM($G$459:BG459),$C466)</f>
        <v>0</v>
      </c>
    </row>
    <row r="460" spans="1:61" x14ac:dyDescent="0.25">
      <c r="A460" s="197" t="s">
        <v>132</v>
      </c>
      <c r="B460" s="197"/>
      <c r="G460" s="171">
        <f>G$60</f>
        <v>0.95</v>
      </c>
      <c r="H460" s="171">
        <f t="shared" ref="H460:M460" si="244">H$60</f>
        <v>0.98</v>
      </c>
      <c r="I460" s="171">
        <f t="shared" si="244"/>
        <v>0.96</v>
      </c>
      <c r="J460" s="171">
        <f t="shared" si="244"/>
        <v>0.96</v>
      </c>
      <c r="K460" s="171">
        <f t="shared" si="244"/>
        <v>0.96</v>
      </c>
      <c r="L460" s="171">
        <f t="shared" si="244"/>
        <v>0.96</v>
      </c>
      <c r="M460" s="171">
        <f t="shared" si="244"/>
        <v>0.96</v>
      </c>
      <c r="N460" s="171"/>
    </row>
    <row r="461" spans="1:61" x14ac:dyDescent="0.25">
      <c r="A461" s="197" t="s">
        <v>109</v>
      </c>
      <c r="B461" s="197"/>
      <c r="D461" s="144">
        <f>SUM(G461:N461)</f>
        <v>11.52</v>
      </c>
      <c r="G461" s="210">
        <f t="shared" ref="G461:N461" si="245">IF(YEAR($R$62)=G$56,SUM($G$39:$M$39)*G460,0)</f>
        <v>0</v>
      </c>
      <c r="H461" s="210">
        <f t="shared" si="245"/>
        <v>0</v>
      </c>
      <c r="I461" s="210">
        <f t="shared" si="245"/>
        <v>0</v>
      </c>
      <c r="J461" s="210">
        <f t="shared" si="245"/>
        <v>0</v>
      </c>
      <c r="K461" s="210">
        <f t="shared" si="245"/>
        <v>11.52</v>
      </c>
      <c r="L461" s="210">
        <f t="shared" si="245"/>
        <v>0</v>
      </c>
      <c r="M461" s="210">
        <f t="shared" si="245"/>
        <v>0</v>
      </c>
      <c r="N461" s="210">
        <f t="shared" si="245"/>
        <v>0</v>
      </c>
    </row>
    <row r="462" spans="1:61" x14ac:dyDescent="0.25">
      <c r="A462" s="197" t="s">
        <v>110</v>
      </c>
      <c r="B462" s="197"/>
      <c r="G462" s="144">
        <f t="shared" ref="G462:N462" si="246">+F462+G461</f>
        <v>0</v>
      </c>
      <c r="H462" s="144">
        <f t="shared" si="246"/>
        <v>0</v>
      </c>
      <c r="I462" s="144">
        <f t="shared" si="246"/>
        <v>0</v>
      </c>
      <c r="J462" s="144">
        <f t="shared" si="246"/>
        <v>0</v>
      </c>
      <c r="K462" s="144">
        <f t="shared" si="246"/>
        <v>11.52</v>
      </c>
      <c r="L462" s="144">
        <f t="shared" si="246"/>
        <v>11.52</v>
      </c>
      <c r="M462" s="144">
        <f t="shared" si="246"/>
        <v>11.52</v>
      </c>
      <c r="N462" s="144">
        <f t="shared" si="246"/>
        <v>11.52</v>
      </c>
    </row>
    <row r="463" spans="1:61" x14ac:dyDescent="0.25">
      <c r="A463" s="197"/>
      <c r="B463" s="197"/>
    </row>
    <row r="464" spans="1:61" x14ac:dyDescent="0.25">
      <c r="A464" s="198" t="s">
        <v>111</v>
      </c>
      <c r="B464" s="198"/>
      <c r="G464" s="144">
        <f t="shared" ref="G464:BH464" si="247">F467</f>
        <v>0</v>
      </c>
      <c r="H464" s="144">
        <f t="shared" ca="1" si="247"/>
        <v>0</v>
      </c>
      <c r="I464" s="144">
        <f t="shared" ca="1" si="247"/>
        <v>0</v>
      </c>
      <c r="J464" s="144">
        <f t="shared" ca="1" si="247"/>
        <v>0</v>
      </c>
      <c r="K464" s="144">
        <f t="shared" ca="1" si="247"/>
        <v>0</v>
      </c>
      <c r="L464" s="144">
        <f t="shared" ca="1" si="247"/>
        <v>11.472</v>
      </c>
      <c r="M464" s="144">
        <f t="shared" ca="1" si="247"/>
        <v>10.895999999999999</v>
      </c>
      <c r="N464" s="144">
        <f t="shared" ca="1" si="247"/>
        <v>10.319999999999999</v>
      </c>
      <c r="O464" s="144">
        <f t="shared" ca="1" si="247"/>
        <v>9.743999999999998</v>
      </c>
      <c r="P464" s="144">
        <f t="shared" ca="1" si="247"/>
        <v>9.1679999999999975</v>
      </c>
      <c r="Q464" s="144">
        <f t="shared" ca="1" si="247"/>
        <v>8.591999999999997</v>
      </c>
      <c r="R464" s="144">
        <f t="shared" ca="1" si="247"/>
        <v>8.0159999999999965</v>
      </c>
      <c r="S464" s="144">
        <f t="shared" ca="1" si="247"/>
        <v>7.4399999999999968</v>
      </c>
      <c r="T464" s="144">
        <f t="shared" ca="1" si="247"/>
        <v>6.8639999999999972</v>
      </c>
      <c r="U464" s="144">
        <f t="shared" ca="1" si="247"/>
        <v>6.2879999999999976</v>
      </c>
      <c r="V464" s="144">
        <f t="shared" ca="1" si="247"/>
        <v>5.711999999999998</v>
      </c>
      <c r="W464" s="144">
        <f t="shared" ca="1" si="247"/>
        <v>5.1359999999999983</v>
      </c>
      <c r="X464" s="144">
        <f t="shared" ca="1" si="247"/>
        <v>4.5599999999999987</v>
      </c>
      <c r="Y464" s="144">
        <f t="shared" ca="1" si="247"/>
        <v>3.9839999999999987</v>
      </c>
      <c r="Z464" s="144">
        <f t="shared" ca="1" si="247"/>
        <v>3.4079999999999986</v>
      </c>
      <c r="AA464" s="144">
        <f t="shared" ca="1" si="247"/>
        <v>2.8319999999999985</v>
      </c>
      <c r="AB464" s="144">
        <f t="shared" ca="1" si="247"/>
        <v>2.2559999999999985</v>
      </c>
      <c r="AC464" s="144">
        <f t="shared" ca="1" si="247"/>
        <v>1.6799999999999984</v>
      </c>
      <c r="AD464" s="144">
        <f t="shared" ca="1" si="247"/>
        <v>1.1039999999999983</v>
      </c>
      <c r="AE464" s="144">
        <f t="shared" ca="1" si="247"/>
        <v>0.52799999999999836</v>
      </c>
      <c r="AF464" s="144">
        <f t="shared" ca="1" si="247"/>
        <v>2.7755575615628914E-15</v>
      </c>
      <c r="AG464" s="144">
        <f t="shared" ca="1" si="247"/>
        <v>2.7755575615628914E-15</v>
      </c>
      <c r="AH464" s="144">
        <f t="shared" ca="1" si="247"/>
        <v>2.7755575615628914E-15</v>
      </c>
      <c r="AI464" s="144">
        <f t="shared" ca="1" si="247"/>
        <v>2.7755575615628914E-15</v>
      </c>
      <c r="AJ464" s="144">
        <f t="shared" ca="1" si="247"/>
        <v>2.7755575615628914E-15</v>
      </c>
      <c r="AK464" s="144">
        <f t="shared" ca="1" si="247"/>
        <v>2.7755575615628914E-15</v>
      </c>
      <c r="AL464" s="144">
        <f t="shared" ca="1" si="247"/>
        <v>2.7755575615628914E-15</v>
      </c>
      <c r="AM464" s="144">
        <f t="shared" ca="1" si="247"/>
        <v>2.7755575615628914E-15</v>
      </c>
      <c r="AN464" s="144">
        <f t="shared" ca="1" si="247"/>
        <v>2.7755575615628914E-15</v>
      </c>
      <c r="AO464" s="144">
        <f t="shared" ca="1" si="247"/>
        <v>2.7755575615628914E-15</v>
      </c>
      <c r="AP464" s="144">
        <f t="shared" ca="1" si="247"/>
        <v>2.7755575615628914E-15</v>
      </c>
      <c r="AQ464" s="144">
        <f t="shared" ca="1" si="247"/>
        <v>2.7755575615628914E-15</v>
      </c>
      <c r="AR464" s="144">
        <f t="shared" ca="1" si="247"/>
        <v>2.7755575615628914E-15</v>
      </c>
      <c r="AS464" s="144">
        <f t="shared" ca="1" si="247"/>
        <v>2.7755575615628914E-15</v>
      </c>
      <c r="AT464" s="144">
        <f t="shared" ca="1" si="247"/>
        <v>2.7755575615628914E-15</v>
      </c>
      <c r="AU464" s="144">
        <f t="shared" ca="1" si="247"/>
        <v>2.7755575615628914E-15</v>
      </c>
      <c r="AV464" s="144">
        <f t="shared" ca="1" si="247"/>
        <v>2.7755575615628914E-15</v>
      </c>
      <c r="AW464" s="144">
        <f t="shared" ca="1" si="247"/>
        <v>2.7755575615628914E-15</v>
      </c>
      <c r="AX464" s="144">
        <f t="shared" ca="1" si="247"/>
        <v>2.7755575615628914E-15</v>
      </c>
      <c r="AY464" s="144">
        <f t="shared" ca="1" si="247"/>
        <v>2.7755575615628914E-15</v>
      </c>
      <c r="AZ464" s="144">
        <f t="shared" ca="1" si="247"/>
        <v>2.7755575615628914E-15</v>
      </c>
      <c r="BA464" s="144">
        <f t="shared" ca="1" si="247"/>
        <v>2.7755575615628914E-15</v>
      </c>
      <c r="BB464" s="144">
        <f t="shared" ca="1" si="247"/>
        <v>2.7755575615628914E-15</v>
      </c>
      <c r="BC464" s="144">
        <f t="shared" ca="1" si="247"/>
        <v>2.7755575615628914E-15</v>
      </c>
      <c r="BD464" s="144">
        <f t="shared" ca="1" si="247"/>
        <v>2.7755575615628914E-15</v>
      </c>
      <c r="BE464" s="144">
        <f t="shared" ca="1" si="247"/>
        <v>2.7755575615628914E-15</v>
      </c>
      <c r="BF464" s="144">
        <f t="shared" ca="1" si="247"/>
        <v>2.7755575615628914E-15</v>
      </c>
      <c r="BG464" s="144">
        <f t="shared" ca="1" si="247"/>
        <v>2.7755575615628914E-15</v>
      </c>
      <c r="BH464" s="144">
        <f t="shared" ca="1" si="247"/>
        <v>2.7755575615628914E-15</v>
      </c>
      <c r="BI464" s="144"/>
    </row>
    <row r="465" spans="1:61" x14ac:dyDescent="0.25">
      <c r="A465" s="198" t="s">
        <v>112</v>
      </c>
      <c r="B465" s="198"/>
      <c r="D465" s="144">
        <f>SUM(G465:N465)</f>
        <v>11.52</v>
      </c>
      <c r="E465" s="144"/>
      <c r="F465" s="144"/>
      <c r="G465" s="144">
        <f>G461</f>
        <v>0</v>
      </c>
      <c r="H465" s="144">
        <f>H461</f>
        <v>0</v>
      </c>
      <c r="I465" s="144">
        <f>I461</f>
        <v>0</v>
      </c>
      <c r="J465" s="144">
        <f t="shared" ref="J465:BH465" si="248">J461</f>
        <v>0</v>
      </c>
      <c r="K465" s="144">
        <f t="shared" si="248"/>
        <v>11.52</v>
      </c>
      <c r="L465" s="144">
        <f t="shared" si="248"/>
        <v>0</v>
      </c>
      <c r="M465" s="144">
        <f t="shared" si="248"/>
        <v>0</v>
      </c>
      <c r="N465" s="144">
        <f t="shared" si="248"/>
        <v>0</v>
      </c>
      <c r="O465" s="144">
        <f t="shared" si="248"/>
        <v>0</v>
      </c>
      <c r="P465" s="144">
        <f t="shared" si="248"/>
        <v>0</v>
      </c>
      <c r="Q465" s="144">
        <f t="shared" si="248"/>
        <v>0</v>
      </c>
      <c r="R465" s="144">
        <f t="shared" si="248"/>
        <v>0</v>
      </c>
      <c r="S465" s="144">
        <f t="shared" si="248"/>
        <v>0</v>
      </c>
      <c r="T465" s="144">
        <f t="shared" si="248"/>
        <v>0</v>
      </c>
      <c r="U465" s="144">
        <f t="shared" si="248"/>
        <v>0</v>
      </c>
      <c r="V465" s="144">
        <f t="shared" si="248"/>
        <v>0</v>
      </c>
      <c r="W465" s="144">
        <f t="shared" si="248"/>
        <v>0</v>
      </c>
      <c r="X465" s="144">
        <f t="shared" si="248"/>
        <v>0</v>
      </c>
      <c r="Y465" s="144">
        <f t="shared" si="248"/>
        <v>0</v>
      </c>
      <c r="Z465" s="144">
        <f t="shared" si="248"/>
        <v>0</v>
      </c>
      <c r="AA465" s="144">
        <f t="shared" si="248"/>
        <v>0</v>
      </c>
      <c r="AB465" s="144">
        <f t="shared" si="248"/>
        <v>0</v>
      </c>
      <c r="AC465" s="144">
        <f t="shared" si="248"/>
        <v>0</v>
      </c>
      <c r="AD465" s="144">
        <f t="shared" si="248"/>
        <v>0</v>
      </c>
      <c r="AE465" s="144">
        <f t="shared" si="248"/>
        <v>0</v>
      </c>
      <c r="AF465" s="144">
        <f t="shared" si="248"/>
        <v>0</v>
      </c>
      <c r="AG465" s="144">
        <f t="shared" si="248"/>
        <v>0</v>
      </c>
      <c r="AH465" s="144">
        <f t="shared" si="248"/>
        <v>0</v>
      </c>
      <c r="AI465" s="144">
        <f t="shared" si="248"/>
        <v>0</v>
      </c>
      <c r="AJ465" s="144">
        <f t="shared" si="248"/>
        <v>0</v>
      </c>
      <c r="AK465" s="144">
        <f t="shared" si="248"/>
        <v>0</v>
      </c>
      <c r="AL465" s="144">
        <f t="shared" si="248"/>
        <v>0</v>
      </c>
      <c r="AM465" s="144">
        <f t="shared" si="248"/>
        <v>0</v>
      </c>
      <c r="AN465" s="144">
        <f t="shared" si="248"/>
        <v>0</v>
      </c>
      <c r="AO465" s="144">
        <f t="shared" si="248"/>
        <v>0</v>
      </c>
      <c r="AP465" s="144">
        <f t="shared" si="248"/>
        <v>0</v>
      </c>
      <c r="AQ465" s="144">
        <f t="shared" si="248"/>
        <v>0</v>
      </c>
      <c r="AR465" s="144">
        <f t="shared" si="248"/>
        <v>0</v>
      </c>
      <c r="AS465" s="144">
        <f t="shared" si="248"/>
        <v>0</v>
      </c>
      <c r="AT465" s="144">
        <f t="shared" si="248"/>
        <v>0</v>
      </c>
      <c r="AU465" s="144">
        <f t="shared" si="248"/>
        <v>0</v>
      </c>
      <c r="AV465" s="144">
        <f t="shared" si="248"/>
        <v>0</v>
      </c>
      <c r="AW465" s="144">
        <f t="shared" si="248"/>
        <v>0</v>
      </c>
      <c r="AX465" s="144">
        <f t="shared" si="248"/>
        <v>0</v>
      </c>
      <c r="AY465" s="144">
        <f t="shared" si="248"/>
        <v>0</v>
      </c>
      <c r="AZ465" s="144">
        <f t="shared" si="248"/>
        <v>0</v>
      </c>
      <c r="BA465" s="144">
        <f t="shared" si="248"/>
        <v>0</v>
      </c>
      <c r="BB465" s="144">
        <f t="shared" si="248"/>
        <v>0</v>
      </c>
      <c r="BC465" s="144">
        <f t="shared" si="248"/>
        <v>0</v>
      </c>
      <c r="BD465" s="144">
        <f t="shared" si="248"/>
        <v>0</v>
      </c>
      <c r="BE465" s="144">
        <f t="shared" si="248"/>
        <v>0</v>
      </c>
      <c r="BF465" s="144">
        <f t="shared" si="248"/>
        <v>0</v>
      </c>
      <c r="BG465" s="144">
        <f t="shared" si="248"/>
        <v>0</v>
      </c>
      <c r="BH465" s="144">
        <f t="shared" si="248"/>
        <v>0</v>
      </c>
      <c r="BI465" s="144"/>
    </row>
    <row r="466" spans="1:61" x14ac:dyDescent="0.25">
      <c r="A466" s="198" t="s">
        <v>113</v>
      </c>
      <c r="B466" s="198"/>
      <c r="C466" s="147">
        <f>C$39</f>
        <v>0.05</v>
      </c>
      <c r="D466" s="144">
        <f ca="1">SUM(G466:BH466)</f>
        <v>-11.519999999999996</v>
      </c>
      <c r="G466" s="202">
        <f ca="1">-SUMPRODUCT(G461:$G461,N(OFFSET(G459:$G459,0,MAX(COLUMN(G459:$G459))-COLUMN(G459:$G459),1,1)))</f>
        <v>0</v>
      </c>
      <c r="H466" s="202">
        <f ca="1">-SUMPRODUCT($G461:H461,N(OFFSET($G459:H459,0,MAX(COLUMN($G459:H459))-COLUMN($G459:H459),1,1)))</f>
        <v>0</v>
      </c>
      <c r="I466" s="202">
        <f ca="1">-SUMPRODUCT($G461:I461,N(OFFSET($G459:I459,0,MAX(COLUMN($G459:I459))-COLUMN($G459:I459),1,1)))</f>
        <v>0</v>
      </c>
      <c r="J466" s="202">
        <f ca="1">-SUMPRODUCT($G461:J461,N(OFFSET($G459:J459,0,MAX(COLUMN($G459:J459))-COLUMN($G459:J459),1,1)))</f>
        <v>0</v>
      </c>
      <c r="K466" s="202">
        <f ca="1">-SUMPRODUCT($G461:K461,N(OFFSET($G459:K459,0,MAX(COLUMN($G459:K459))-COLUMN($G459:K459),1,1)))</f>
        <v>-4.8000000000000001E-2</v>
      </c>
      <c r="L466" s="202">
        <f ca="1">-SUMPRODUCT($G461:L461,N(OFFSET($G459:L459,0,MAX(COLUMN($G459:L459))-COLUMN($G459:L459),1,1)))</f>
        <v>-0.57599999999999996</v>
      </c>
      <c r="M466" s="202">
        <f ca="1">-SUMPRODUCT($G461:M461,N(OFFSET($G459:M459,0,MAX(COLUMN($G459:M459))-COLUMN($G459:M459),1,1)))</f>
        <v>-0.57599999999999996</v>
      </c>
      <c r="N466" s="202">
        <f ca="1">-SUMPRODUCT($G461:N461,N(OFFSET($G459:N459,0,MAX(COLUMN($G459:N459))-COLUMN($G459:N459),1,1)))</f>
        <v>-0.57599999999999996</v>
      </c>
      <c r="O466" s="202">
        <f ca="1">-SUMPRODUCT($G461:O461,N(OFFSET($G459:O459,0,MAX(COLUMN($G459:O459))-COLUMN($G459:O459),1,1)))</f>
        <v>-0.57599999999999996</v>
      </c>
      <c r="P466" s="202">
        <f ca="1">-SUMPRODUCT($G461:P461,N(OFFSET($G459:P459,0,MAX(COLUMN($G459:P459))-COLUMN($G459:P459),1,1)))</f>
        <v>-0.57599999999999996</v>
      </c>
      <c r="Q466" s="202">
        <f ca="1">-SUMPRODUCT($G461:Q461,N(OFFSET($G459:Q459,0,MAX(COLUMN($G459:Q459))-COLUMN($G459:Q459),1,1)))</f>
        <v>-0.57599999999999996</v>
      </c>
      <c r="R466" s="202">
        <f ca="1">-SUMPRODUCT($G461:R461,N(OFFSET($G459:R459,0,MAX(COLUMN($G459:R459))-COLUMN($G459:R459),1,1)))</f>
        <v>-0.57599999999999996</v>
      </c>
      <c r="S466" s="202">
        <f ca="1">-SUMPRODUCT($G461:S461,N(OFFSET($G459:S459,0,MAX(COLUMN($G459:S459))-COLUMN($G459:S459),1,1)))</f>
        <v>-0.57599999999999996</v>
      </c>
      <c r="T466" s="202">
        <f ca="1">-SUMPRODUCT($G461:T461,N(OFFSET($G459:T459,0,MAX(COLUMN($G459:T459))-COLUMN($G459:T459),1,1)))</f>
        <v>-0.57599999999999996</v>
      </c>
      <c r="U466" s="202">
        <f ca="1">-SUMPRODUCT($G461:U461,N(OFFSET($G459:U459,0,MAX(COLUMN($G459:U459))-COLUMN($G459:U459),1,1)))</f>
        <v>-0.57599999999999996</v>
      </c>
      <c r="V466" s="202">
        <f ca="1">-SUMPRODUCT($G461:V461,N(OFFSET($G459:V459,0,MAX(COLUMN($G459:V459))-COLUMN($G459:V459),1,1)))</f>
        <v>-0.57599999999999996</v>
      </c>
      <c r="W466" s="202">
        <f ca="1">-SUMPRODUCT($G461:W461,N(OFFSET($G459:W459,0,MAX(COLUMN($G459:W459))-COLUMN($G459:W459),1,1)))</f>
        <v>-0.57599999999999996</v>
      </c>
      <c r="X466" s="202">
        <f ca="1">-SUMPRODUCT($G461:X461,N(OFFSET($G459:X459,0,MAX(COLUMN($G459:X459))-COLUMN($G459:X459),1,1)))</f>
        <v>-0.57599999999999996</v>
      </c>
      <c r="Y466" s="202">
        <f ca="1">-SUMPRODUCT($G461:Y461,N(OFFSET($G459:Y459,0,MAX(COLUMN($G459:Y459))-COLUMN($G459:Y459),1,1)))</f>
        <v>-0.57599999999999996</v>
      </c>
      <c r="Z466" s="202">
        <f ca="1">-SUMPRODUCT($G461:Z461,N(OFFSET($G459:Z459,0,MAX(COLUMN($G459:Z459))-COLUMN($G459:Z459),1,1)))</f>
        <v>-0.57599999999999996</v>
      </c>
      <c r="AA466" s="202">
        <f ca="1">-SUMPRODUCT($G461:AA461,N(OFFSET($G459:AA459,0,MAX(COLUMN($G459:AA459))-COLUMN($G459:AA459),1,1)))</f>
        <v>-0.57599999999999996</v>
      </c>
      <c r="AB466" s="202">
        <f ca="1">-SUMPRODUCT($G461:AB461,N(OFFSET($G459:AB459,0,MAX(COLUMN($G459:AB459))-COLUMN($G459:AB459),1,1)))</f>
        <v>-0.57599999999999996</v>
      </c>
      <c r="AC466" s="202">
        <f ca="1">-SUMPRODUCT($G461:AC461,N(OFFSET($G459:AC459,0,MAX(COLUMN($G459:AC459))-COLUMN($G459:AC459),1,1)))</f>
        <v>-0.57599999999999996</v>
      </c>
      <c r="AD466" s="202">
        <f ca="1">-SUMPRODUCT($G461:AD461,N(OFFSET($G459:AD459,0,MAX(COLUMN($G459:AD459))-COLUMN($G459:AD459),1,1)))</f>
        <v>-0.57599999999999996</v>
      </c>
      <c r="AE466" s="202">
        <f ca="1">-SUMPRODUCT($G461:AE461,N(OFFSET($G459:AE459,0,MAX(COLUMN($G459:AE459))-COLUMN($G459:AE459),1,1)))</f>
        <v>-0.52799999999999558</v>
      </c>
      <c r="AF466" s="202">
        <f ca="1">-SUMPRODUCT($G461:AF461,N(OFFSET($G459:AF459,0,MAX(COLUMN($G459:AF459))-COLUMN($G459:AF459),1,1)))</f>
        <v>0</v>
      </c>
      <c r="AG466" s="202">
        <f ca="1">-SUMPRODUCT($G461:AG461,N(OFFSET($G459:AG459,0,MAX(COLUMN($G459:AG459))-COLUMN($G459:AG459),1,1)))</f>
        <v>0</v>
      </c>
      <c r="AH466" s="202">
        <f ca="1">-SUMPRODUCT($G461:AH461,N(OFFSET($G459:AH459,0,MAX(COLUMN($G459:AH459))-COLUMN($G459:AH459),1,1)))</f>
        <v>0</v>
      </c>
      <c r="AI466" s="202">
        <f ca="1">-SUMPRODUCT($G461:AI461,N(OFFSET($G459:AI459,0,MAX(COLUMN($G459:AI459))-COLUMN($G459:AI459),1,1)))</f>
        <v>0</v>
      </c>
      <c r="AJ466" s="202">
        <f ca="1">-SUMPRODUCT($G461:AJ461,N(OFFSET($G459:AJ459,0,MAX(COLUMN($G459:AJ459))-COLUMN($G459:AJ459),1,1)))</f>
        <v>0</v>
      </c>
      <c r="AK466" s="202">
        <f ca="1">-SUMPRODUCT($G461:AK461,N(OFFSET($G459:AK459,0,MAX(COLUMN($G459:AK459))-COLUMN($G459:AK459),1,1)))</f>
        <v>0</v>
      </c>
      <c r="AL466" s="202">
        <f ca="1">-SUMPRODUCT($G461:AL461,N(OFFSET($G459:AL459,0,MAX(COLUMN($G459:AL459))-COLUMN($G459:AL459),1,1)))</f>
        <v>0</v>
      </c>
      <c r="AM466" s="202">
        <f ca="1">-SUMPRODUCT($G461:AM461,N(OFFSET($G459:AM459,0,MAX(COLUMN($G459:AM459))-COLUMN($G459:AM459),1,1)))</f>
        <v>0</v>
      </c>
      <c r="AN466" s="202">
        <f ca="1">-SUMPRODUCT($G461:AN461,N(OFFSET($G459:AN459,0,MAX(COLUMN($G459:AN459))-COLUMN($G459:AN459),1,1)))</f>
        <v>0</v>
      </c>
      <c r="AO466" s="202">
        <f ca="1">-SUMPRODUCT($G461:AO461,N(OFFSET($G459:AO459,0,MAX(COLUMN($G459:AO459))-COLUMN($G459:AO459),1,1)))</f>
        <v>0</v>
      </c>
      <c r="AP466" s="202">
        <f ca="1">-SUMPRODUCT($G461:AP461,N(OFFSET($G459:AP459,0,MAX(COLUMN($G459:AP459))-COLUMN($G459:AP459),1,1)))</f>
        <v>0</v>
      </c>
      <c r="AQ466" s="202">
        <f ca="1">-SUMPRODUCT($G461:AQ461,N(OFFSET($G459:AQ459,0,MAX(COLUMN($G459:AQ459))-COLUMN($G459:AQ459),1,1)))</f>
        <v>0</v>
      </c>
      <c r="AR466" s="202">
        <f ca="1">-SUMPRODUCT($G461:AR461,N(OFFSET($G459:AR459,0,MAX(COLUMN($G459:AR459))-COLUMN($G459:AR459),1,1)))</f>
        <v>0</v>
      </c>
      <c r="AS466" s="202">
        <f ca="1">-SUMPRODUCT($G461:AS461,N(OFFSET($G459:AS459,0,MAX(COLUMN($G459:AS459))-COLUMN($G459:AS459),1,1)))</f>
        <v>0</v>
      </c>
      <c r="AT466" s="202">
        <f ca="1">-SUMPRODUCT($G461:AT461,N(OFFSET($G459:AT459,0,MAX(COLUMN($G459:AT459))-COLUMN($G459:AT459),1,1)))</f>
        <v>0</v>
      </c>
      <c r="AU466" s="202">
        <f ca="1">-SUMPRODUCT($G461:AU461,N(OFFSET($G459:AU459,0,MAX(COLUMN($G459:AU459))-COLUMN($G459:AU459),1,1)))</f>
        <v>0</v>
      </c>
      <c r="AV466" s="202">
        <f ca="1">-SUMPRODUCT($G461:AV461,N(OFFSET($G459:AV459,0,MAX(COLUMN($G459:AV459))-COLUMN($G459:AV459),1,1)))</f>
        <v>0</v>
      </c>
      <c r="AW466" s="202">
        <f ca="1">-SUMPRODUCT($G461:AW461,N(OFFSET($G459:AW459,0,MAX(COLUMN($G459:AW459))-COLUMN($G459:AW459),1,1)))</f>
        <v>0</v>
      </c>
      <c r="AX466" s="202">
        <f ca="1">-SUMPRODUCT($G461:AX461,N(OFFSET($G459:AX459,0,MAX(COLUMN($G459:AX459))-COLUMN($G459:AX459),1,1)))</f>
        <v>0</v>
      </c>
      <c r="AY466" s="202">
        <f ca="1">-SUMPRODUCT($G461:AY461,N(OFFSET($G459:AY459,0,MAX(COLUMN($G459:AY459))-COLUMN($G459:AY459),1,1)))</f>
        <v>0</v>
      </c>
      <c r="AZ466" s="202">
        <f ca="1">-SUMPRODUCT($G461:AZ461,N(OFFSET($G459:AZ459,0,MAX(COLUMN($G459:AZ459))-COLUMN($G459:AZ459),1,1)))</f>
        <v>0</v>
      </c>
      <c r="BA466" s="202">
        <f ca="1">-SUMPRODUCT($G461:BA461,N(OFFSET($G459:BA459,0,MAX(COLUMN($G459:BA459))-COLUMN($G459:BA459),1,1)))</f>
        <v>0</v>
      </c>
      <c r="BB466" s="202">
        <f ca="1">-SUMPRODUCT($G461:BB461,N(OFFSET($G459:BB459,0,MAX(COLUMN($G459:BB459))-COLUMN($G459:BB459),1,1)))</f>
        <v>0</v>
      </c>
      <c r="BC466" s="202">
        <f ca="1">-SUMPRODUCT($G461:BC461,N(OFFSET($G459:BC459,0,MAX(COLUMN($G459:BC459))-COLUMN($G459:BC459),1,1)))</f>
        <v>0</v>
      </c>
      <c r="BD466" s="202">
        <f ca="1">-SUMPRODUCT($G461:BD461,N(OFFSET($G459:BD459,0,MAX(COLUMN($G459:BD459))-COLUMN($G459:BD459),1,1)))</f>
        <v>0</v>
      </c>
      <c r="BE466" s="202">
        <f ca="1">-SUMPRODUCT($G461:BE461,N(OFFSET($G459:BE459,0,MAX(COLUMN($G459:BE459))-COLUMN($G459:BE459),1,1)))</f>
        <v>0</v>
      </c>
      <c r="BF466" s="202">
        <f ca="1">-SUMPRODUCT($G461:BF461,N(OFFSET($G459:BF459,0,MAX(COLUMN($G459:BF459))-COLUMN($G459:BF459),1,1)))</f>
        <v>0</v>
      </c>
      <c r="BG466" s="202">
        <f ca="1">-SUMPRODUCT($G461:BG461,N(OFFSET($G459:BG459,0,MAX(COLUMN($G459:BG459))-COLUMN($G459:BG459),1,1)))</f>
        <v>0</v>
      </c>
      <c r="BH466" s="202">
        <f ca="1">-SUMPRODUCT($G461:BH461,N(OFFSET($G459:BH459,0,MAX(COLUMN($G459:BH459))-COLUMN($G459:BH459),1,1)))</f>
        <v>0</v>
      </c>
      <c r="BI466" s="144"/>
    </row>
    <row r="467" spans="1:61" x14ac:dyDescent="0.25">
      <c r="A467" s="199" t="s">
        <v>114</v>
      </c>
      <c r="B467" s="199"/>
      <c r="D467" s="92">
        <f ca="1">SUM(D464:D466)</f>
        <v>0</v>
      </c>
      <c r="G467" s="92">
        <f ca="1">SUM(G464:G466)</f>
        <v>0</v>
      </c>
      <c r="H467" s="92">
        <f ca="1">SUM(H464:H466)</f>
        <v>0</v>
      </c>
      <c r="I467" s="92">
        <f ca="1">SUM(I464:I466)</f>
        <v>0</v>
      </c>
      <c r="J467" s="92">
        <f t="shared" ref="J467:BH467" ca="1" si="249">SUM(J464:J466)</f>
        <v>0</v>
      </c>
      <c r="K467" s="92">
        <f t="shared" ca="1" si="249"/>
        <v>11.472</v>
      </c>
      <c r="L467" s="92">
        <f t="shared" ca="1" si="249"/>
        <v>10.895999999999999</v>
      </c>
      <c r="M467" s="92">
        <f t="shared" ca="1" si="249"/>
        <v>10.319999999999999</v>
      </c>
      <c r="N467" s="92">
        <f t="shared" ca="1" si="249"/>
        <v>9.743999999999998</v>
      </c>
      <c r="O467" s="92">
        <f t="shared" ca="1" si="249"/>
        <v>9.1679999999999975</v>
      </c>
      <c r="P467" s="92">
        <f t="shared" ca="1" si="249"/>
        <v>8.591999999999997</v>
      </c>
      <c r="Q467" s="92">
        <f t="shared" ca="1" si="249"/>
        <v>8.0159999999999965</v>
      </c>
      <c r="R467" s="92">
        <f t="shared" ca="1" si="249"/>
        <v>7.4399999999999968</v>
      </c>
      <c r="S467" s="92">
        <f t="shared" ca="1" si="249"/>
        <v>6.8639999999999972</v>
      </c>
      <c r="T467" s="92">
        <f t="shared" ca="1" si="249"/>
        <v>6.2879999999999976</v>
      </c>
      <c r="U467" s="92">
        <f t="shared" ca="1" si="249"/>
        <v>5.711999999999998</v>
      </c>
      <c r="V467" s="92">
        <f t="shared" ca="1" si="249"/>
        <v>5.1359999999999983</v>
      </c>
      <c r="W467" s="92">
        <f t="shared" ca="1" si="249"/>
        <v>4.5599999999999987</v>
      </c>
      <c r="X467" s="92">
        <f t="shared" ca="1" si="249"/>
        <v>3.9839999999999987</v>
      </c>
      <c r="Y467" s="92">
        <f t="shared" ca="1" si="249"/>
        <v>3.4079999999999986</v>
      </c>
      <c r="Z467" s="92">
        <f t="shared" ca="1" si="249"/>
        <v>2.8319999999999985</v>
      </c>
      <c r="AA467" s="92">
        <f t="shared" ca="1" si="249"/>
        <v>2.2559999999999985</v>
      </c>
      <c r="AB467" s="92">
        <f t="shared" ca="1" si="249"/>
        <v>1.6799999999999984</v>
      </c>
      <c r="AC467" s="92">
        <f t="shared" ca="1" si="249"/>
        <v>1.1039999999999983</v>
      </c>
      <c r="AD467" s="92">
        <f t="shared" ca="1" si="249"/>
        <v>0.52799999999999836</v>
      </c>
      <c r="AE467" s="92">
        <f t="shared" ca="1" si="249"/>
        <v>2.7755575615628914E-15</v>
      </c>
      <c r="AF467" s="92">
        <f t="shared" ca="1" si="249"/>
        <v>2.7755575615628914E-15</v>
      </c>
      <c r="AG467" s="92">
        <f t="shared" ca="1" si="249"/>
        <v>2.7755575615628914E-15</v>
      </c>
      <c r="AH467" s="92">
        <f t="shared" ca="1" si="249"/>
        <v>2.7755575615628914E-15</v>
      </c>
      <c r="AI467" s="92">
        <f t="shared" ca="1" si="249"/>
        <v>2.7755575615628914E-15</v>
      </c>
      <c r="AJ467" s="92">
        <f t="shared" ca="1" si="249"/>
        <v>2.7755575615628914E-15</v>
      </c>
      <c r="AK467" s="92">
        <f t="shared" ca="1" si="249"/>
        <v>2.7755575615628914E-15</v>
      </c>
      <c r="AL467" s="92">
        <f t="shared" ca="1" si="249"/>
        <v>2.7755575615628914E-15</v>
      </c>
      <c r="AM467" s="92">
        <f t="shared" ca="1" si="249"/>
        <v>2.7755575615628914E-15</v>
      </c>
      <c r="AN467" s="92">
        <f t="shared" ca="1" si="249"/>
        <v>2.7755575615628914E-15</v>
      </c>
      <c r="AO467" s="92">
        <f t="shared" ca="1" si="249"/>
        <v>2.7755575615628914E-15</v>
      </c>
      <c r="AP467" s="92">
        <f t="shared" ca="1" si="249"/>
        <v>2.7755575615628914E-15</v>
      </c>
      <c r="AQ467" s="92">
        <f t="shared" ca="1" si="249"/>
        <v>2.7755575615628914E-15</v>
      </c>
      <c r="AR467" s="92">
        <f t="shared" ca="1" si="249"/>
        <v>2.7755575615628914E-15</v>
      </c>
      <c r="AS467" s="92">
        <f t="shared" ca="1" si="249"/>
        <v>2.7755575615628914E-15</v>
      </c>
      <c r="AT467" s="92">
        <f t="shared" ca="1" si="249"/>
        <v>2.7755575615628914E-15</v>
      </c>
      <c r="AU467" s="92">
        <f t="shared" ca="1" si="249"/>
        <v>2.7755575615628914E-15</v>
      </c>
      <c r="AV467" s="92">
        <f t="shared" ca="1" si="249"/>
        <v>2.7755575615628914E-15</v>
      </c>
      <c r="AW467" s="92">
        <f t="shared" ca="1" si="249"/>
        <v>2.7755575615628914E-15</v>
      </c>
      <c r="AX467" s="92">
        <f t="shared" ca="1" si="249"/>
        <v>2.7755575615628914E-15</v>
      </c>
      <c r="AY467" s="92">
        <f t="shared" ca="1" si="249"/>
        <v>2.7755575615628914E-15</v>
      </c>
      <c r="AZ467" s="92">
        <f t="shared" ca="1" si="249"/>
        <v>2.7755575615628914E-15</v>
      </c>
      <c r="BA467" s="92">
        <f t="shared" ca="1" si="249"/>
        <v>2.7755575615628914E-15</v>
      </c>
      <c r="BB467" s="92">
        <f t="shared" ca="1" si="249"/>
        <v>2.7755575615628914E-15</v>
      </c>
      <c r="BC467" s="92">
        <f t="shared" ca="1" si="249"/>
        <v>2.7755575615628914E-15</v>
      </c>
      <c r="BD467" s="92">
        <f t="shared" ca="1" si="249"/>
        <v>2.7755575615628914E-15</v>
      </c>
      <c r="BE467" s="92">
        <f t="shared" ca="1" si="249"/>
        <v>2.7755575615628914E-15</v>
      </c>
      <c r="BF467" s="92">
        <f t="shared" ca="1" si="249"/>
        <v>2.7755575615628914E-15</v>
      </c>
      <c r="BG467" s="92">
        <f t="shared" ca="1" si="249"/>
        <v>2.7755575615628914E-15</v>
      </c>
      <c r="BH467" s="92">
        <f t="shared" ca="1" si="249"/>
        <v>2.7755575615628914E-15</v>
      </c>
    </row>
    <row r="468" spans="1:61" x14ac:dyDescent="0.25">
      <c r="A468" s="197"/>
      <c r="B468" s="197"/>
    </row>
    <row r="469" spans="1:61" x14ac:dyDescent="0.25">
      <c r="A469" s="197" t="s">
        <v>115</v>
      </c>
      <c r="B469" s="197"/>
      <c r="G469" s="83">
        <f ca="1">G467</f>
        <v>0</v>
      </c>
      <c r="H469" s="83">
        <f ca="1">H467</f>
        <v>0</v>
      </c>
      <c r="I469" s="83">
        <f ca="1">I467</f>
        <v>0</v>
      </c>
      <c r="J469" s="83">
        <f ca="1">J467</f>
        <v>0</v>
      </c>
      <c r="K469" s="83">
        <f t="shared" ref="K469:BH469" ca="1" si="250">K467</f>
        <v>11.472</v>
      </c>
      <c r="L469" s="83">
        <f t="shared" ca="1" si="250"/>
        <v>10.895999999999999</v>
      </c>
      <c r="M469" s="83">
        <f t="shared" ca="1" si="250"/>
        <v>10.319999999999999</v>
      </c>
      <c r="N469" s="83">
        <f t="shared" ca="1" si="250"/>
        <v>9.743999999999998</v>
      </c>
      <c r="O469" s="83">
        <f t="shared" ca="1" si="250"/>
        <v>9.1679999999999975</v>
      </c>
      <c r="P469" s="83">
        <f t="shared" ca="1" si="250"/>
        <v>8.591999999999997</v>
      </c>
      <c r="Q469" s="83">
        <f t="shared" ca="1" si="250"/>
        <v>8.0159999999999965</v>
      </c>
      <c r="R469" s="83">
        <f t="shared" ca="1" si="250"/>
        <v>7.4399999999999968</v>
      </c>
      <c r="S469" s="83">
        <f t="shared" ca="1" si="250"/>
        <v>6.8639999999999972</v>
      </c>
      <c r="T469" s="83">
        <f t="shared" ca="1" si="250"/>
        <v>6.2879999999999976</v>
      </c>
      <c r="U469" s="83">
        <f t="shared" ca="1" si="250"/>
        <v>5.711999999999998</v>
      </c>
      <c r="V469" s="83">
        <f t="shared" ca="1" si="250"/>
        <v>5.1359999999999983</v>
      </c>
      <c r="W469" s="83">
        <f t="shared" ca="1" si="250"/>
        <v>4.5599999999999987</v>
      </c>
      <c r="X469" s="83">
        <f t="shared" ca="1" si="250"/>
        <v>3.9839999999999987</v>
      </c>
      <c r="Y469" s="83">
        <f t="shared" ca="1" si="250"/>
        <v>3.4079999999999986</v>
      </c>
      <c r="Z469" s="83">
        <f t="shared" ca="1" si="250"/>
        <v>2.8319999999999985</v>
      </c>
      <c r="AA469" s="83">
        <f t="shared" ca="1" si="250"/>
        <v>2.2559999999999985</v>
      </c>
      <c r="AB469" s="83">
        <f t="shared" ca="1" si="250"/>
        <v>1.6799999999999984</v>
      </c>
      <c r="AC469" s="83">
        <f t="shared" ca="1" si="250"/>
        <v>1.1039999999999983</v>
      </c>
      <c r="AD469" s="83">
        <f t="shared" ca="1" si="250"/>
        <v>0.52799999999999836</v>
      </c>
      <c r="AE469" s="83">
        <f t="shared" ca="1" si="250"/>
        <v>2.7755575615628914E-15</v>
      </c>
      <c r="AF469" s="83">
        <f t="shared" ca="1" si="250"/>
        <v>2.7755575615628914E-15</v>
      </c>
      <c r="AG469" s="83">
        <f t="shared" ca="1" si="250"/>
        <v>2.7755575615628914E-15</v>
      </c>
      <c r="AH469" s="83">
        <f t="shared" ca="1" si="250"/>
        <v>2.7755575615628914E-15</v>
      </c>
      <c r="AI469" s="83">
        <f t="shared" ca="1" si="250"/>
        <v>2.7755575615628914E-15</v>
      </c>
      <c r="AJ469" s="83">
        <f t="shared" ca="1" si="250"/>
        <v>2.7755575615628914E-15</v>
      </c>
      <c r="AK469" s="83">
        <f t="shared" ca="1" si="250"/>
        <v>2.7755575615628914E-15</v>
      </c>
      <c r="AL469" s="83">
        <f t="shared" ca="1" si="250"/>
        <v>2.7755575615628914E-15</v>
      </c>
      <c r="AM469" s="83">
        <f t="shared" ca="1" si="250"/>
        <v>2.7755575615628914E-15</v>
      </c>
      <c r="AN469" s="83">
        <f t="shared" ca="1" si="250"/>
        <v>2.7755575615628914E-15</v>
      </c>
      <c r="AO469" s="83">
        <f t="shared" ca="1" si="250"/>
        <v>2.7755575615628914E-15</v>
      </c>
      <c r="AP469" s="83">
        <f t="shared" ca="1" si="250"/>
        <v>2.7755575615628914E-15</v>
      </c>
      <c r="AQ469" s="83">
        <f t="shared" ca="1" si="250"/>
        <v>2.7755575615628914E-15</v>
      </c>
      <c r="AR469" s="83">
        <f t="shared" ca="1" si="250"/>
        <v>2.7755575615628914E-15</v>
      </c>
      <c r="AS469" s="83">
        <f t="shared" ca="1" si="250"/>
        <v>2.7755575615628914E-15</v>
      </c>
      <c r="AT469" s="83">
        <f t="shared" ca="1" si="250"/>
        <v>2.7755575615628914E-15</v>
      </c>
      <c r="AU469" s="83">
        <f t="shared" ca="1" si="250"/>
        <v>2.7755575615628914E-15</v>
      </c>
      <c r="AV469" s="83">
        <f t="shared" ca="1" si="250"/>
        <v>2.7755575615628914E-15</v>
      </c>
      <c r="AW469" s="83">
        <f t="shared" ca="1" si="250"/>
        <v>2.7755575615628914E-15</v>
      </c>
      <c r="AX469" s="83">
        <f t="shared" ca="1" si="250"/>
        <v>2.7755575615628914E-15</v>
      </c>
      <c r="AY469" s="83">
        <f t="shared" ca="1" si="250"/>
        <v>2.7755575615628914E-15</v>
      </c>
      <c r="AZ469" s="83">
        <f t="shared" ca="1" si="250"/>
        <v>2.7755575615628914E-15</v>
      </c>
      <c r="BA469" s="83">
        <f t="shared" ca="1" si="250"/>
        <v>2.7755575615628914E-15</v>
      </c>
      <c r="BB469" s="83">
        <f t="shared" ca="1" si="250"/>
        <v>2.7755575615628914E-15</v>
      </c>
      <c r="BC469" s="83">
        <f t="shared" ca="1" si="250"/>
        <v>2.7755575615628914E-15</v>
      </c>
      <c r="BD469" s="83">
        <f t="shared" ca="1" si="250"/>
        <v>2.7755575615628914E-15</v>
      </c>
      <c r="BE469" s="83">
        <f t="shared" ca="1" si="250"/>
        <v>2.7755575615628914E-15</v>
      </c>
      <c r="BF469" s="83">
        <f t="shared" ca="1" si="250"/>
        <v>2.7755575615628914E-15</v>
      </c>
      <c r="BG469" s="83">
        <f t="shared" ca="1" si="250"/>
        <v>2.7755575615628914E-15</v>
      </c>
      <c r="BH469" s="83">
        <f t="shared" ca="1" si="250"/>
        <v>2.7755575615628914E-15</v>
      </c>
    </row>
    <row r="470" spans="1:61" x14ac:dyDescent="0.25">
      <c r="A470" s="200" t="s">
        <v>133</v>
      </c>
      <c r="B470" s="200"/>
      <c r="C470" s="61">
        <f>$C$61</f>
        <v>2</v>
      </c>
      <c r="D470" s="189"/>
      <c r="G470" s="83">
        <f t="shared" ref="G470:BH470" ca="1" si="251">SUM(OFFSET(G469,0,0,1,-MIN($C470,G$55+1)))/$C470</f>
        <v>0</v>
      </c>
      <c r="H470" s="83">
        <f t="shared" ca="1" si="251"/>
        <v>0</v>
      </c>
      <c r="I470" s="83">
        <f t="shared" ca="1" si="251"/>
        <v>0</v>
      </c>
      <c r="J470" s="83">
        <f t="shared" ca="1" si="251"/>
        <v>0</v>
      </c>
      <c r="K470" s="210">
        <f ca="1">(K469+K461)/2*1/13</f>
        <v>0.88430769230769224</v>
      </c>
      <c r="L470" s="83">
        <f t="shared" ca="1" si="251"/>
        <v>11.183999999999999</v>
      </c>
      <c r="M470" s="83">
        <f t="shared" ca="1" si="251"/>
        <v>10.607999999999999</v>
      </c>
      <c r="N470" s="83">
        <f t="shared" ca="1" si="251"/>
        <v>10.031999999999998</v>
      </c>
      <c r="O470" s="83">
        <f t="shared" ca="1" si="251"/>
        <v>9.4559999999999977</v>
      </c>
      <c r="P470" s="83">
        <f t="shared" ca="1" si="251"/>
        <v>8.8799999999999972</v>
      </c>
      <c r="Q470" s="83">
        <f t="shared" ca="1" si="251"/>
        <v>8.3039999999999967</v>
      </c>
      <c r="R470" s="83">
        <f t="shared" ca="1" si="251"/>
        <v>7.7279999999999962</v>
      </c>
      <c r="S470" s="83">
        <f t="shared" ca="1" si="251"/>
        <v>7.1519999999999975</v>
      </c>
      <c r="T470" s="83">
        <f t="shared" ca="1" si="251"/>
        <v>6.575999999999997</v>
      </c>
      <c r="U470" s="83">
        <f t="shared" ca="1" si="251"/>
        <v>5.9999999999999982</v>
      </c>
      <c r="V470" s="83">
        <f t="shared" ca="1" si="251"/>
        <v>5.4239999999999977</v>
      </c>
      <c r="W470" s="83">
        <f t="shared" ca="1" si="251"/>
        <v>4.847999999999999</v>
      </c>
      <c r="X470" s="83">
        <f t="shared" ca="1" si="251"/>
        <v>4.2719999999999985</v>
      </c>
      <c r="Y470" s="83">
        <f t="shared" ca="1" si="251"/>
        <v>3.6959999999999988</v>
      </c>
      <c r="Z470" s="83">
        <f t="shared" ca="1" si="251"/>
        <v>3.1199999999999983</v>
      </c>
      <c r="AA470" s="83">
        <f t="shared" ca="1" si="251"/>
        <v>2.5439999999999987</v>
      </c>
      <c r="AB470" s="83">
        <f t="shared" ca="1" si="251"/>
        <v>1.9679999999999984</v>
      </c>
      <c r="AC470" s="83">
        <f t="shared" ca="1" si="251"/>
        <v>1.3919999999999983</v>
      </c>
      <c r="AD470" s="83">
        <f t="shared" ca="1" si="251"/>
        <v>0.81599999999999828</v>
      </c>
      <c r="AE470" s="83">
        <f t="shared" ca="1" si="251"/>
        <v>0.26400000000000057</v>
      </c>
      <c r="AF470" s="83">
        <f t="shared" ca="1" si="251"/>
        <v>2.7755575615628914E-15</v>
      </c>
      <c r="AG470" s="83">
        <f t="shared" ca="1" si="251"/>
        <v>2.7755575615628914E-15</v>
      </c>
      <c r="AH470" s="83">
        <f t="shared" ca="1" si="251"/>
        <v>2.7755575615628914E-15</v>
      </c>
      <c r="AI470" s="83">
        <f t="shared" ca="1" si="251"/>
        <v>2.7755575615628914E-15</v>
      </c>
      <c r="AJ470" s="83">
        <f t="shared" ca="1" si="251"/>
        <v>2.7755575615628914E-15</v>
      </c>
      <c r="AK470" s="83">
        <f t="shared" ca="1" si="251"/>
        <v>2.7755575615628914E-15</v>
      </c>
      <c r="AL470" s="83">
        <f t="shared" ca="1" si="251"/>
        <v>2.7755575615628914E-15</v>
      </c>
      <c r="AM470" s="83">
        <f t="shared" ca="1" si="251"/>
        <v>2.7755575615628914E-15</v>
      </c>
      <c r="AN470" s="83">
        <f t="shared" ca="1" si="251"/>
        <v>2.7755575615628914E-15</v>
      </c>
      <c r="AO470" s="83">
        <f t="shared" ca="1" si="251"/>
        <v>2.7755575615628914E-15</v>
      </c>
      <c r="AP470" s="83">
        <f t="shared" ca="1" si="251"/>
        <v>2.7755575615628914E-15</v>
      </c>
      <c r="AQ470" s="83">
        <f t="shared" ca="1" si="251"/>
        <v>2.7755575615628914E-15</v>
      </c>
      <c r="AR470" s="83">
        <f t="shared" ca="1" si="251"/>
        <v>2.7755575615628914E-15</v>
      </c>
      <c r="AS470" s="83">
        <f t="shared" ca="1" si="251"/>
        <v>2.7755575615628914E-15</v>
      </c>
      <c r="AT470" s="83">
        <f t="shared" ca="1" si="251"/>
        <v>2.7755575615628914E-15</v>
      </c>
      <c r="AU470" s="83">
        <f t="shared" ca="1" si="251"/>
        <v>2.7755575615628914E-15</v>
      </c>
      <c r="AV470" s="83">
        <f t="shared" ca="1" si="251"/>
        <v>2.7755575615628914E-15</v>
      </c>
      <c r="AW470" s="83">
        <f t="shared" ca="1" si="251"/>
        <v>2.7755575615628914E-15</v>
      </c>
      <c r="AX470" s="83">
        <f t="shared" ca="1" si="251"/>
        <v>2.7755575615628914E-15</v>
      </c>
      <c r="AY470" s="83">
        <f t="shared" ca="1" si="251"/>
        <v>2.7755575615628914E-15</v>
      </c>
      <c r="AZ470" s="83">
        <f t="shared" ca="1" si="251"/>
        <v>2.7755575615628914E-15</v>
      </c>
      <c r="BA470" s="83">
        <f t="shared" ca="1" si="251"/>
        <v>2.7755575615628914E-15</v>
      </c>
      <c r="BB470" s="83">
        <f t="shared" ca="1" si="251"/>
        <v>2.7755575615628914E-15</v>
      </c>
      <c r="BC470" s="83">
        <f t="shared" ca="1" si="251"/>
        <v>2.7755575615628914E-15</v>
      </c>
      <c r="BD470" s="83">
        <f t="shared" ca="1" si="251"/>
        <v>2.7755575615628914E-15</v>
      </c>
      <c r="BE470" s="83">
        <f t="shared" ca="1" si="251"/>
        <v>2.7755575615628914E-15</v>
      </c>
      <c r="BF470" s="83">
        <f t="shared" ca="1" si="251"/>
        <v>2.7755575615628914E-15</v>
      </c>
      <c r="BG470" s="83">
        <f t="shared" ca="1" si="251"/>
        <v>2.7755575615628914E-15</v>
      </c>
      <c r="BH470" s="83">
        <f t="shared" ca="1" si="251"/>
        <v>2.7755575615628914E-15</v>
      </c>
    </row>
    <row r="471" spans="1:61" x14ac:dyDescent="0.25">
      <c r="A471" s="200" t="s">
        <v>140</v>
      </c>
      <c r="B471" s="200"/>
      <c r="C471" s="147">
        <f>$C$62</f>
        <v>0.46</v>
      </c>
      <c r="G471" s="83">
        <f t="shared" ref="G471:BG472" ca="1" si="252">G470*$C471</f>
        <v>0</v>
      </c>
      <c r="H471" s="83">
        <f t="shared" ca="1" si="252"/>
        <v>0</v>
      </c>
      <c r="I471" s="83">
        <f t="shared" ca="1" si="252"/>
        <v>0</v>
      </c>
      <c r="J471" s="83">
        <f t="shared" ca="1" si="252"/>
        <v>0</v>
      </c>
      <c r="K471" s="83">
        <f t="shared" ca="1" si="252"/>
        <v>0.40678153846153847</v>
      </c>
      <c r="L471" s="83">
        <f t="shared" ca="1" si="252"/>
        <v>5.1446399999999999</v>
      </c>
      <c r="M471" s="83">
        <f t="shared" ca="1" si="252"/>
        <v>4.8796799999999996</v>
      </c>
      <c r="N471" s="83">
        <f t="shared" ca="1" si="252"/>
        <v>4.6147199999999993</v>
      </c>
      <c r="O471" s="83">
        <f t="shared" ca="1" si="252"/>
        <v>4.349759999999999</v>
      </c>
      <c r="P471" s="83">
        <f t="shared" ca="1" si="252"/>
        <v>4.0847999999999987</v>
      </c>
      <c r="Q471" s="83">
        <f t="shared" ca="1" si="252"/>
        <v>3.8198399999999988</v>
      </c>
      <c r="R471" s="83">
        <f t="shared" ca="1" si="252"/>
        <v>3.5548799999999985</v>
      </c>
      <c r="S471" s="83">
        <f t="shared" ca="1" si="252"/>
        <v>3.2899199999999991</v>
      </c>
      <c r="T471" s="83">
        <f t="shared" ca="1" si="252"/>
        <v>3.0249599999999988</v>
      </c>
      <c r="U471" s="83">
        <f t="shared" ca="1" si="252"/>
        <v>2.7599999999999993</v>
      </c>
      <c r="V471" s="83">
        <f t="shared" ca="1" si="252"/>
        <v>2.495039999999999</v>
      </c>
      <c r="W471" s="83">
        <f t="shared" ca="1" si="252"/>
        <v>2.2300799999999996</v>
      </c>
      <c r="X471" s="83">
        <f t="shared" ca="1" si="252"/>
        <v>1.9651199999999993</v>
      </c>
      <c r="Y471" s="83">
        <f t="shared" ca="1" si="252"/>
        <v>1.7001599999999994</v>
      </c>
      <c r="Z471" s="83">
        <f t="shared" ca="1" si="252"/>
        <v>1.4351999999999994</v>
      </c>
      <c r="AA471" s="83">
        <f t="shared" ca="1" si="252"/>
        <v>1.1702399999999995</v>
      </c>
      <c r="AB471" s="83">
        <f t="shared" ca="1" si="252"/>
        <v>0.90527999999999931</v>
      </c>
      <c r="AC471" s="83">
        <f t="shared" ca="1" si="252"/>
        <v>0.64031999999999922</v>
      </c>
      <c r="AD471" s="83">
        <f t="shared" ca="1" si="252"/>
        <v>0.37535999999999925</v>
      </c>
      <c r="AE471" s="83">
        <f t="shared" ca="1" si="252"/>
        <v>0.12144000000000027</v>
      </c>
      <c r="AF471" s="83">
        <f t="shared" ca="1" si="252"/>
        <v>1.27675647831893E-15</v>
      </c>
      <c r="AG471" s="83">
        <f t="shared" ca="1" si="252"/>
        <v>1.27675647831893E-15</v>
      </c>
      <c r="AH471" s="83">
        <f t="shared" ca="1" si="252"/>
        <v>1.27675647831893E-15</v>
      </c>
      <c r="AI471" s="83">
        <f t="shared" ca="1" si="252"/>
        <v>1.27675647831893E-15</v>
      </c>
      <c r="AJ471" s="83">
        <f t="shared" ca="1" si="252"/>
        <v>1.27675647831893E-15</v>
      </c>
      <c r="AK471" s="83">
        <f t="shared" ca="1" si="252"/>
        <v>1.27675647831893E-15</v>
      </c>
      <c r="AL471" s="83">
        <f t="shared" ca="1" si="252"/>
        <v>1.27675647831893E-15</v>
      </c>
      <c r="AM471" s="83">
        <f t="shared" ca="1" si="252"/>
        <v>1.27675647831893E-15</v>
      </c>
      <c r="AN471" s="83">
        <f t="shared" ca="1" si="252"/>
        <v>1.27675647831893E-15</v>
      </c>
      <c r="AO471" s="83">
        <f t="shared" ca="1" si="252"/>
        <v>1.27675647831893E-15</v>
      </c>
      <c r="AP471" s="83">
        <f t="shared" ca="1" si="252"/>
        <v>1.27675647831893E-15</v>
      </c>
      <c r="AQ471" s="83">
        <f t="shared" ca="1" si="252"/>
        <v>1.27675647831893E-15</v>
      </c>
      <c r="AR471" s="83">
        <f t="shared" ca="1" si="252"/>
        <v>1.27675647831893E-15</v>
      </c>
      <c r="AS471" s="83">
        <f t="shared" ca="1" si="252"/>
        <v>1.27675647831893E-15</v>
      </c>
      <c r="AT471" s="83">
        <f t="shared" ca="1" si="252"/>
        <v>1.27675647831893E-15</v>
      </c>
      <c r="AU471" s="83">
        <f t="shared" ca="1" si="252"/>
        <v>1.27675647831893E-15</v>
      </c>
      <c r="AV471" s="83">
        <f t="shared" ca="1" si="252"/>
        <v>1.27675647831893E-15</v>
      </c>
      <c r="AW471" s="83">
        <f t="shared" ca="1" si="252"/>
        <v>1.27675647831893E-15</v>
      </c>
      <c r="AX471" s="83">
        <f t="shared" ca="1" si="252"/>
        <v>1.27675647831893E-15</v>
      </c>
      <c r="AY471" s="83">
        <f t="shared" ca="1" si="252"/>
        <v>1.27675647831893E-15</v>
      </c>
      <c r="AZ471" s="83">
        <f t="shared" ca="1" si="252"/>
        <v>1.27675647831893E-15</v>
      </c>
      <c r="BA471" s="83">
        <f t="shared" ca="1" si="252"/>
        <v>1.27675647831893E-15</v>
      </c>
      <c r="BB471" s="83">
        <f t="shared" ca="1" si="252"/>
        <v>1.27675647831893E-15</v>
      </c>
      <c r="BC471" s="83">
        <f t="shared" ca="1" si="252"/>
        <v>1.27675647831893E-15</v>
      </c>
      <c r="BD471" s="83">
        <f t="shared" ca="1" si="252"/>
        <v>1.27675647831893E-15</v>
      </c>
      <c r="BE471" s="83">
        <f t="shared" ca="1" si="252"/>
        <v>1.27675647831893E-15</v>
      </c>
      <c r="BF471" s="83">
        <f t="shared" ca="1" si="252"/>
        <v>1.27675647831893E-15</v>
      </c>
      <c r="BG471" s="83">
        <f t="shared" ca="1" si="252"/>
        <v>1.27675647831893E-15</v>
      </c>
      <c r="BH471" s="83">
        <f ca="1">BH470*$C471</f>
        <v>1.27675647831893E-15</v>
      </c>
    </row>
    <row r="472" spans="1:61" x14ac:dyDescent="0.25">
      <c r="A472" s="200" t="s">
        <v>141</v>
      </c>
      <c r="B472" s="200"/>
      <c r="C472" s="147">
        <f>$C$63</f>
        <v>0.115</v>
      </c>
      <c r="G472" s="83">
        <f t="shared" ca="1" si="252"/>
        <v>0</v>
      </c>
      <c r="H472" s="83">
        <f t="shared" ca="1" si="252"/>
        <v>0</v>
      </c>
      <c r="I472" s="83">
        <f t="shared" ca="1" si="252"/>
        <v>0</v>
      </c>
      <c r="J472" s="83">
        <f t="shared" ca="1" si="252"/>
        <v>0</v>
      </c>
      <c r="K472" s="83">
        <f t="shared" ca="1" si="252"/>
        <v>4.6779876923076925E-2</v>
      </c>
      <c r="L472" s="83">
        <f t="shared" ca="1" si="252"/>
        <v>0.59163359999999998</v>
      </c>
      <c r="M472" s="83">
        <f t="shared" ca="1" si="252"/>
        <v>0.56116319999999997</v>
      </c>
      <c r="N472" s="83">
        <f t="shared" ca="1" si="252"/>
        <v>0.53069279999999996</v>
      </c>
      <c r="O472" s="83">
        <f t="shared" ca="1" si="252"/>
        <v>0.50022239999999996</v>
      </c>
      <c r="P472" s="83">
        <f t="shared" ca="1" si="252"/>
        <v>0.46975199999999989</v>
      </c>
      <c r="Q472" s="83">
        <f t="shared" ca="1" si="252"/>
        <v>0.43928159999999988</v>
      </c>
      <c r="R472" s="83">
        <f t="shared" ca="1" si="252"/>
        <v>0.40881119999999982</v>
      </c>
      <c r="S472" s="83">
        <f t="shared" ca="1" si="252"/>
        <v>0.37834079999999992</v>
      </c>
      <c r="T472" s="83">
        <f t="shared" ca="1" si="252"/>
        <v>0.34787039999999986</v>
      </c>
      <c r="U472" s="83">
        <f t="shared" ca="1" si="252"/>
        <v>0.31739999999999996</v>
      </c>
      <c r="V472" s="83">
        <f t="shared" ca="1" si="252"/>
        <v>0.2869295999999999</v>
      </c>
      <c r="W472" s="83">
        <f t="shared" ca="1" si="252"/>
        <v>0.25645919999999994</v>
      </c>
      <c r="X472" s="83">
        <f t="shared" ca="1" si="252"/>
        <v>0.22598879999999993</v>
      </c>
      <c r="Y472" s="83">
        <f t="shared" ca="1" si="252"/>
        <v>0.19551839999999995</v>
      </c>
      <c r="Z472" s="83">
        <f t="shared" ca="1" si="252"/>
        <v>0.16504799999999994</v>
      </c>
      <c r="AA472" s="83">
        <f t="shared" ca="1" si="252"/>
        <v>0.13457759999999994</v>
      </c>
      <c r="AB472" s="83">
        <f t="shared" ca="1" si="252"/>
        <v>0.10410719999999993</v>
      </c>
      <c r="AC472" s="83">
        <f t="shared" ca="1" si="252"/>
        <v>7.3636799999999919E-2</v>
      </c>
      <c r="AD472" s="83">
        <f t="shared" ca="1" si="252"/>
        <v>4.3166399999999917E-2</v>
      </c>
      <c r="AE472" s="83">
        <f t="shared" ca="1" si="252"/>
        <v>1.3965600000000031E-2</v>
      </c>
      <c r="AF472" s="83">
        <f t="shared" ca="1" si="252"/>
        <v>1.4682699500667695E-16</v>
      </c>
      <c r="AG472" s="83">
        <f t="shared" ca="1" si="252"/>
        <v>1.4682699500667695E-16</v>
      </c>
      <c r="AH472" s="83">
        <f t="shared" ca="1" si="252"/>
        <v>1.4682699500667695E-16</v>
      </c>
      <c r="AI472" s="83">
        <f t="shared" ca="1" si="252"/>
        <v>1.4682699500667695E-16</v>
      </c>
      <c r="AJ472" s="83">
        <f t="shared" ca="1" si="252"/>
        <v>1.4682699500667695E-16</v>
      </c>
      <c r="AK472" s="83">
        <f t="shared" ca="1" si="252"/>
        <v>1.4682699500667695E-16</v>
      </c>
      <c r="AL472" s="83">
        <f t="shared" ca="1" si="252"/>
        <v>1.4682699500667695E-16</v>
      </c>
      <c r="AM472" s="83">
        <f t="shared" ca="1" si="252"/>
        <v>1.4682699500667695E-16</v>
      </c>
      <c r="AN472" s="83">
        <f t="shared" ca="1" si="252"/>
        <v>1.4682699500667695E-16</v>
      </c>
      <c r="AO472" s="83">
        <f t="shared" ca="1" si="252"/>
        <v>1.4682699500667695E-16</v>
      </c>
      <c r="AP472" s="83">
        <f t="shared" ca="1" si="252"/>
        <v>1.4682699500667695E-16</v>
      </c>
      <c r="AQ472" s="83">
        <f t="shared" ca="1" si="252"/>
        <v>1.4682699500667695E-16</v>
      </c>
      <c r="AR472" s="83">
        <f t="shared" ca="1" si="252"/>
        <v>1.4682699500667695E-16</v>
      </c>
      <c r="AS472" s="83">
        <f t="shared" ca="1" si="252"/>
        <v>1.4682699500667695E-16</v>
      </c>
      <c r="AT472" s="83">
        <f t="shared" ca="1" si="252"/>
        <v>1.4682699500667695E-16</v>
      </c>
      <c r="AU472" s="83">
        <f t="shared" ca="1" si="252"/>
        <v>1.4682699500667695E-16</v>
      </c>
      <c r="AV472" s="83">
        <f t="shared" ca="1" si="252"/>
        <v>1.4682699500667695E-16</v>
      </c>
      <c r="AW472" s="83">
        <f t="shared" ca="1" si="252"/>
        <v>1.4682699500667695E-16</v>
      </c>
      <c r="AX472" s="83">
        <f t="shared" ca="1" si="252"/>
        <v>1.4682699500667695E-16</v>
      </c>
      <c r="AY472" s="83">
        <f t="shared" ca="1" si="252"/>
        <v>1.4682699500667695E-16</v>
      </c>
      <c r="AZ472" s="83">
        <f t="shared" ca="1" si="252"/>
        <v>1.4682699500667695E-16</v>
      </c>
      <c r="BA472" s="83">
        <f t="shared" ca="1" si="252"/>
        <v>1.4682699500667695E-16</v>
      </c>
      <c r="BB472" s="83">
        <f t="shared" ca="1" si="252"/>
        <v>1.4682699500667695E-16</v>
      </c>
      <c r="BC472" s="83">
        <f t="shared" ca="1" si="252"/>
        <v>1.4682699500667695E-16</v>
      </c>
      <c r="BD472" s="83">
        <f t="shared" ca="1" si="252"/>
        <v>1.4682699500667695E-16</v>
      </c>
      <c r="BE472" s="83">
        <f t="shared" ca="1" si="252"/>
        <v>1.4682699500667695E-16</v>
      </c>
      <c r="BF472" s="83">
        <f t="shared" ca="1" si="252"/>
        <v>1.4682699500667695E-16</v>
      </c>
      <c r="BG472" s="83">
        <f t="shared" ca="1" si="252"/>
        <v>1.4682699500667695E-16</v>
      </c>
      <c r="BH472" s="83">
        <f ca="1">BH471*$C472</f>
        <v>1.4682699500667695E-16</v>
      </c>
    </row>
    <row r="474" spans="1:61" x14ac:dyDescent="0.25">
      <c r="A474" s="196" t="str">
        <f>A$40</f>
        <v>Ft Myers 3A &amp; 3B Upgrades</v>
      </c>
      <c r="B474" s="196"/>
      <c r="G474" s="209">
        <f>IF(K$56&lt;&gt;YEAR($R$62),0,(1*$C481*$S$62))</f>
        <v>4.1666666666666666E-3</v>
      </c>
      <c r="H474" s="212">
        <f>MIN(1-SUM(G$474:$G474),$C481)</f>
        <v>0.05</v>
      </c>
      <c r="I474" s="212">
        <f>MIN(1-SUM($G$474:H474),$C481)</f>
        <v>0.05</v>
      </c>
      <c r="J474" s="212">
        <f>MIN(1-SUM($G$474:I474),$C481)</f>
        <v>0.05</v>
      </c>
      <c r="K474" s="212">
        <f>MIN(1-SUM($G$474:J474),$C481)</f>
        <v>0.05</v>
      </c>
      <c r="L474" s="212">
        <f>MIN(1-SUM($G$474:K474),$C481)</f>
        <v>0.05</v>
      </c>
      <c r="M474" s="212">
        <f>MIN(1-SUM($G$474:L474),$C481)</f>
        <v>0.05</v>
      </c>
      <c r="N474" s="212">
        <f>MIN(1-SUM($G$474:M474),$C481)</f>
        <v>0.05</v>
      </c>
      <c r="O474" s="212">
        <f>MIN(1-SUM($G$474:N474),$C481)</f>
        <v>0.05</v>
      </c>
      <c r="P474" s="212">
        <f>MIN(1-SUM($G$474:O474),$C481)</f>
        <v>0.05</v>
      </c>
      <c r="Q474" s="212">
        <f>MIN(1-SUM($G$474:P474),$C481)</f>
        <v>0.05</v>
      </c>
      <c r="R474" s="212">
        <f>MIN(1-SUM($G$474:Q474),$C481)</f>
        <v>0.05</v>
      </c>
      <c r="S474" s="212">
        <f>MIN(1-SUM($G$474:R474),$C481)</f>
        <v>0.05</v>
      </c>
      <c r="T474" s="212">
        <f>MIN(1-SUM($G$474:S474),$C481)</f>
        <v>0.05</v>
      </c>
      <c r="U474" s="212">
        <f>MIN(1-SUM($G$474:T474),$C481)</f>
        <v>0.05</v>
      </c>
      <c r="V474" s="212">
        <f>MIN(1-SUM($G$474:U474),$C481)</f>
        <v>0.05</v>
      </c>
      <c r="W474" s="212">
        <f>MIN(1-SUM($G$474:V474),$C481)</f>
        <v>0.05</v>
      </c>
      <c r="X474" s="212">
        <f>MIN(1-SUM($G$474:W474),$C481)</f>
        <v>0.05</v>
      </c>
      <c r="Y474" s="212">
        <f>MIN(1-SUM($G$474:X474),$C481)</f>
        <v>0.05</v>
      </c>
      <c r="Z474" s="212">
        <f>MIN(1-SUM($G$474:Y474),$C481)</f>
        <v>0.05</v>
      </c>
      <c r="AA474" s="212">
        <f>MIN(1-SUM($G$474:Z474),$C481)</f>
        <v>4.5833333333332948E-2</v>
      </c>
      <c r="AB474" s="212">
        <f>MIN(1-SUM($G$474:AA474),$C481)</f>
        <v>0</v>
      </c>
      <c r="AC474" s="212">
        <f>MIN(1-SUM($G$474:AB474),$C481)</f>
        <v>0</v>
      </c>
      <c r="AD474" s="212">
        <f>MIN(1-SUM($G$474:AC474),$C481)</f>
        <v>0</v>
      </c>
      <c r="AE474" s="212">
        <f>MIN(1-SUM($G$474:AD474),$C481)</f>
        <v>0</v>
      </c>
      <c r="AF474" s="212">
        <f>MIN(1-SUM($G$474:AE474),$C481)</f>
        <v>0</v>
      </c>
      <c r="AG474" s="212">
        <f>MIN(1-SUM($G$474:AF474),$C481)</f>
        <v>0</v>
      </c>
      <c r="AH474" s="212">
        <f>MIN(1-SUM($G$474:AG474),$C481)</f>
        <v>0</v>
      </c>
      <c r="AI474" s="212">
        <f>MIN(1-SUM($G$474:AH474),$C481)</f>
        <v>0</v>
      </c>
      <c r="AJ474" s="212">
        <f>MIN(1-SUM($G$474:AI474),$C481)</f>
        <v>0</v>
      </c>
      <c r="AK474" s="212">
        <f>MIN(1-SUM($G$474:AJ474),$C481)</f>
        <v>0</v>
      </c>
      <c r="AL474" s="212">
        <f>MIN(1-SUM($G$474:AK474),$C481)</f>
        <v>0</v>
      </c>
      <c r="AM474" s="212">
        <f>MIN(1-SUM($G$474:AL474),$C481)</f>
        <v>0</v>
      </c>
      <c r="AN474" s="212">
        <f>MIN(1-SUM($G$474:AM474),$C481)</f>
        <v>0</v>
      </c>
      <c r="AO474" s="212">
        <f>MIN(1-SUM($G$474:AN474),$C481)</f>
        <v>0</v>
      </c>
      <c r="AP474" s="212">
        <f>MIN(1-SUM($G$474:AO474),$C481)</f>
        <v>0</v>
      </c>
      <c r="AQ474" s="212">
        <f>MIN(1-SUM($G$474:AP474),$C481)</f>
        <v>0</v>
      </c>
      <c r="AR474" s="212">
        <f>MIN(1-SUM($G$474:AQ474),$C481)</f>
        <v>0</v>
      </c>
      <c r="AS474" s="212">
        <f>MIN(1-SUM($G$474:AR474),$C481)</f>
        <v>0</v>
      </c>
      <c r="AT474" s="212">
        <f>MIN(1-SUM($G$474:AS474),$C481)</f>
        <v>0</v>
      </c>
      <c r="AU474" s="212">
        <f>MIN(1-SUM($G$474:AT474),$C481)</f>
        <v>0</v>
      </c>
      <c r="AV474" s="212">
        <f>MIN(1-SUM($G$474:AU474),$C481)</f>
        <v>0</v>
      </c>
      <c r="AW474" s="212">
        <f>MIN(1-SUM($G$474:AV474),$C481)</f>
        <v>0</v>
      </c>
      <c r="AX474" s="212">
        <f>MIN(1-SUM($G$474:AW474),$C481)</f>
        <v>0</v>
      </c>
      <c r="AY474" s="212">
        <f>MIN(1-SUM($G$474:AX474),$C481)</f>
        <v>0</v>
      </c>
      <c r="AZ474" s="212">
        <f>MIN(1-SUM($G$474:AY474),$C481)</f>
        <v>0</v>
      </c>
      <c r="BA474" s="212">
        <f>MIN(1-SUM($G$474:AZ474),$C481)</f>
        <v>0</v>
      </c>
      <c r="BB474" s="212">
        <f>MIN(1-SUM($G$474:BA474),$C481)</f>
        <v>0</v>
      </c>
      <c r="BC474" s="212">
        <f>MIN(1-SUM($G$474:BB474),$C481)</f>
        <v>0</v>
      </c>
      <c r="BD474" s="212">
        <f>MIN(1-SUM($G$474:BC474),$C481)</f>
        <v>0</v>
      </c>
      <c r="BE474" s="212">
        <f>MIN(1-SUM($G$474:BD474),$C481)</f>
        <v>0</v>
      </c>
      <c r="BF474" s="212">
        <f>MIN(1-SUM($G$474:BE474),$C481)</f>
        <v>0</v>
      </c>
      <c r="BG474" s="212">
        <f>MIN(1-SUM($G$474:BF474),$C481)</f>
        <v>0</v>
      </c>
      <c r="BH474" s="212">
        <f>MIN(1-SUM($G$474:BG474),$C481)</f>
        <v>0</v>
      </c>
    </row>
    <row r="475" spans="1:61" x14ac:dyDescent="0.25">
      <c r="A475" s="197" t="s">
        <v>132</v>
      </c>
      <c r="B475" s="197"/>
      <c r="G475" s="171">
        <f>G$60</f>
        <v>0.95</v>
      </c>
      <c r="H475" s="171">
        <f t="shared" ref="H475:M475" si="253">H$60</f>
        <v>0.98</v>
      </c>
      <c r="I475" s="171">
        <f t="shared" si="253"/>
        <v>0.96</v>
      </c>
      <c r="J475" s="171">
        <f t="shared" si="253"/>
        <v>0.96</v>
      </c>
      <c r="K475" s="171">
        <f t="shared" si="253"/>
        <v>0.96</v>
      </c>
      <c r="L475" s="171">
        <f t="shared" si="253"/>
        <v>0.96</v>
      </c>
      <c r="M475" s="171">
        <f t="shared" si="253"/>
        <v>0.96</v>
      </c>
      <c r="N475" s="171"/>
    </row>
    <row r="476" spans="1:61" x14ac:dyDescent="0.25">
      <c r="A476" s="197" t="s">
        <v>109</v>
      </c>
      <c r="B476" s="197"/>
      <c r="D476" s="144">
        <f>SUM(G476:N476)</f>
        <v>45.12</v>
      </c>
      <c r="G476" s="210">
        <f t="shared" ref="G476:N476" si="254">IF(YEAR($R$62)=G$56,SUM($G$40:$M$40)*G475,0)</f>
        <v>0</v>
      </c>
      <c r="H476" s="210">
        <f t="shared" si="254"/>
        <v>0</v>
      </c>
      <c r="I476" s="210">
        <f t="shared" si="254"/>
        <v>0</v>
      </c>
      <c r="J476" s="210">
        <f t="shared" si="254"/>
        <v>0</v>
      </c>
      <c r="K476" s="210">
        <f t="shared" si="254"/>
        <v>45.12</v>
      </c>
      <c r="L476" s="210">
        <f t="shared" si="254"/>
        <v>0</v>
      </c>
      <c r="M476" s="210">
        <f t="shared" si="254"/>
        <v>0</v>
      </c>
      <c r="N476" s="210">
        <f t="shared" si="254"/>
        <v>0</v>
      </c>
    </row>
    <row r="477" spans="1:61" x14ac:dyDescent="0.25">
      <c r="A477" s="197" t="s">
        <v>110</v>
      </c>
      <c r="B477" s="197"/>
      <c r="G477" s="144">
        <f t="shared" ref="G477:N477" si="255">+F477+G476</f>
        <v>0</v>
      </c>
      <c r="H477" s="144">
        <f t="shared" si="255"/>
        <v>0</v>
      </c>
      <c r="I477" s="144">
        <f t="shared" si="255"/>
        <v>0</v>
      </c>
      <c r="J477" s="144">
        <f t="shared" si="255"/>
        <v>0</v>
      </c>
      <c r="K477" s="144">
        <f t="shared" si="255"/>
        <v>45.12</v>
      </c>
      <c r="L477" s="144">
        <f t="shared" si="255"/>
        <v>45.12</v>
      </c>
      <c r="M477" s="144">
        <f t="shared" si="255"/>
        <v>45.12</v>
      </c>
      <c r="N477" s="144">
        <f t="shared" si="255"/>
        <v>45.12</v>
      </c>
    </row>
    <row r="478" spans="1:61" x14ac:dyDescent="0.25">
      <c r="A478" s="197"/>
      <c r="B478" s="197"/>
    </row>
    <row r="479" spans="1:61" x14ac:dyDescent="0.25">
      <c r="A479" s="198" t="s">
        <v>111</v>
      </c>
      <c r="B479" s="198"/>
      <c r="G479" s="144">
        <f t="shared" ref="G479:BH479" si="256">F482</f>
        <v>0</v>
      </c>
      <c r="H479" s="144">
        <f t="shared" ca="1" si="256"/>
        <v>0</v>
      </c>
      <c r="I479" s="144">
        <f t="shared" ca="1" si="256"/>
        <v>0</v>
      </c>
      <c r="J479" s="144">
        <f t="shared" ca="1" si="256"/>
        <v>0</v>
      </c>
      <c r="K479" s="144">
        <f t="shared" ca="1" si="256"/>
        <v>0</v>
      </c>
      <c r="L479" s="144">
        <f t="shared" ca="1" si="256"/>
        <v>44.931999999999995</v>
      </c>
      <c r="M479" s="144">
        <f t="shared" ca="1" si="256"/>
        <v>42.675999999999995</v>
      </c>
      <c r="N479" s="144">
        <f t="shared" ca="1" si="256"/>
        <v>40.419999999999995</v>
      </c>
      <c r="O479" s="144">
        <f t="shared" ca="1" si="256"/>
        <v>38.163999999999994</v>
      </c>
      <c r="P479" s="144">
        <f t="shared" ca="1" si="256"/>
        <v>35.907999999999994</v>
      </c>
      <c r="Q479" s="144">
        <f t="shared" ca="1" si="256"/>
        <v>33.651999999999994</v>
      </c>
      <c r="R479" s="144">
        <f t="shared" ca="1" si="256"/>
        <v>31.395999999999994</v>
      </c>
      <c r="S479" s="144">
        <f t="shared" ca="1" si="256"/>
        <v>29.139999999999993</v>
      </c>
      <c r="T479" s="144">
        <f t="shared" ca="1" si="256"/>
        <v>26.883999999999993</v>
      </c>
      <c r="U479" s="144">
        <f t="shared" ca="1" si="256"/>
        <v>24.627999999999993</v>
      </c>
      <c r="V479" s="144">
        <f t="shared" ca="1" si="256"/>
        <v>22.371999999999993</v>
      </c>
      <c r="W479" s="144">
        <f t="shared" ca="1" si="256"/>
        <v>20.115999999999993</v>
      </c>
      <c r="X479" s="144">
        <f t="shared" ca="1" si="256"/>
        <v>17.859999999999992</v>
      </c>
      <c r="Y479" s="144">
        <f t="shared" ca="1" si="256"/>
        <v>15.603999999999992</v>
      </c>
      <c r="Z479" s="144">
        <f t="shared" ca="1" si="256"/>
        <v>13.347999999999992</v>
      </c>
      <c r="AA479" s="144">
        <f t="shared" ca="1" si="256"/>
        <v>11.091999999999992</v>
      </c>
      <c r="AB479" s="144">
        <f t="shared" ca="1" si="256"/>
        <v>8.8359999999999914</v>
      </c>
      <c r="AC479" s="144">
        <f t="shared" ca="1" si="256"/>
        <v>6.5799999999999912</v>
      </c>
      <c r="AD479" s="144">
        <f t="shared" ca="1" si="256"/>
        <v>4.323999999999991</v>
      </c>
      <c r="AE479" s="144">
        <f t="shared" ca="1" si="256"/>
        <v>2.0679999999999912</v>
      </c>
      <c r="AF479" s="144">
        <f t="shared" ca="1" si="256"/>
        <v>8.8817841970012523E-15</v>
      </c>
      <c r="AG479" s="144">
        <f t="shared" ca="1" si="256"/>
        <v>8.8817841970012523E-15</v>
      </c>
      <c r="AH479" s="144">
        <f t="shared" ca="1" si="256"/>
        <v>8.8817841970012523E-15</v>
      </c>
      <c r="AI479" s="144">
        <f t="shared" ca="1" si="256"/>
        <v>8.8817841970012523E-15</v>
      </c>
      <c r="AJ479" s="144">
        <f t="shared" ca="1" si="256"/>
        <v>8.8817841970012523E-15</v>
      </c>
      <c r="AK479" s="144">
        <f t="shared" ca="1" si="256"/>
        <v>8.8817841970012523E-15</v>
      </c>
      <c r="AL479" s="144">
        <f t="shared" ca="1" si="256"/>
        <v>8.8817841970012523E-15</v>
      </c>
      <c r="AM479" s="144">
        <f t="shared" ca="1" si="256"/>
        <v>8.8817841970012523E-15</v>
      </c>
      <c r="AN479" s="144">
        <f t="shared" ca="1" si="256"/>
        <v>8.8817841970012523E-15</v>
      </c>
      <c r="AO479" s="144">
        <f t="shared" ca="1" si="256"/>
        <v>8.8817841970012523E-15</v>
      </c>
      <c r="AP479" s="144">
        <f t="shared" ca="1" si="256"/>
        <v>8.8817841970012523E-15</v>
      </c>
      <c r="AQ479" s="144">
        <f t="shared" ca="1" si="256"/>
        <v>8.8817841970012523E-15</v>
      </c>
      <c r="AR479" s="144">
        <f t="shared" ca="1" si="256"/>
        <v>8.8817841970012523E-15</v>
      </c>
      <c r="AS479" s="144">
        <f t="shared" ca="1" si="256"/>
        <v>8.8817841970012523E-15</v>
      </c>
      <c r="AT479" s="144">
        <f t="shared" ca="1" si="256"/>
        <v>8.8817841970012523E-15</v>
      </c>
      <c r="AU479" s="144">
        <f t="shared" ca="1" si="256"/>
        <v>8.8817841970012523E-15</v>
      </c>
      <c r="AV479" s="144">
        <f t="shared" ca="1" si="256"/>
        <v>8.8817841970012523E-15</v>
      </c>
      <c r="AW479" s="144">
        <f t="shared" ca="1" si="256"/>
        <v>8.8817841970012523E-15</v>
      </c>
      <c r="AX479" s="144">
        <f t="shared" ca="1" si="256"/>
        <v>8.8817841970012523E-15</v>
      </c>
      <c r="AY479" s="144">
        <f t="shared" ca="1" si="256"/>
        <v>8.8817841970012523E-15</v>
      </c>
      <c r="AZ479" s="144">
        <f t="shared" ca="1" si="256"/>
        <v>8.8817841970012523E-15</v>
      </c>
      <c r="BA479" s="144">
        <f t="shared" ca="1" si="256"/>
        <v>8.8817841970012523E-15</v>
      </c>
      <c r="BB479" s="144">
        <f t="shared" ca="1" si="256"/>
        <v>8.8817841970012523E-15</v>
      </c>
      <c r="BC479" s="144">
        <f t="shared" ca="1" si="256"/>
        <v>8.8817841970012523E-15</v>
      </c>
      <c r="BD479" s="144">
        <f t="shared" ca="1" si="256"/>
        <v>8.8817841970012523E-15</v>
      </c>
      <c r="BE479" s="144">
        <f t="shared" ca="1" si="256"/>
        <v>8.8817841970012523E-15</v>
      </c>
      <c r="BF479" s="144">
        <f t="shared" ca="1" si="256"/>
        <v>8.8817841970012523E-15</v>
      </c>
      <c r="BG479" s="144">
        <f t="shared" ca="1" si="256"/>
        <v>8.8817841970012523E-15</v>
      </c>
      <c r="BH479" s="144">
        <f t="shared" ca="1" si="256"/>
        <v>8.8817841970012523E-15</v>
      </c>
      <c r="BI479" s="144"/>
    </row>
    <row r="480" spans="1:61" x14ac:dyDescent="0.25">
      <c r="A480" s="198" t="s">
        <v>112</v>
      </c>
      <c r="B480" s="198"/>
      <c r="D480" s="144">
        <f>SUM(G480:N480)</f>
        <v>45.12</v>
      </c>
      <c r="E480" s="144"/>
      <c r="F480" s="144"/>
      <c r="G480" s="144">
        <f>G476</f>
        <v>0</v>
      </c>
      <c r="H480" s="144">
        <f>H476</f>
        <v>0</v>
      </c>
      <c r="I480" s="144">
        <f>I476</f>
        <v>0</v>
      </c>
      <c r="J480" s="144">
        <f t="shared" ref="J480:BH480" si="257">J476</f>
        <v>0</v>
      </c>
      <c r="K480" s="144">
        <f t="shared" si="257"/>
        <v>45.12</v>
      </c>
      <c r="L480" s="144">
        <f t="shared" si="257"/>
        <v>0</v>
      </c>
      <c r="M480" s="144">
        <f t="shared" si="257"/>
        <v>0</v>
      </c>
      <c r="N480" s="144">
        <f t="shared" si="257"/>
        <v>0</v>
      </c>
      <c r="O480" s="144">
        <f t="shared" si="257"/>
        <v>0</v>
      </c>
      <c r="P480" s="144">
        <f t="shared" si="257"/>
        <v>0</v>
      </c>
      <c r="Q480" s="144">
        <f t="shared" si="257"/>
        <v>0</v>
      </c>
      <c r="R480" s="144">
        <f t="shared" si="257"/>
        <v>0</v>
      </c>
      <c r="S480" s="144">
        <f t="shared" si="257"/>
        <v>0</v>
      </c>
      <c r="T480" s="144">
        <f t="shared" si="257"/>
        <v>0</v>
      </c>
      <c r="U480" s="144">
        <f t="shared" si="257"/>
        <v>0</v>
      </c>
      <c r="V480" s="144">
        <f t="shared" si="257"/>
        <v>0</v>
      </c>
      <c r="W480" s="144">
        <f t="shared" si="257"/>
        <v>0</v>
      </c>
      <c r="X480" s="144">
        <f t="shared" si="257"/>
        <v>0</v>
      </c>
      <c r="Y480" s="144">
        <f t="shared" si="257"/>
        <v>0</v>
      </c>
      <c r="Z480" s="144">
        <f t="shared" si="257"/>
        <v>0</v>
      </c>
      <c r="AA480" s="144">
        <f t="shared" si="257"/>
        <v>0</v>
      </c>
      <c r="AB480" s="144">
        <f t="shared" si="257"/>
        <v>0</v>
      </c>
      <c r="AC480" s="144">
        <f t="shared" si="257"/>
        <v>0</v>
      </c>
      <c r="AD480" s="144">
        <f t="shared" si="257"/>
        <v>0</v>
      </c>
      <c r="AE480" s="144">
        <f t="shared" si="257"/>
        <v>0</v>
      </c>
      <c r="AF480" s="144">
        <f t="shared" si="257"/>
        <v>0</v>
      </c>
      <c r="AG480" s="144">
        <f t="shared" si="257"/>
        <v>0</v>
      </c>
      <c r="AH480" s="144">
        <f t="shared" si="257"/>
        <v>0</v>
      </c>
      <c r="AI480" s="144">
        <f t="shared" si="257"/>
        <v>0</v>
      </c>
      <c r="AJ480" s="144">
        <f t="shared" si="257"/>
        <v>0</v>
      </c>
      <c r="AK480" s="144">
        <f t="shared" si="257"/>
        <v>0</v>
      </c>
      <c r="AL480" s="144">
        <f t="shared" si="257"/>
        <v>0</v>
      </c>
      <c r="AM480" s="144">
        <f t="shared" si="257"/>
        <v>0</v>
      </c>
      <c r="AN480" s="144">
        <f t="shared" si="257"/>
        <v>0</v>
      </c>
      <c r="AO480" s="144">
        <f t="shared" si="257"/>
        <v>0</v>
      </c>
      <c r="AP480" s="144">
        <f t="shared" si="257"/>
        <v>0</v>
      </c>
      <c r="AQ480" s="144">
        <f t="shared" si="257"/>
        <v>0</v>
      </c>
      <c r="AR480" s="144">
        <f t="shared" si="257"/>
        <v>0</v>
      </c>
      <c r="AS480" s="144">
        <f t="shared" si="257"/>
        <v>0</v>
      </c>
      <c r="AT480" s="144">
        <f t="shared" si="257"/>
        <v>0</v>
      </c>
      <c r="AU480" s="144">
        <f t="shared" si="257"/>
        <v>0</v>
      </c>
      <c r="AV480" s="144">
        <f t="shared" si="257"/>
        <v>0</v>
      </c>
      <c r="AW480" s="144">
        <f t="shared" si="257"/>
        <v>0</v>
      </c>
      <c r="AX480" s="144">
        <f t="shared" si="257"/>
        <v>0</v>
      </c>
      <c r="AY480" s="144">
        <f t="shared" si="257"/>
        <v>0</v>
      </c>
      <c r="AZ480" s="144">
        <f t="shared" si="257"/>
        <v>0</v>
      </c>
      <c r="BA480" s="144">
        <f t="shared" si="257"/>
        <v>0</v>
      </c>
      <c r="BB480" s="144">
        <f t="shared" si="257"/>
        <v>0</v>
      </c>
      <c r="BC480" s="144">
        <f t="shared" si="257"/>
        <v>0</v>
      </c>
      <c r="BD480" s="144">
        <f t="shared" si="257"/>
        <v>0</v>
      </c>
      <c r="BE480" s="144">
        <f t="shared" si="257"/>
        <v>0</v>
      </c>
      <c r="BF480" s="144">
        <f t="shared" si="257"/>
        <v>0</v>
      </c>
      <c r="BG480" s="144">
        <f t="shared" si="257"/>
        <v>0</v>
      </c>
      <c r="BH480" s="144">
        <f t="shared" si="257"/>
        <v>0</v>
      </c>
      <c r="BI480" s="144"/>
    </row>
    <row r="481" spans="1:61" x14ac:dyDescent="0.25">
      <c r="A481" s="198" t="s">
        <v>113</v>
      </c>
      <c r="B481" s="198"/>
      <c r="C481" s="147">
        <f>C$40</f>
        <v>0.05</v>
      </c>
      <c r="D481" s="144">
        <f ca="1">SUM(G481:BH481)</f>
        <v>-45.119999999999983</v>
      </c>
      <c r="G481" s="202">
        <f ca="1">-SUMPRODUCT(G476:$G476,N(OFFSET(G474:$G474,0,MAX(COLUMN(G474:$G474))-COLUMN(G474:$G474),1,1)))</f>
        <v>0</v>
      </c>
      <c r="H481" s="202">
        <f ca="1">-SUMPRODUCT($G476:H476,N(OFFSET($G474:H474,0,MAX(COLUMN($G474:H474))-COLUMN($G474:H474),1,1)))</f>
        <v>0</v>
      </c>
      <c r="I481" s="202">
        <f ca="1">-SUMPRODUCT($G476:I476,N(OFFSET($G474:I474,0,MAX(COLUMN($G474:I474))-COLUMN($G474:I474),1,1)))</f>
        <v>0</v>
      </c>
      <c r="J481" s="202">
        <f ca="1">-SUMPRODUCT($G476:J476,N(OFFSET($G474:J474,0,MAX(COLUMN($G474:J474))-COLUMN($G474:J474),1,1)))</f>
        <v>0</v>
      </c>
      <c r="K481" s="202">
        <f ca="1">-SUMPRODUCT($G476:K476,N(OFFSET($G474:K474,0,MAX(COLUMN($G474:K474))-COLUMN($G474:K474),1,1)))</f>
        <v>-0.188</v>
      </c>
      <c r="L481" s="202">
        <f ca="1">-SUMPRODUCT($G476:L476,N(OFFSET($G474:L474,0,MAX(COLUMN($G474:L474))-COLUMN($G474:L474),1,1)))</f>
        <v>-2.2559999999999998</v>
      </c>
      <c r="M481" s="202">
        <f ca="1">-SUMPRODUCT($G476:M476,N(OFFSET($G474:M474,0,MAX(COLUMN($G474:M474))-COLUMN($G474:M474),1,1)))</f>
        <v>-2.2559999999999998</v>
      </c>
      <c r="N481" s="202">
        <f ca="1">-SUMPRODUCT($G476:N476,N(OFFSET($G474:N474,0,MAX(COLUMN($G474:N474))-COLUMN($G474:N474),1,1)))</f>
        <v>-2.2559999999999998</v>
      </c>
      <c r="O481" s="202">
        <f ca="1">-SUMPRODUCT($G476:O476,N(OFFSET($G474:O474,0,MAX(COLUMN($G474:O474))-COLUMN($G474:O474),1,1)))</f>
        <v>-2.2559999999999998</v>
      </c>
      <c r="P481" s="202">
        <f ca="1">-SUMPRODUCT($G476:P476,N(OFFSET($G474:P474,0,MAX(COLUMN($G474:P474))-COLUMN($G474:P474),1,1)))</f>
        <v>-2.2559999999999998</v>
      </c>
      <c r="Q481" s="202">
        <f ca="1">-SUMPRODUCT($G476:Q476,N(OFFSET($G474:Q474,0,MAX(COLUMN($G474:Q474))-COLUMN($G474:Q474),1,1)))</f>
        <v>-2.2559999999999998</v>
      </c>
      <c r="R481" s="202">
        <f ca="1">-SUMPRODUCT($G476:R476,N(OFFSET($G474:R474,0,MAX(COLUMN($G474:R474))-COLUMN($G474:R474),1,1)))</f>
        <v>-2.2559999999999998</v>
      </c>
      <c r="S481" s="202">
        <f ca="1">-SUMPRODUCT($G476:S476,N(OFFSET($G474:S474,0,MAX(COLUMN($G474:S474))-COLUMN($G474:S474),1,1)))</f>
        <v>-2.2559999999999998</v>
      </c>
      <c r="T481" s="202">
        <f ca="1">-SUMPRODUCT($G476:T476,N(OFFSET($G474:T474,0,MAX(COLUMN($G474:T474))-COLUMN($G474:T474),1,1)))</f>
        <v>-2.2559999999999998</v>
      </c>
      <c r="U481" s="202">
        <f ca="1">-SUMPRODUCT($G476:U476,N(OFFSET($G474:U474,0,MAX(COLUMN($G474:U474))-COLUMN($G474:U474),1,1)))</f>
        <v>-2.2559999999999998</v>
      </c>
      <c r="V481" s="202">
        <f ca="1">-SUMPRODUCT($G476:V476,N(OFFSET($G474:V474,0,MAX(COLUMN($G474:V474))-COLUMN($G474:V474),1,1)))</f>
        <v>-2.2559999999999998</v>
      </c>
      <c r="W481" s="202">
        <f ca="1">-SUMPRODUCT($G476:W476,N(OFFSET($G474:W474,0,MAX(COLUMN($G474:W474))-COLUMN($G474:W474),1,1)))</f>
        <v>-2.2559999999999998</v>
      </c>
      <c r="X481" s="202">
        <f ca="1">-SUMPRODUCT($G476:X476,N(OFFSET($G474:X474,0,MAX(COLUMN($G474:X474))-COLUMN($G474:X474),1,1)))</f>
        <v>-2.2559999999999998</v>
      </c>
      <c r="Y481" s="202">
        <f ca="1">-SUMPRODUCT($G476:Y476,N(OFFSET($G474:Y474,0,MAX(COLUMN($G474:Y474))-COLUMN($G474:Y474),1,1)))</f>
        <v>-2.2559999999999998</v>
      </c>
      <c r="Z481" s="202">
        <f ca="1">-SUMPRODUCT($G476:Z476,N(OFFSET($G474:Z474,0,MAX(COLUMN($G474:Z474))-COLUMN($G474:Z474),1,1)))</f>
        <v>-2.2559999999999998</v>
      </c>
      <c r="AA481" s="202">
        <f ca="1">-SUMPRODUCT($G476:AA476,N(OFFSET($G474:AA474,0,MAX(COLUMN($G474:AA474))-COLUMN($G474:AA474),1,1)))</f>
        <v>-2.2559999999999998</v>
      </c>
      <c r="AB481" s="202">
        <f ca="1">-SUMPRODUCT($G476:AB476,N(OFFSET($G474:AB474,0,MAX(COLUMN($G474:AB474))-COLUMN($G474:AB474),1,1)))</f>
        <v>-2.2559999999999998</v>
      </c>
      <c r="AC481" s="202">
        <f ca="1">-SUMPRODUCT($G476:AC476,N(OFFSET($G474:AC474,0,MAX(COLUMN($G474:AC474))-COLUMN($G474:AC474),1,1)))</f>
        <v>-2.2559999999999998</v>
      </c>
      <c r="AD481" s="202">
        <f ca="1">-SUMPRODUCT($G476:AD476,N(OFFSET($G474:AD474,0,MAX(COLUMN($G474:AD474))-COLUMN($G474:AD474),1,1)))</f>
        <v>-2.2559999999999998</v>
      </c>
      <c r="AE481" s="202">
        <f ca="1">-SUMPRODUCT($G476:AE476,N(OFFSET($G474:AE474,0,MAX(COLUMN($G474:AE474))-COLUMN($G474:AE474),1,1)))</f>
        <v>-2.0679999999999823</v>
      </c>
      <c r="AF481" s="202">
        <f ca="1">-SUMPRODUCT($G476:AF476,N(OFFSET($G474:AF474,0,MAX(COLUMN($G474:AF474))-COLUMN($G474:AF474),1,1)))</f>
        <v>0</v>
      </c>
      <c r="AG481" s="202">
        <f ca="1">-SUMPRODUCT($G476:AG476,N(OFFSET($G474:AG474,0,MAX(COLUMN($G474:AG474))-COLUMN($G474:AG474),1,1)))</f>
        <v>0</v>
      </c>
      <c r="AH481" s="202">
        <f ca="1">-SUMPRODUCT($G476:AH476,N(OFFSET($G474:AH474,0,MAX(COLUMN($G474:AH474))-COLUMN($G474:AH474),1,1)))</f>
        <v>0</v>
      </c>
      <c r="AI481" s="202">
        <f ca="1">-SUMPRODUCT($G476:AI476,N(OFFSET($G474:AI474,0,MAX(COLUMN($G474:AI474))-COLUMN($G474:AI474),1,1)))</f>
        <v>0</v>
      </c>
      <c r="AJ481" s="202">
        <f ca="1">-SUMPRODUCT($G476:AJ476,N(OFFSET($G474:AJ474,0,MAX(COLUMN($G474:AJ474))-COLUMN($G474:AJ474),1,1)))</f>
        <v>0</v>
      </c>
      <c r="AK481" s="202">
        <f ca="1">-SUMPRODUCT($G476:AK476,N(OFFSET($G474:AK474,0,MAX(COLUMN($G474:AK474))-COLUMN($G474:AK474),1,1)))</f>
        <v>0</v>
      </c>
      <c r="AL481" s="202">
        <f ca="1">-SUMPRODUCT($G476:AL476,N(OFFSET($G474:AL474,0,MAX(COLUMN($G474:AL474))-COLUMN($G474:AL474),1,1)))</f>
        <v>0</v>
      </c>
      <c r="AM481" s="202">
        <f ca="1">-SUMPRODUCT($G476:AM476,N(OFFSET($G474:AM474,0,MAX(COLUMN($G474:AM474))-COLUMN($G474:AM474),1,1)))</f>
        <v>0</v>
      </c>
      <c r="AN481" s="202">
        <f ca="1">-SUMPRODUCT($G476:AN476,N(OFFSET($G474:AN474,0,MAX(COLUMN($G474:AN474))-COLUMN($G474:AN474),1,1)))</f>
        <v>0</v>
      </c>
      <c r="AO481" s="202">
        <f ca="1">-SUMPRODUCT($G476:AO476,N(OFFSET($G474:AO474,0,MAX(COLUMN($G474:AO474))-COLUMN($G474:AO474),1,1)))</f>
        <v>0</v>
      </c>
      <c r="AP481" s="202">
        <f ca="1">-SUMPRODUCT($G476:AP476,N(OFFSET($G474:AP474,0,MAX(COLUMN($G474:AP474))-COLUMN($G474:AP474),1,1)))</f>
        <v>0</v>
      </c>
      <c r="AQ481" s="202">
        <f ca="1">-SUMPRODUCT($G476:AQ476,N(OFFSET($G474:AQ474,0,MAX(COLUMN($G474:AQ474))-COLUMN($G474:AQ474),1,1)))</f>
        <v>0</v>
      </c>
      <c r="AR481" s="202">
        <f ca="1">-SUMPRODUCT($G476:AR476,N(OFFSET($G474:AR474,0,MAX(COLUMN($G474:AR474))-COLUMN($G474:AR474),1,1)))</f>
        <v>0</v>
      </c>
      <c r="AS481" s="202">
        <f ca="1">-SUMPRODUCT($G476:AS476,N(OFFSET($G474:AS474,0,MAX(COLUMN($G474:AS474))-COLUMN($G474:AS474),1,1)))</f>
        <v>0</v>
      </c>
      <c r="AT481" s="202">
        <f ca="1">-SUMPRODUCT($G476:AT476,N(OFFSET($G474:AT474,0,MAX(COLUMN($G474:AT474))-COLUMN($G474:AT474),1,1)))</f>
        <v>0</v>
      </c>
      <c r="AU481" s="202">
        <f ca="1">-SUMPRODUCT($G476:AU476,N(OFFSET($G474:AU474,0,MAX(COLUMN($G474:AU474))-COLUMN($G474:AU474),1,1)))</f>
        <v>0</v>
      </c>
      <c r="AV481" s="202">
        <f ca="1">-SUMPRODUCT($G476:AV476,N(OFFSET($G474:AV474,0,MAX(COLUMN($G474:AV474))-COLUMN($G474:AV474),1,1)))</f>
        <v>0</v>
      </c>
      <c r="AW481" s="202">
        <f ca="1">-SUMPRODUCT($G476:AW476,N(OFFSET($G474:AW474,0,MAX(COLUMN($G474:AW474))-COLUMN($G474:AW474),1,1)))</f>
        <v>0</v>
      </c>
      <c r="AX481" s="202">
        <f ca="1">-SUMPRODUCT($G476:AX476,N(OFFSET($G474:AX474,0,MAX(COLUMN($G474:AX474))-COLUMN($G474:AX474),1,1)))</f>
        <v>0</v>
      </c>
      <c r="AY481" s="202">
        <f ca="1">-SUMPRODUCT($G476:AY476,N(OFFSET($G474:AY474,0,MAX(COLUMN($G474:AY474))-COLUMN($G474:AY474),1,1)))</f>
        <v>0</v>
      </c>
      <c r="AZ481" s="202">
        <f ca="1">-SUMPRODUCT($G476:AZ476,N(OFFSET($G474:AZ474,0,MAX(COLUMN($G474:AZ474))-COLUMN($G474:AZ474),1,1)))</f>
        <v>0</v>
      </c>
      <c r="BA481" s="202">
        <f ca="1">-SUMPRODUCT($G476:BA476,N(OFFSET($G474:BA474,0,MAX(COLUMN($G474:BA474))-COLUMN($G474:BA474),1,1)))</f>
        <v>0</v>
      </c>
      <c r="BB481" s="202">
        <f ca="1">-SUMPRODUCT($G476:BB476,N(OFFSET($G474:BB474,0,MAX(COLUMN($G474:BB474))-COLUMN($G474:BB474),1,1)))</f>
        <v>0</v>
      </c>
      <c r="BC481" s="202">
        <f ca="1">-SUMPRODUCT($G476:BC476,N(OFFSET($G474:BC474,0,MAX(COLUMN($G474:BC474))-COLUMN($G474:BC474),1,1)))</f>
        <v>0</v>
      </c>
      <c r="BD481" s="202">
        <f ca="1">-SUMPRODUCT($G476:BD476,N(OFFSET($G474:BD474,0,MAX(COLUMN($G474:BD474))-COLUMN($G474:BD474),1,1)))</f>
        <v>0</v>
      </c>
      <c r="BE481" s="202">
        <f ca="1">-SUMPRODUCT($G476:BE476,N(OFFSET($G474:BE474,0,MAX(COLUMN($G474:BE474))-COLUMN($G474:BE474),1,1)))</f>
        <v>0</v>
      </c>
      <c r="BF481" s="202">
        <f ca="1">-SUMPRODUCT($G476:BF476,N(OFFSET($G474:BF474,0,MAX(COLUMN($G474:BF474))-COLUMN($G474:BF474),1,1)))</f>
        <v>0</v>
      </c>
      <c r="BG481" s="202">
        <f ca="1">-SUMPRODUCT($G476:BG476,N(OFFSET($G474:BG474,0,MAX(COLUMN($G474:BG474))-COLUMN($G474:BG474),1,1)))</f>
        <v>0</v>
      </c>
      <c r="BH481" s="202">
        <f ca="1">-SUMPRODUCT($G476:BH476,N(OFFSET($G474:BH474,0,MAX(COLUMN($G474:BH474))-COLUMN($G474:BH474),1,1)))</f>
        <v>0</v>
      </c>
      <c r="BI481" s="144"/>
    </row>
    <row r="482" spans="1:61" x14ac:dyDescent="0.25">
      <c r="A482" s="199" t="s">
        <v>114</v>
      </c>
      <c r="B482" s="199"/>
      <c r="D482" s="92">
        <f ca="1">SUM(D479:D481)</f>
        <v>0</v>
      </c>
      <c r="G482" s="92">
        <f ca="1">SUM(G479:G481)</f>
        <v>0</v>
      </c>
      <c r="H482" s="92">
        <f ca="1">SUM(H479:H481)</f>
        <v>0</v>
      </c>
      <c r="I482" s="92">
        <f ca="1">SUM(I479:I481)</f>
        <v>0</v>
      </c>
      <c r="J482" s="92">
        <f t="shared" ref="J482:BH482" ca="1" si="258">SUM(J479:J481)</f>
        <v>0</v>
      </c>
      <c r="K482" s="92">
        <f t="shared" ca="1" si="258"/>
        <v>44.931999999999995</v>
      </c>
      <c r="L482" s="92">
        <f t="shared" ca="1" si="258"/>
        <v>42.675999999999995</v>
      </c>
      <c r="M482" s="92">
        <f t="shared" ca="1" si="258"/>
        <v>40.419999999999995</v>
      </c>
      <c r="N482" s="92">
        <f t="shared" ca="1" si="258"/>
        <v>38.163999999999994</v>
      </c>
      <c r="O482" s="92">
        <f t="shared" ca="1" si="258"/>
        <v>35.907999999999994</v>
      </c>
      <c r="P482" s="92">
        <f t="shared" ca="1" si="258"/>
        <v>33.651999999999994</v>
      </c>
      <c r="Q482" s="92">
        <f t="shared" ca="1" si="258"/>
        <v>31.395999999999994</v>
      </c>
      <c r="R482" s="92">
        <f t="shared" ca="1" si="258"/>
        <v>29.139999999999993</v>
      </c>
      <c r="S482" s="92">
        <f t="shared" ca="1" si="258"/>
        <v>26.883999999999993</v>
      </c>
      <c r="T482" s="92">
        <f t="shared" ca="1" si="258"/>
        <v>24.627999999999993</v>
      </c>
      <c r="U482" s="92">
        <f t="shared" ca="1" si="258"/>
        <v>22.371999999999993</v>
      </c>
      <c r="V482" s="92">
        <f t="shared" ca="1" si="258"/>
        <v>20.115999999999993</v>
      </c>
      <c r="W482" s="92">
        <f t="shared" ca="1" si="258"/>
        <v>17.859999999999992</v>
      </c>
      <c r="X482" s="92">
        <f t="shared" ca="1" si="258"/>
        <v>15.603999999999992</v>
      </c>
      <c r="Y482" s="92">
        <f t="shared" ca="1" si="258"/>
        <v>13.347999999999992</v>
      </c>
      <c r="Z482" s="92">
        <f t="shared" ca="1" si="258"/>
        <v>11.091999999999992</v>
      </c>
      <c r="AA482" s="92">
        <f t="shared" ca="1" si="258"/>
        <v>8.8359999999999914</v>
      </c>
      <c r="AB482" s="92">
        <f t="shared" ca="1" si="258"/>
        <v>6.5799999999999912</v>
      </c>
      <c r="AC482" s="92">
        <f t="shared" ca="1" si="258"/>
        <v>4.323999999999991</v>
      </c>
      <c r="AD482" s="92">
        <f t="shared" ca="1" si="258"/>
        <v>2.0679999999999912</v>
      </c>
      <c r="AE482" s="92">
        <f t="shared" ca="1" si="258"/>
        <v>8.8817841970012523E-15</v>
      </c>
      <c r="AF482" s="92">
        <f t="shared" ca="1" si="258"/>
        <v>8.8817841970012523E-15</v>
      </c>
      <c r="AG482" s="92">
        <f t="shared" ca="1" si="258"/>
        <v>8.8817841970012523E-15</v>
      </c>
      <c r="AH482" s="92">
        <f t="shared" ca="1" si="258"/>
        <v>8.8817841970012523E-15</v>
      </c>
      <c r="AI482" s="92">
        <f t="shared" ca="1" si="258"/>
        <v>8.8817841970012523E-15</v>
      </c>
      <c r="AJ482" s="92">
        <f t="shared" ca="1" si="258"/>
        <v>8.8817841970012523E-15</v>
      </c>
      <c r="AK482" s="92">
        <f t="shared" ca="1" si="258"/>
        <v>8.8817841970012523E-15</v>
      </c>
      <c r="AL482" s="92">
        <f t="shared" ca="1" si="258"/>
        <v>8.8817841970012523E-15</v>
      </c>
      <c r="AM482" s="92">
        <f t="shared" ca="1" si="258"/>
        <v>8.8817841970012523E-15</v>
      </c>
      <c r="AN482" s="92">
        <f t="shared" ca="1" si="258"/>
        <v>8.8817841970012523E-15</v>
      </c>
      <c r="AO482" s="92">
        <f t="shared" ca="1" si="258"/>
        <v>8.8817841970012523E-15</v>
      </c>
      <c r="AP482" s="92">
        <f t="shared" ca="1" si="258"/>
        <v>8.8817841970012523E-15</v>
      </c>
      <c r="AQ482" s="92">
        <f t="shared" ca="1" si="258"/>
        <v>8.8817841970012523E-15</v>
      </c>
      <c r="AR482" s="92">
        <f t="shared" ca="1" si="258"/>
        <v>8.8817841970012523E-15</v>
      </c>
      <c r="AS482" s="92">
        <f t="shared" ca="1" si="258"/>
        <v>8.8817841970012523E-15</v>
      </c>
      <c r="AT482" s="92">
        <f t="shared" ca="1" si="258"/>
        <v>8.8817841970012523E-15</v>
      </c>
      <c r="AU482" s="92">
        <f t="shared" ca="1" si="258"/>
        <v>8.8817841970012523E-15</v>
      </c>
      <c r="AV482" s="92">
        <f t="shared" ca="1" si="258"/>
        <v>8.8817841970012523E-15</v>
      </c>
      <c r="AW482" s="92">
        <f t="shared" ca="1" si="258"/>
        <v>8.8817841970012523E-15</v>
      </c>
      <c r="AX482" s="92">
        <f t="shared" ca="1" si="258"/>
        <v>8.8817841970012523E-15</v>
      </c>
      <c r="AY482" s="92">
        <f t="shared" ca="1" si="258"/>
        <v>8.8817841970012523E-15</v>
      </c>
      <c r="AZ482" s="92">
        <f t="shared" ca="1" si="258"/>
        <v>8.8817841970012523E-15</v>
      </c>
      <c r="BA482" s="92">
        <f t="shared" ca="1" si="258"/>
        <v>8.8817841970012523E-15</v>
      </c>
      <c r="BB482" s="92">
        <f t="shared" ca="1" si="258"/>
        <v>8.8817841970012523E-15</v>
      </c>
      <c r="BC482" s="92">
        <f t="shared" ca="1" si="258"/>
        <v>8.8817841970012523E-15</v>
      </c>
      <c r="BD482" s="92">
        <f t="shared" ca="1" si="258"/>
        <v>8.8817841970012523E-15</v>
      </c>
      <c r="BE482" s="92">
        <f t="shared" ca="1" si="258"/>
        <v>8.8817841970012523E-15</v>
      </c>
      <c r="BF482" s="92">
        <f t="shared" ca="1" si="258"/>
        <v>8.8817841970012523E-15</v>
      </c>
      <c r="BG482" s="92">
        <f t="shared" ca="1" si="258"/>
        <v>8.8817841970012523E-15</v>
      </c>
      <c r="BH482" s="92">
        <f t="shared" ca="1" si="258"/>
        <v>8.8817841970012523E-15</v>
      </c>
    </row>
    <row r="483" spans="1:61" x14ac:dyDescent="0.25">
      <c r="A483" s="197"/>
      <c r="B483" s="197"/>
    </row>
    <row r="484" spans="1:61" x14ac:dyDescent="0.25">
      <c r="A484" s="197" t="s">
        <v>115</v>
      </c>
      <c r="B484" s="197"/>
      <c r="G484" s="83">
        <f ca="1">G482</f>
        <v>0</v>
      </c>
      <c r="H484" s="83">
        <f ca="1">H482</f>
        <v>0</v>
      </c>
      <c r="I484" s="83">
        <f ca="1">I482</f>
        <v>0</v>
      </c>
      <c r="J484" s="83">
        <f ca="1">J482</f>
        <v>0</v>
      </c>
      <c r="K484" s="83">
        <f t="shared" ref="K484:BH484" ca="1" si="259">K482</f>
        <v>44.931999999999995</v>
      </c>
      <c r="L484" s="83">
        <f t="shared" ca="1" si="259"/>
        <v>42.675999999999995</v>
      </c>
      <c r="M484" s="83">
        <f t="shared" ca="1" si="259"/>
        <v>40.419999999999995</v>
      </c>
      <c r="N484" s="83">
        <f t="shared" ca="1" si="259"/>
        <v>38.163999999999994</v>
      </c>
      <c r="O484" s="83">
        <f t="shared" ca="1" si="259"/>
        <v>35.907999999999994</v>
      </c>
      <c r="P484" s="83">
        <f t="shared" ca="1" si="259"/>
        <v>33.651999999999994</v>
      </c>
      <c r="Q484" s="83">
        <f t="shared" ca="1" si="259"/>
        <v>31.395999999999994</v>
      </c>
      <c r="R484" s="83">
        <f t="shared" ca="1" si="259"/>
        <v>29.139999999999993</v>
      </c>
      <c r="S484" s="83">
        <f t="shared" ca="1" si="259"/>
        <v>26.883999999999993</v>
      </c>
      <c r="T484" s="83">
        <f t="shared" ca="1" si="259"/>
        <v>24.627999999999993</v>
      </c>
      <c r="U484" s="83">
        <f t="shared" ca="1" si="259"/>
        <v>22.371999999999993</v>
      </c>
      <c r="V484" s="83">
        <f t="shared" ca="1" si="259"/>
        <v>20.115999999999993</v>
      </c>
      <c r="W484" s="83">
        <f t="shared" ca="1" si="259"/>
        <v>17.859999999999992</v>
      </c>
      <c r="X484" s="83">
        <f t="shared" ca="1" si="259"/>
        <v>15.603999999999992</v>
      </c>
      <c r="Y484" s="83">
        <f t="shared" ca="1" si="259"/>
        <v>13.347999999999992</v>
      </c>
      <c r="Z484" s="83">
        <f t="shared" ca="1" si="259"/>
        <v>11.091999999999992</v>
      </c>
      <c r="AA484" s="83">
        <f t="shared" ca="1" si="259"/>
        <v>8.8359999999999914</v>
      </c>
      <c r="AB484" s="83">
        <f t="shared" ca="1" si="259"/>
        <v>6.5799999999999912</v>
      </c>
      <c r="AC484" s="83">
        <f t="shared" ca="1" si="259"/>
        <v>4.323999999999991</v>
      </c>
      <c r="AD484" s="83">
        <f t="shared" ca="1" si="259"/>
        <v>2.0679999999999912</v>
      </c>
      <c r="AE484" s="83">
        <f t="shared" ca="1" si="259"/>
        <v>8.8817841970012523E-15</v>
      </c>
      <c r="AF484" s="83">
        <f t="shared" ca="1" si="259"/>
        <v>8.8817841970012523E-15</v>
      </c>
      <c r="AG484" s="83">
        <f t="shared" ca="1" si="259"/>
        <v>8.8817841970012523E-15</v>
      </c>
      <c r="AH484" s="83">
        <f t="shared" ca="1" si="259"/>
        <v>8.8817841970012523E-15</v>
      </c>
      <c r="AI484" s="83">
        <f t="shared" ca="1" si="259"/>
        <v>8.8817841970012523E-15</v>
      </c>
      <c r="AJ484" s="83">
        <f t="shared" ca="1" si="259"/>
        <v>8.8817841970012523E-15</v>
      </c>
      <c r="AK484" s="83">
        <f t="shared" ca="1" si="259"/>
        <v>8.8817841970012523E-15</v>
      </c>
      <c r="AL484" s="83">
        <f t="shared" ca="1" si="259"/>
        <v>8.8817841970012523E-15</v>
      </c>
      <c r="AM484" s="83">
        <f t="shared" ca="1" si="259"/>
        <v>8.8817841970012523E-15</v>
      </c>
      <c r="AN484" s="83">
        <f t="shared" ca="1" si="259"/>
        <v>8.8817841970012523E-15</v>
      </c>
      <c r="AO484" s="83">
        <f t="shared" ca="1" si="259"/>
        <v>8.8817841970012523E-15</v>
      </c>
      <c r="AP484" s="83">
        <f t="shared" ca="1" si="259"/>
        <v>8.8817841970012523E-15</v>
      </c>
      <c r="AQ484" s="83">
        <f t="shared" ca="1" si="259"/>
        <v>8.8817841970012523E-15</v>
      </c>
      <c r="AR484" s="83">
        <f t="shared" ca="1" si="259"/>
        <v>8.8817841970012523E-15</v>
      </c>
      <c r="AS484" s="83">
        <f t="shared" ca="1" si="259"/>
        <v>8.8817841970012523E-15</v>
      </c>
      <c r="AT484" s="83">
        <f t="shared" ca="1" si="259"/>
        <v>8.8817841970012523E-15</v>
      </c>
      <c r="AU484" s="83">
        <f t="shared" ca="1" si="259"/>
        <v>8.8817841970012523E-15</v>
      </c>
      <c r="AV484" s="83">
        <f t="shared" ca="1" si="259"/>
        <v>8.8817841970012523E-15</v>
      </c>
      <c r="AW484" s="83">
        <f t="shared" ca="1" si="259"/>
        <v>8.8817841970012523E-15</v>
      </c>
      <c r="AX484" s="83">
        <f t="shared" ca="1" si="259"/>
        <v>8.8817841970012523E-15</v>
      </c>
      <c r="AY484" s="83">
        <f t="shared" ca="1" si="259"/>
        <v>8.8817841970012523E-15</v>
      </c>
      <c r="AZ484" s="83">
        <f t="shared" ca="1" si="259"/>
        <v>8.8817841970012523E-15</v>
      </c>
      <c r="BA484" s="83">
        <f t="shared" ca="1" si="259"/>
        <v>8.8817841970012523E-15</v>
      </c>
      <c r="BB484" s="83">
        <f t="shared" ca="1" si="259"/>
        <v>8.8817841970012523E-15</v>
      </c>
      <c r="BC484" s="83">
        <f t="shared" ca="1" si="259"/>
        <v>8.8817841970012523E-15</v>
      </c>
      <c r="BD484" s="83">
        <f t="shared" ca="1" si="259"/>
        <v>8.8817841970012523E-15</v>
      </c>
      <c r="BE484" s="83">
        <f t="shared" ca="1" si="259"/>
        <v>8.8817841970012523E-15</v>
      </c>
      <c r="BF484" s="83">
        <f t="shared" ca="1" si="259"/>
        <v>8.8817841970012523E-15</v>
      </c>
      <c r="BG484" s="83">
        <f t="shared" ca="1" si="259"/>
        <v>8.8817841970012523E-15</v>
      </c>
      <c r="BH484" s="83">
        <f t="shared" ca="1" si="259"/>
        <v>8.8817841970012523E-15</v>
      </c>
    </row>
    <row r="485" spans="1:61" x14ac:dyDescent="0.25">
      <c r="A485" s="200" t="s">
        <v>133</v>
      </c>
      <c r="B485" s="200"/>
      <c r="C485" s="61">
        <f>$C$61</f>
        <v>2</v>
      </c>
      <c r="D485" s="189"/>
      <c r="G485" s="83">
        <f t="shared" ref="G485:BH485" ca="1" si="260">SUM(OFFSET(G484,0,0,1,-MIN($C485,G$55+1)))/$C485</f>
        <v>0</v>
      </c>
      <c r="H485" s="83">
        <f t="shared" ca="1" si="260"/>
        <v>0</v>
      </c>
      <c r="I485" s="83">
        <f t="shared" ca="1" si="260"/>
        <v>0</v>
      </c>
      <c r="J485" s="83">
        <f t="shared" ca="1" si="260"/>
        <v>0</v>
      </c>
      <c r="K485" s="210">
        <f ca="1">(K484+K476)/2*1/13</f>
        <v>3.4635384615384615</v>
      </c>
      <c r="L485" s="83">
        <f t="shared" ca="1" si="260"/>
        <v>43.803999999999995</v>
      </c>
      <c r="M485" s="83">
        <f t="shared" ca="1" si="260"/>
        <v>41.547999999999995</v>
      </c>
      <c r="N485" s="83">
        <f t="shared" ca="1" si="260"/>
        <v>39.291999999999994</v>
      </c>
      <c r="O485" s="83">
        <f t="shared" ca="1" si="260"/>
        <v>37.035999999999994</v>
      </c>
      <c r="P485" s="83">
        <f t="shared" ca="1" si="260"/>
        <v>34.779999999999994</v>
      </c>
      <c r="Q485" s="83">
        <f t="shared" ca="1" si="260"/>
        <v>32.523999999999994</v>
      </c>
      <c r="R485" s="83">
        <f t="shared" ca="1" si="260"/>
        <v>30.267999999999994</v>
      </c>
      <c r="S485" s="83">
        <f t="shared" ca="1" si="260"/>
        <v>28.011999999999993</v>
      </c>
      <c r="T485" s="83">
        <f t="shared" ca="1" si="260"/>
        <v>25.755999999999993</v>
      </c>
      <c r="U485" s="83">
        <f t="shared" ca="1" si="260"/>
        <v>23.499999999999993</v>
      </c>
      <c r="V485" s="83">
        <f t="shared" ca="1" si="260"/>
        <v>21.243999999999993</v>
      </c>
      <c r="W485" s="83">
        <f t="shared" ca="1" si="260"/>
        <v>18.987999999999992</v>
      </c>
      <c r="X485" s="83">
        <f t="shared" ca="1" si="260"/>
        <v>16.731999999999992</v>
      </c>
      <c r="Y485" s="83">
        <f t="shared" ca="1" si="260"/>
        <v>14.475999999999992</v>
      </c>
      <c r="Z485" s="83">
        <f t="shared" ca="1" si="260"/>
        <v>12.219999999999992</v>
      </c>
      <c r="AA485" s="83">
        <f t="shared" ca="1" si="260"/>
        <v>9.9639999999999915</v>
      </c>
      <c r="AB485" s="83">
        <f t="shared" ca="1" si="260"/>
        <v>7.7079999999999913</v>
      </c>
      <c r="AC485" s="83">
        <f t="shared" ca="1" si="260"/>
        <v>5.4519999999999911</v>
      </c>
      <c r="AD485" s="83">
        <f t="shared" ca="1" si="260"/>
        <v>3.1959999999999908</v>
      </c>
      <c r="AE485" s="83">
        <f t="shared" ca="1" si="260"/>
        <v>1.034</v>
      </c>
      <c r="AF485" s="83">
        <f t="shared" ca="1" si="260"/>
        <v>8.8817841970012523E-15</v>
      </c>
      <c r="AG485" s="83">
        <f t="shared" ca="1" si="260"/>
        <v>8.8817841970012523E-15</v>
      </c>
      <c r="AH485" s="83">
        <f t="shared" ca="1" si="260"/>
        <v>8.8817841970012523E-15</v>
      </c>
      <c r="AI485" s="83">
        <f t="shared" ca="1" si="260"/>
        <v>8.8817841970012523E-15</v>
      </c>
      <c r="AJ485" s="83">
        <f t="shared" ca="1" si="260"/>
        <v>8.8817841970012523E-15</v>
      </c>
      <c r="AK485" s="83">
        <f t="shared" ca="1" si="260"/>
        <v>8.8817841970012523E-15</v>
      </c>
      <c r="AL485" s="83">
        <f t="shared" ca="1" si="260"/>
        <v>8.8817841970012523E-15</v>
      </c>
      <c r="AM485" s="83">
        <f t="shared" ca="1" si="260"/>
        <v>8.8817841970012523E-15</v>
      </c>
      <c r="AN485" s="83">
        <f t="shared" ca="1" si="260"/>
        <v>8.8817841970012523E-15</v>
      </c>
      <c r="AO485" s="83">
        <f t="shared" ca="1" si="260"/>
        <v>8.8817841970012523E-15</v>
      </c>
      <c r="AP485" s="83">
        <f t="shared" ca="1" si="260"/>
        <v>8.8817841970012523E-15</v>
      </c>
      <c r="AQ485" s="83">
        <f t="shared" ca="1" si="260"/>
        <v>8.8817841970012523E-15</v>
      </c>
      <c r="AR485" s="83">
        <f t="shared" ca="1" si="260"/>
        <v>8.8817841970012523E-15</v>
      </c>
      <c r="AS485" s="83">
        <f t="shared" ca="1" si="260"/>
        <v>8.8817841970012523E-15</v>
      </c>
      <c r="AT485" s="83">
        <f t="shared" ca="1" si="260"/>
        <v>8.8817841970012523E-15</v>
      </c>
      <c r="AU485" s="83">
        <f t="shared" ca="1" si="260"/>
        <v>8.8817841970012523E-15</v>
      </c>
      <c r="AV485" s="83">
        <f t="shared" ca="1" si="260"/>
        <v>8.8817841970012523E-15</v>
      </c>
      <c r="AW485" s="83">
        <f t="shared" ca="1" si="260"/>
        <v>8.8817841970012523E-15</v>
      </c>
      <c r="AX485" s="83">
        <f t="shared" ca="1" si="260"/>
        <v>8.8817841970012523E-15</v>
      </c>
      <c r="AY485" s="83">
        <f t="shared" ca="1" si="260"/>
        <v>8.8817841970012523E-15</v>
      </c>
      <c r="AZ485" s="83">
        <f t="shared" ca="1" si="260"/>
        <v>8.8817841970012523E-15</v>
      </c>
      <c r="BA485" s="83">
        <f t="shared" ca="1" si="260"/>
        <v>8.8817841970012523E-15</v>
      </c>
      <c r="BB485" s="83">
        <f t="shared" ca="1" si="260"/>
        <v>8.8817841970012523E-15</v>
      </c>
      <c r="BC485" s="83">
        <f t="shared" ca="1" si="260"/>
        <v>8.8817841970012523E-15</v>
      </c>
      <c r="BD485" s="83">
        <f t="shared" ca="1" si="260"/>
        <v>8.8817841970012523E-15</v>
      </c>
      <c r="BE485" s="83">
        <f t="shared" ca="1" si="260"/>
        <v>8.8817841970012523E-15</v>
      </c>
      <c r="BF485" s="83">
        <f t="shared" ca="1" si="260"/>
        <v>8.8817841970012523E-15</v>
      </c>
      <c r="BG485" s="83">
        <f t="shared" ca="1" si="260"/>
        <v>8.8817841970012523E-15</v>
      </c>
      <c r="BH485" s="83">
        <f t="shared" ca="1" si="260"/>
        <v>8.8817841970012523E-15</v>
      </c>
    </row>
    <row r="486" spans="1:61" x14ac:dyDescent="0.25">
      <c r="A486" s="200" t="s">
        <v>140</v>
      </c>
      <c r="B486" s="200"/>
      <c r="C486" s="147">
        <f>$C$62</f>
        <v>0.46</v>
      </c>
      <c r="G486" s="83">
        <f t="shared" ref="G486:BG487" ca="1" si="261">G485*$C486</f>
        <v>0</v>
      </c>
      <c r="H486" s="83">
        <f t="shared" ca="1" si="261"/>
        <v>0</v>
      </c>
      <c r="I486" s="83">
        <f t="shared" ca="1" si="261"/>
        <v>0</v>
      </c>
      <c r="J486" s="83">
        <f t="shared" ca="1" si="261"/>
        <v>0</v>
      </c>
      <c r="K486" s="83">
        <f t="shared" ca="1" si="261"/>
        <v>1.5932276923076922</v>
      </c>
      <c r="L486" s="83">
        <f t="shared" ca="1" si="261"/>
        <v>20.149839999999998</v>
      </c>
      <c r="M486" s="83">
        <f t="shared" ca="1" si="261"/>
        <v>19.112079999999999</v>
      </c>
      <c r="N486" s="83">
        <f t="shared" ca="1" si="261"/>
        <v>18.074319999999997</v>
      </c>
      <c r="O486" s="83">
        <f t="shared" ca="1" si="261"/>
        <v>17.036559999999998</v>
      </c>
      <c r="P486" s="83">
        <f t="shared" ca="1" si="261"/>
        <v>15.998799999999997</v>
      </c>
      <c r="Q486" s="83">
        <f t="shared" ca="1" si="261"/>
        <v>14.961039999999997</v>
      </c>
      <c r="R486" s="83">
        <f t="shared" ca="1" si="261"/>
        <v>13.923279999999998</v>
      </c>
      <c r="S486" s="83">
        <f t="shared" ca="1" si="261"/>
        <v>12.885519999999998</v>
      </c>
      <c r="T486" s="83">
        <f t="shared" ca="1" si="261"/>
        <v>11.847759999999997</v>
      </c>
      <c r="U486" s="83">
        <f t="shared" ca="1" si="261"/>
        <v>10.809999999999997</v>
      </c>
      <c r="V486" s="83">
        <f t="shared" ca="1" si="261"/>
        <v>9.7722399999999965</v>
      </c>
      <c r="W486" s="83">
        <f t="shared" ca="1" si="261"/>
        <v>8.734479999999996</v>
      </c>
      <c r="X486" s="83">
        <f t="shared" ca="1" si="261"/>
        <v>7.6967199999999965</v>
      </c>
      <c r="Y486" s="83">
        <f t="shared" ca="1" si="261"/>
        <v>6.6589599999999969</v>
      </c>
      <c r="Z486" s="83">
        <f t="shared" ca="1" si="261"/>
        <v>5.6211999999999964</v>
      </c>
      <c r="AA486" s="83">
        <f t="shared" ca="1" si="261"/>
        <v>4.583439999999996</v>
      </c>
      <c r="AB486" s="83">
        <f t="shared" ca="1" si="261"/>
        <v>3.5456799999999959</v>
      </c>
      <c r="AC486" s="83">
        <f t="shared" ca="1" si="261"/>
        <v>2.5079199999999959</v>
      </c>
      <c r="AD486" s="83">
        <f t="shared" ca="1" si="261"/>
        <v>1.4701599999999959</v>
      </c>
      <c r="AE486" s="83">
        <f t="shared" ca="1" si="261"/>
        <v>0.47564000000000001</v>
      </c>
      <c r="AF486" s="83">
        <f t="shared" ca="1" si="261"/>
        <v>4.0856207306205765E-15</v>
      </c>
      <c r="AG486" s="83">
        <f t="shared" ca="1" si="261"/>
        <v>4.0856207306205765E-15</v>
      </c>
      <c r="AH486" s="83">
        <f t="shared" ca="1" si="261"/>
        <v>4.0856207306205765E-15</v>
      </c>
      <c r="AI486" s="83">
        <f t="shared" ca="1" si="261"/>
        <v>4.0856207306205765E-15</v>
      </c>
      <c r="AJ486" s="83">
        <f t="shared" ca="1" si="261"/>
        <v>4.0856207306205765E-15</v>
      </c>
      <c r="AK486" s="83">
        <f t="shared" ca="1" si="261"/>
        <v>4.0856207306205765E-15</v>
      </c>
      <c r="AL486" s="83">
        <f t="shared" ca="1" si="261"/>
        <v>4.0856207306205765E-15</v>
      </c>
      <c r="AM486" s="83">
        <f t="shared" ca="1" si="261"/>
        <v>4.0856207306205765E-15</v>
      </c>
      <c r="AN486" s="83">
        <f t="shared" ca="1" si="261"/>
        <v>4.0856207306205765E-15</v>
      </c>
      <c r="AO486" s="83">
        <f t="shared" ca="1" si="261"/>
        <v>4.0856207306205765E-15</v>
      </c>
      <c r="AP486" s="83">
        <f t="shared" ca="1" si="261"/>
        <v>4.0856207306205765E-15</v>
      </c>
      <c r="AQ486" s="83">
        <f t="shared" ca="1" si="261"/>
        <v>4.0856207306205765E-15</v>
      </c>
      <c r="AR486" s="83">
        <f t="shared" ca="1" si="261"/>
        <v>4.0856207306205765E-15</v>
      </c>
      <c r="AS486" s="83">
        <f t="shared" ca="1" si="261"/>
        <v>4.0856207306205765E-15</v>
      </c>
      <c r="AT486" s="83">
        <f t="shared" ca="1" si="261"/>
        <v>4.0856207306205765E-15</v>
      </c>
      <c r="AU486" s="83">
        <f t="shared" ca="1" si="261"/>
        <v>4.0856207306205765E-15</v>
      </c>
      <c r="AV486" s="83">
        <f t="shared" ca="1" si="261"/>
        <v>4.0856207306205765E-15</v>
      </c>
      <c r="AW486" s="83">
        <f t="shared" ca="1" si="261"/>
        <v>4.0856207306205765E-15</v>
      </c>
      <c r="AX486" s="83">
        <f t="shared" ca="1" si="261"/>
        <v>4.0856207306205765E-15</v>
      </c>
      <c r="AY486" s="83">
        <f t="shared" ca="1" si="261"/>
        <v>4.0856207306205765E-15</v>
      </c>
      <c r="AZ486" s="83">
        <f t="shared" ca="1" si="261"/>
        <v>4.0856207306205765E-15</v>
      </c>
      <c r="BA486" s="83">
        <f t="shared" ca="1" si="261"/>
        <v>4.0856207306205765E-15</v>
      </c>
      <c r="BB486" s="83">
        <f t="shared" ca="1" si="261"/>
        <v>4.0856207306205765E-15</v>
      </c>
      <c r="BC486" s="83">
        <f t="shared" ca="1" si="261"/>
        <v>4.0856207306205765E-15</v>
      </c>
      <c r="BD486" s="83">
        <f t="shared" ca="1" si="261"/>
        <v>4.0856207306205765E-15</v>
      </c>
      <c r="BE486" s="83">
        <f t="shared" ca="1" si="261"/>
        <v>4.0856207306205765E-15</v>
      </c>
      <c r="BF486" s="83">
        <f t="shared" ca="1" si="261"/>
        <v>4.0856207306205765E-15</v>
      </c>
      <c r="BG486" s="83">
        <f t="shared" ca="1" si="261"/>
        <v>4.0856207306205765E-15</v>
      </c>
      <c r="BH486" s="83">
        <f ca="1">BH485*$C486</f>
        <v>4.0856207306205765E-15</v>
      </c>
    </row>
    <row r="487" spans="1:61" x14ac:dyDescent="0.25">
      <c r="A487" s="200" t="s">
        <v>141</v>
      </c>
      <c r="B487" s="200"/>
      <c r="C487" s="147">
        <f>$C$63</f>
        <v>0.115</v>
      </c>
      <c r="G487" s="83">
        <f t="shared" ca="1" si="261"/>
        <v>0</v>
      </c>
      <c r="H487" s="83">
        <f t="shared" ca="1" si="261"/>
        <v>0</v>
      </c>
      <c r="I487" s="83">
        <f t="shared" ca="1" si="261"/>
        <v>0</v>
      </c>
      <c r="J487" s="83">
        <f t="shared" ca="1" si="261"/>
        <v>0</v>
      </c>
      <c r="K487" s="83">
        <f t="shared" ca="1" si="261"/>
        <v>0.18322118461538461</v>
      </c>
      <c r="L487" s="83">
        <f t="shared" ca="1" si="261"/>
        <v>2.3172315999999999</v>
      </c>
      <c r="M487" s="83">
        <f t="shared" ca="1" si="261"/>
        <v>2.1978892000000001</v>
      </c>
      <c r="N487" s="83">
        <f t="shared" ca="1" si="261"/>
        <v>2.0785467999999998</v>
      </c>
      <c r="O487" s="83">
        <f t="shared" ca="1" si="261"/>
        <v>1.9592044</v>
      </c>
      <c r="P487" s="83">
        <f t="shared" ca="1" si="261"/>
        <v>1.8398619999999999</v>
      </c>
      <c r="Q487" s="83">
        <f t="shared" ca="1" si="261"/>
        <v>1.7205195999999998</v>
      </c>
      <c r="R487" s="83">
        <f t="shared" ca="1" si="261"/>
        <v>1.6011772</v>
      </c>
      <c r="S487" s="83">
        <f t="shared" ca="1" si="261"/>
        <v>1.4818347999999999</v>
      </c>
      <c r="T487" s="83">
        <f t="shared" ca="1" si="261"/>
        <v>1.3624923999999998</v>
      </c>
      <c r="U487" s="83">
        <f t="shared" ca="1" si="261"/>
        <v>1.2431499999999998</v>
      </c>
      <c r="V487" s="83">
        <f t="shared" ca="1" si="261"/>
        <v>1.1238075999999997</v>
      </c>
      <c r="W487" s="83">
        <f t="shared" ca="1" si="261"/>
        <v>1.0044651999999996</v>
      </c>
      <c r="X487" s="83">
        <f t="shared" ca="1" si="261"/>
        <v>0.88512279999999965</v>
      </c>
      <c r="Y487" s="83">
        <f t="shared" ca="1" si="261"/>
        <v>0.76578039999999969</v>
      </c>
      <c r="Z487" s="83">
        <f t="shared" ca="1" si="261"/>
        <v>0.64643799999999962</v>
      </c>
      <c r="AA487" s="83">
        <f t="shared" ca="1" si="261"/>
        <v>0.52709559999999955</v>
      </c>
      <c r="AB487" s="83">
        <f t="shared" ca="1" si="261"/>
        <v>0.40775319999999954</v>
      </c>
      <c r="AC487" s="83">
        <f t="shared" ca="1" si="261"/>
        <v>0.28841079999999952</v>
      </c>
      <c r="AD487" s="83">
        <f t="shared" ca="1" si="261"/>
        <v>0.16906839999999954</v>
      </c>
      <c r="AE487" s="83">
        <f t="shared" ca="1" si="261"/>
        <v>5.46986E-2</v>
      </c>
      <c r="AF487" s="83">
        <f t="shared" ca="1" si="261"/>
        <v>4.6984638402136637E-16</v>
      </c>
      <c r="AG487" s="83">
        <f t="shared" ca="1" si="261"/>
        <v>4.6984638402136637E-16</v>
      </c>
      <c r="AH487" s="83">
        <f t="shared" ca="1" si="261"/>
        <v>4.6984638402136637E-16</v>
      </c>
      <c r="AI487" s="83">
        <f t="shared" ca="1" si="261"/>
        <v>4.6984638402136637E-16</v>
      </c>
      <c r="AJ487" s="83">
        <f t="shared" ca="1" si="261"/>
        <v>4.6984638402136637E-16</v>
      </c>
      <c r="AK487" s="83">
        <f t="shared" ca="1" si="261"/>
        <v>4.6984638402136637E-16</v>
      </c>
      <c r="AL487" s="83">
        <f t="shared" ca="1" si="261"/>
        <v>4.6984638402136637E-16</v>
      </c>
      <c r="AM487" s="83">
        <f t="shared" ca="1" si="261"/>
        <v>4.6984638402136637E-16</v>
      </c>
      <c r="AN487" s="83">
        <f t="shared" ca="1" si="261"/>
        <v>4.6984638402136637E-16</v>
      </c>
      <c r="AO487" s="83">
        <f t="shared" ca="1" si="261"/>
        <v>4.6984638402136637E-16</v>
      </c>
      <c r="AP487" s="83">
        <f t="shared" ca="1" si="261"/>
        <v>4.6984638402136637E-16</v>
      </c>
      <c r="AQ487" s="83">
        <f t="shared" ca="1" si="261"/>
        <v>4.6984638402136637E-16</v>
      </c>
      <c r="AR487" s="83">
        <f t="shared" ca="1" si="261"/>
        <v>4.6984638402136637E-16</v>
      </c>
      <c r="AS487" s="83">
        <f t="shared" ca="1" si="261"/>
        <v>4.6984638402136637E-16</v>
      </c>
      <c r="AT487" s="83">
        <f t="shared" ca="1" si="261"/>
        <v>4.6984638402136637E-16</v>
      </c>
      <c r="AU487" s="83">
        <f t="shared" ca="1" si="261"/>
        <v>4.6984638402136637E-16</v>
      </c>
      <c r="AV487" s="83">
        <f t="shared" ca="1" si="261"/>
        <v>4.6984638402136637E-16</v>
      </c>
      <c r="AW487" s="83">
        <f t="shared" ca="1" si="261"/>
        <v>4.6984638402136637E-16</v>
      </c>
      <c r="AX487" s="83">
        <f t="shared" ca="1" si="261"/>
        <v>4.6984638402136637E-16</v>
      </c>
      <c r="AY487" s="83">
        <f t="shared" ca="1" si="261"/>
        <v>4.6984638402136637E-16</v>
      </c>
      <c r="AZ487" s="83">
        <f t="shared" ca="1" si="261"/>
        <v>4.6984638402136637E-16</v>
      </c>
      <c r="BA487" s="83">
        <f t="shared" ca="1" si="261"/>
        <v>4.6984638402136637E-16</v>
      </c>
      <c r="BB487" s="83">
        <f t="shared" ca="1" si="261"/>
        <v>4.6984638402136637E-16</v>
      </c>
      <c r="BC487" s="83">
        <f t="shared" ca="1" si="261"/>
        <v>4.6984638402136637E-16</v>
      </c>
      <c r="BD487" s="83">
        <f t="shared" ca="1" si="261"/>
        <v>4.6984638402136637E-16</v>
      </c>
      <c r="BE487" s="83">
        <f t="shared" ca="1" si="261"/>
        <v>4.6984638402136637E-16</v>
      </c>
      <c r="BF487" s="83">
        <f t="shared" ca="1" si="261"/>
        <v>4.6984638402136637E-16</v>
      </c>
      <c r="BG487" s="83">
        <f t="shared" ca="1" si="261"/>
        <v>4.6984638402136637E-16</v>
      </c>
      <c r="BH487" s="83">
        <f ca="1">BH486*$C487</f>
        <v>4.6984638402136637E-16</v>
      </c>
    </row>
    <row r="489" spans="1:61" x14ac:dyDescent="0.25">
      <c r="A489" s="196" t="str">
        <f>A$41</f>
        <v>Ft Myers Black Start Upgrades</v>
      </c>
      <c r="B489" s="196"/>
      <c r="G489" s="209">
        <f>IF(K$56&lt;&gt;YEAR($R$62),0,(1*$C496*$S$62))</f>
        <v>4.1666666666666666E-3</v>
      </c>
      <c r="H489" s="212">
        <f>MIN(1-SUM(G$489:$G489),$C496)</f>
        <v>0.05</v>
      </c>
      <c r="I489" s="212">
        <f>MIN(1-SUM($G$489:H489),$C496)</f>
        <v>0.05</v>
      </c>
      <c r="J489" s="212">
        <f>MIN(1-SUM($G$489:I489),$C496)</f>
        <v>0.05</v>
      </c>
      <c r="K489" s="212">
        <f>MIN(1-SUM($G$489:J489),$C496)</f>
        <v>0.05</v>
      </c>
      <c r="L489" s="212">
        <f>MIN(1-SUM($G$489:K489),$C496)</f>
        <v>0.05</v>
      </c>
      <c r="M489" s="212">
        <f>MIN(1-SUM($G$489:L489),$C496)</f>
        <v>0.05</v>
      </c>
      <c r="N489" s="212">
        <f>MIN(1-SUM($G$489:M489),$C496)</f>
        <v>0.05</v>
      </c>
      <c r="O489" s="212">
        <f>MIN(1-SUM($G$489:N489),$C496)</f>
        <v>0.05</v>
      </c>
      <c r="P489" s="212">
        <f>MIN(1-SUM($G$489:O489),$C496)</f>
        <v>0.05</v>
      </c>
      <c r="Q489" s="212">
        <f>MIN(1-SUM($G$489:P489),$C496)</f>
        <v>0.05</v>
      </c>
      <c r="R489" s="212">
        <f>MIN(1-SUM($G$489:Q489),$C496)</f>
        <v>0.05</v>
      </c>
      <c r="S489" s="212">
        <f>MIN(1-SUM($G$489:R489),$C496)</f>
        <v>0.05</v>
      </c>
      <c r="T489" s="212">
        <f>MIN(1-SUM($G$489:S489),$C496)</f>
        <v>0.05</v>
      </c>
      <c r="U489" s="212">
        <f>MIN(1-SUM($G$489:T489),$C496)</f>
        <v>0.05</v>
      </c>
      <c r="V489" s="212">
        <f>MIN(1-SUM($G$489:U489),$C496)</f>
        <v>0.05</v>
      </c>
      <c r="W489" s="212">
        <f>MIN(1-SUM($G$489:V489),$C496)</f>
        <v>0.05</v>
      </c>
      <c r="X489" s="212">
        <f>MIN(1-SUM($G$489:W489),$C496)</f>
        <v>0.05</v>
      </c>
      <c r="Y489" s="212">
        <f>MIN(1-SUM($G$489:X489),$C496)</f>
        <v>0.05</v>
      </c>
      <c r="Z489" s="212">
        <f>MIN(1-SUM($G$489:Y489),$C496)</f>
        <v>0.05</v>
      </c>
      <c r="AA489" s="212">
        <f>MIN(1-SUM($G$489:Z489),$C496)</f>
        <v>4.5833333333332948E-2</v>
      </c>
      <c r="AB489" s="212">
        <f>MIN(1-SUM($G$489:AA489),$C496)</f>
        <v>0</v>
      </c>
      <c r="AC489" s="212">
        <f>MIN(1-SUM($G$489:AB489),$C496)</f>
        <v>0</v>
      </c>
      <c r="AD489" s="212">
        <f>MIN(1-SUM($G$489:AC489),$C496)</f>
        <v>0</v>
      </c>
      <c r="AE489" s="212">
        <f>MIN(1-SUM($G$489:AD489),$C496)</f>
        <v>0</v>
      </c>
      <c r="AF489" s="212">
        <f>MIN(1-SUM($G$489:AE489),$C496)</f>
        <v>0</v>
      </c>
      <c r="AG489" s="212">
        <f>MIN(1-SUM($G$489:AF489),$C496)</f>
        <v>0</v>
      </c>
      <c r="AH489" s="212">
        <f>MIN(1-SUM($G$489:AG489),$C496)</f>
        <v>0</v>
      </c>
      <c r="AI489" s="212">
        <f>MIN(1-SUM($G$489:AH489),$C496)</f>
        <v>0</v>
      </c>
      <c r="AJ489" s="212">
        <f>MIN(1-SUM($G$489:AI489),$C496)</f>
        <v>0</v>
      </c>
      <c r="AK489" s="212">
        <f>MIN(1-SUM($G$489:AJ489),$C496)</f>
        <v>0</v>
      </c>
      <c r="AL489" s="212">
        <f>MIN(1-SUM($G$489:AK489),$C496)</f>
        <v>0</v>
      </c>
      <c r="AM489" s="212">
        <f>MIN(1-SUM($G$489:AL489),$C496)</f>
        <v>0</v>
      </c>
      <c r="AN489" s="212">
        <f>MIN(1-SUM($G$489:AM489),$C496)</f>
        <v>0</v>
      </c>
      <c r="AO489" s="212">
        <f>MIN(1-SUM($G$489:AN489),$C496)</f>
        <v>0</v>
      </c>
      <c r="AP489" s="212">
        <f>MIN(1-SUM($G$489:AO489),$C496)</f>
        <v>0</v>
      </c>
      <c r="AQ489" s="212">
        <f>MIN(1-SUM($G$489:AP489),$C496)</f>
        <v>0</v>
      </c>
      <c r="AR489" s="212">
        <f>MIN(1-SUM($G$489:AQ489),$C496)</f>
        <v>0</v>
      </c>
      <c r="AS489" s="212">
        <f>MIN(1-SUM($G$489:AR489),$C496)</f>
        <v>0</v>
      </c>
      <c r="AT489" s="212">
        <f>MIN(1-SUM($G$489:AS489),$C496)</f>
        <v>0</v>
      </c>
      <c r="AU489" s="212">
        <f>MIN(1-SUM($G$489:AT489),$C496)</f>
        <v>0</v>
      </c>
      <c r="AV489" s="212">
        <f>MIN(1-SUM($G$489:AU489),$C496)</f>
        <v>0</v>
      </c>
      <c r="AW489" s="212">
        <f>MIN(1-SUM($G$489:AV489),$C496)</f>
        <v>0</v>
      </c>
      <c r="AX489" s="212">
        <f>MIN(1-SUM($G$489:AW489),$C496)</f>
        <v>0</v>
      </c>
      <c r="AY489" s="212">
        <f>MIN(1-SUM($G$489:AX489),$C496)</f>
        <v>0</v>
      </c>
      <c r="AZ489" s="212">
        <f>MIN(1-SUM($G$489:AY489),$C496)</f>
        <v>0</v>
      </c>
      <c r="BA489" s="212">
        <f>MIN(1-SUM($G$489:AZ489),$C496)</f>
        <v>0</v>
      </c>
      <c r="BB489" s="212">
        <f>MIN(1-SUM($G$489:BA489),$C496)</f>
        <v>0</v>
      </c>
      <c r="BC489" s="212">
        <f>MIN(1-SUM($G$489:BB489),$C496)</f>
        <v>0</v>
      </c>
      <c r="BD489" s="212">
        <f>MIN(1-SUM($G$489:BC489),$C496)</f>
        <v>0</v>
      </c>
      <c r="BE489" s="212">
        <f>MIN(1-SUM($G$489:BD489),$C496)</f>
        <v>0</v>
      </c>
      <c r="BF489" s="212">
        <f>MIN(1-SUM($G$489:BE489),$C496)</f>
        <v>0</v>
      </c>
      <c r="BG489" s="212">
        <f>MIN(1-SUM($G$489:BF489),$C496)</f>
        <v>0</v>
      </c>
      <c r="BH489" s="212">
        <f>MIN(1-SUM($G$489:BG489),$C496)</f>
        <v>0</v>
      </c>
    </row>
    <row r="490" spans="1:61" x14ac:dyDescent="0.25">
      <c r="A490" s="197" t="s">
        <v>132</v>
      </c>
      <c r="B490" s="197"/>
      <c r="G490" s="171">
        <f>G$60</f>
        <v>0.95</v>
      </c>
      <c r="H490" s="171">
        <f t="shared" ref="H490:M490" si="262">H$60</f>
        <v>0.98</v>
      </c>
      <c r="I490" s="171">
        <f t="shared" si="262"/>
        <v>0.96</v>
      </c>
      <c r="J490" s="171">
        <f t="shared" si="262"/>
        <v>0.96</v>
      </c>
      <c r="K490" s="171">
        <f t="shared" si="262"/>
        <v>0.96</v>
      </c>
      <c r="L490" s="171">
        <f t="shared" si="262"/>
        <v>0.96</v>
      </c>
      <c r="M490" s="171">
        <f t="shared" si="262"/>
        <v>0.96</v>
      </c>
      <c r="N490" s="171"/>
    </row>
    <row r="491" spans="1:61" x14ac:dyDescent="0.25">
      <c r="A491" s="197" t="s">
        <v>109</v>
      </c>
      <c r="B491" s="197"/>
      <c r="D491" s="144">
        <f>SUM(G491:N491)</f>
        <v>13.721735404799999</v>
      </c>
      <c r="G491" s="210">
        <f t="shared" ref="G491:N491" si="263">IF(YEAR($R$62)=G$56,SUM($G$41:$M$41)*G490,0)</f>
        <v>0</v>
      </c>
      <c r="H491" s="210">
        <f t="shared" si="263"/>
        <v>0</v>
      </c>
      <c r="I491" s="210">
        <f t="shared" si="263"/>
        <v>0</v>
      </c>
      <c r="J491" s="210">
        <f t="shared" si="263"/>
        <v>0</v>
      </c>
      <c r="K491" s="210">
        <f t="shared" si="263"/>
        <v>13.721735404799999</v>
      </c>
      <c r="L491" s="210">
        <f t="shared" si="263"/>
        <v>0</v>
      </c>
      <c r="M491" s="210">
        <f t="shared" si="263"/>
        <v>0</v>
      </c>
      <c r="N491" s="210">
        <f t="shared" si="263"/>
        <v>0</v>
      </c>
    </row>
    <row r="492" spans="1:61" x14ac:dyDescent="0.25">
      <c r="A492" s="197" t="s">
        <v>110</v>
      </c>
      <c r="B492" s="197"/>
      <c r="G492" s="144">
        <f t="shared" ref="G492:N492" si="264">+F492+G491</f>
        <v>0</v>
      </c>
      <c r="H492" s="144">
        <f t="shared" si="264"/>
        <v>0</v>
      </c>
      <c r="I492" s="144">
        <f t="shared" si="264"/>
        <v>0</v>
      </c>
      <c r="J492" s="144">
        <f t="shared" si="264"/>
        <v>0</v>
      </c>
      <c r="K492" s="144">
        <f t="shared" si="264"/>
        <v>13.721735404799999</v>
      </c>
      <c r="L492" s="144">
        <f t="shared" si="264"/>
        <v>13.721735404799999</v>
      </c>
      <c r="M492" s="144">
        <f t="shared" si="264"/>
        <v>13.721735404799999</v>
      </c>
      <c r="N492" s="144">
        <f t="shared" si="264"/>
        <v>13.721735404799999</v>
      </c>
    </row>
    <row r="493" spans="1:61" x14ac:dyDescent="0.25">
      <c r="A493" s="197"/>
      <c r="B493" s="197"/>
    </row>
    <row r="494" spans="1:61" x14ac:dyDescent="0.25">
      <c r="A494" s="198" t="s">
        <v>111</v>
      </c>
      <c r="B494" s="198"/>
      <c r="G494" s="144">
        <f t="shared" ref="G494:BH494" si="265">F497</f>
        <v>0</v>
      </c>
      <c r="H494" s="144">
        <f t="shared" ca="1" si="265"/>
        <v>0</v>
      </c>
      <c r="I494" s="144">
        <f t="shared" ca="1" si="265"/>
        <v>0</v>
      </c>
      <c r="J494" s="144">
        <f t="shared" ca="1" si="265"/>
        <v>0</v>
      </c>
      <c r="K494" s="144">
        <f t="shared" ca="1" si="265"/>
        <v>0</v>
      </c>
      <c r="L494" s="144">
        <f t="shared" ca="1" si="265"/>
        <v>13.664561507279998</v>
      </c>
      <c r="M494" s="144">
        <f t="shared" ca="1" si="265"/>
        <v>12.978474737039999</v>
      </c>
      <c r="N494" s="144">
        <f t="shared" ca="1" si="265"/>
        <v>12.2923879668</v>
      </c>
      <c r="O494" s="144">
        <f t="shared" ca="1" si="265"/>
        <v>11.60630119656</v>
      </c>
      <c r="P494" s="144">
        <f t="shared" ca="1" si="265"/>
        <v>10.920214426320001</v>
      </c>
      <c r="Q494" s="144">
        <f t="shared" ca="1" si="265"/>
        <v>10.234127656080002</v>
      </c>
      <c r="R494" s="144">
        <f t="shared" ca="1" si="265"/>
        <v>9.5480408858400025</v>
      </c>
      <c r="S494" s="144">
        <f t="shared" ca="1" si="265"/>
        <v>8.8619541156000032</v>
      </c>
      <c r="T494" s="144">
        <f t="shared" ca="1" si="265"/>
        <v>8.1758673453600039</v>
      </c>
      <c r="U494" s="144">
        <f t="shared" ca="1" si="265"/>
        <v>7.4897805751200037</v>
      </c>
      <c r="V494" s="144">
        <f t="shared" ca="1" si="265"/>
        <v>6.8036938048800035</v>
      </c>
      <c r="W494" s="144">
        <f t="shared" ca="1" si="265"/>
        <v>6.1176070346400033</v>
      </c>
      <c r="X494" s="144">
        <f t="shared" ca="1" si="265"/>
        <v>5.4315202644000031</v>
      </c>
      <c r="Y494" s="144">
        <f t="shared" ca="1" si="265"/>
        <v>4.7454334941600029</v>
      </c>
      <c r="Z494" s="144">
        <f t="shared" ca="1" si="265"/>
        <v>4.0593467239200027</v>
      </c>
      <c r="AA494" s="144">
        <f t="shared" ca="1" si="265"/>
        <v>3.3732599536800025</v>
      </c>
      <c r="AB494" s="144">
        <f t="shared" ca="1" si="265"/>
        <v>2.6871731834400023</v>
      </c>
      <c r="AC494" s="144">
        <f t="shared" ca="1" si="265"/>
        <v>2.0010864132000021</v>
      </c>
      <c r="AD494" s="144">
        <f t="shared" ca="1" si="265"/>
        <v>1.3149996429600022</v>
      </c>
      <c r="AE494" s="144">
        <f t="shared" ca="1" si="265"/>
        <v>0.62891287272000218</v>
      </c>
      <c r="AF494" s="144">
        <f t="shared" ca="1" si="265"/>
        <v>7.5495165674510645E-15</v>
      </c>
      <c r="AG494" s="144">
        <f t="shared" ca="1" si="265"/>
        <v>7.5495165674510645E-15</v>
      </c>
      <c r="AH494" s="144">
        <f t="shared" ca="1" si="265"/>
        <v>7.5495165674510645E-15</v>
      </c>
      <c r="AI494" s="144">
        <f t="shared" ca="1" si="265"/>
        <v>7.5495165674510645E-15</v>
      </c>
      <c r="AJ494" s="144">
        <f t="shared" ca="1" si="265"/>
        <v>7.5495165674510645E-15</v>
      </c>
      <c r="AK494" s="144">
        <f t="shared" ca="1" si="265"/>
        <v>7.5495165674510645E-15</v>
      </c>
      <c r="AL494" s="144">
        <f t="shared" ca="1" si="265"/>
        <v>7.5495165674510645E-15</v>
      </c>
      <c r="AM494" s="144">
        <f t="shared" ca="1" si="265"/>
        <v>7.5495165674510645E-15</v>
      </c>
      <c r="AN494" s="144">
        <f t="shared" ca="1" si="265"/>
        <v>7.5495165674510645E-15</v>
      </c>
      <c r="AO494" s="144">
        <f t="shared" ca="1" si="265"/>
        <v>7.5495165674510645E-15</v>
      </c>
      <c r="AP494" s="144">
        <f t="shared" ca="1" si="265"/>
        <v>7.5495165674510645E-15</v>
      </c>
      <c r="AQ494" s="144">
        <f t="shared" ca="1" si="265"/>
        <v>7.5495165674510645E-15</v>
      </c>
      <c r="AR494" s="144">
        <f t="shared" ca="1" si="265"/>
        <v>7.5495165674510645E-15</v>
      </c>
      <c r="AS494" s="144">
        <f t="shared" ca="1" si="265"/>
        <v>7.5495165674510645E-15</v>
      </c>
      <c r="AT494" s="144">
        <f t="shared" ca="1" si="265"/>
        <v>7.5495165674510645E-15</v>
      </c>
      <c r="AU494" s="144">
        <f t="shared" ca="1" si="265"/>
        <v>7.5495165674510645E-15</v>
      </c>
      <c r="AV494" s="144">
        <f t="shared" ca="1" si="265"/>
        <v>7.5495165674510645E-15</v>
      </c>
      <c r="AW494" s="144">
        <f t="shared" ca="1" si="265"/>
        <v>7.5495165674510645E-15</v>
      </c>
      <c r="AX494" s="144">
        <f t="shared" ca="1" si="265"/>
        <v>7.5495165674510645E-15</v>
      </c>
      <c r="AY494" s="144">
        <f t="shared" ca="1" si="265"/>
        <v>7.5495165674510645E-15</v>
      </c>
      <c r="AZ494" s="144">
        <f t="shared" ca="1" si="265"/>
        <v>7.5495165674510645E-15</v>
      </c>
      <c r="BA494" s="144">
        <f t="shared" ca="1" si="265"/>
        <v>7.5495165674510645E-15</v>
      </c>
      <c r="BB494" s="144">
        <f t="shared" ca="1" si="265"/>
        <v>7.5495165674510645E-15</v>
      </c>
      <c r="BC494" s="144">
        <f t="shared" ca="1" si="265"/>
        <v>7.5495165674510645E-15</v>
      </c>
      <c r="BD494" s="144">
        <f t="shared" ca="1" si="265"/>
        <v>7.5495165674510645E-15</v>
      </c>
      <c r="BE494" s="144">
        <f t="shared" ca="1" si="265"/>
        <v>7.5495165674510645E-15</v>
      </c>
      <c r="BF494" s="144">
        <f t="shared" ca="1" si="265"/>
        <v>7.5495165674510645E-15</v>
      </c>
      <c r="BG494" s="144">
        <f t="shared" ca="1" si="265"/>
        <v>7.5495165674510645E-15</v>
      </c>
      <c r="BH494" s="144">
        <f t="shared" ca="1" si="265"/>
        <v>7.5495165674510645E-15</v>
      </c>
      <c r="BI494" s="144"/>
    </row>
    <row r="495" spans="1:61" x14ac:dyDescent="0.25">
      <c r="A495" s="198" t="s">
        <v>112</v>
      </c>
      <c r="B495" s="198"/>
      <c r="D495" s="144">
        <f>SUM(G495:N495)</f>
        <v>13.721735404799999</v>
      </c>
      <c r="E495" s="144"/>
      <c r="F495" s="144"/>
      <c r="G495" s="144">
        <f>G491</f>
        <v>0</v>
      </c>
      <c r="H495" s="144">
        <f>H491</f>
        <v>0</v>
      </c>
      <c r="I495" s="144">
        <f>I491</f>
        <v>0</v>
      </c>
      <c r="J495" s="144">
        <f t="shared" ref="J495:BH495" si="266">J491</f>
        <v>0</v>
      </c>
      <c r="K495" s="144">
        <f t="shared" si="266"/>
        <v>13.721735404799999</v>
      </c>
      <c r="L495" s="144">
        <f t="shared" si="266"/>
        <v>0</v>
      </c>
      <c r="M495" s="144">
        <f t="shared" si="266"/>
        <v>0</v>
      </c>
      <c r="N495" s="144">
        <f t="shared" si="266"/>
        <v>0</v>
      </c>
      <c r="O495" s="144">
        <f t="shared" si="266"/>
        <v>0</v>
      </c>
      <c r="P495" s="144">
        <f t="shared" si="266"/>
        <v>0</v>
      </c>
      <c r="Q495" s="144">
        <f t="shared" si="266"/>
        <v>0</v>
      </c>
      <c r="R495" s="144">
        <f t="shared" si="266"/>
        <v>0</v>
      </c>
      <c r="S495" s="144">
        <f t="shared" si="266"/>
        <v>0</v>
      </c>
      <c r="T495" s="144">
        <f t="shared" si="266"/>
        <v>0</v>
      </c>
      <c r="U495" s="144">
        <f t="shared" si="266"/>
        <v>0</v>
      </c>
      <c r="V495" s="144">
        <f t="shared" si="266"/>
        <v>0</v>
      </c>
      <c r="W495" s="144">
        <f t="shared" si="266"/>
        <v>0</v>
      </c>
      <c r="X495" s="144">
        <f t="shared" si="266"/>
        <v>0</v>
      </c>
      <c r="Y495" s="144">
        <f t="shared" si="266"/>
        <v>0</v>
      </c>
      <c r="Z495" s="144">
        <f t="shared" si="266"/>
        <v>0</v>
      </c>
      <c r="AA495" s="144">
        <f t="shared" si="266"/>
        <v>0</v>
      </c>
      <c r="AB495" s="144">
        <f t="shared" si="266"/>
        <v>0</v>
      </c>
      <c r="AC495" s="144">
        <f t="shared" si="266"/>
        <v>0</v>
      </c>
      <c r="AD495" s="144">
        <f t="shared" si="266"/>
        <v>0</v>
      </c>
      <c r="AE495" s="144">
        <f t="shared" si="266"/>
        <v>0</v>
      </c>
      <c r="AF495" s="144">
        <f t="shared" si="266"/>
        <v>0</v>
      </c>
      <c r="AG495" s="144">
        <f t="shared" si="266"/>
        <v>0</v>
      </c>
      <c r="AH495" s="144">
        <f t="shared" si="266"/>
        <v>0</v>
      </c>
      <c r="AI495" s="144">
        <f t="shared" si="266"/>
        <v>0</v>
      </c>
      <c r="AJ495" s="144">
        <f t="shared" si="266"/>
        <v>0</v>
      </c>
      <c r="AK495" s="144">
        <f t="shared" si="266"/>
        <v>0</v>
      </c>
      <c r="AL495" s="144">
        <f t="shared" si="266"/>
        <v>0</v>
      </c>
      <c r="AM495" s="144">
        <f t="shared" si="266"/>
        <v>0</v>
      </c>
      <c r="AN495" s="144">
        <f t="shared" si="266"/>
        <v>0</v>
      </c>
      <c r="AO495" s="144">
        <f t="shared" si="266"/>
        <v>0</v>
      </c>
      <c r="AP495" s="144">
        <f t="shared" si="266"/>
        <v>0</v>
      </c>
      <c r="AQ495" s="144">
        <f t="shared" si="266"/>
        <v>0</v>
      </c>
      <c r="AR495" s="144">
        <f t="shared" si="266"/>
        <v>0</v>
      </c>
      <c r="AS495" s="144">
        <f t="shared" si="266"/>
        <v>0</v>
      </c>
      <c r="AT495" s="144">
        <f t="shared" si="266"/>
        <v>0</v>
      </c>
      <c r="AU495" s="144">
        <f t="shared" si="266"/>
        <v>0</v>
      </c>
      <c r="AV495" s="144">
        <f t="shared" si="266"/>
        <v>0</v>
      </c>
      <c r="AW495" s="144">
        <f t="shared" si="266"/>
        <v>0</v>
      </c>
      <c r="AX495" s="144">
        <f t="shared" si="266"/>
        <v>0</v>
      </c>
      <c r="AY495" s="144">
        <f t="shared" si="266"/>
        <v>0</v>
      </c>
      <c r="AZ495" s="144">
        <f t="shared" si="266"/>
        <v>0</v>
      </c>
      <c r="BA495" s="144">
        <f t="shared" si="266"/>
        <v>0</v>
      </c>
      <c r="BB495" s="144">
        <f t="shared" si="266"/>
        <v>0</v>
      </c>
      <c r="BC495" s="144">
        <f t="shared" si="266"/>
        <v>0</v>
      </c>
      <c r="BD495" s="144">
        <f t="shared" si="266"/>
        <v>0</v>
      </c>
      <c r="BE495" s="144">
        <f t="shared" si="266"/>
        <v>0</v>
      </c>
      <c r="BF495" s="144">
        <f t="shared" si="266"/>
        <v>0</v>
      </c>
      <c r="BG495" s="144">
        <f t="shared" si="266"/>
        <v>0</v>
      </c>
      <c r="BH495" s="144">
        <f t="shared" si="266"/>
        <v>0</v>
      </c>
      <c r="BI495" s="144"/>
    </row>
    <row r="496" spans="1:61" x14ac:dyDescent="0.25">
      <c r="A496" s="198" t="s">
        <v>113</v>
      </c>
      <c r="B496" s="198"/>
      <c r="C496" s="147">
        <f>C$41</f>
        <v>0.05</v>
      </c>
      <c r="D496" s="144">
        <f ca="1">SUM(G496:BH496)</f>
        <v>-13.72173540479999</v>
      </c>
      <c r="G496" s="202">
        <f ca="1">-SUMPRODUCT(G491:$G491,N(OFFSET(G489:$G489,0,MAX(COLUMN(G489:$G489))-COLUMN(G489:$G489),1,1)))</f>
        <v>0</v>
      </c>
      <c r="H496" s="202">
        <f ca="1">-SUMPRODUCT($G491:H491,N(OFFSET($G489:H489,0,MAX(COLUMN($G489:H489))-COLUMN($G489:H489),1,1)))</f>
        <v>0</v>
      </c>
      <c r="I496" s="202">
        <f ca="1">-SUMPRODUCT($G491:I491,N(OFFSET($G489:I489,0,MAX(COLUMN($G489:I489))-COLUMN($G489:I489),1,1)))</f>
        <v>0</v>
      </c>
      <c r="J496" s="202">
        <f ca="1">-SUMPRODUCT($G491:J491,N(OFFSET($G489:J489,0,MAX(COLUMN($G489:J489))-COLUMN($G489:J489),1,1)))</f>
        <v>0</v>
      </c>
      <c r="K496" s="202">
        <f ca="1">-SUMPRODUCT($G491:K491,N(OFFSET($G489:K489,0,MAX(COLUMN($G489:K489))-COLUMN($G489:K489),1,1)))</f>
        <v>-5.7173897519999996E-2</v>
      </c>
      <c r="L496" s="202">
        <f ca="1">-SUMPRODUCT($G491:L491,N(OFFSET($G489:L489,0,MAX(COLUMN($G489:L489))-COLUMN($G489:L489),1,1)))</f>
        <v>-0.68608677023999998</v>
      </c>
      <c r="M496" s="202">
        <f ca="1">-SUMPRODUCT($G491:M491,N(OFFSET($G489:M489,0,MAX(COLUMN($G489:M489))-COLUMN($G489:M489),1,1)))</f>
        <v>-0.68608677023999998</v>
      </c>
      <c r="N496" s="202">
        <f ca="1">-SUMPRODUCT($G491:N491,N(OFFSET($G489:N489,0,MAX(COLUMN($G489:N489))-COLUMN($G489:N489),1,1)))</f>
        <v>-0.68608677023999998</v>
      </c>
      <c r="O496" s="202">
        <f ca="1">-SUMPRODUCT($G491:O491,N(OFFSET($G489:O489,0,MAX(COLUMN($G489:O489))-COLUMN($G489:O489),1,1)))</f>
        <v>-0.68608677023999998</v>
      </c>
      <c r="P496" s="202">
        <f ca="1">-SUMPRODUCT($G491:P491,N(OFFSET($G489:P489,0,MAX(COLUMN($G489:P489))-COLUMN($G489:P489),1,1)))</f>
        <v>-0.68608677023999998</v>
      </c>
      <c r="Q496" s="202">
        <f ca="1">-SUMPRODUCT($G491:Q491,N(OFFSET($G489:Q489,0,MAX(COLUMN($G489:Q489))-COLUMN($G489:Q489),1,1)))</f>
        <v>-0.68608677023999998</v>
      </c>
      <c r="R496" s="202">
        <f ca="1">-SUMPRODUCT($G491:R491,N(OFFSET($G489:R489,0,MAX(COLUMN($G489:R489))-COLUMN($G489:R489),1,1)))</f>
        <v>-0.68608677023999998</v>
      </c>
      <c r="S496" s="202">
        <f ca="1">-SUMPRODUCT($G491:S491,N(OFFSET($G489:S489,0,MAX(COLUMN($G489:S489))-COLUMN($G489:S489),1,1)))</f>
        <v>-0.68608677023999998</v>
      </c>
      <c r="T496" s="202">
        <f ca="1">-SUMPRODUCT($G491:T491,N(OFFSET($G489:T489,0,MAX(COLUMN($G489:T489))-COLUMN($G489:T489),1,1)))</f>
        <v>-0.68608677023999998</v>
      </c>
      <c r="U496" s="202">
        <f ca="1">-SUMPRODUCT($G491:U491,N(OFFSET($G489:U489,0,MAX(COLUMN($G489:U489))-COLUMN($G489:U489),1,1)))</f>
        <v>-0.68608677023999998</v>
      </c>
      <c r="V496" s="202">
        <f ca="1">-SUMPRODUCT($G491:V491,N(OFFSET($G489:V489,0,MAX(COLUMN($G489:V489))-COLUMN($G489:V489),1,1)))</f>
        <v>-0.68608677023999998</v>
      </c>
      <c r="W496" s="202">
        <f ca="1">-SUMPRODUCT($G491:W491,N(OFFSET($G489:W489,0,MAX(COLUMN($G489:W489))-COLUMN($G489:W489),1,1)))</f>
        <v>-0.68608677023999998</v>
      </c>
      <c r="X496" s="202">
        <f ca="1">-SUMPRODUCT($G491:X491,N(OFFSET($G489:X489,0,MAX(COLUMN($G489:X489))-COLUMN($G489:X489),1,1)))</f>
        <v>-0.68608677023999998</v>
      </c>
      <c r="Y496" s="202">
        <f ca="1">-SUMPRODUCT($G491:Y491,N(OFFSET($G489:Y489,0,MAX(COLUMN($G489:Y489))-COLUMN($G489:Y489),1,1)))</f>
        <v>-0.68608677023999998</v>
      </c>
      <c r="Z496" s="202">
        <f ca="1">-SUMPRODUCT($G491:Z491,N(OFFSET($G489:Z489,0,MAX(COLUMN($G489:Z489))-COLUMN($G489:Z489),1,1)))</f>
        <v>-0.68608677023999998</v>
      </c>
      <c r="AA496" s="202">
        <f ca="1">-SUMPRODUCT($G491:AA491,N(OFFSET($G489:AA489,0,MAX(COLUMN($G489:AA489))-COLUMN($G489:AA489),1,1)))</f>
        <v>-0.68608677023999998</v>
      </c>
      <c r="AB496" s="202">
        <f ca="1">-SUMPRODUCT($G491:AB491,N(OFFSET($G489:AB489,0,MAX(COLUMN($G489:AB489))-COLUMN($G489:AB489),1,1)))</f>
        <v>-0.68608677023999998</v>
      </c>
      <c r="AC496" s="202">
        <f ca="1">-SUMPRODUCT($G491:AC491,N(OFFSET($G489:AC489,0,MAX(COLUMN($G489:AC489))-COLUMN($G489:AC489),1,1)))</f>
        <v>-0.68608677023999998</v>
      </c>
      <c r="AD496" s="202">
        <f ca="1">-SUMPRODUCT($G491:AD491,N(OFFSET($G489:AD489,0,MAX(COLUMN($G489:AD489))-COLUMN($G489:AD489),1,1)))</f>
        <v>-0.68608677023999998</v>
      </c>
      <c r="AE496" s="202">
        <f ca="1">-SUMPRODUCT($G491:AE491,N(OFFSET($G489:AE489,0,MAX(COLUMN($G489:AE489))-COLUMN($G489:AE489),1,1)))</f>
        <v>-0.62891287271999463</v>
      </c>
      <c r="AF496" s="202">
        <f ca="1">-SUMPRODUCT($G491:AF491,N(OFFSET($G489:AF489,0,MAX(COLUMN($G489:AF489))-COLUMN($G489:AF489),1,1)))</f>
        <v>0</v>
      </c>
      <c r="AG496" s="202">
        <f ca="1">-SUMPRODUCT($G491:AG491,N(OFFSET($G489:AG489,0,MAX(COLUMN($G489:AG489))-COLUMN($G489:AG489),1,1)))</f>
        <v>0</v>
      </c>
      <c r="AH496" s="202">
        <f ca="1">-SUMPRODUCT($G491:AH491,N(OFFSET($G489:AH489,0,MAX(COLUMN($G489:AH489))-COLUMN($G489:AH489),1,1)))</f>
        <v>0</v>
      </c>
      <c r="AI496" s="202">
        <f ca="1">-SUMPRODUCT($G491:AI491,N(OFFSET($G489:AI489,0,MAX(COLUMN($G489:AI489))-COLUMN($G489:AI489),1,1)))</f>
        <v>0</v>
      </c>
      <c r="AJ496" s="202">
        <f ca="1">-SUMPRODUCT($G491:AJ491,N(OFFSET($G489:AJ489,0,MAX(COLUMN($G489:AJ489))-COLUMN($G489:AJ489),1,1)))</f>
        <v>0</v>
      </c>
      <c r="AK496" s="202">
        <f ca="1">-SUMPRODUCT($G491:AK491,N(OFFSET($G489:AK489,0,MAX(COLUMN($G489:AK489))-COLUMN($G489:AK489),1,1)))</f>
        <v>0</v>
      </c>
      <c r="AL496" s="202">
        <f ca="1">-SUMPRODUCT($G491:AL491,N(OFFSET($G489:AL489,0,MAX(COLUMN($G489:AL489))-COLUMN($G489:AL489),1,1)))</f>
        <v>0</v>
      </c>
      <c r="AM496" s="202">
        <f ca="1">-SUMPRODUCT($G491:AM491,N(OFFSET($G489:AM489,0,MAX(COLUMN($G489:AM489))-COLUMN($G489:AM489),1,1)))</f>
        <v>0</v>
      </c>
      <c r="AN496" s="202">
        <f ca="1">-SUMPRODUCT($G491:AN491,N(OFFSET($G489:AN489,0,MAX(COLUMN($G489:AN489))-COLUMN($G489:AN489),1,1)))</f>
        <v>0</v>
      </c>
      <c r="AO496" s="202">
        <f ca="1">-SUMPRODUCT($G491:AO491,N(OFFSET($G489:AO489,0,MAX(COLUMN($G489:AO489))-COLUMN($G489:AO489),1,1)))</f>
        <v>0</v>
      </c>
      <c r="AP496" s="202">
        <f ca="1">-SUMPRODUCT($G491:AP491,N(OFFSET($G489:AP489,0,MAX(COLUMN($G489:AP489))-COLUMN($G489:AP489),1,1)))</f>
        <v>0</v>
      </c>
      <c r="AQ496" s="202">
        <f ca="1">-SUMPRODUCT($G491:AQ491,N(OFFSET($G489:AQ489,0,MAX(COLUMN($G489:AQ489))-COLUMN($G489:AQ489),1,1)))</f>
        <v>0</v>
      </c>
      <c r="AR496" s="202">
        <f ca="1">-SUMPRODUCT($G491:AR491,N(OFFSET($G489:AR489,0,MAX(COLUMN($G489:AR489))-COLUMN($G489:AR489),1,1)))</f>
        <v>0</v>
      </c>
      <c r="AS496" s="202">
        <f ca="1">-SUMPRODUCT($G491:AS491,N(OFFSET($G489:AS489,0,MAX(COLUMN($G489:AS489))-COLUMN($G489:AS489),1,1)))</f>
        <v>0</v>
      </c>
      <c r="AT496" s="202">
        <f ca="1">-SUMPRODUCT($G491:AT491,N(OFFSET($G489:AT489,0,MAX(COLUMN($G489:AT489))-COLUMN($G489:AT489),1,1)))</f>
        <v>0</v>
      </c>
      <c r="AU496" s="202">
        <f ca="1">-SUMPRODUCT($G491:AU491,N(OFFSET($G489:AU489,0,MAX(COLUMN($G489:AU489))-COLUMN($G489:AU489),1,1)))</f>
        <v>0</v>
      </c>
      <c r="AV496" s="202">
        <f ca="1">-SUMPRODUCT($G491:AV491,N(OFFSET($G489:AV489,0,MAX(COLUMN($G489:AV489))-COLUMN($G489:AV489),1,1)))</f>
        <v>0</v>
      </c>
      <c r="AW496" s="202">
        <f ca="1">-SUMPRODUCT($G491:AW491,N(OFFSET($G489:AW489,0,MAX(COLUMN($G489:AW489))-COLUMN($G489:AW489),1,1)))</f>
        <v>0</v>
      </c>
      <c r="AX496" s="202">
        <f ca="1">-SUMPRODUCT($G491:AX491,N(OFFSET($G489:AX489,0,MAX(COLUMN($G489:AX489))-COLUMN($G489:AX489),1,1)))</f>
        <v>0</v>
      </c>
      <c r="AY496" s="202">
        <f ca="1">-SUMPRODUCT($G491:AY491,N(OFFSET($G489:AY489,0,MAX(COLUMN($G489:AY489))-COLUMN($G489:AY489),1,1)))</f>
        <v>0</v>
      </c>
      <c r="AZ496" s="202">
        <f ca="1">-SUMPRODUCT($G491:AZ491,N(OFFSET($G489:AZ489,0,MAX(COLUMN($G489:AZ489))-COLUMN($G489:AZ489),1,1)))</f>
        <v>0</v>
      </c>
      <c r="BA496" s="202">
        <f ca="1">-SUMPRODUCT($G491:BA491,N(OFFSET($G489:BA489,0,MAX(COLUMN($G489:BA489))-COLUMN($G489:BA489),1,1)))</f>
        <v>0</v>
      </c>
      <c r="BB496" s="202">
        <f ca="1">-SUMPRODUCT($G491:BB491,N(OFFSET($G489:BB489,0,MAX(COLUMN($G489:BB489))-COLUMN($G489:BB489),1,1)))</f>
        <v>0</v>
      </c>
      <c r="BC496" s="202">
        <f ca="1">-SUMPRODUCT($G491:BC491,N(OFFSET($G489:BC489,0,MAX(COLUMN($G489:BC489))-COLUMN($G489:BC489),1,1)))</f>
        <v>0</v>
      </c>
      <c r="BD496" s="202">
        <f ca="1">-SUMPRODUCT($G491:BD491,N(OFFSET($G489:BD489,0,MAX(COLUMN($G489:BD489))-COLUMN($G489:BD489),1,1)))</f>
        <v>0</v>
      </c>
      <c r="BE496" s="202">
        <f ca="1">-SUMPRODUCT($G491:BE491,N(OFFSET($G489:BE489,0,MAX(COLUMN($G489:BE489))-COLUMN($G489:BE489),1,1)))</f>
        <v>0</v>
      </c>
      <c r="BF496" s="202">
        <f ca="1">-SUMPRODUCT($G491:BF491,N(OFFSET($G489:BF489,0,MAX(COLUMN($G489:BF489))-COLUMN($G489:BF489),1,1)))</f>
        <v>0</v>
      </c>
      <c r="BG496" s="202">
        <f ca="1">-SUMPRODUCT($G491:BG491,N(OFFSET($G489:BG489,0,MAX(COLUMN($G489:BG489))-COLUMN($G489:BG489),1,1)))</f>
        <v>0</v>
      </c>
      <c r="BH496" s="202">
        <f ca="1">-SUMPRODUCT($G491:BH491,N(OFFSET($G489:BH489,0,MAX(COLUMN($G489:BH489))-COLUMN($G489:BH489),1,1)))</f>
        <v>0</v>
      </c>
      <c r="BI496" s="144"/>
    </row>
    <row r="497" spans="1:61" x14ac:dyDescent="0.25">
      <c r="A497" s="199" t="s">
        <v>114</v>
      </c>
      <c r="B497" s="199"/>
      <c r="D497" s="92">
        <f ca="1">SUM(D494:D496)</f>
        <v>0</v>
      </c>
      <c r="G497" s="92">
        <f ca="1">SUM(G494:G496)</f>
        <v>0</v>
      </c>
      <c r="H497" s="92">
        <f ca="1">SUM(H494:H496)</f>
        <v>0</v>
      </c>
      <c r="I497" s="92">
        <f ca="1">SUM(I494:I496)</f>
        <v>0</v>
      </c>
      <c r="J497" s="92">
        <f t="shared" ref="J497:BH497" ca="1" si="267">SUM(J494:J496)</f>
        <v>0</v>
      </c>
      <c r="K497" s="92">
        <f t="shared" ca="1" si="267"/>
        <v>13.664561507279998</v>
      </c>
      <c r="L497" s="92">
        <f t="shared" ca="1" si="267"/>
        <v>12.978474737039999</v>
      </c>
      <c r="M497" s="92">
        <f t="shared" ca="1" si="267"/>
        <v>12.2923879668</v>
      </c>
      <c r="N497" s="92">
        <f t="shared" ca="1" si="267"/>
        <v>11.60630119656</v>
      </c>
      <c r="O497" s="92">
        <f t="shared" ca="1" si="267"/>
        <v>10.920214426320001</v>
      </c>
      <c r="P497" s="92">
        <f t="shared" ca="1" si="267"/>
        <v>10.234127656080002</v>
      </c>
      <c r="Q497" s="92">
        <f t="shared" ca="1" si="267"/>
        <v>9.5480408858400025</v>
      </c>
      <c r="R497" s="92">
        <f t="shared" ca="1" si="267"/>
        <v>8.8619541156000032</v>
      </c>
      <c r="S497" s="92">
        <f t="shared" ca="1" si="267"/>
        <v>8.1758673453600039</v>
      </c>
      <c r="T497" s="92">
        <f t="shared" ca="1" si="267"/>
        <v>7.4897805751200037</v>
      </c>
      <c r="U497" s="92">
        <f t="shared" ca="1" si="267"/>
        <v>6.8036938048800035</v>
      </c>
      <c r="V497" s="92">
        <f t="shared" ca="1" si="267"/>
        <v>6.1176070346400033</v>
      </c>
      <c r="W497" s="92">
        <f t="shared" ca="1" si="267"/>
        <v>5.4315202644000031</v>
      </c>
      <c r="X497" s="92">
        <f t="shared" ca="1" si="267"/>
        <v>4.7454334941600029</v>
      </c>
      <c r="Y497" s="92">
        <f t="shared" ca="1" si="267"/>
        <v>4.0593467239200027</v>
      </c>
      <c r="Z497" s="92">
        <f t="shared" ca="1" si="267"/>
        <v>3.3732599536800025</v>
      </c>
      <c r="AA497" s="92">
        <f t="shared" ca="1" si="267"/>
        <v>2.6871731834400023</v>
      </c>
      <c r="AB497" s="92">
        <f t="shared" ca="1" si="267"/>
        <v>2.0010864132000021</v>
      </c>
      <c r="AC497" s="92">
        <f t="shared" ca="1" si="267"/>
        <v>1.3149996429600022</v>
      </c>
      <c r="AD497" s="92">
        <f t="shared" ca="1" si="267"/>
        <v>0.62891287272000218</v>
      </c>
      <c r="AE497" s="92">
        <f t="shared" ca="1" si="267"/>
        <v>7.5495165674510645E-15</v>
      </c>
      <c r="AF497" s="92">
        <f t="shared" ca="1" si="267"/>
        <v>7.5495165674510645E-15</v>
      </c>
      <c r="AG497" s="92">
        <f t="shared" ca="1" si="267"/>
        <v>7.5495165674510645E-15</v>
      </c>
      <c r="AH497" s="92">
        <f t="shared" ca="1" si="267"/>
        <v>7.5495165674510645E-15</v>
      </c>
      <c r="AI497" s="92">
        <f t="shared" ca="1" si="267"/>
        <v>7.5495165674510645E-15</v>
      </c>
      <c r="AJ497" s="92">
        <f t="shared" ca="1" si="267"/>
        <v>7.5495165674510645E-15</v>
      </c>
      <c r="AK497" s="92">
        <f t="shared" ca="1" si="267"/>
        <v>7.5495165674510645E-15</v>
      </c>
      <c r="AL497" s="92">
        <f t="shared" ca="1" si="267"/>
        <v>7.5495165674510645E-15</v>
      </c>
      <c r="AM497" s="92">
        <f t="shared" ca="1" si="267"/>
        <v>7.5495165674510645E-15</v>
      </c>
      <c r="AN497" s="92">
        <f t="shared" ca="1" si="267"/>
        <v>7.5495165674510645E-15</v>
      </c>
      <c r="AO497" s="92">
        <f t="shared" ca="1" si="267"/>
        <v>7.5495165674510645E-15</v>
      </c>
      <c r="AP497" s="92">
        <f t="shared" ca="1" si="267"/>
        <v>7.5495165674510645E-15</v>
      </c>
      <c r="AQ497" s="92">
        <f t="shared" ca="1" si="267"/>
        <v>7.5495165674510645E-15</v>
      </c>
      <c r="AR497" s="92">
        <f t="shared" ca="1" si="267"/>
        <v>7.5495165674510645E-15</v>
      </c>
      <c r="AS497" s="92">
        <f t="shared" ca="1" si="267"/>
        <v>7.5495165674510645E-15</v>
      </c>
      <c r="AT497" s="92">
        <f t="shared" ca="1" si="267"/>
        <v>7.5495165674510645E-15</v>
      </c>
      <c r="AU497" s="92">
        <f t="shared" ca="1" si="267"/>
        <v>7.5495165674510645E-15</v>
      </c>
      <c r="AV497" s="92">
        <f t="shared" ca="1" si="267"/>
        <v>7.5495165674510645E-15</v>
      </c>
      <c r="AW497" s="92">
        <f t="shared" ca="1" si="267"/>
        <v>7.5495165674510645E-15</v>
      </c>
      <c r="AX497" s="92">
        <f t="shared" ca="1" si="267"/>
        <v>7.5495165674510645E-15</v>
      </c>
      <c r="AY497" s="92">
        <f t="shared" ca="1" si="267"/>
        <v>7.5495165674510645E-15</v>
      </c>
      <c r="AZ497" s="92">
        <f t="shared" ca="1" si="267"/>
        <v>7.5495165674510645E-15</v>
      </c>
      <c r="BA497" s="92">
        <f t="shared" ca="1" si="267"/>
        <v>7.5495165674510645E-15</v>
      </c>
      <c r="BB497" s="92">
        <f t="shared" ca="1" si="267"/>
        <v>7.5495165674510645E-15</v>
      </c>
      <c r="BC497" s="92">
        <f t="shared" ca="1" si="267"/>
        <v>7.5495165674510645E-15</v>
      </c>
      <c r="BD497" s="92">
        <f t="shared" ca="1" si="267"/>
        <v>7.5495165674510645E-15</v>
      </c>
      <c r="BE497" s="92">
        <f t="shared" ca="1" si="267"/>
        <v>7.5495165674510645E-15</v>
      </c>
      <c r="BF497" s="92">
        <f t="shared" ca="1" si="267"/>
        <v>7.5495165674510645E-15</v>
      </c>
      <c r="BG497" s="92">
        <f t="shared" ca="1" si="267"/>
        <v>7.5495165674510645E-15</v>
      </c>
      <c r="BH497" s="92">
        <f t="shared" ca="1" si="267"/>
        <v>7.5495165674510645E-15</v>
      </c>
    </row>
    <row r="498" spans="1:61" x14ac:dyDescent="0.25">
      <c r="A498" s="197"/>
      <c r="B498" s="197"/>
    </row>
    <row r="499" spans="1:61" x14ac:dyDescent="0.25">
      <c r="A499" s="197" t="s">
        <v>115</v>
      </c>
      <c r="B499" s="197"/>
      <c r="G499" s="83">
        <f ca="1">G497</f>
        <v>0</v>
      </c>
      <c r="H499" s="83">
        <f ca="1">H497</f>
        <v>0</v>
      </c>
      <c r="I499" s="83">
        <f ca="1">I497</f>
        <v>0</v>
      </c>
      <c r="J499" s="83">
        <f ca="1">J497</f>
        <v>0</v>
      </c>
      <c r="K499" s="83">
        <f t="shared" ref="K499:BH499" ca="1" si="268">K497</f>
        <v>13.664561507279998</v>
      </c>
      <c r="L499" s="83">
        <f t="shared" ca="1" si="268"/>
        <v>12.978474737039999</v>
      </c>
      <c r="M499" s="83">
        <f t="shared" ca="1" si="268"/>
        <v>12.2923879668</v>
      </c>
      <c r="N499" s="83">
        <f t="shared" ca="1" si="268"/>
        <v>11.60630119656</v>
      </c>
      <c r="O499" s="83">
        <f t="shared" ca="1" si="268"/>
        <v>10.920214426320001</v>
      </c>
      <c r="P499" s="83">
        <f t="shared" ca="1" si="268"/>
        <v>10.234127656080002</v>
      </c>
      <c r="Q499" s="83">
        <f t="shared" ca="1" si="268"/>
        <v>9.5480408858400025</v>
      </c>
      <c r="R499" s="83">
        <f t="shared" ca="1" si="268"/>
        <v>8.8619541156000032</v>
      </c>
      <c r="S499" s="83">
        <f t="shared" ca="1" si="268"/>
        <v>8.1758673453600039</v>
      </c>
      <c r="T499" s="83">
        <f t="shared" ca="1" si="268"/>
        <v>7.4897805751200037</v>
      </c>
      <c r="U499" s="83">
        <f t="shared" ca="1" si="268"/>
        <v>6.8036938048800035</v>
      </c>
      <c r="V499" s="83">
        <f t="shared" ca="1" si="268"/>
        <v>6.1176070346400033</v>
      </c>
      <c r="W499" s="83">
        <f t="shared" ca="1" si="268"/>
        <v>5.4315202644000031</v>
      </c>
      <c r="X499" s="83">
        <f t="shared" ca="1" si="268"/>
        <v>4.7454334941600029</v>
      </c>
      <c r="Y499" s="83">
        <f t="shared" ca="1" si="268"/>
        <v>4.0593467239200027</v>
      </c>
      <c r="Z499" s="83">
        <f t="shared" ca="1" si="268"/>
        <v>3.3732599536800025</v>
      </c>
      <c r="AA499" s="83">
        <f t="shared" ca="1" si="268"/>
        <v>2.6871731834400023</v>
      </c>
      <c r="AB499" s="83">
        <f t="shared" ca="1" si="268"/>
        <v>2.0010864132000021</v>
      </c>
      <c r="AC499" s="83">
        <f t="shared" ca="1" si="268"/>
        <v>1.3149996429600022</v>
      </c>
      <c r="AD499" s="83">
        <f t="shared" ca="1" si="268"/>
        <v>0.62891287272000218</v>
      </c>
      <c r="AE499" s="83">
        <f t="shared" ca="1" si="268"/>
        <v>7.5495165674510645E-15</v>
      </c>
      <c r="AF499" s="83">
        <f t="shared" ca="1" si="268"/>
        <v>7.5495165674510645E-15</v>
      </c>
      <c r="AG499" s="83">
        <f t="shared" ca="1" si="268"/>
        <v>7.5495165674510645E-15</v>
      </c>
      <c r="AH499" s="83">
        <f t="shared" ca="1" si="268"/>
        <v>7.5495165674510645E-15</v>
      </c>
      <c r="AI499" s="83">
        <f t="shared" ca="1" si="268"/>
        <v>7.5495165674510645E-15</v>
      </c>
      <c r="AJ499" s="83">
        <f t="shared" ca="1" si="268"/>
        <v>7.5495165674510645E-15</v>
      </c>
      <c r="AK499" s="83">
        <f t="shared" ca="1" si="268"/>
        <v>7.5495165674510645E-15</v>
      </c>
      <c r="AL499" s="83">
        <f t="shared" ca="1" si="268"/>
        <v>7.5495165674510645E-15</v>
      </c>
      <c r="AM499" s="83">
        <f t="shared" ca="1" si="268"/>
        <v>7.5495165674510645E-15</v>
      </c>
      <c r="AN499" s="83">
        <f t="shared" ca="1" si="268"/>
        <v>7.5495165674510645E-15</v>
      </c>
      <c r="AO499" s="83">
        <f t="shared" ca="1" si="268"/>
        <v>7.5495165674510645E-15</v>
      </c>
      <c r="AP499" s="83">
        <f t="shared" ca="1" si="268"/>
        <v>7.5495165674510645E-15</v>
      </c>
      <c r="AQ499" s="83">
        <f t="shared" ca="1" si="268"/>
        <v>7.5495165674510645E-15</v>
      </c>
      <c r="AR499" s="83">
        <f t="shared" ca="1" si="268"/>
        <v>7.5495165674510645E-15</v>
      </c>
      <c r="AS499" s="83">
        <f t="shared" ca="1" si="268"/>
        <v>7.5495165674510645E-15</v>
      </c>
      <c r="AT499" s="83">
        <f t="shared" ca="1" si="268"/>
        <v>7.5495165674510645E-15</v>
      </c>
      <c r="AU499" s="83">
        <f t="shared" ca="1" si="268"/>
        <v>7.5495165674510645E-15</v>
      </c>
      <c r="AV499" s="83">
        <f t="shared" ca="1" si="268"/>
        <v>7.5495165674510645E-15</v>
      </c>
      <c r="AW499" s="83">
        <f t="shared" ca="1" si="268"/>
        <v>7.5495165674510645E-15</v>
      </c>
      <c r="AX499" s="83">
        <f t="shared" ca="1" si="268"/>
        <v>7.5495165674510645E-15</v>
      </c>
      <c r="AY499" s="83">
        <f t="shared" ca="1" si="268"/>
        <v>7.5495165674510645E-15</v>
      </c>
      <c r="AZ499" s="83">
        <f t="shared" ca="1" si="268"/>
        <v>7.5495165674510645E-15</v>
      </c>
      <c r="BA499" s="83">
        <f t="shared" ca="1" si="268"/>
        <v>7.5495165674510645E-15</v>
      </c>
      <c r="BB499" s="83">
        <f t="shared" ca="1" si="268"/>
        <v>7.5495165674510645E-15</v>
      </c>
      <c r="BC499" s="83">
        <f t="shared" ca="1" si="268"/>
        <v>7.5495165674510645E-15</v>
      </c>
      <c r="BD499" s="83">
        <f t="shared" ca="1" si="268"/>
        <v>7.5495165674510645E-15</v>
      </c>
      <c r="BE499" s="83">
        <f t="shared" ca="1" si="268"/>
        <v>7.5495165674510645E-15</v>
      </c>
      <c r="BF499" s="83">
        <f t="shared" ca="1" si="268"/>
        <v>7.5495165674510645E-15</v>
      </c>
      <c r="BG499" s="83">
        <f t="shared" ca="1" si="268"/>
        <v>7.5495165674510645E-15</v>
      </c>
      <c r="BH499" s="83">
        <f t="shared" ca="1" si="268"/>
        <v>7.5495165674510645E-15</v>
      </c>
    </row>
    <row r="500" spans="1:61" x14ac:dyDescent="0.25">
      <c r="A500" s="200" t="s">
        <v>133</v>
      </c>
      <c r="B500" s="200"/>
      <c r="C500" s="61">
        <f>$C$61</f>
        <v>2</v>
      </c>
      <c r="D500" s="189"/>
      <c r="G500" s="83">
        <f t="shared" ref="G500:BH500" ca="1" si="269">SUM(OFFSET(G499,0,0,1,-MIN($C500,G$55+1)))/$C500</f>
        <v>0</v>
      </c>
      <c r="H500" s="83">
        <f t="shared" ca="1" si="269"/>
        <v>0</v>
      </c>
      <c r="I500" s="83">
        <f t="shared" ca="1" si="269"/>
        <v>0</v>
      </c>
      <c r="J500" s="83">
        <f t="shared" ca="1" si="269"/>
        <v>0</v>
      </c>
      <c r="K500" s="210">
        <f ca="1">(K499+K491)/2*1/13</f>
        <v>1.0533191120030769</v>
      </c>
      <c r="L500" s="83">
        <f t="shared" ca="1" si="269"/>
        <v>13.321518122159999</v>
      </c>
      <c r="M500" s="83">
        <f t="shared" ca="1" si="269"/>
        <v>12.635431351919999</v>
      </c>
      <c r="N500" s="83">
        <f t="shared" ca="1" si="269"/>
        <v>11.94934458168</v>
      </c>
      <c r="O500" s="83">
        <f t="shared" ca="1" si="269"/>
        <v>11.263257811440001</v>
      </c>
      <c r="P500" s="83">
        <f t="shared" ca="1" si="269"/>
        <v>10.577171041200002</v>
      </c>
      <c r="Q500" s="83">
        <f t="shared" ca="1" si="269"/>
        <v>9.8910842709600022</v>
      </c>
      <c r="R500" s="83">
        <f t="shared" ca="1" si="269"/>
        <v>9.2049975007200029</v>
      </c>
      <c r="S500" s="83">
        <f t="shared" ca="1" si="269"/>
        <v>8.5189107304800036</v>
      </c>
      <c r="T500" s="83">
        <f t="shared" ca="1" si="269"/>
        <v>7.8328239602400043</v>
      </c>
      <c r="U500" s="83">
        <f t="shared" ca="1" si="269"/>
        <v>7.1467371900000032</v>
      </c>
      <c r="V500" s="83">
        <f t="shared" ca="1" si="269"/>
        <v>6.4606504197600039</v>
      </c>
      <c r="W500" s="83">
        <f t="shared" ca="1" si="269"/>
        <v>5.7745636495200028</v>
      </c>
      <c r="X500" s="83">
        <f t="shared" ca="1" si="269"/>
        <v>5.0884768792800035</v>
      </c>
      <c r="Y500" s="83">
        <f t="shared" ca="1" si="269"/>
        <v>4.4023901090400024</v>
      </c>
      <c r="Z500" s="83">
        <f t="shared" ca="1" si="269"/>
        <v>3.7163033388000026</v>
      </c>
      <c r="AA500" s="83">
        <f t="shared" ca="1" si="269"/>
        <v>3.0302165685600024</v>
      </c>
      <c r="AB500" s="83">
        <f t="shared" ca="1" si="269"/>
        <v>2.3441297983200022</v>
      </c>
      <c r="AC500" s="83">
        <f t="shared" ca="1" si="269"/>
        <v>1.658043028080002</v>
      </c>
      <c r="AD500" s="83">
        <f t="shared" ca="1" si="269"/>
        <v>0.97195625784000217</v>
      </c>
      <c r="AE500" s="83">
        <f t="shared" ca="1" si="269"/>
        <v>0.31445643636000487</v>
      </c>
      <c r="AF500" s="83">
        <f t="shared" ca="1" si="269"/>
        <v>7.5495165674510645E-15</v>
      </c>
      <c r="AG500" s="83">
        <f t="shared" ca="1" si="269"/>
        <v>7.5495165674510645E-15</v>
      </c>
      <c r="AH500" s="83">
        <f t="shared" ca="1" si="269"/>
        <v>7.5495165674510645E-15</v>
      </c>
      <c r="AI500" s="83">
        <f t="shared" ca="1" si="269"/>
        <v>7.5495165674510645E-15</v>
      </c>
      <c r="AJ500" s="83">
        <f t="shared" ca="1" si="269"/>
        <v>7.5495165674510645E-15</v>
      </c>
      <c r="AK500" s="83">
        <f t="shared" ca="1" si="269"/>
        <v>7.5495165674510645E-15</v>
      </c>
      <c r="AL500" s="83">
        <f t="shared" ca="1" si="269"/>
        <v>7.5495165674510645E-15</v>
      </c>
      <c r="AM500" s="83">
        <f t="shared" ca="1" si="269"/>
        <v>7.5495165674510645E-15</v>
      </c>
      <c r="AN500" s="83">
        <f t="shared" ca="1" si="269"/>
        <v>7.5495165674510645E-15</v>
      </c>
      <c r="AO500" s="83">
        <f t="shared" ca="1" si="269"/>
        <v>7.5495165674510645E-15</v>
      </c>
      <c r="AP500" s="83">
        <f t="shared" ca="1" si="269"/>
        <v>7.5495165674510645E-15</v>
      </c>
      <c r="AQ500" s="83">
        <f t="shared" ca="1" si="269"/>
        <v>7.5495165674510645E-15</v>
      </c>
      <c r="AR500" s="83">
        <f t="shared" ca="1" si="269"/>
        <v>7.5495165674510645E-15</v>
      </c>
      <c r="AS500" s="83">
        <f t="shared" ca="1" si="269"/>
        <v>7.5495165674510645E-15</v>
      </c>
      <c r="AT500" s="83">
        <f t="shared" ca="1" si="269"/>
        <v>7.5495165674510645E-15</v>
      </c>
      <c r="AU500" s="83">
        <f t="shared" ca="1" si="269"/>
        <v>7.5495165674510645E-15</v>
      </c>
      <c r="AV500" s="83">
        <f t="shared" ca="1" si="269"/>
        <v>7.5495165674510645E-15</v>
      </c>
      <c r="AW500" s="83">
        <f t="shared" ca="1" si="269"/>
        <v>7.5495165674510645E-15</v>
      </c>
      <c r="AX500" s="83">
        <f t="shared" ca="1" si="269"/>
        <v>7.5495165674510645E-15</v>
      </c>
      <c r="AY500" s="83">
        <f t="shared" ca="1" si="269"/>
        <v>7.5495165674510645E-15</v>
      </c>
      <c r="AZ500" s="83">
        <f t="shared" ca="1" si="269"/>
        <v>7.5495165674510645E-15</v>
      </c>
      <c r="BA500" s="83">
        <f t="shared" ca="1" si="269"/>
        <v>7.5495165674510645E-15</v>
      </c>
      <c r="BB500" s="83">
        <f t="shared" ca="1" si="269"/>
        <v>7.5495165674510645E-15</v>
      </c>
      <c r="BC500" s="83">
        <f t="shared" ca="1" si="269"/>
        <v>7.5495165674510645E-15</v>
      </c>
      <c r="BD500" s="83">
        <f t="shared" ca="1" si="269"/>
        <v>7.5495165674510645E-15</v>
      </c>
      <c r="BE500" s="83">
        <f t="shared" ca="1" si="269"/>
        <v>7.5495165674510645E-15</v>
      </c>
      <c r="BF500" s="83">
        <f t="shared" ca="1" si="269"/>
        <v>7.5495165674510645E-15</v>
      </c>
      <c r="BG500" s="83">
        <f t="shared" ca="1" si="269"/>
        <v>7.5495165674510645E-15</v>
      </c>
      <c r="BH500" s="83">
        <f t="shared" ca="1" si="269"/>
        <v>7.5495165674510645E-15</v>
      </c>
    </row>
    <row r="501" spans="1:61" x14ac:dyDescent="0.25">
      <c r="A501" s="200" t="s">
        <v>140</v>
      </c>
      <c r="B501" s="200"/>
      <c r="C501" s="147">
        <f>$C$62</f>
        <v>0.46</v>
      </c>
      <c r="G501" s="83">
        <f t="shared" ref="G501:BG502" ca="1" si="270">G500*$C501</f>
        <v>0</v>
      </c>
      <c r="H501" s="83">
        <f t="shared" ca="1" si="270"/>
        <v>0</v>
      </c>
      <c r="I501" s="83">
        <f t="shared" ca="1" si="270"/>
        <v>0</v>
      </c>
      <c r="J501" s="83">
        <f t="shared" ca="1" si="270"/>
        <v>0</v>
      </c>
      <c r="K501" s="83">
        <f t="shared" ca="1" si="270"/>
        <v>0.48452679152141542</v>
      </c>
      <c r="L501" s="83">
        <f t="shared" ca="1" si="270"/>
        <v>6.1278983361935992</v>
      </c>
      <c r="M501" s="83">
        <f t="shared" ca="1" si="270"/>
        <v>5.8122984218831997</v>
      </c>
      <c r="N501" s="83">
        <f t="shared" ca="1" si="270"/>
        <v>5.4966985075728001</v>
      </c>
      <c r="O501" s="83">
        <f t="shared" ca="1" si="270"/>
        <v>5.1810985932624005</v>
      </c>
      <c r="P501" s="83">
        <f t="shared" ca="1" si="270"/>
        <v>4.8654986789520009</v>
      </c>
      <c r="Q501" s="83">
        <f t="shared" ca="1" si="270"/>
        <v>4.5498987646416014</v>
      </c>
      <c r="R501" s="83">
        <f t="shared" ca="1" si="270"/>
        <v>4.2342988503312018</v>
      </c>
      <c r="S501" s="83">
        <f t="shared" ca="1" si="270"/>
        <v>3.9186989360208018</v>
      </c>
      <c r="T501" s="83">
        <f t="shared" ca="1" si="270"/>
        <v>3.6030990217104022</v>
      </c>
      <c r="U501" s="83">
        <f t="shared" ca="1" si="270"/>
        <v>3.2874991074000017</v>
      </c>
      <c r="V501" s="83">
        <f t="shared" ca="1" si="270"/>
        <v>2.9718991930896017</v>
      </c>
      <c r="W501" s="83">
        <f t="shared" ca="1" si="270"/>
        <v>2.6562992787792012</v>
      </c>
      <c r="X501" s="83">
        <f t="shared" ca="1" si="270"/>
        <v>2.3406993644688017</v>
      </c>
      <c r="Y501" s="83">
        <f t="shared" ca="1" si="270"/>
        <v>2.0250994501584012</v>
      </c>
      <c r="Z501" s="83">
        <f t="shared" ca="1" si="270"/>
        <v>1.7094995358480012</v>
      </c>
      <c r="AA501" s="83">
        <f t="shared" ca="1" si="270"/>
        <v>1.3938996215376012</v>
      </c>
      <c r="AB501" s="83">
        <f t="shared" ca="1" si="270"/>
        <v>1.0782997072272011</v>
      </c>
      <c r="AC501" s="83">
        <f t="shared" ca="1" si="270"/>
        <v>0.76269979291680101</v>
      </c>
      <c r="AD501" s="83">
        <f t="shared" ca="1" si="270"/>
        <v>0.44709987860640099</v>
      </c>
      <c r="AE501" s="83">
        <f t="shared" ca="1" si="270"/>
        <v>0.14464996072560224</v>
      </c>
      <c r="AF501" s="83">
        <f t="shared" ca="1" si="270"/>
        <v>3.4727776210274898E-15</v>
      </c>
      <c r="AG501" s="83">
        <f t="shared" ca="1" si="270"/>
        <v>3.4727776210274898E-15</v>
      </c>
      <c r="AH501" s="83">
        <f t="shared" ca="1" si="270"/>
        <v>3.4727776210274898E-15</v>
      </c>
      <c r="AI501" s="83">
        <f t="shared" ca="1" si="270"/>
        <v>3.4727776210274898E-15</v>
      </c>
      <c r="AJ501" s="83">
        <f t="shared" ca="1" si="270"/>
        <v>3.4727776210274898E-15</v>
      </c>
      <c r="AK501" s="83">
        <f t="shared" ca="1" si="270"/>
        <v>3.4727776210274898E-15</v>
      </c>
      <c r="AL501" s="83">
        <f t="shared" ca="1" si="270"/>
        <v>3.4727776210274898E-15</v>
      </c>
      <c r="AM501" s="83">
        <f t="shared" ca="1" si="270"/>
        <v>3.4727776210274898E-15</v>
      </c>
      <c r="AN501" s="83">
        <f t="shared" ca="1" si="270"/>
        <v>3.4727776210274898E-15</v>
      </c>
      <c r="AO501" s="83">
        <f t="shared" ca="1" si="270"/>
        <v>3.4727776210274898E-15</v>
      </c>
      <c r="AP501" s="83">
        <f t="shared" ca="1" si="270"/>
        <v>3.4727776210274898E-15</v>
      </c>
      <c r="AQ501" s="83">
        <f t="shared" ca="1" si="270"/>
        <v>3.4727776210274898E-15</v>
      </c>
      <c r="AR501" s="83">
        <f t="shared" ca="1" si="270"/>
        <v>3.4727776210274898E-15</v>
      </c>
      <c r="AS501" s="83">
        <f t="shared" ca="1" si="270"/>
        <v>3.4727776210274898E-15</v>
      </c>
      <c r="AT501" s="83">
        <f t="shared" ca="1" si="270"/>
        <v>3.4727776210274898E-15</v>
      </c>
      <c r="AU501" s="83">
        <f t="shared" ca="1" si="270"/>
        <v>3.4727776210274898E-15</v>
      </c>
      <c r="AV501" s="83">
        <f t="shared" ca="1" si="270"/>
        <v>3.4727776210274898E-15</v>
      </c>
      <c r="AW501" s="83">
        <f t="shared" ca="1" si="270"/>
        <v>3.4727776210274898E-15</v>
      </c>
      <c r="AX501" s="83">
        <f t="shared" ca="1" si="270"/>
        <v>3.4727776210274898E-15</v>
      </c>
      <c r="AY501" s="83">
        <f t="shared" ca="1" si="270"/>
        <v>3.4727776210274898E-15</v>
      </c>
      <c r="AZ501" s="83">
        <f t="shared" ca="1" si="270"/>
        <v>3.4727776210274898E-15</v>
      </c>
      <c r="BA501" s="83">
        <f t="shared" ca="1" si="270"/>
        <v>3.4727776210274898E-15</v>
      </c>
      <c r="BB501" s="83">
        <f t="shared" ca="1" si="270"/>
        <v>3.4727776210274898E-15</v>
      </c>
      <c r="BC501" s="83">
        <f t="shared" ca="1" si="270"/>
        <v>3.4727776210274898E-15</v>
      </c>
      <c r="BD501" s="83">
        <f t="shared" ca="1" si="270"/>
        <v>3.4727776210274898E-15</v>
      </c>
      <c r="BE501" s="83">
        <f t="shared" ca="1" si="270"/>
        <v>3.4727776210274898E-15</v>
      </c>
      <c r="BF501" s="83">
        <f t="shared" ca="1" si="270"/>
        <v>3.4727776210274898E-15</v>
      </c>
      <c r="BG501" s="83">
        <f t="shared" ca="1" si="270"/>
        <v>3.4727776210274898E-15</v>
      </c>
      <c r="BH501" s="83">
        <f ca="1">BH500*$C501</f>
        <v>3.4727776210274898E-15</v>
      </c>
    </row>
    <row r="502" spans="1:61" x14ac:dyDescent="0.25">
      <c r="A502" s="200" t="s">
        <v>141</v>
      </c>
      <c r="B502" s="200"/>
      <c r="C502" s="147">
        <f>$C$63</f>
        <v>0.115</v>
      </c>
      <c r="G502" s="83">
        <f t="shared" ca="1" si="270"/>
        <v>0</v>
      </c>
      <c r="H502" s="83">
        <f t="shared" ca="1" si="270"/>
        <v>0</v>
      </c>
      <c r="I502" s="83">
        <f t="shared" ca="1" si="270"/>
        <v>0</v>
      </c>
      <c r="J502" s="83">
        <f t="shared" ca="1" si="270"/>
        <v>0</v>
      </c>
      <c r="K502" s="83">
        <f t="shared" ca="1" si="270"/>
        <v>5.5720581024962773E-2</v>
      </c>
      <c r="L502" s="83">
        <f t="shared" ca="1" si="270"/>
        <v>0.70470830866226397</v>
      </c>
      <c r="M502" s="83">
        <f t="shared" ca="1" si="270"/>
        <v>0.66841431851656796</v>
      </c>
      <c r="N502" s="83">
        <f t="shared" ca="1" si="270"/>
        <v>0.63212032837087206</v>
      </c>
      <c r="O502" s="83">
        <f t="shared" ca="1" si="270"/>
        <v>0.59582633822517606</v>
      </c>
      <c r="P502" s="83">
        <f t="shared" ca="1" si="270"/>
        <v>0.55953234807948016</v>
      </c>
      <c r="Q502" s="83">
        <f t="shared" ca="1" si="270"/>
        <v>0.52323835793378415</v>
      </c>
      <c r="R502" s="83">
        <f t="shared" ca="1" si="270"/>
        <v>0.48694436778808825</v>
      </c>
      <c r="S502" s="83">
        <f t="shared" ca="1" si="270"/>
        <v>0.45065037764239224</v>
      </c>
      <c r="T502" s="83">
        <f t="shared" ca="1" si="270"/>
        <v>0.41435638749669629</v>
      </c>
      <c r="U502" s="83">
        <f t="shared" ca="1" si="270"/>
        <v>0.37806239735100022</v>
      </c>
      <c r="V502" s="83">
        <f t="shared" ca="1" si="270"/>
        <v>0.34176840720530421</v>
      </c>
      <c r="W502" s="83">
        <f t="shared" ca="1" si="270"/>
        <v>0.30547441705960815</v>
      </c>
      <c r="X502" s="83">
        <f t="shared" ca="1" si="270"/>
        <v>0.2691804269139122</v>
      </c>
      <c r="Y502" s="83">
        <f t="shared" ca="1" si="270"/>
        <v>0.23288643676821616</v>
      </c>
      <c r="Z502" s="83">
        <f t="shared" ca="1" si="270"/>
        <v>0.19659244662252015</v>
      </c>
      <c r="AA502" s="83">
        <f t="shared" ca="1" si="270"/>
        <v>0.16029845647682414</v>
      </c>
      <c r="AB502" s="83">
        <f t="shared" ca="1" si="270"/>
        <v>0.12400446633112813</v>
      </c>
      <c r="AC502" s="83">
        <f t="shared" ca="1" si="270"/>
        <v>8.7710476185432124E-2</v>
      </c>
      <c r="AD502" s="83">
        <f t="shared" ca="1" si="270"/>
        <v>5.1416486039736115E-2</v>
      </c>
      <c r="AE502" s="83">
        <f t="shared" ca="1" si="270"/>
        <v>1.663474548344426E-2</v>
      </c>
      <c r="AF502" s="83">
        <f t="shared" ca="1" si="270"/>
        <v>3.9936942641816135E-16</v>
      </c>
      <c r="AG502" s="83">
        <f t="shared" ca="1" si="270"/>
        <v>3.9936942641816135E-16</v>
      </c>
      <c r="AH502" s="83">
        <f t="shared" ca="1" si="270"/>
        <v>3.9936942641816135E-16</v>
      </c>
      <c r="AI502" s="83">
        <f t="shared" ca="1" si="270"/>
        <v>3.9936942641816135E-16</v>
      </c>
      <c r="AJ502" s="83">
        <f t="shared" ca="1" si="270"/>
        <v>3.9936942641816135E-16</v>
      </c>
      <c r="AK502" s="83">
        <f t="shared" ca="1" si="270"/>
        <v>3.9936942641816135E-16</v>
      </c>
      <c r="AL502" s="83">
        <f t="shared" ca="1" si="270"/>
        <v>3.9936942641816135E-16</v>
      </c>
      <c r="AM502" s="83">
        <f t="shared" ca="1" si="270"/>
        <v>3.9936942641816135E-16</v>
      </c>
      <c r="AN502" s="83">
        <f t="shared" ca="1" si="270"/>
        <v>3.9936942641816135E-16</v>
      </c>
      <c r="AO502" s="83">
        <f t="shared" ca="1" si="270"/>
        <v>3.9936942641816135E-16</v>
      </c>
      <c r="AP502" s="83">
        <f t="shared" ca="1" si="270"/>
        <v>3.9936942641816135E-16</v>
      </c>
      <c r="AQ502" s="83">
        <f t="shared" ca="1" si="270"/>
        <v>3.9936942641816135E-16</v>
      </c>
      <c r="AR502" s="83">
        <f t="shared" ca="1" si="270"/>
        <v>3.9936942641816135E-16</v>
      </c>
      <c r="AS502" s="83">
        <f t="shared" ca="1" si="270"/>
        <v>3.9936942641816135E-16</v>
      </c>
      <c r="AT502" s="83">
        <f t="shared" ca="1" si="270"/>
        <v>3.9936942641816135E-16</v>
      </c>
      <c r="AU502" s="83">
        <f t="shared" ca="1" si="270"/>
        <v>3.9936942641816135E-16</v>
      </c>
      <c r="AV502" s="83">
        <f t="shared" ca="1" si="270"/>
        <v>3.9936942641816135E-16</v>
      </c>
      <c r="AW502" s="83">
        <f t="shared" ca="1" si="270"/>
        <v>3.9936942641816135E-16</v>
      </c>
      <c r="AX502" s="83">
        <f t="shared" ca="1" si="270"/>
        <v>3.9936942641816135E-16</v>
      </c>
      <c r="AY502" s="83">
        <f t="shared" ca="1" si="270"/>
        <v>3.9936942641816135E-16</v>
      </c>
      <c r="AZ502" s="83">
        <f t="shared" ca="1" si="270"/>
        <v>3.9936942641816135E-16</v>
      </c>
      <c r="BA502" s="83">
        <f t="shared" ca="1" si="270"/>
        <v>3.9936942641816135E-16</v>
      </c>
      <c r="BB502" s="83">
        <f t="shared" ca="1" si="270"/>
        <v>3.9936942641816135E-16</v>
      </c>
      <c r="BC502" s="83">
        <f t="shared" ca="1" si="270"/>
        <v>3.9936942641816135E-16</v>
      </c>
      <c r="BD502" s="83">
        <f t="shared" ca="1" si="270"/>
        <v>3.9936942641816135E-16</v>
      </c>
      <c r="BE502" s="83">
        <f t="shared" ca="1" si="270"/>
        <v>3.9936942641816135E-16</v>
      </c>
      <c r="BF502" s="83">
        <f t="shared" ca="1" si="270"/>
        <v>3.9936942641816135E-16</v>
      </c>
      <c r="BG502" s="83">
        <f t="shared" ca="1" si="270"/>
        <v>3.9936942641816135E-16</v>
      </c>
      <c r="BH502" s="83">
        <f ca="1">BH501*$C502</f>
        <v>3.9936942641816135E-16</v>
      </c>
    </row>
    <row r="504" spans="1:61" ht="15.6" x14ac:dyDescent="0.3">
      <c r="A504" s="191" t="str">
        <f>A44</f>
        <v>Solar</v>
      </c>
      <c r="B504" s="191"/>
    </row>
    <row r="505" spans="1:61" x14ac:dyDescent="0.25">
      <c r="A505" s="154" t="s">
        <v>132</v>
      </c>
      <c r="B505" s="154"/>
      <c r="G505" s="143"/>
      <c r="H505" s="143"/>
      <c r="I505" s="143"/>
      <c r="J505" s="143"/>
      <c r="K505" s="143"/>
      <c r="L505" s="143"/>
      <c r="M505" s="143"/>
      <c r="N505" s="143"/>
    </row>
    <row r="506" spans="1:61" x14ac:dyDescent="0.25">
      <c r="A506" s="154" t="s">
        <v>109</v>
      </c>
      <c r="B506" s="154"/>
      <c r="D506" s="144">
        <f>SUM(G506:N506)</f>
        <v>377.01360265919999</v>
      </c>
      <c r="G506" s="144">
        <f>G521+G536+G551</f>
        <v>0</v>
      </c>
      <c r="H506" s="144">
        <f t="shared" ref="H506:N506" si="271">H521+H536+H551</f>
        <v>0</v>
      </c>
      <c r="I506" s="144">
        <f t="shared" si="271"/>
        <v>0</v>
      </c>
      <c r="J506" s="144">
        <f t="shared" si="271"/>
        <v>0</v>
      </c>
      <c r="K506" s="144">
        <f t="shared" si="271"/>
        <v>377.01360265919999</v>
      </c>
      <c r="L506" s="144">
        <f t="shared" si="271"/>
        <v>0</v>
      </c>
      <c r="M506" s="144">
        <f t="shared" si="271"/>
        <v>0</v>
      </c>
      <c r="N506" s="144">
        <f t="shared" si="271"/>
        <v>0</v>
      </c>
    </row>
    <row r="507" spans="1:61" x14ac:dyDescent="0.25">
      <c r="A507" s="154" t="s">
        <v>110</v>
      </c>
      <c r="B507" s="154"/>
      <c r="G507" s="144">
        <f t="shared" ref="G507:N507" si="272">+F507+G506</f>
        <v>0</v>
      </c>
      <c r="H507" s="144">
        <f t="shared" si="272"/>
        <v>0</v>
      </c>
      <c r="I507" s="144">
        <f t="shared" si="272"/>
        <v>0</v>
      </c>
      <c r="J507" s="144">
        <f t="shared" si="272"/>
        <v>0</v>
      </c>
      <c r="K507" s="144">
        <f t="shared" si="272"/>
        <v>377.01360265919999</v>
      </c>
      <c r="L507" s="144">
        <f t="shared" si="272"/>
        <v>377.01360265919999</v>
      </c>
      <c r="M507" s="144">
        <f t="shared" si="272"/>
        <v>377.01360265919999</v>
      </c>
      <c r="N507" s="144">
        <f t="shared" si="272"/>
        <v>377.01360265919999</v>
      </c>
    </row>
    <row r="508" spans="1:61" x14ac:dyDescent="0.25">
      <c r="A508" s="154"/>
      <c r="B508" s="154"/>
    </row>
    <row r="509" spans="1:61" x14ac:dyDescent="0.25">
      <c r="A509" s="192" t="s">
        <v>111</v>
      </c>
      <c r="B509" s="192"/>
      <c r="G509" s="144">
        <f t="shared" ref="G509:BH509" si="273">F512</f>
        <v>0</v>
      </c>
      <c r="H509" s="144">
        <f t="shared" ca="1" si="273"/>
        <v>0</v>
      </c>
      <c r="I509" s="144">
        <f t="shared" ca="1" si="273"/>
        <v>0</v>
      </c>
      <c r="J509" s="144">
        <f t="shared" ca="1" si="273"/>
        <v>0</v>
      </c>
      <c r="K509" s="144">
        <f t="shared" ca="1" si="273"/>
        <v>0</v>
      </c>
      <c r="L509" s="144">
        <f t="shared" ca="1" si="273"/>
        <v>374.94002784457439</v>
      </c>
      <c r="M509" s="144">
        <f t="shared" ca="1" si="273"/>
        <v>362.49857895682078</v>
      </c>
      <c r="N509" s="144">
        <f t="shared" ca="1" si="273"/>
        <v>350.05713006906717</v>
      </c>
      <c r="O509" s="144">
        <f t="shared" ca="1" si="273"/>
        <v>337.61568118131356</v>
      </c>
      <c r="P509" s="144">
        <f t="shared" ca="1" si="273"/>
        <v>325.17423229355995</v>
      </c>
      <c r="Q509" s="144">
        <f t="shared" ca="1" si="273"/>
        <v>312.73278340580634</v>
      </c>
      <c r="R509" s="144">
        <f t="shared" ca="1" si="273"/>
        <v>300.29133451805274</v>
      </c>
      <c r="S509" s="144">
        <f t="shared" ca="1" si="273"/>
        <v>287.84988563029913</v>
      </c>
      <c r="T509" s="144">
        <f t="shared" ca="1" si="273"/>
        <v>275.40843674254552</v>
      </c>
      <c r="U509" s="144">
        <f t="shared" ca="1" si="273"/>
        <v>262.96698785479191</v>
      </c>
      <c r="V509" s="144">
        <f t="shared" ca="1" si="273"/>
        <v>250.5255389670383</v>
      </c>
      <c r="W509" s="144">
        <f t="shared" ca="1" si="273"/>
        <v>238.08409007928469</v>
      </c>
      <c r="X509" s="144">
        <f t="shared" ca="1" si="273"/>
        <v>225.64264119153108</v>
      </c>
      <c r="Y509" s="144">
        <f t="shared" ca="1" si="273"/>
        <v>213.20119230377747</v>
      </c>
      <c r="Z509" s="144">
        <f t="shared" ca="1" si="273"/>
        <v>200.75974341602387</v>
      </c>
      <c r="AA509" s="144">
        <f t="shared" ca="1" si="273"/>
        <v>188.31829452827026</v>
      </c>
      <c r="AB509" s="144">
        <f t="shared" ca="1" si="273"/>
        <v>175.87684564051665</v>
      </c>
      <c r="AC509" s="144">
        <f t="shared" ca="1" si="273"/>
        <v>163.43539675276304</v>
      </c>
      <c r="AD509" s="144">
        <f t="shared" ca="1" si="273"/>
        <v>150.99394786500943</v>
      </c>
      <c r="AE509" s="144">
        <f t="shared" ca="1" si="273"/>
        <v>138.55249897725582</v>
      </c>
      <c r="AF509" s="144">
        <f t="shared" ca="1" si="273"/>
        <v>126.11105008950221</v>
      </c>
      <c r="AG509" s="144">
        <f t="shared" ca="1" si="273"/>
        <v>113.66960120174861</v>
      </c>
      <c r="AH509" s="144">
        <f t="shared" ca="1" si="273"/>
        <v>101.228152313995</v>
      </c>
      <c r="AI509" s="144">
        <f t="shared" ca="1" si="273"/>
        <v>88.786703426241388</v>
      </c>
      <c r="AJ509" s="144">
        <f t="shared" ca="1" si="273"/>
        <v>76.345254538487779</v>
      </c>
      <c r="AK509" s="144">
        <f t="shared" ca="1" si="273"/>
        <v>63.903805650734178</v>
      </c>
      <c r="AL509" s="144">
        <f t="shared" ca="1" si="273"/>
        <v>51.462356762980576</v>
      </c>
      <c r="AM509" s="144">
        <f t="shared" ca="1" si="273"/>
        <v>39.020907875226975</v>
      </c>
      <c r="AN509" s="144">
        <f t="shared" ca="1" si="273"/>
        <v>26.579458987473373</v>
      </c>
      <c r="AO509" s="144">
        <f t="shared" ca="1" si="273"/>
        <v>14.138010099719772</v>
      </c>
      <c r="AP509" s="144">
        <f t="shared" ca="1" si="273"/>
        <v>1.6965612119661699</v>
      </c>
      <c r="AQ509" s="144">
        <f t="shared" ca="1" si="273"/>
        <v>0</v>
      </c>
      <c r="AR509" s="144">
        <f t="shared" ca="1" si="273"/>
        <v>0</v>
      </c>
      <c r="AS509" s="144">
        <f t="shared" ca="1" si="273"/>
        <v>0</v>
      </c>
      <c r="AT509" s="144">
        <f t="shared" ca="1" si="273"/>
        <v>0</v>
      </c>
      <c r="AU509" s="144">
        <f t="shared" ca="1" si="273"/>
        <v>0</v>
      </c>
      <c r="AV509" s="144">
        <f t="shared" ca="1" si="273"/>
        <v>0</v>
      </c>
      <c r="AW509" s="144">
        <f t="shared" ca="1" si="273"/>
        <v>0</v>
      </c>
      <c r="AX509" s="144">
        <f t="shared" ca="1" si="273"/>
        <v>0</v>
      </c>
      <c r="AY509" s="144">
        <f t="shared" ca="1" si="273"/>
        <v>0</v>
      </c>
      <c r="AZ509" s="144">
        <f t="shared" ca="1" si="273"/>
        <v>0</v>
      </c>
      <c r="BA509" s="144">
        <f t="shared" ca="1" si="273"/>
        <v>0</v>
      </c>
      <c r="BB509" s="144">
        <f t="shared" ca="1" si="273"/>
        <v>0</v>
      </c>
      <c r="BC509" s="144">
        <f t="shared" ca="1" si="273"/>
        <v>0</v>
      </c>
      <c r="BD509" s="144">
        <f t="shared" ca="1" si="273"/>
        <v>0</v>
      </c>
      <c r="BE509" s="144">
        <f t="shared" ca="1" si="273"/>
        <v>0</v>
      </c>
      <c r="BF509" s="144">
        <f t="shared" ca="1" si="273"/>
        <v>0</v>
      </c>
      <c r="BG509" s="144">
        <f t="shared" ca="1" si="273"/>
        <v>0</v>
      </c>
      <c r="BH509" s="144">
        <f t="shared" ca="1" si="273"/>
        <v>0</v>
      </c>
      <c r="BI509" s="144"/>
    </row>
    <row r="510" spans="1:61" x14ac:dyDescent="0.25">
      <c r="A510" s="192" t="s">
        <v>112</v>
      </c>
      <c r="B510" s="192"/>
      <c r="D510" s="144">
        <f>SUM(G510:N510)</f>
        <v>377.01360265919999</v>
      </c>
      <c r="E510" s="144"/>
      <c r="F510" s="144"/>
      <c r="G510" s="144">
        <f>G506</f>
        <v>0</v>
      </c>
      <c r="H510" s="144">
        <f>H506</f>
        <v>0</v>
      </c>
      <c r="I510" s="144">
        <f>I506</f>
        <v>0</v>
      </c>
      <c r="J510" s="144">
        <f t="shared" ref="J510:BH510" si="274">J506</f>
        <v>0</v>
      </c>
      <c r="K510" s="144">
        <f t="shared" si="274"/>
        <v>377.01360265919999</v>
      </c>
      <c r="L510" s="144">
        <f t="shared" si="274"/>
        <v>0</v>
      </c>
      <c r="M510" s="144">
        <f t="shared" si="274"/>
        <v>0</v>
      </c>
      <c r="N510" s="144">
        <f t="shared" si="274"/>
        <v>0</v>
      </c>
      <c r="O510" s="144">
        <f t="shared" si="274"/>
        <v>0</v>
      </c>
      <c r="P510" s="144">
        <f t="shared" si="274"/>
        <v>0</v>
      </c>
      <c r="Q510" s="144">
        <f t="shared" si="274"/>
        <v>0</v>
      </c>
      <c r="R510" s="144">
        <f t="shared" si="274"/>
        <v>0</v>
      </c>
      <c r="S510" s="144">
        <f t="shared" si="274"/>
        <v>0</v>
      </c>
      <c r="T510" s="144">
        <f t="shared" si="274"/>
        <v>0</v>
      </c>
      <c r="U510" s="144">
        <f t="shared" si="274"/>
        <v>0</v>
      </c>
      <c r="V510" s="144">
        <f t="shared" si="274"/>
        <v>0</v>
      </c>
      <c r="W510" s="144">
        <f t="shared" si="274"/>
        <v>0</v>
      </c>
      <c r="X510" s="144">
        <f t="shared" si="274"/>
        <v>0</v>
      </c>
      <c r="Y510" s="144">
        <f t="shared" si="274"/>
        <v>0</v>
      </c>
      <c r="Z510" s="144">
        <f t="shared" si="274"/>
        <v>0</v>
      </c>
      <c r="AA510" s="144">
        <f t="shared" si="274"/>
        <v>0</v>
      </c>
      <c r="AB510" s="144">
        <f t="shared" si="274"/>
        <v>0</v>
      </c>
      <c r="AC510" s="144">
        <f t="shared" si="274"/>
        <v>0</v>
      </c>
      <c r="AD510" s="144">
        <f t="shared" si="274"/>
        <v>0</v>
      </c>
      <c r="AE510" s="144">
        <f t="shared" si="274"/>
        <v>0</v>
      </c>
      <c r="AF510" s="144">
        <f t="shared" si="274"/>
        <v>0</v>
      </c>
      <c r="AG510" s="144">
        <f t="shared" si="274"/>
        <v>0</v>
      </c>
      <c r="AH510" s="144">
        <f t="shared" si="274"/>
        <v>0</v>
      </c>
      <c r="AI510" s="144">
        <f t="shared" si="274"/>
        <v>0</v>
      </c>
      <c r="AJ510" s="144">
        <f t="shared" si="274"/>
        <v>0</v>
      </c>
      <c r="AK510" s="144">
        <f t="shared" si="274"/>
        <v>0</v>
      </c>
      <c r="AL510" s="144">
        <f t="shared" si="274"/>
        <v>0</v>
      </c>
      <c r="AM510" s="144">
        <f t="shared" si="274"/>
        <v>0</v>
      </c>
      <c r="AN510" s="144">
        <f t="shared" si="274"/>
        <v>0</v>
      </c>
      <c r="AO510" s="144">
        <f t="shared" si="274"/>
        <v>0</v>
      </c>
      <c r="AP510" s="144">
        <f t="shared" si="274"/>
        <v>0</v>
      </c>
      <c r="AQ510" s="144">
        <f t="shared" si="274"/>
        <v>0</v>
      </c>
      <c r="AR510" s="144">
        <f t="shared" si="274"/>
        <v>0</v>
      </c>
      <c r="AS510" s="144">
        <f t="shared" si="274"/>
        <v>0</v>
      </c>
      <c r="AT510" s="144">
        <f t="shared" si="274"/>
        <v>0</v>
      </c>
      <c r="AU510" s="144">
        <f t="shared" si="274"/>
        <v>0</v>
      </c>
      <c r="AV510" s="144">
        <f t="shared" si="274"/>
        <v>0</v>
      </c>
      <c r="AW510" s="144">
        <f t="shared" si="274"/>
        <v>0</v>
      </c>
      <c r="AX510" s="144">
        <f t="shared" si="274"/>
        <v>0</v>
      </c>
      <c r="AY510" s="144">
        <f t="shared" si="274"/>
        <v>0</v>
      </c>
      <c r="AZ510" s="144">
        <f t="shared" si="274"/>
        <v>0</v>
      </c>
      <c r="BA510" s="144">
        <f t="shared" si="274"/>
        <v>0</v>
      </c>
      <c r="BB510" s="144">
        <f t="shared" si="274"/>
        <v>0</v>
      </c>
      <c r="BC510" s="144">
        <f t="shared" si="274"/>
        <v>0</v>
      </c>
      <c r="BD510" s="144">
        <f t="shared" si="274"/>
        <v>0</v>
      </c>
      <c r="BE510" s="144">
        <f t="shared" si="274"/>
        <v>0</v>
      </c>
      <c r="BF510" s="144">
        <f t="shared" si="274"/>
        <v>0</v>
      </c>
      <c r="BG510" s="144">
        <f t="shared" si="274"/>
        <v>0</v>
      </c>
      <c r="BH510" s="144">
        <f t="shared" si="274"/>
        <v>0</v>
      </c>
      <c r="BI510" s="144"/>
    </row>
    <row r="511" spans="1:61" x14ac:dyDescent="0.25">
      <c r="A511" s="192" t="s">
        <v>113</v>
      </c>
      <c r="B511" s="192"/>
      <c r="C511" s="147"/>
      <c r="D511" s="144">
        <f ca="1">SUM(G511:BH511)</f>
        <v>-377.01360265919999</v>
      </c>
      <c r="G511" s="144">
        <f ca="1">G526+G541+G556</f>
        <v>0</v>
      </c>
      <c r="H511" s="144">
        <f t="shared" ref="H511:BH511" ca="1" si="275">H526+H541+H556</f>
        <v>0</v>
      </c>
      <c r="I511" s="144">
        <f t="shared" ca="1" si="275"/>
        <v>0</v>
      </c>
      <c r="J511" s="144">
        <f t="shared" ca="1" si="275"/>
        <v>0</v>
      </c>
      <c r="K511" s="144">
        <f t="shared" ca="1" si="275"/>
        <v>-2.0735748146256001</v>
      </c>
      <c r="L511" s="144">
        <f t="shared" ca="1" si="275"/>
        <v>-12.441448887753602</v>
      </c>
      <c r="M511" s="144">
        <f t="shared" ca="1" si="275"/>
        <v>-12.441448887753602</v>
      </c>
      <c r="N511" s="144">
        <f t="shared" ca="1" si="275"/>
        <v>-12.441448887753602</v>
      </c>
      <c r="O511" s="144">
        <f t="shared" ca="1" si="275"/>
        <v>-12.441448887753602</v>
      </c>
      <c r="P511" s="144">
        <f t="shared" ca="1" si="275"/>
        <v>-12.441448887753602</v>
      </c>
      <c r="Q511" s="144">
        <f t="shared" ca="1" si="275"/>
        <v>-12.441448887753602</v>
      </c>
      <c r="R511" s="144">
        <f t="shared" ca="1" si="275"/>
        <v>-12.441448887753602</v>
      </c>
      <c r="S511" s="144">
        <f t="shared" ca="1" si="275"/>
        <v>-12.441448887753602</v>
      </c>
      <c r="T511" s="144">
        <f t="shared" ca="1" si="275"/>
        <v>-12.441448887753602</v>
      </c>
      <c r="U511" s="144">
        <f t="shared" ca="1" si="275"/>
        <v>-12.441448887753602</v>
      </c>
      <c r="V511" s="144">
        <f t="shared" ca="1" si="275"/>
        <v>-12.441448887753602</v>
      </c>
      <c r="W511" s="144">
        <f t="shared" ca="1" si="275"/>
        <v>-12.441448887753602</v>
      </c>
      <c r="X511" s="144">
        <f t="shared" ca="1" si="275"/>
        <v>-12.441448887753602</v>
      </c>
      <c r="Y511" s="144">
        <f t="shared" ca="1" si="275"/>
        <v>-12.441448887753602</v>
      </c>
      <c r="Z511" s="144">
        <f t="shared" ca="1" si="275"/>
        <v>-12.441448887753602</v>
      </c>
      <c r="AA511" s="144">
        <f t="shared" ca="1" si="275"/>
        <v>-12.441448887753602</v>
      </c>
      <c r="AB511" s="144">
        <f t="shared" ca="1" si="275"/>
        <v>-12.441448887753602</v>
      </c>
      <c r="AC511" s="144">
        <f t="shared" ca="1" si="275"/>
        <v>-12.441448887753602</v>
      </c>
      <c r="AD511" s="144">
        <f t="shared" ca="1" si="275"/>
        <v>-12.441448887753602</v>
      </c>
      <c r="AE511" s="144">
        <f t="shared" ca="1" si="275"/>
        <v>-12.441448887753602</v>
      </c>
      <c r="AF511" s="144">
        <f t="shared" ca="1" si="275"/>
        <v>-12.441448887753602</v>
      </c>
      <c r="AG511" s="144">
        <f t="shared" ca="1" si="275"/>
        <v>-12.441448887753602</v>
      </c>
      <c r="AH511" s="144">
        <f t="shared" ca="1" si="275"/>
        <v>-12.441448887753602</v>
      </c>
      <c r="AI511" s="144">
        <f t="shared" ca="1" si="275"/>
        <v>-12.441448887753602</v>
      </c>
      <c r="AJ511" s="144">
        <f t="shared" ca="1" si="275"/>
        <v>-12.441448887753602</v>
      </c>
      <c r="AK511" s="144">
        <f t="shared" ca="1" si="275"/>
        <v>-12.441448887753602</v>
      </c>
      <c r="AL511" s="144">
        <f t="shared" ca="1" si="275"/>
        <v>-12.441448887753602</v>
      </c>
      <c r="AM511" s="144">
        <f t="shared" ca="1" si="275"/>
        <v>-12.441448887753602</v>
      </c>
      <c r="AN511" s="144">
        <f t="shared" ca="1" si="275"/>
        <v>-12.441448887753602</v>
      </c>
      <c r="AO511" s="144">
        <f t="shared" ca="1" si="275"/>
        <v>-12.441448887753602</v>
      </c>
      <c r="AP511" s="144">
        <f t="shared" ca="1" si="275"/>
        <v>-1.6965612119661713</v>
      </c>
      <c r="AQ511" s="144">
        <f t="shared" ca="1" si="275"/>
        <v>0</v>
      </c>
      <c r="AR511" s="144">
        <f t="shared" ca="1" si="275"/>
        <v>0</v>
      </c>
      <c r="AS511" s="144">
        <f t="shared" ca="1" si="275"/>
        <v>0</v>
      </c>
      <c r="AT511" s="144">
        <f t="shared" ca="1" si="275"/>
        <v>0</v>
      </c>
      <c r="AU511" s="144">
        <f t="shared" ca="1" si="275"/>
        <v>0</v>
      </c>
      <c r="AV511" s="144">
        <f t="shared" ca="1" si="275"/>
        <v>0</v>
      </c>
      <c r="AW511" s="144">
        <f t="shared" ca="1" si="275"/>
        <v>0</v>
      </c>
      <c r="AX511" s="144">
        <f t="shared" ca="1" si="275"/>
        <v>0</v>
      </c>
      <c r="AY511" s="144">
        <f t="shared" ca="1" si="275"/>
        <v>0</v>
      </c>
      <c r="AZ511" s="144">
        <f t="shared" ca="1" si="275"/>
        <v>0</v>
      </c>
      <c r="BA511" s="144">
        <f t="shared" ca="1" si="275"/>
        <v>0</v>
      </c>
      <c r="BB511" s="144">
        <f t="shared" ca="1" si="275"/>
        <v>0</v>
      </c>
      <c r="BC511" s="144">
        <f t="shared" ca="1" si="275"/>
        <v>0</v>
      </c>
      <c r="BD511" s="144">
        <f t="shared" ca="1" si="275"/>
        <v>0</v>
      </c>
      <c r="BE511" s="144">
        <f t="shared" ca="1" si="275"/>
        <v>0</v>
      </c>
      <c r="BF511" s="144">
        <f t="shared" ca="1" si="275"/>
        <v>0</v>
      </c>
      <c r="BG511" s="144">
        <f t="shared" ca="1" si="275"/>
        <v>0</v>
      </c>
      <c r="BH511" s="144">
        <f t="shared" ca="1" si="275"/>
        <v>0</v>
      </c>
      <c r="BI511" s="144"/>
    </row>
    <row r="512" spans="1:61" x14ac:dyDescent="0.25">
      <c r="A512" s="193" t="s">
        <v>114</v>
      </c>
      <c r="B512" s="193"/>
      <c r="D512" s="92">
        <f ca="1">SUM(D509:D511)</f>
        <v>0</v>
      </c>
      <c r="G512" s="92">
        <f ca="1">SUM(G509:G511)</f>
        <v>0</v>
      </c>
      <c r="H512" s="92">
        <f ca="1">SUM(H509:H511)</f>
        <v>0</v>
      </c>
      <c r="I512" s="92">
        <f ca="1">SUM(I509:I511)</f>
        <v>0</v>
      </c>
      <c r="J512" s="92">
        <f t="shared" ref="J512:BH512" ca="1" si="276">SUM(J509:J511)</f>
        <v>0</v>
      </c>
      <c r="K512" s="92">
        <f t="shared" ca="1" si="276"/>
        <v>374.94002784457439</v>
      </c>
      <c r="L512" s="92">
        <f t="shared" ca="1" si="276"/>
        <v>362.49857895682078</v>
      </c>
      <c r="M512" s="92">
        <f t="shared" ca="1" si="276"/>
        <v>350.05713006906717</v>
      </c>
      <c r="N512" s="92">
        <f t="shared" ca="1" si="276"/>
        <v>337.61568118131356</v>
      </c>
      <c r="O512" s="92">
        <f t="shared" ca="1" si="276"/>
        <v>325.17423229355995</v>
      </c>
      <c r="P512" s="92">
        <f t="shared" ca="1" si="276"/>
        <v>312.73278340580634</v>
      </c>
      <c r="Q512" s="92">
        <f t="shared" ca="1" si="276"/>
        <v>300.29133451805274</v>
      </c>
      <c r="R512" s="92">
        <f t="shared" ca="1" si="276"/>
        <v>287.84988563029913</v>
      </c>
      <c r="S512" s="92">
        <f t="shared" ca="1" si="276"/>
        <v>275.40843674254552</v>
      </c>
      <c r="T512" s="92">
        <f t="shared" ca="1" si="276"/>
        <v>262.96698785479191</v>
      </c>
      <c r="U512" s="92">
        <f t="shared" ca="1" si="276"/>
        <v>250.5255389670383</v>
      </c>
      <c r="V512" s="92">
        <f t="shared" ca="1" si="276"/>
        <v>238.08409007928469</v>
      </c>
      <c r="W512" s="92">
        <f t="shared" ca="1" si="276"/>
        <v>225.64264119153108</v>
      </c>
      <c r="X512" s="92">
        <f t="shared" ca="1" si="276"/>
        <v>213.20119230377747</v>
      </c>
      <c r="Y512" s="92">
        <f t="shared" ca="1" si="276"/>
        <v>200.75974341602387</v>
      </c>
      <c r="Z512" s="92">
        <f t="shared" ca="1" si="276"/>
        <v>188.31829452827026</v>
      </c>
      <c r="AA512" s="92">
        <f t="shared" ca="1" si="276"/>
        <v>175.87684564051665</v>
      </c>
      <c r="AB512" s="92">
        <f t="shared" ca="1" si="276"/>
        <v>163.43539675276304</v>
      </c>
      <c r="AC512" s="92">
        <f t="shared" ca="1" si="276"/>
        <v>150.99394786500943</v>
      </c>
      <c r="AD512" s="92">
        <f t="shared" ca="1" si="276"/>
        <v>138.55249897725582</v>
      </c>
      <c r="AE512" s="92">
        <f t="shared" ca="1" si="276"/>
        <v>126.11105008950221</v>
      </c>
      <c r="AF512" s="92">
        <f t="shared" ca="1" si="276"/>
        <v>113.66960120174861</v>
      </c>
      <c r="AG512" s="92">
        <f t="shared" ca="1" si="276"/>
        <v>101.228152313995</v>
      </c>
      <c r="AH512" s="92">
        <f t="shared" ca="1" si="276"/>
        <v>88.786703426241388</v>
      </c>
      <c r="AI512" s="92">
        <f t="shared" ca="1" si="276"/>
        <v>76.345254538487779</v>
      </c>
      <c r="AJ512" s="92">
        <f t="shared" ca="1" si="276"/>
        <v>63.903805650734178</v>
      </c>
      <c r="AK512" s="92">
        <f t="shared" ca="1" si="276"/>
        <v>51.462356762980576</v>
      </c>
      <c r="AL512" s="92">
        <f t="shared" ca="1" si="276"/>
        <v>39.020907875226975</v>
      </c>
      <c r="AM512" s="92">
        <f t="shared" ca="1" si="276"/>
        <v>26.579458987473373</v>
      </c>
      <c r="AN512" s="92">
        <f t="shared" ca="1" si="276"/>
        <v>14.138010099719772</v>
      </c>
      <c r="AO512" s="92">
        <f t="shared" ca="1" si="276"/>
        <v>1.6965612119661699</v>
      </c>
      <c r="AP512" s="92">
        <f t="shared" ca="1" si="276"/>
        <v>0</v>
      </c>
      <c r="AQ512" s="92">
        <f t="shared" ca="1" si="276"/>
        <v>0</v>
      </c>
      <c r="AR512" s="92">
        <f t="shared" ca="1" si="276"/>
        <v>0</v>
      </c>
      <c r="AS512" s="92">
        <f t="shared" ca="1" si="276"/>
        <v>0</v>
      </c>
      <c r="AT512" s="92">
        <f t="shared" ca="1" si="276"/>
        <v>0</v>
      </c>
      <c r="AU512" s="92">
        <f t="shared" ca="1" si="276"/>
        <v>0</v>
      </c>
      <c r="AV512" s="92">
        <f t="shared" ca="1" si="276"/>
        <v>0</v>
      </c>
      <c r="AW512" s="92">
        <f t="shared" ca="1" si="276"/>
        <v>0</v>
      </c>
      <c r="AX512" s="92">
        <f t="shared" ca="1" si="276"/>
        <v>0</v>
      </c>
      <c r="AY512" s="92">
        <f t="shared" ca="1" si="276"/>
        <v>0</v>
      </c>
      <c r="AZ512" s="92">
        <f t="shared" ca="1" si="276"/>
        <v>0</v>
      </c>
      <c r="BA512" s="92">
        <f t="shared" ca="1" si="276"/>
        <v>0</v>
      </c>
      <c r="BB512" s="92">
        <f t="shared" ca="1" si="276"/>
        <v>0</v>
      </c>
      <c r="BC512" s="92">
        <f t="shared" ca="1" si="276"/>
        <v>0</v>
      </c>
      <c r="BD512" s="92">
        <f t="shared" ca="1" si="276"/>
        <v>0</v>
      </c>
      <c r="BE512" s="92">
        <f t="shared" ca="1" si="276"/>
        <v>0</v>
      </c>
      <c r="BF512" s="92">
        <f t="shared" ca="1" si="276"/>
        <v>0</v>
      </c>
      <c r="BG512" s="92">
        <f t="shared" ca="1" si="276"/>
        <v>0</v>
      </c>
      <c r="BH512" s="92">
        <f t="shared" ca="1" si="276"/>
        <v>0</v>
      </c>
    </row>
    <row r="513" spans="1:61" x14ac:dyDescent="0.25">
      <c r="A513" s="154"/>
      <c r="B513" s="154"/>
    </row>
    <row r="514" spans="1:61" x14ac:dyDescent="0.25">
      <c r="A514" s="154" t="s">
        <v>115</v>
      </c>
      <c r="B514" s="154"/>
      <c r="G514" s="83">
        <f ca="1">G512</f>
        <v>0</v>
      </c>
      <c r="H514" s="83">
        <f ca="1">H512</f>
        <v>0</v>
      </c>
      <c r="I514" s="83">
        <f ca="1">I512</f>
        <v>0</v>
      </c>
      <c r="J514" s="83">
        <f ca="1">J512</f>
        <v>0</v>
      </c>
      <c r="K514" s="83">
        <f t="shared" ref="K514:BH514" ca="1" si="277">K512</f>
        <v>374.94002784457439</v>
      </c>
      <c r="L514" s="83">
        <f t="shared" ca="1" si="277"/>
        <v>362.49857895682078</v>
      </c>
      <c r="M514" s="83">
        <f t="shared" ca="1" si="277"/>
        <v>350.05713006906717</v>
      </c>
      <c r="N514" s="83">
        <f t="shared" ca="1" si="277"/>
        <v>337.61568118131356</v>
      </c>
      <c r="O514" s="83">
        <f t="shared" ca="1" si="277"/>
        <v>325.17423229355995</v>
      </c>
      <c r="P514" s="83">
        <f t="shared" ca="1" si="277"/>
        <v>312.73278340580634</v>
      </c>
      <c r="Q514" s="83">
        <f t="shared" ca="1" si="277"/>
        <v>300.29133451805274</v>
      </c>
      <c r="R514" s="83">
        <f t="shared" ca="1" si="277"/>
        <v>287.84988563029913</v>
      </c>
      <c r="S514" s="83">
        <f t="shared" ca="1" si="277"/>
        <v>275.40843674254552</v>
      </c>
      <c r="T514" s="83">
        <f t="shared" ca="1" si="277"/>
        <v>262.96698785479191</v>
      </c>
      <c r="U514" s="83">
        <f t="shared" ca="1" si="277"/>
        <v>250.5255389670383</v>
      </c>
      <c r="V514" s="83">
        <f t="shared" ca="1" si="277"/>
        <v>238.08409007928469</v>
      </c>
      <c r="W514" s="83">
        <f t="shared" ca="1" si="277"/>
        <v>225.64264119153108</v>
      </c>
      <c r="X514" s="83">
        <f t="shared" ca="1" si="277"/>
        <v>213.20119230377747</v>
      </c>
      <c r="Y514" s="83">
        <f t="shared" ca="1" si="277"/>
        <v>200.75974341602387</v>
      </c>
      <c r="Z514" s="83">
        <f t="shared" ca="1" si="277"/>
        <v>188.31829452827026</v>
      </c>
      <c r="AA514" s="83">
        <f t="shared" ca="1" si="277"/>
        <v>175.87684564051665</v>
      </c>
      <c r="AB514" s="83">
        <f t="shared" ca="1" si="277"/>
        <v>163.43539675276304</v>
      </c>
      <c r="AC514" s="83">
        <f t="shared" ca="1" si="277"/>
        <v>150.99394786500943</v>
      </c>
      <c r="AD514" s="83">
        <f t="shared" ca="1" si="277"/>
        <v>138.55249897725582</v>
      </c>
      <c r="AE514" s="83">
        <f t="shared" ca="1" si="277"/>
        <v>126.11105008950221</v>
      </c>
      <c r="AF514" s="83">
        <f t="shared" ca="1" si="277"/>
        <v>113.66960120174861</v>
      </c>
      <c r="AG514" s="83">
        <f t="shared" ca="1" si="277"/>
        <v>101.228152313995</v>
      </c>
      <c r="AH514" s="83">
        <f t="shared" ca="1" si="277"/>
        <v>88.786703426241388</v>
      </c>
      <c r="AI514" s="83">
        <f t="shared" ca="1" si="277"/>
        <v>76.345254538487779</v>
      </c>
      <c r="AJ514" s="83">
        <f t="shared" ca="1" si="277"/>
        <v>63.903805650734178</v>
      </c>
      <c r="AK514" s="83">
        <f t="shared" ca="1" si="277"/>
        <v>51.462356762980576</v>
      </c>
      <c r="AL514" s="83">
        <f t="shared" ca="1" si="277"/>
        <v>39.020907875226975</v>
      </c>
      <c r="AM514" s="83">
        <f t="shared" ca="1" si="277"/>
        <v>26.579458987473373</v>
      </c>
      <c r="AN514" s="83">
        <f t="shared" ca="1" si="277"/>
        <v>14.138010099719772</v>
      </c>
      <c r="AO514" s="83">
        <f t="shared" ca="1" si="277"/>
        <v>1.6965612119661699</v>
      </c>
      <c r="AP514" s="83">
        <f t="shared" ca="1" si="277"/>
        <v>0</v>
      </c>
      <c r="AQ514" s="83">
        <f t="shared" ca="1" si="277"/>
        <v>0</v>
      </c>
      <c r="AR514" s="83">
        <f t="shared" ca="1" si="277"/>
        <v>0</v>
      </c>
      <c r="AS514" s="83">
        <f t="shared" ca="1" si="277"/>
        <v>0</v>
      </c>
      <c r="AT514" s="83">
        <f t="shared" ca="1" si="277"/>
        <v>0</v>
      </c>
      <c r="AU514" s="83">
        <f t="shared" ca="1" si="277"/>
        <v>0</v>
      </c>
      <c r="AV514" s="83">
        <f t="shared" ca="1" si="277"/>
        <v>0</v>
      </c>
      <c r="AW514" s="83">
        <f t="shared" ca="1" si="277"/>
        <v>0</v>
      </c>
      <c r="AX514" s="83">
        <f t="shared" ca="1" si="277"/>
        <v>0</v>
      </c>
      <c r="AY514" s="83">
        <f t="shared" ca="1" si="277"/>
        <v>0</v>
      </c>
      <c r="AZ514" s="83">
        <f t="shared" ca="1" si="277"/>
        <v>0</v>
      </c>
      <c r="BA514" s="83">
        <f t="shared" ca="1" si="277"/>
        <v>0</v>
      </c>
      <c r="BB514" s="83">
        <f t="shared" ca="1" si="277"/>
        <v>0</v>
      </c>
      <c r="BC514" s="83">
        <f t="shared" ca="1" si="277"/>
        <v>0</v>
      </c>
      <c r="BD514" s="83">
        <f t="shared" ca="1" si="277"/>
        <v>0</v>
      </c>
      <c r="BE514" s="83">
        <f t="shared" ca="1" si="277"/>
        <v>0</v>
      </c>
      <c r="BF514" s="83">
        <f t="shared" ca="1" si="277"/>
        <v>0</v>
      </c>
      <c r="BG514" s="83">
        <f t="shared" ca="1" si="277"/>
        <v>0</v>
      </c>
      <c r="BH514" s="83">
        <f t="shared" ca="1" si="277"/>
        <v>0</v>
      </c>
    </row>
    <row r="515" spans="1:61" x14ac:dyDescent="0.25">
      <c r="A515" s="194" t="s">
        <v>133</v>
      </c>
      <c r="B515" s="194"/>
      <c r="C515" s="61">
        <f>$C$61</f>
        <v>2</v>
      </c>
      <c r="D515" s="195"/>
      <c r="G515" s="83">
        <f ca="1">SUM(OFFSET(G514,0,0,1,-MIN($C515,G$55+1)))/$C515</f>
        <v>0</v>
      </c>
      <c r="H515" s="83">
        <f ca="1">SUM(OFFSET(H514,0,0,1,-MIN($C515,H$55+1)))/$C515</f>
        <v>0</v>
      </c>
      <c r="I515" s="83">
        <f ca="1">SUM(OFFSET(I514,0,0,1,-MIN($C515,I$55+1)))/$C515</f>
        <v>0</v>
      </c>
      <c r="J515" s="83">
        <f ca="1">SUM(OFFSET(J514,0,0,1,-MIN($C515,J$55+1)))/$C515</f>
        <v>0</v>
      </c>
      <c r="K515" s="210">
        <f ca="1">(K514+K506)/2*4/13</f>
        <v>115.68517392365759</v>
      </c>
      <c r="L515" s="213">
        <f ca="1">SUM(OFFSET(L514,0,0,1,-MIN($C515,L$55+1)))/$C515</f>
        <v>368.71930340069758</v>
      </c>
      <c r="M515" s="213">
        <f t="shared" ref="M515:BH515" ca="1" si="278">SUM(OFFSET(M514,0,0,1,-MIN($C515,M$55+1)))/$C515</f>
        <v>356.27785451294397</v>
      </c>
      <c r="N515" s="213">
        <f t="shared" ca="1" si="278"/>
        <v>343.83640562519037</v>
      </c>
      <c r="O515" s="213">
        <f t="shared" ca="1" si="278"/>
        <v>331.39495673743676</v>
      </c>
      <c r="P515" s="213">
        <f t="shared" ca="1" si="278"/>
        <v>318.95350784968315</v>
      </c>
      <c r="Q515" s="213">
        <f t="shared" ca="1" si="278"/>
        <v>306.51205896192954</v>
      </c>
      <c r="R515" s="213">
        <f t="shared" ca="1" si="278"/>
        <v>294.07061007417593</v>
      </c>
      <c r="S515" s="213">
        <f t="shared" ca="1" si="278"/>
        <v>281.62916118642232</v>
      </c>
      <c r="T515" s="213">
        <f t="shared" ca="1" si="278"/>
        <v>269.18771229866871</v>
      </c>
      <c r="U515" s="213">
        <f t="shared" ca="1" si="278"/>
        <v>256.74626341091511</v>
      </c>
      <c r="V515" s="213">
        <f t="shared" ca="1" si="278"/>
        <v>244.3048145231615</v>
      </c>
      <c r="W515" s="213">
        <f t="shared" ca="1" si="278"/>
        <v>231.86336563540789</v>
      </c>
      <c r="X515" s="213">
        <f t="shared" ca="1" si="278"/>
        <v>219.42191674765428</v>
      </c>
      <c r="Y515" s="213">
        <f t="shared" ca="1" si="278"/>
        <v>206.98046785990067</v>
      </c>
      <c r="Z515" s="213">
        <f t="shared" ca="1" si="278"/>
        <v>194.53901897214706</v>
      </c>
      <c r="AA515" s="213">
        <f t="shared" ca="1" si="278"/>
        <v>182.09757008439345</v>
      </c>
      <c r="AB515" s="213">
        <f t="shared" ca="1" si="278"/>
        <v>169.65612119663984</v>
      </c>
      <c r="AC515" s="213">
        <f t="shared" ca="1" si="278"/>
        <v>157.21467230888624</v>
      </c>
      <c r="AD515" s="213">
        <f t="shared" ca="1" si="278"/>
        <v>144.77322342113263</v>
      </c>
      <c r="AE515" s="213">
        <f t="shared" ca="1" si="278"/>
        <v>132.33177453337902</v>
      </c>
      <c r="AF515" s="213">
        <f t="shared" ca="1" si="278"/>
        <v>119.89032564562541</v>
      </c>
      <c r="AG515" s="213">
        <f t="shared" ca="1" si="278"/>
        <v>107.4488767578718</v>
      </c>
      <c r="AH515" s="213">
        <f t="shared" ca="1" si="278"/>
        <v>95.007427870118192</v>
      </c>
      <c r="AI515" s="213">
        <f t="shared" ca="1" si="278"/>
        <v>82.565978982364584</v>
      </c>
      <c r="AJ515" s="213">
        <f t="shared" ca="1" si="278"/>
        <v>70.124530094610975</v>
      </c>
      <c r="AK515" s="213">
        <f t="shared" ca="1" si="278"/>
        <v>57.683081206857381</v>
      </c>
      <c r="AL515" s="213">
        <f t="shared" ca="1" si="278"/>
        <v>45.241632319103772</v>
      </c>
      <c r="AM515" s="213">
        <f t="shared" ca="1" si="278"/>
        <v>32.800183431350177</v>
      </c>
      <c r="AN515" s="213">
        <f t="shared" ca="1" si="278"/>
        <v>20.358734543596572</v>
      </c>
      <c r="AO515" s="213">
        <f t="shared" ca="1" si="278"/>
        <v>7.9172856558429707</v>
      </c>
      <c r="AP515" s="213">
        <f t="shared" ca="1" si="278"/>
        <v>0.84828060598308497</v>
      </c>
      <c r="AQ515" s="213">
        <f t="shared" ca="1" si="278"/>
        <v>0</v>
      </c>
      <c r="AR515" s="213">
        <f t="shared" ca="1" si="278"/>
        <v>0</v>
      </c>
      <c r="AS515" s="213">
        <f t="shared" ca="1" si="278"/>
        <v>0</v>
      </c>
      <c r="AT515" s="213">
        <f t="shared" ca="1" si="278"/>
        <v>0</v>
      </c>
      <c r="AU515" s="213">
        <f t="shared" ca="1" si="278"/>
        <v>0</v>
      </c>
      <c r="AV515" s="213">
        <f t="shared" ca="1" si="278"/>
        <v>0</v>
      </c>
      <c r="AW515" s="213">
        <f t="shared" ca="1" si="278"/>
        <v>0</v>
      </c>
      <c r="AX515" s="213">
        <f t="shared" ca="1" si="278"/>
        <v>0</v>
      </c>
      <c r="AY515" s="213">
        <f t="shared" ca="1" si="278"/>
        <v>0</v>
      </c>
      <c r="AZ515" s="213">
        <f t="shared" ca="1" si="278"/>
        <v>0</v>
      </c>
      <c r="BA515" s="213">
        <f t="shared" ca="1" si="278"/>
        <v>0</v>
      </c>
      <c r="BB515" s="213">
        <f t="shared" ca="1" si="278"/>
        <v>0</v>
      </c>
      <c r="BC515" s="213">
        <f t="shared" ca="1" si="278"/>
        <v>0</v>
      </c>
      <c r="BD515" s="213">
        <f t="shared" ca="1" si="278"/>
        <v>0</v>
      </c>
      <c r="BE515" s="213">
        <f t="shared" ca="1" si="278"/>
        <v>0</v>
      </c>
      <c r="BF515" s="213">
        <f t="shared" ca="1" si="278"/>
        <v>0</v>
      </c>
      <c r="BG515" s="213">
        <f t="shared" ca="1" si="278"/>
        <v>0</v>
      </c>
      <c r="BH515" s="213">
        <f t="shared" ca="1" si="278"/>
        <v>0</v>
      </c>
    </row>
    <row r="516" spans="1:61" x14ac:dyDescent="0.25">
      <c r="A516" s="194" t="s">
        <v>140</v>
      </c>
      <c r="B516" s="194"/>
      <c r="C516" s="147">
        <f>$C$62</f>
        <v>0.46</v>
      </c>
      <c r="G516" s="83">
        <f t="shared" ref="G516:BG517" ca="1" si="279">G515*$C516</f>
        <v>0</v>
      </c>
      <c r="H516" s="83">
        <f t="shared" ca="1" si="279"/>
        <v>0</v>
      </c>
      <c r="I516" s="83">
        <f t="shared" ca="1" si="279"/>
        <v>0</v>
      </c>
      <c r="J516" s="83">
        <f t="shared" ca="1" si="279"/>
        <v>0</v>
      </c>
      <c r="K516" s="83">
        <f t="shared" ca="1" si="279"/>
        <v>53.215180004882491</v>
      </c>
      <c r="L516" s="83">
        <f t="shared" ca="1" si="279"/>
        <v>169.6108795643209</v>
      </c>
      <c r="M516" s="83">
        <f t="shared" ca="1" si="279"/>
        <v>163.88781307595423</v>
      </c>
      <c r="N516" s="83">
        <f t="shared" ca="1" si="279"/>
        <v>158.16474658758759</v>
      </c>
      <c r="O516" s="83">
        <f t="shared" ca="1" si="279"/>
        <v>152.44168009922092</v>
      </c>
      <c r="P516" s="83">
        <f t="shared" ca="1" si="279"/>
        <v>146.71861361085425</v>
      </c>
      <c r="Q516" s="83">
        <f t="shared" ca="1" si="279"/>
        <v>140.99554712248761</v>
      </c>
      <c r="R516" s="83">
        <f t="shared" ca="1" si="279"/>
        <v>135.27248063412094</v>
      </c>
      <c r="S516" s="83">
        <f t="shared" ca="1" si="279"/>
        <v>129.54941414575427</v>
      </c>
      <c r="T516" s="83">
        <f t="shared" ca="1" si="279"/>
        <v>123.82634765738761</v>
      </c>
      <c r="U516" s="83">
        <f t="shared" ca="1" si="279"/>
        <v>118.10328116902096</v>
      </c>
      <c r="V516" s="83">
        <f t="shared" ca="1" si="279"/>
        <v>112.38021468065429</v>
      </c>
      <c r="W516" s="83">
        <f t="shared" ca="1" si="279"/>
        <v>106.65714819228764</v>
      </c>
      <c r="X516" s="83">
        <f t="shared" ca="1" si="279"/>
        <v>100.93408170392097</v>
      </c>
      <c r="Y516" s="83">
        <f t="shared" ca="1" si="279"/>
        <v>95.211015215554312</v>
      </c>
      <c r="Z516" s="83">
        <f t="shared" ca="1" si="279"/>
        <v>89.487948727187657</v>
      </c>
      <c r="AA516" s="83">
        <f t="shared" ca="1" si="279"/>
        <v>83.764882238820988</v>
      </c>
      <c r="AB516" s="83">
        <f t="shared" ca="1" si="279"/>
        <v>78.041815750454333</v>
      </c>
      <c r="AC516" s="83">
        <f t="shared" ca="1" si="279"/>
        <v>72.318749262087678</v>
      </c>
      <c r="AD516" s="83">
        <f t="shared" ca="1" si="279"/>
        <v>66.595682773721009</v>
      </c>
      <c r="AE516" s="83">
        <f t="shared" ca="1" si="279"/>
        <v>60.872616285354354</v>
      </c>
      <c r="AF516" s="83">
        <f t="shared" ca="1" si="279"/>
        <v>55.149549796987692</v>
      </c>
      <c r="AG516" s="83">
        <f t="shared" ca="1" si="279"/>
        <v>49.42648330862103</v>
      </c>
      <c r="AH516" s="83">
        <f t="shared" ca="1" si="279"/>
        <v>43.703416820254368</v>
      </c>
      <c r="AI516" s="83">
        <f t="shared" ca="1" si="279"/>
        <v>37.980350331887713</v>
      </c>
      <c r="AJ516" s="83">
        <f t="shared" ca="1" si="279"/>
        <v>32.257283843521051</v>
      </c>
      <c r="AK516" s="83">
        <f t="shared" ca="1" si="279"/>
        <v>26.534217355154397</v>
      </c>
      <c r="AL516" s="83">
        <f t="shared" ca="1" si="279"/>
        <v>20.811150866787735</v>
      </c>
      <c r="AM516" s="83">
        <f t="shared" ca="1" si="279"/>
        <v>15.088084378421081</v>
      </c>
      <c r="AN516" s="83">
        <f t="shared" ca="1" si="279"/>
        <v>9.365017890054423</v>
      </c>
      <c r="AO516" s="83">
        <f t="shared" ca="1" si="279"/>
        <v>3.6419514016877668</v>
      </c>
      <c r="AP516" s="83">
        <f t="shared" ca="1" si="279"/>
        <v>0.39020907875221911</v>
      </c>
      <c r="AQ516" s="83">
        <f t="shared" ca="1" si="279"/>
        <v>0</v>
      </c>
      <c r="AR516" s="83">
        <f t="shared" ca="1" si="279"/>
        <v>0</v>
      </c>
      <c r="AS516" s="83">
        <f t="shared" ca="1" si="279"/>
        <v>0</v>
      </c>
      <c r="AT516" s="83">
        <f t="shared" ca="1" si="279"/>
        <v>0</v>
      </c>
      <c r="AU516" s="83">
        <f t="shared" ca="1" si="279"/>
        <v>0</v>
      </c>
      <c r="AV516" s="83">
        <f t="shared" ca="1" si="279"/>
        <v>0</v>
      </c>
      <c r="AW516" s="83">
        <f t="shared" ca="1" si="279"/>
        <v>0</v>
      </c>
      <c r="AX516" s="83">
        <f t="shared" ca="1" si="279"/>
        <v>0</v>
      </c>
      <c r="AY516" s="83">
        <f t="shared" ca="1" si="279"/>
        <v>0</v>
      </c>
      <c r="AZ516" s="83">
        <f t="shared" ca="1" si="279"/>
        <v>0</v>
      </c>
      <c r="BA516" s="83">
        <f t="shared" ca="1" si="279"/>
        <v>0</v>
      </c>
      <c r="BB516" s="83">
        <f t="shared" ca="1" si="279"/>
        <v>0</v>
      </c>
      <c r="BC516" s="83">
        <f t="shared" ca="1" si="279"/>
        <v>0</v>
      </c>
      <c r="BD516" s="83">
        <f t="shared" ca="1" si="279"/>
        <v>0</v>
      </c>
      <c r="BE516" s="83">
        <f t="shared" ca="1" si="279"/>
        <v>0</v>
      </c>
      <c r="BF516" s="83">
        <f t="shared" ca="1" si="279"/>
        <v>0</v>
      </c>
      <c r="BG516" s="83">
        <f t="shared" ca="1" si="279"/>
        <v>0</v>
      </c>
      <c r="BH516" s="83">
        <f ca="1">BH515*$C516</f>
        <v>0</v>
      </c>
    </row>
    <row r="517" spans="1:61" x14ac:dyDescent="0.25">
      <c r="A517" s="194" t="s">
        <v>141</v>
      </c>
      <c r="B517" s="194"/>
      <c r="C517" s="147">
        <f>$C$63</f>
        <v>0.115</v>
      </c>
      <c r="G517" s="83">
        <f t="shared" ca="1" si="279"/>
        <v>0</v>
      </c>
      <c r="H517" s="83">
        <f t="shared" ca="1" si="279"/>
        <v>0</v>
      </c>
      <c r="I517" s="83">
        <f t="shared" ca="1" si="279"/>
        <v>0</v>
      </c>
      <c r="J517" s="83">
        <f t="shared" ca="1" si="279"/>
        <v>0</v>
      </c>
      <c r="K517" s="83">
        <f t="shared" ca="1" si="279"/>
        <v>6.119745700561487</v>
      </c>
      <c r="L517" s="83">
        <f t="shared" ca="1" si="279"/>
        <v>19.505251149896903</v>
      </c>
      <c r="M517" s="83">
        <f t="shared" ca="1" si="279"/>
        <v>18.847098503734738</v>
      </c>
      <c r="N517" s="83">
        <f t="shared" ca="1" si="279"/>
        <v>18.188945857572573</v>
      </c>
      <c r="O517" s="83">
        <f t="shared" ca="1" si="279"/>
        <v>17.530793211410405</v>
      </c>
      <c r="P517" s="83">
        <f t="shared" ca="1" si="279"/>
        <v>16.87264056524824</v>
      </c>
      <c r="Q517" s="83">
        <f t="shared" ca="1" si="279"/>
        <v>16.214487919086075</v>
      </c>
      <c r="R517" s="83">
        <f t="shared" ca="1" si="279"/>
        <v>15.556335272923908</v>
      </c>
      <c r="S517" s="83">
        <f t="shared" ca="1" si="279"/>
        <v>14.898182626761741</v>
      </c>
      <c r="T517" s="83">
        <f t="shared" ca="1" si="279"/>
        <v>14.240029980599576</v>
      </c>
      <c r="U517" s="83">
        <f t="shared" ca="1" si="279"/>
        <v>13.581877334437412</v>
      </c>
      <c r="V517" s="83">
        <f t="shared" ca="1" si="279"/>
        <v>12.923724688275245</v>
      </c>
      <c r="W517" s="83">
        <f t="shared" ca="1" si="279"/>
        <v>12.265572042113078</v>
      </c>
      <c r="X517" s="83">
        <f t="shared" ca="1" si="279"/>
        <v>11.607419395950911</v>
      </c>
      <c r="Y517" s="83">
        <f t="shared" ca="1" si="279"/>
        <v>10.949266749788746</v>
      </c>
      <c r="Z517" s="83">
        <f t="shared" ca="1" si="279"/>
        <v>10.291114103626581</v>
      </c>
      <c r="AA517" s="83">
        <f t="shared" ca="1" si="279"/>
        <v>9.6329614574644147</v>
      </c>
      <c r="AB517" s="83">
        <f t="shared" ca="1" si="279"/>
        <v>8.9748088113022479</v>
      </c>
      <c r="AC517" s="83">
        <f t="shared" ca="1" si="279"/>
        <v>8.316656165140083</v>
      </c>
      <c r="AD517" s="83">
        <f t="shared" ca="1" si="279"/>
        <v>7.6585035189779163</v>
      </c>
      <c r="AE517" s="83">
        <f t="shared" ca="1" si="279"/>
        <v>7.0003508728157513</v>
      </c>
      <c r="AF517" s="83">
        <f t="shared" ca="1" si="279"/>
        <v>6.3421982266535846</v>
      </c>
      <c r="AG517" s="83">
        <f t="shared" ca="1" si="279"/>
        <v>5.6840455804914187</v>
      </c>
      <c r="AH517" s="83">
        <f t="shared" ca="1" si="279"/>
        <v>5.0258929343292529</v>
      </c>
      <c r="AI517" s="83">
        <f t="shared" ca="1" si="279"/>
        <v>4.367740288167087</v>
      </c>
      <c r="AJ517" s="83">
        <f t="shared" ca="1" si="279"/>
        <v>3.7095876420049212</v>
      </c>
      <c r="AK517" s="83">
        <f t="shared" ca="1" si="279"/>
        <v>3.0514349958427558</v>
      </c>
      <c r="AL517" s="83">
        <f t="shared" ca="1" si="279"/>
        <v>2.3932823496805895</v>
      </c>
      <c r="AM517" s="83">
        <f t="shared" ca="1" si="279"/>
        <v>1.7351297035184243</v>
      </c>
      <c r="AN517" s="83">
        <f t="shared" ca="1" si="279"/>
        <v>1.0769770573562587</v>
      </c>
      <c r="AO517" s="83">
        <f t="shared" ca="1" si="279"/>
        <v>0.41882441119409319</v>
      </c>
      <c r="AP517" s="83">
        <f t="shared" ca="1" si="279"/>
        <v>4.4874044056505198E-2</v>
      </c>
      <c r="AQ517" s="83">
        <f t="shared" ca="1" si="279"/>
        <v>0</v>
      </c>
      <c r="AR517" s="83">
        <f t="shared" ca="1" si="279"/>
        <v>0</v>
      </c>
      <c r="AS517" s="83">
        <f t="shared" ca="1" si="279"/>
        <v>0</v>
      </c>
      <c r="AT517" s="83">
        <f t="shared" ca="1" si="279"/>
        <v>0</v>
      </c>
      <c r="AU517" s="83">
        <f t="shared" ca="1" si="279"/>
        <v>0</v>
      </c>
      <c r="AV517" s="83">
        <f t="shared" ca="1" si="279"/>
        <v>0</v>
      </c>
      <c r="AW517" s="83">
        <f t="shared" ca="1" si="279"/>
        <v>0</v>
      </c>
      <c r="AX517" s="83">
        <f t="shared" ca="1" si="279"/>
        <v>0</v>
      </c>
      <c r="AY517" s="83">
        <f t="shared" ca="1" si="279"/>
        <v>0</v>
      </c>
      <c r="AZ517" s="83">
        <f t="shared" ca="1" si="279"/>
        <v>0</v>
      </c>
      <c r="BA517" s="83">
        <f t="shared" ca="1" si="279"/>
        <v>0</v>
      </c>
      <c r="BB517" s="83">
        <f t="shared" ca="1" si="279"/>
        <v>0</v>
      </c>
      <c r="BC517" s="83">
        <f t="shared" ca="1" si="279"/>
        <v>0</v>
      </c>
      <c r="BD517" s="83">
        <f t="shared" ca="1" si="279"/>
        <v>0</v>
      </c>
      <c r="BE517" s="83">
        <f t="shared" ca="1" si="279"/>
        <v>0</v>
      </c>
      <c r="BF517" s="83">
        <f t="shared" ca="1" si="279"/>
        <v>0</v>
      </c>
      <c r="BG517" s="83">
        <f t="shared" ca="1" si="279"/>
        <v>0</v>
      </c>
      <c r="BH517" s="83">
        <f ca="1">BH516*$C517</f>
        <v>0</v>
      </c>
    </row>
    <row r="518" spans="1:61" x14ac:dyDescent="0.25">
      <c r="K518" s="147"/>
    </row>
    <row r="519" spans="1:61" x14ac:dyDescent="0.25">
      <c r="A519" s="196" t="str">
        <f>A$45</f>
        <v>Babcock Ranch Solar</v>
      </c>
      <c r="B519" s="196"/>
      <c r="G519" s="209">
        <f>IF(K$56&lt;&gt;YEAR($R$63),0,(1*$C526*$S$63))</f>
        <v>5.4999999999999997E-3</v>
      </c>
      <c r="H519" s="212">
        <f>MIN(1-SUM(G$519:$G519),$C526)</f>
        <v>3.3000000000000002E-2</v>
      </c>
      <c r="I519" s="212">
        <f>MIN(1-SUM($G$519:H519),$C526)</f>
        <v>3.3000000000000002E-2</v>
      </c>
      <c r="J519" s="212">
        <f>MIN(1-SUM($G$519:I519),$C526)</f>
        <v>3.3000000000000002E-2</v>
      </c>
      <c r="K519" s="212">
        <f>MIN(1-SUM($G$519:J519),$C526)</f>
        <v>3.3000000000000002E-2</v>
      </c>
      <c r="L519" s="212">
        <f>MIN(1-SUM($G$519:K519),$C526)</f>
        <v>3.3000000000000002E-2</v>
      </c>
      <c r="M519" s="212">
        <f>MIN(1-SUM($G$519:L519),$C526)</f>
        <v>3.3000000000000002E-2</v>
      </c>
      <c r="N519" s="212">
        <f>MIN(1-SUM($G$519:M519),$C526)</f>
        <v>3.3000000000000002E-2</v>
      </c>
      <c r="O519" s="212">
        <f>MIN(1-SUM($G$519:N519),$C526)</f>
        <v>3.3000000000000002E-2</v>
      </c>
      <c r="P519" s="212">
        <f>MIN(1-SUM($G$519:O519),$C526)</f>
        <v>3.3000000000000002E-2</v>
      </c>
      <c r="Q519" s="212">
        <f>MIN(1-SUM($G$519:P519),$C526)</f>
        <v>3.3000000000000002E-2</v>
      </c>
      <c r="R519" s="212">
        <f>MIN(1-SUM($G$519:Q519),$C526)</f>
        <v>3.3000000000000002E-2</v>
      </c>
      <c r="S519" s="212">
        <f>MIN(1-SUM($G$519:R519),$C526)</f>
        <v>3.3000000000000002E-2</v>
      </c>
      <c r="T519" s="212">
        <f>MIN(1-SUM($G$519:S519),$C526)</f>
        <v>3.3000000000000002E-2</v>
      </c>
      <c r="U519" s="212">
        <f>MIN(1-SUM($G$519:T519),$C526)</f>
        <v>3.3000000000000002E-2</v>
      </c>
      <c r="V519" s="212">
        <f>MIN(1-SUM($G$519:U519),$C526)</f>
        <v>3.3000000000000002E-2</v>
      </c>
      <c r="W519" s="212">
        <f>MIN(1-SUM($G$519:V519),$C526)</f>
        <v>3.3000000000000002E-2</v>
      </c>
      <c r="X519" s="212">
        <f>MIN(1-SUM($G$519:W519),$C526)</f>
        <v>3.3000000000000002E-2</v>
      </c>
      <c r="Y519" s="212">
        <f>MIN(1-SUM($G$519:X519),$C526)</f>
        <v>3.3000000000000002E-2</v>
      </c>
      <c r="Z519" s="212">
        <f>MIN(1-SUM($G$519:Y519),$C526)</f>
        <v>3.3000000000000002E-2</v>
      </c>
      <c r="AA519" s="212">
        <f>MIN(1-SUM($G$519:Z519),$C526)</f>
        <v>3.3000000000000002E-2</v>
      </c>
      <c r="AB519" s="212">
        <f>MIN(1-SUM($G$519:AA519),$C526)</f>
        <v>3.3000000000000002E-2</v>
      </c>
      <c r="AC519" s="212">
        <f>MIN(1-SUM($G$519:AB519),$C526)</f>
        <v>3.3000000000000002E-2</v>
      </c>
      <c r="AD519" s="212">
        <f>MIN(1-SUM($G$519:AC519),$C526)</f>
        <v>3.3000000000000002E-2</v>
      </c>
      <c r="AE519" s="212">
        <f>MIN(1-SUM($G$519:AD519),$C526)</f>
        <v>3.3000000000000002E-2</v>
      </c>
      <c r="AF519" s="212">
        <f>MIN(1-SUM($G$519:AE519),$C526)</f>
        <v>3.3000000000000002E-2</v>
      </c>
      <c r="AG519" s="212">
        <f>MIN(1-SUM($G$519:AF519),$C526)</f>
        <v>3.3000000000000002E-2</v>
      </c>
      <c r="AH519" s="212">
        <f>MIN(1-SUM($G$519:AG519),$C526)</f>
        <v>3.3000000000000002E-2</v>
      </c>
      <c r="AI519" s="212">
        <f>MIN(1-SUM($G$519:AH519),$C526)</f>
        <v>3.3000000000000002E-2</v>
      </c>
      <c r="AJ519" s="212">
        <f>MIN(1-SUM($G$519:AI519),$C526)</f>
        <v>3.3000000000000002E-2</v>
      </c>
      <c r="AK519" s="212">
        <f>MIN(1-SUM($G$519:AJ519),$C526)</f>
        <v>3.3000000000000002E-2</v>
      </c>
      <c r="AL519" s="212">
        <f>MIN(1-SUM($G$519:AK519),$C526)</f>
        <v>4.4999999999993934E-3</v>
      </c>
      <c r="AM519" s="212">
        <f>MIN(1-SUM($G$519:AL519),$C526)</f>
        <v>0</v>
      </c>
      <c r="AN519" s="212">
        <f>MIN(1-SUM($G$519:AM519),$C526)</f>
        <v>0</v>
      </c>
      <c r="AO519" s="212">
        <f>MIN(1-SUM($G$519:AN519),$C526)</f>
        <v>0</v>
      </c>
      <c r="AP519" s="212">
        <f>MIN(1-SUM($G$519:AO519),$C526)</f>
        <v>0</v>
      </c>
      <c r="AQ519" s="212">
        <f>MIN(1-SUM($G$519:AP519),$C526)</f>
        <v>0</v>
      </c>
      <c r="AR519" s="212">
        <f>MIN(1-SUM($G$519:AQ519),$C526)</f>
        <v>0</v>
      </c>
      <c r="AS519" s="212">
        <f>MIN(1-SUM($G$519:AR519),$C526)</f>
        <v>0</v>
      </c>
      <c r="AT519" s="212">
        <f>MIN(1-SUM($G$519:AS519),$C526)</f>
        <v>0</v>
      </c>
      <c r="AU519" s="212">
        <f>MIN(1-SUM($G$519:AT519),$C526)</f>
        <v>0</v>
      </c>
      <c r="AV519" s="212">
        <f>MIN(1-SUM($G$519:AU519),$C526)</f>
        <v>0</v>
      </c>
      <c r="AW519" s="212">
        <f>MIN(1-SUM($G$519:AV519),$C526)</f>
        <v>0</v>
      </c>
      <c r="AX519" s="212">
        <f>MIN(1-SUM($G$519:AW519),$C526)</f>
        <v>0</v>
      </c>
      <c r="AY519" s="212">
        <f>MIN(1-SUM($G$519:AX519),$C526)</f>
        <v>0</v>
      </c>
      <c r="AZ519" s="212">
        <f>MIN(1-SUM($G$519:AY519),$C526)</f>
        <v>0</v>
      </c>
      <c r="BA519" s="212">
        <f>MIN(1-SUM($G$519:AZ519),$C526)</f>
        <v>0</v>
      </c>
      <c r="BB519" s="212">
        <f>MIN(1-SUM($G$519:BA519),$C526)</f>
        <v>0</v>
      </c>
      <c r="BC519" s="212">
        <f>MIN(1-SUM($G$519:BB519),$C526)</f>
        <v>0</v>
      </c>
      <c r="BD519" s="212">
        <f>MIN(1-SUM($G$519:BC519),$C526)</f>
        <v>0</v>
      </c>
      <c r="BE519" s="212">
        <f>MIN(1-SUM($G$519:BD519),$C526)</f>
        <v>0</v>
      </c>
      <c r="BF519" s="212">
        <f>MIN(1-SUM($G$519:BE519),$C526)</f>
        <v>0</v>
      </c>
      <c r="BG519" s="212">
        <f>MIN(1-SUM($G$519:BF519),$C526)</f>
        <v>0</v>
      </c>
      <c r="BH519" s="212">
        <f>MIN(1-SUM($G$519:BG519),$C526)</f>
        <v>0</v>
      </c>
    </row>
    <row r="520" spans="1:61" x14ac:dyDescent="0.25">
      <c r="A520" s="197" t="s">
        <v>132</v>
      </c>
      <c r="B520" s="197"/>
      <c r="G520" s="171">
        <f>G$60</f>
        <v>0.95</v>
      </c>
      <c r="H520" s="171">
        <f t="shared" ref="H520:M520" si="280">H$60</f>
        <v>0.98</v>
      </c>
      <c r="I520" s="171">
        <f t="shared" si="280"/>
        <v>0.96</v>
      </c>
      <c r="J520" s="171">
        <f t="shared" si="280"/>
        <v>0.96</v>
      </c>
      <c r="K520" s="171">
        <f t="shared" si="280"/>
        <v>0.96</v>
      </c>
      <c r="L520" s="171">
        <f t="shared" si="280"/>
        <v>0.96</v>
      </c>
      <c r="M520" s="171">
        <f t="shared" si="280"/>
        <v>0.96</v>
      </c>
      <c r="N520" s="171"/>
    </row>
    <row r="521" spans="1:61" x14ac:dyDescent="0.25">
      <c r="A521" s="197" t="s">
        <v>109</v>
      </c>
      <c r="B521" s="197"/>
      <c r="D521" s="144">
        <f>SUM(G521:N521)</f>
        <v>123.83999999999999</v>
      </c>
      <c r="G521" s="210">
        <f t="shared" ref="G521:N521" si="281">IF(YEAR($R$63)=G$56,SUM($G$45:$M$45)*G520,0)</f>
        <v>0</v>
      </c>
      <c r="H521" s="210">
        <f t="shared" si="281"/>
        <v>0</v>
      </c>
      <c r="I521" s="210">
        <f t="shared" si="281"/>
        <v>0</v>
      </c>
      <c r="J521" s="210">
        <f t="shared" si="281"/>
        <v>0</v>
      </c>
      <c r="K521" s="210">
        <f t="shared" si="281"/>
        <v>123.83999999999999</v>
      </c>
      <c r="L521" s="210">
        <f t="shared" si="281"/>
        <v>0</v>
      </c>
      <c r="M521" s="210">
        <f t="shared" si="281"/>
        <v>0</v>
      </c>
      <c r="N521" s="210">
        <f t="shared" si="281"/>
        <v>0</v>
      </c>
    </row>
    <row r="522" spans="1:61" x14ac:dyDescent="0.25">
      <c r="A522" s="197" t="s">
        <v>110</v>
      </c>
      <c r="B522" s="197"/>
      <c r="G522" s="144">
        <f t="shared" ref="G522:N522" si="282">+F522+G521</f>
        <v>0</v>
      </c>
      <c r="H522" s="144">
        <f t="shared" si="282"/>
        <v>0</v>
      </c>
      <c r="I522" s="144">
        <f t="shared" si="282"/>
        <v>0</v>
      </c>
      <c r="J522" s="144">
        <f t="shared" si="282"/>
        <v>0</v>
      </c>
      <c r="K522" s="144">
        <f t="shared" si="282"/>
        <v>123.83999999999999</v>
      </c>
      <c r="L522" s="144">
        <f t="shared" si="282"/>
        <v>123.83999999999999</v>
      </c>
      <c r="M522" s="144">
        <f t="shared" si="282"/>
        <v>123.83999999999999</v>
      </c>
      <c r="N522" s="144">
        <f t="shared" si="282"/>
        <v>123.83999999999999</v>
      </c>
    </row>
    <row r="523" spans="1:61" x14ac:dyDescent="0.25">
      <c r="A523" s="197"/>
      <c r="B523" s="197"/>
    </row>
    <row r="524" spans="1:61" x14ac:dyDescent="0.25">
      <c r="A524" s="198" t="s">
        <v>111</v>
      </c>
      <c r="B524" s="198"/>
      <c r="G524" s="144">
        <f t="shared" ref="G524:BH524" si="283">F527</f>
        <v>0</v>
      </c>
      <c r="H524" s="144">
        <f t="shared" ca="1" si="283"/>
        <v>0</v>
      </c>
      <c r="I524" s="144">
        <f t="shared" ca="1" si="283"/>
        <v>0</v>
      </c>
      <c r="J524" s="144">
        <f t="shared" ca="1" si="283"/>
        <v>0</v>
      </c>
      <c r="K524" s="144">
        <f t="shared" ca="1" si="283"/>
        <v>0</v>
      </c>
      <c r="L524" s="144">
        <f t="shared" ca="1" si="283"/>
        <v>123.15887999999998</v>
      </c>
      <c r="M524" s="144">
        <f t="shared" ca="1" si="283"/>
        <v>119.07215999999998</v>
      </c>
      <c r="N524" s="144">
        <f t="shared" ca="1" si="283"/>
        <v>114.98543999999998</v>
      </c>
      <c r="O524" s="144">
        <f t="shared" ca="1" si="283"/>
        <v>110.89871999999998</v>
      </c>
      <c r="P524" s="144">
        <f t="shared" ca="1" si="283"/>
        <v>106.81199999999998</v>
      </c>
      <c r="Q524" s="144">
        <f t="shared" ca="1" si="283"/>
        <v>102.72527999999998</v>
      </c>
      <c r="R524" s="144">
        <f t="shared" ca="1" si="283"/>
        <v>98.638559999999984</v>
      </c>
      <c r="S524" s="144">
        <f t="shared" ca="1" si="283"/>
        <v>94.551839999999984</v>
      </c>
      <c r="T524" s="144">
        <f t="shared" ca="1" si="283"/>
        <v>90.465119999999985</v>
      </c>
      <c r="U524" s="144">
        <f t="shared" ca="1" si="283"/>
        <v>86.378399999999985</v>
      </c>
      <c r="V524" s="144">
        <f t="shared" ca="1" si="283"/>
        <v>82.291679999999985</v>
      </c>
      <c r="W524" s="144">
        <f t="shared" ca="1" si="283"/>
        <v>78.204959999999986</v>
      </c>
      <c r="X524" s="144">
        <f t="shared" ca="1" si="283"/>
        <v>74.118239999999986</v>
      </c>
      <c r="Y524" s="144">
        <f t="shared" ca="1" si="283"/>
        <v>70.031519999999986</v>
      </c>
      <c r="Z524" s="144">
        <f t="shared" ca="1" si="283"/>
        <v>65.944799999999987</v>
      </c>
      <c r="AA524" s="144">
        <f t="shared" ca="1" si="283"/>
        <v>61.858079999999987</v>
      </c>
      <c r="AB524" s="144">
        <f t="shared" ca="1" si="283"/>
        <v>57.771359999999987</v>
      </c>
      <c r="AC524" s="144">
        <f t="shared" ca="1" si="283"/>
        <v>53.684639999999987</v>
      </c>
      <c r="AD524" s="144">
        <f t="shared" ca="1" si="283"/>
        <v>49.597919999999988</v>
      </c>
      <c r="AE524" s="144">
        <f t="shared" ca="1" si="283"/>
        <v>45.511199999999988</v>
      </c>
      <c r="AF524" s="144">
        <f t="shared" ca="1" si="283"/>
        <v>41.424479999999988</v>
      </c>
      <c r="AG524" s="144">
        <f t="shared" ca="1" si="283"/>
        <v>37.337759999999989</v>
      </c>
      <c r="AH524" s="144">
        <f t="shared" ca="1" si="283"/>
        <v>33.251039999999989</v>
      </c>
      <c r="AI524" s="144">
        <f t="shared" ca="1" si="283"/>
        <v>29.164319999999989</v>
      </c>
      <c r="AJ524" s="144">
        <f t="shared" ca="1" si="283"/>
        <v>25.07759999999999</v>
      </c>
      <c r="AK524" s="144">
        <f t="shared" ca="1" si="283"/>
        <v>20.99087999999999</v>
      </c>
      <c r="AL524" s="144">
        <f t="shared" ca="1" si="283"/>
        <v>16.90415999999999</v>
      </c>
      <c r="AM524" s="144">
        <f t="shared" ca="1" si="283"/>
        <v>12.817439999999991</v>
      </c>
      <c r="AN524" s="144">
        <f t="shared" ca="1" si="283"/>
        <v>8.7307199999999909</v>
      </c>
      <c r="AO524" s="144">
        <f t="shared" ca="1" si="283"/>
        <v>4.6439999999999912</v>
      </c>
      <c r="AP524" s="144">
        <f t="shared" ca="1" si="283"/>
        <v>0.55727999999999156</v>
      </c>
      <c r="AQ524" s="144">
        <f t="shared" ca="1" si="283"/>
        <v>6.6724403779971908E-14</v>
      </c>
      <c r="AR524" s="144">
        <f t="shared" ca="1" si="283"/>
        <v>6.6724403779971908E-14</v>
      </c>
      <c r="AS524" s="144">
        <f t="shared" ca="1" si="283"/>
        <v>6.6724403779971908E-14</v>
      </c>
      <c r="AT524" s="144">
        <f t="shared" ca="1" si="283"/>
        <v>6.6724403779971908E-14</v>
      </c>
      <c r="AU524" s="144">
        <f t="shared" ca="1" si="283"/>
        <v>6.6724403779971908E-14</v>
      </c>
      <c r="AV524" s="144">
        <f t="shared" ca="1" si="283"/>
        <v>6.6724403779971908E-14</v>
      </c>
      <c r="AW524" s="144">
        <f t="shared" ca="1" si="283"/>
        <v>6.6724403779971908E-14</v>
      </c>
      <c r="AX524" s="144">
        <f t="shared" ca="1" si="283"/>
        <v>6.6724403779971908E-14</v>
      </c>
      <c r="AY524" s="144">
        <f t="shared" ca="1" si="283"/>
        <v>6.6724403779971908E-14</v>
      </c>
      <c r="AZ524" s="144">
        <f t="shared" ca="1" si="283"/>
        <v>6.6724403779971908E-14</v>
      </c>
      <c r="BA524" s="144">
        <f t="shared" ca="1" si="283"/>
        <v>6.6724403779971908E-14</v>
      </c>
      <c r="BB524" s="144">
        <f t="shared" ca="1" si="283"/>
        <v>6.6724403779971908E-14</v>
      </c>
      <c r="BC524" s="144">
        <f t="shared" ca="1" si="283"/>
        <v>6.6724403779971908E-14</v>
      </c>
      <c r="BD524" s="144">
        <f t="shared" ca="1" si="283"/>
        <v>6.6724403779971908E-14</v>
      </c>
      <c r="BE524" s="144">
        <f t="shared" ca="1" si="283"/>
        <v>6.6724403779971908E-14</v>
      </c>
      <c r="BF524" s="144">
        <f t="shared" ca="1" si="283"/>
        <v>6.6724403779971908E-14</v>
      </c>
      <c r="BG524" s="144">
        <f t="shared" ca="1" si="283"/>
        <v>6.6724403779971908E-14</v>
      </c>
      <c r="BH524" s="144">
        <f t="shared" ca="1" si="283"/>
        <v>6.6724403779971908E-14</v>
      </c>
      <c r="BI524" s="144"/>
    </row>
    <row r="525" spans="1:61" x14ac:dyDescent="0.25">
      <c r="A525" s="198" t="s">
        <v>112</v>
      </c>
      <c r="B525" s="198"/>
      <c r="D525" s="144">
        <f>SUM(G525:N525)</f>
        <v>123.83999999999999</v>
      </c>
      <c r="E525" s="144"/>
      <c r="F525" s="144"/>
      <c r="G525" s="144">
        <f>G521</f>
        <v>0</v>
      </c>
      <c r="H525" s="144">
        <f>H521</f>
        <v>0</v>
      </c>
      <c r="I525" s="144">
        <f>I521</f>
        <v>0</v>
      </c>
      <c r="J525" s="144">
        <f t="shared" ref="J525:BH525" si="284">J521</f>
        <v>0</v>
      </c>
      <c r="K525" s="144">
        <f t="shared" si="284"/>
        <v>123.83999999999999</v>
      </c>
      <c r="L525" s="144">
        <f t="shared" si="284"/>
        <v>0</v>
      </c>
      <c r="M525" s="144">
        <f t="shared" si="284"/>
        <v>0</v>
      </c>
      <c r="N525" s="144">
        <f t="shared" si="284"/>
        <v>0</v>
      </c>
      <c r="O525" s="144">
        <f t="shared" si="284"/>
        <v>0</v>
      </c>
      <c r="P525" s="144">
        <f t="shared" si="284"/>
        <v>0</v>
      </c>
      <c r="Q525" s="144">
        <f t="shared" si="284"/>
        <v>0</v>
      </c>
      <c r="R525" s="144">
        <f t="shared" si="284"/>
        <v>0</v>
      </c>
      <c r="S525" s="144">
        <f t="shared" si="284"/>
        <v>0</v>
      </c>
      <c r="T525" s="144">
        <f t="shared" si="284"/>
        <v>0</v>
      </c>
      <c r="U525" s="144">
        <f t="shared" si="284"/>
        <v>0</v>
      </c>
      <c r="V525" s="144">
        <f t="shared" si="284"/>
        <v>0</v>
      </c>
      <c r="W525" s="144">
        <f t="shared" si="284"/>
        <v>0</v>
      </c>
      <c r="X525" s="144">
        <f t="shared" si="284"/>
        <v>0</v>
      </c>
      <c r="Y525" s="144">
        <f t="shared" si="284"/>
        <v>0</v>
      </c>
      <c r="Z525" s="144">
        <f t="shared" si="284"/>
        <v>0</v>
      </c>
      <c r="AA525" s="144">
        <f t="shared" si="284"/>
        <v>0</v>
      </c>
      <c r="AB525" s="144">
        <f t="shared" si="284"/>
        <v>0</v>
      </c>
      <c r="AC525" s="144">
        <f t="shared" si="284"/>
        <v>0</v>
      </c>
      <c r="AD525" s="144">
        <f t="shared" si="284"/>
        <v>0</v>
      </c>
      <c r="AE525" s="144">
        <f t="shared" si="284"/>
        <v>0</v>
      </c>
      <c r="AF525" s="144">
        <f t="shared" si="284"/>
        <v>0</v>
      </c>
      <c r="AG525" s="144">
        <f t="shared" si="284"/>
        <v>0</v>
      </c>
      <c r="AH525" s="144">
        <f t="shared" si="284"/>
        <v>0</v>
      </c>
      <c r="AI525" s="144">
        <f t="shared" si="284"/>
        <v>0</v>
      </c>
      <c r="AJ525" s="144">
        <f t="shared" si="284"/>
        <v>0</v>
      </c>
      <c r="AK525" s="144">
        <f t="shared" si="284"/>
        <v>0</v>
      </c>
      <c r="AL525" s="144">
        <f t="shared" si="284"/>
        <v>0</v>
      </c>
      <c r="AM525" s="144">
        <f t="shared" si="284"/>
        <v>0</v>
      </c>
      <c r="AN525" s="144">
        <f t="shared" si="284"/>
        <v>0</v>
      </c>
      <c r="AO525" s="144">
        <f t="shared" si="284"/>
        <v>0</v>
      </c>
      <c r="AP525" s="144">
        <f t="shared" si="284"/>
        <v>0</v>
      </c>
      <c r="AQ525" s="144">
        <f t="shared" si="284"/>
        <v>0</v>
      </c>
      <c r="AR525" s="144">
        <f t="shared" si="284"/>
        <v>0</v>
      </c>
      <c r="AS525" s="144">
        <f t="shared" si="284"/>
        <v>0</v>
      </c>
      <c r="AT525" s="144">
        <f t="shared" si="284"/>
        <v>0</v>
      </c>
      <c r="AU525" s="144">
        <f t="shared" si="284"/>
        <v>0</v>
      </c>
      <c r="AV525" s="144">
        <f t="shared" si="284"/>
        <v>0</v>
      </c>
      <c r="AW525" s="144">
        <f t="shared" si="284"/>
        <v>0</v>
      </c>
      <c r="AX525" s="144">
        <f t="shared" si="284"/>
        <v>0</v>
      </c>
      <c r="AY525" s="144">
        <f t="shared" si="284"/>
        <v>0</v>
      </c>
      <c r="AZ525" s="144">
        <f t="shared" si="284"/>
        <v>0</v>
      </c>
      <c r="BA525" s="144">
        <f t="shared" si="284"/>
        <v>0</v>
      </c>
      <c r="BB525" s="144">
        <f t="shared" si="284"/>
        <v>0</v>
      </c>
      <c r="BC525" s="144">
        <f t="shared" si="284"/>
        <v>0</v>
      </c>
      <c r="BD525" s="144">
        <f t="shared" si="284"/>
        <v>0</v>
      </c>
      <c r="BE525" s="144">
        <f t="shared" si="284"/>
        <v>0</v>
      </c>
      <c r="BF525" s="144">
        <f t="shared" si="284"/>
        <v>0</v>
      </c>
      <c r="BG525" s="144">
        <f t="shared" si="284"/>
        <v>0</v>
      </c>
      <c r="BH525" s="144">
        <f t="shared" si="284"/>
        <v>0</v>
      </c>
      <c r="BI525" s="144"/>
    </row>
    <row r="526" spans="1:61" x14ac:dyDescent="0.25">
      <c r="A526" s="198" t="s">
        <v>113</v>
      </c>
      <c r="B526" s="198"/>
      <c r="C526" s="147">
        <f>C$45</f>
        <v>3.3000000000000002E-2</v>
      </c>
      <c r="D526" s="144">
        <f ca="1">SUM(G526:BH526)</f>
        <v>-123.8399999999999</v>
      </c>
      <c r="G526" s="202">
        <f ca="1">-SUMPRODUCT(G521:$G521,N(OFFSET(G519:$G519,0,MAX(COLUMN(G519:$G519))-COLUMN(G519:$G519),1,1)))</f>
        <v>0</v>
      </c>
      <c r="H526" s="202">
        <f ca="1">-SUMPRODUCT($G521:H521,N(OFFSET($G519:H519,0,MAX(COLUMN($G519:H519))-COLUMN($G519:H519),1,1)))</f>
        <v>0</v>
      </c>
      <c r="I526" s="202">
        <f ca="1">-SUMPRODUCT($G521:I521,N(OFFSET($G519:I519,0,MAX(COLUMN($G519:I519))-COLUMN($G519:I519),1,1)))</f>
        <v>0</v>
      </c>
      <c r="J526" s="202">
        <f ca="1">-SUMPRODUCT($G521:J521,N(OFFSET($G519:J519,0,MAX(COLUMN($G519:J519))-COLUMN($G519:J519),1,1)))</f>
        <v>0</v>
      </c>
      <c r="K526" s="202">
        <f ca="1">-SUMPRODUCT($G521:K521,N(OFFSET($G519:K519,0,MAX(COLUMN($G519:K519))-COLUMN($G519:K519),1,1)))</f>
        <v>-0.68111999999999995</v>
      </c>
      <c r="L526" s="202">
        <f ca="1">-SUMPRODUCT($G521:L521,N(OFFSET($G519:L519,0,MAX(COLUMN($G519:L519))-COLUMN($G519:L519),1,1)))</f>
        <v>-4.0867199999999997</v>
      </c>
      <c r="M526" s="202">
        <f ca="1">-SUMPRODUCT($G521:M521,N(OFFSET($G519:M519,0,MAX(COLUMN($G519:M519))-COLUMN($G519:M519),1,1)))</f>
        <v>-4.0867199999999997</v>
      </c>
      <c r="N526" s="202">
        <f ca="1">-SUMPRODUCT($G521:N521,N(OFFSET($G519:N519,0,MAX(COLUMN($G519:N519))-COLUMN($G519:N519),1,1)))</f>
        <v>-4.0867199999999997</v>
      </c>
      <c r="O526" s="202">
        <f ca="1">-SUMPRODUCT($G521:O521,N(OFFSET($G519:O519,0,MAX(COLUMN($G519:O519))-COLUMN($G519:O519),1,1)))</f>
        <v>-4.0867199999999997</v>
      </c>
      <c r="P526" s="202">
        <f ca="1">-SUMPRODUCT($G521:P521,N(OFFSET($G519:P519,0,MAX(COLUMN($G519:P519))-COLUMN($G519:P519),1,1)))</f>
        <v>-4.0867199999999997</v>
      </c>
      <c r="Q526" s="202">
        <f ca="1">-SUMPRODUCT($G521:Q521,N(OFFSET($G519:Q519,0,MAX(COLUMN($G519:Q519))-COLUMN($G519:Q519),1,1)))</f>
        <v>-4.0867199999999997</v>
      </c>
      <c r="R526" s="202">
        <f ca="1">-SUMPRODUCT($G521:R521,N(OFFSET($G519:R519,0,MAX(COLUMN($G519:R519))-COLUMN($G519:R519),1,1)))</f>
        <v>-4.0867199999999997</v>
      </c>
      <c r="S526" s="202">
        <f ca="1">-SUMPRODUCT($G521:S521,N(OFFSET($G519:S519,0,MAX(COLUMN($G519:S519))-COLUMN($G519:S519),1,1)))</f>
        <v>-4.0867199999999997</v>
      </c>
      <c r="T526" s="202">
        <f ca="1">-SUMPRODUCT($G521:T521,N(OFFSET($G519:T519,0,MAX(COLUMN($G519:T519))-COLUMN($G519:T519),1,1)))</f>
        <v>-4.0867199999999997</v>
      </c>
      <c r="U526" s="202">
        <f ca="1">-SUMPRODUCT($G521:U521,N(OFFSET($G519:U519,0,MAX(COLUMN($G519:U519))-COLUMN($G519:U519),1,1)))</f>
        <v>-4.0867199999999997</v>
      </c>
      <c r="V526" s="202">
        <f ca="1">-SUMPRODUCT($G521:V521,N(OFFSET($G519:V519,0,MAX(COLUMN($G519:V519))-COLUMN($G519:V519),1,1)))</f>
        <v>-4.0867199999999997</v>
      </c>
      <c r="W526" s="202">
        <f ca="1">-SUMPRODUCT($G521:W521,N(OFFSET($G519:W519,0,MAX(COLUMN($G519:W519))-COLUMN($G519:W519),1,1)))</f>
        <v>-4.0867199999999997</v>
      </c>
      <c r="X526" s="202">
        <f ca="1">-SUMPRODUCT($G521:X521,N(OFFSET($G519:X519,0,MAX(COLUMN($G519:X519))-COLUMN($G519:X519),1,1)))</f>
        <v>-4.0867199999999997</v>
      </c>
      <c r="Y526" s="202">
        <f ca="1">-SUMPRODUCT($G521:Y521,N(OFFSET($G519:Y519,0,MAX(COLUMN($G519:Y519))-COLUMN($G519:Y519),1,1)))</f>
        <v>-4.0867199999999997</v>
      </c>
      <c r="Z526" s="202">
        <f ca="1">-SUMPRODUCT($G521:Z521,N(OFFSET($G519:Z519,0,MAX(COLUMN($G519:Z519))-COLUMN($G519:Z519),1,1)))</f>
        <v>-4.0867199999999997</v>
      </c>
      <c r="AA526" s="202">
        <f ca="1">-SUMPRODUCT($G521:AA521,N(OFFSET($G519:AA519,0,MAX(COLUMN($G519:AA519))-COLUMN($G519:AA519),1,1)))</f>
        <v>-4.0867199999999997</v>
      </c>
      <c r="AB526" s="202">
        <f ca="1">-SUMPRODUCT($G521:AB521,N(OFFSET($G519:AB519,0,MAX(COLUMN($G519:AB519))-COLUMN($G519:AB519),1,1)))</f>
        <v>-4.0867199999999997</v>
      </c>
      <c r="AC526" s="202">
        <f ca="1">-SUMPRODUCT($G521:AC521,N(OFFSET($G519:AC519,0,MAX(COLUMN($G519:AC519))-COLUMN($G519:AC519),1,1)))</f>
        <v>-4.0867199999999997</v>
      </c>
      <c r="AD526" s="202">
        <f ca="1">-SUMPRODUCT($G521:AD521,N(OFFSET($G519:AD519,0,MAX(COLUMN($G519:AD519))-COLUMN($G519:AD519),1,1)))</f>
        <v>-4.0867199999999997</v>
      </c>
      <c r="AE526" s="202">
        <f ca="1">-SUMPRODUCT($G521:AE521,N(OFFSET($G519:AE519,0,MAX(COLUMN($G519:AE519))-COLUMN($G519:AE519),1,1)))</f>
        <v>-4.0867199999999997</v>
      </c>
      <c r="AF526" s="202">
        <f ca="1">-SUMPRODUCT($G521:AF521,N(OFFSET($G519:AF519,0,MAX(COLUMN($G519:AF519))-COLUMN($G519:AF519),1,1)))</f>
        <v>-4.0867199999999997</v>
      </c>
      <c r="AG526" s="202">
        <f ca="1">-SUMPRODUCT($G521:AG521,N(OFFSET($G519:AG519,0,MAX(COLUMN($G519:AG519))-COLUMN($G519:AG519),1,1)))</f>
        <v>-4.0867199999999997</v>
      </c>
      <c r="AH526" s="202">
        <f ca="1">-SUMPRODUCT($G521:AH521,N(OFFSET($G519:AH519,0,MAX(COLUMN($G519:AH519))-COLUMN($G519:AH519),1,1)))</f>
        <v>-4.0867199999999997</v>
      </c>
      <c r="AI526" s="202">
        <f ca="1">-SUMPRODUCT($G521:AI521,N(OFFSET($G519:AI519,0,MAX(COLUMN($G519:AI519))-COLUMN($G519:AI519),1,1)))</f>
        <v>-4.0867199999999997</v>
      </c>
      <c r="AJ526" s="202">
        <f ca="1">-SUMPRODUCT($G521:AJ521,N(OFFSET($G519:AJ519,0,MAX(COLUMN($G519:AJ519))-COLUMN($G519:AJ519),1,1)))</f>
        <v>-4.0867199999999997</v>
      </c>
      <c r="AK526" s="202">
        <f ca="1">-SUMPRODUCT($G521:AK521,N(OFFSET($G519:AK519,0,MAX(COLUMN($G519:AK519))-COLUMN($G519:AK519),1,1)))</f>
        <v>-4.0867199999999997</v>
      </c>
      <c r="AL526" s="202">
        <f ca="1">-SUMPRODUCT($G521:AL521,N(OFFSET($G519:AL519,0,MAX(COLUMN($G519:AL519))-COLUMN($G519:AL519),1,1)))</f>
        <v>-4.0867199999999997</v>
      </c>
      <c r="AM526" s="202">
        <f ca="1">-SUMPRODUCT($G521:AM521,N(OFFSET($G519:AM519,0,MAX(COLUMN($G519:AM519))-COLUMN($G519:AM519),1,1)))</f>
        <v>-4.0867199999999997</v>
      </c>
      <c r="AN526" s="202">
        <f ca="1">-SUMPRODUCT($G521:AN521,N(OFFSET($G519:AN519,0,MAX(COLUMN($G519:AN519))-COLUMN($G519:AN519),1,1)))</f>
        <v>-4.0867199999999997</v>
      </c>
      <c r="AO526" s="202">
        <f ca="1">-SUMPRODUCT($G521:AO521,N(OFFSET($G519:AO519,0,MAX(COLUMN($G519:AO519))-COLUMN($G519:AO519),1,1)))</f>
        <v>-4.0867199999999997</v>
      </c>
      <c r="AP526" s="202">
        <f ca="1">-SUMPRODUCT($G521:AP521,N(OFFSET($G519:AP519,0,MAX(COLUMN($G519:AP519))-COLUMN($G519:AP519),1,1)))</f>
        <v>-0.55727999999992484</v>
      </c>
      <c r="AQ526" s="202">
        <f ca="1">-SUMPRODUCT($G521:AQ521,N(OFFSET($G519:AQ519,0,MAX(COLUMN($G519:AQ519))-COLUMN($G519:AQ519),1,1)))</f>
        <v>0</v>
      </c>
      <c r="AR526" s="202">
        <f ca="1">-SUMPRODUCT($G521:AR521,N(OFFSET($G519:AR519,0,MAX(COLUMN($G519:AR519))-COLUMN($G519:AR519),1,1)))</f>
        <v>0</v>
      </c>
      <c r="AS526" s="202">
        <f ca="1">-SUMPRODUCT($G521:AS521,N(OFFSET($G519:AS519,0,MAX(COLUMN($G519:AS519))-COLUMN($G519:AS519),1,1)))</f>
        <v>0</v>
      </c>
      <c r="AT526" s="202">
        <f ca="1">-SUMPRODUCT($G521:AT521,N(OFFSET($G519:AT519,0,MAX(COLUMN($G519:AT519))-COLUMN($G519:AT519),1,1)))</f>
        <v>0</v>
      </c>
      <c r="AU526" s="202">
        <f ca="1">-SUMPRODUCT($G521:AU521,N(OFFSET($G519:AU519,0,MAX(COLUMN($G519:AU519))-COLUMN($G519:AU519),1,1)))</f>
        <v>0</v>
      </c>
      <c r="AV526" s="202">
        <f ca="1">-SUMPRODUCT($G521:AV521,N(OFFSET($G519:AV519,0,MAX(COLUMN($G519:AV519))-COLUMN($G519:AV519),1,1)))</f>
        <v>0</v>
      </c>
      <c r="AW526" s="202">
        <f ca="1">-SUMPRODUCT($G521:AW521,N(OFFSET($G519:AW519,0,MAX(COLUMN($G519:AW519))-COLUMN($G519:AW519),1,1)))</f>
        <v>0</v>
      </c>
      <c r="AX526" s="202">
        <f ca="1">-SUMPRODUCT($G521:AX521,N(OFFSET($G519:AX519,0,MAX(COLUMN($G519:AX519))-COLUMN($G519:AX519),1,1)))</f>
        <v>0</v>
      </c>
      <c r="AY526" s="202">
        <f ca="1">-SUMPRODUCT($G521:AY521,N(OFFSET($G519:AY519,0,MAX(COLUMN($G519:AY519))-COLUMN($G519:AY519),1,1)))</f>
        <v>0</v>
      </c>
      <c r="AZ526" s="202">
        <f ca="1">-SUMPRODUCT($G521:AZ521,N(OFFSET($G519:AZ519,0,MAX(COLUMN($G519:AZ519))-COLUMN($G519:AZ519),1,1)))</f>
        <v>0</v>
      </c>
      <c r="BA526" s="202">
        <f ca="1">-SUMPRODUCT($G521:BA521,N(OFFSET($G519:BA519,0,MAX(COLUMN($G519:BA519))-COLUMN($G519:BA519),1,1)))</f>
        <v>0</v>
      </c>
      <c r="BB526" s="202">
        <f ca="1">-SUMPRODUCT($G521:BB521,N(OFFSET($G519:BB519,0,MAX(COLUMN($G519:BB519))-COLUMN($G519:BB519),1,1)))</f>
        <v>0</v>
      </c>
      <c r="BC526" s="202">
        <f ca="1">-SUMPRODUCT($G521:BC521,N(OFFSET($G519:BC519,0,MAX(COLUMN($G519:BC519))-COLUMN($G519:BC519),1,1)))</f>
        <v>0</v>
      </c>
      <c r="BD526" s="202">
        <f ca="1">-SUMPRODUCT($G521:BD521,N(OFFSET($G519:BD519,0,MAX(COLUMN($G519:BD519))-COLUMN($G519:BD519),1,1)))</f>
        <v>0</v>
      </c>
      <c r="BE526" s="202">
        <f ca="1">-SUMPRODUCT($G521:BE521,N(OFFSET($G519:BE519,0,MAX(COLUMN($G519:BE519))-COLUMN($G519:BE519),1,1)))</f>
        <v>0</v>
      </c>
      <c r="BF526" s="202">
        <f ca="1">-SUMPRODUCT($G521:BF521,N(OFFSET($G519:BF519,0,MAX(COLUMN($G519:BF519))-COLUMN($G519:BF519),1,1)))</f>
        <v>0</v>
      </c>
      <c r="BG526" s="202">
        <f ca="1">-SUMPRODUCT($G521:BG521,N(OFFSET($G519:BG519,0,MAX(COLUMN($G519:BG519))-COLUMN($G519:BG519),1,1)))</f>
        <v>0</v>
      </c>
      <c r="BH526" s="202">
        <f ca="1">-SUMPRODUCT($G521:BH521,N(OFFSET($G519:BH519,0,MAX(COLUMN($G519:BH519))-COLUMN($G519:BH519),1,1)))</f>
        <v>0</v>
      </c>
      <c r="BI526" s="144"/>
    </row>
    <row r="527" spans="1:61" x14ac:dyDescent="0.25">
      <c r="A527" s="199" t="s">
        <v>114</v>
      </c>
      <c r="B527" s="199"/>
      <c r="D527" s="92">
        <f ca="1">SUM(D524:D526)</f>
        <v>0</v>
      </c>
      <c r="G527" s="92">
        <f ca="1">SUM(G524:G526)</f>
        <v>0</v>
      </c>
      <c r="H527" s="92">
        <f ca="1">SUM(H524:H526)</f>
        <v>0</v>
      </c>
      <c r="I527" s="92">
        <f ca="1">SUM(I524:I526)</f>
        <v>0</v>
      </c>
      <c r="J527" s="92">
        <f t="shared" ref="J527:BH527" ca="1" si="285">SUM(J524:J526)</f>
        <v>0</v>
      </c>
      <c r="K527" s="92">
        <f t="shared" ca="1" si="285"/>
        <v>123.15887999999998</v>
      </c>
      <c r="L527" s="92">
        <f t="shared" ca="1" si="285"/>
        <v>119.07215999999998</v>
      </c>
      <c r="M527" s="92">
        <f t="shared" ca="1" si="285"/>
        <v>114.98543999999998</v>
      </c>
      <c r="N527" s="92">
        <f t="shared" ca="1" si="285"/>
        <v>110.89871999999998</v>
      </c>
      <c r="O527" s="92">
        <f t="shared" ca="1" si="285"/>
        <v>106.81199999999998</v>
      </c>
      <c r="P527" s="92">
        <f t="shared" ca="1" si="285"/>
        <v>102.72527999999998</v>
      </c>
      <c r="Q527" s="92">
        <f t="shared" ca="1" si="285"/>
        <v>98.638559999999984</v>
      </c>
      <c r="R527" s="92">
        <f t="shared" ca="1" si="285"/>
        <v>94.551839999999984</v>
      </c>
      <c r="S527" s="92">
        <f t="shared" ca="1" si="285"/>
        <v>90.465119999999985</v>
      </c>
      <c r="T527" s="92">
        <f t="shared" ca="1" si="285"/>
        <v>86.378399999999985</v>
      </c>
      <c r="U527" s="92">
        <f t="shared" ca="1" si="285"/>
        <v>82.291679999999985</v>
      </c>
      <c r="V527" s="92">
        <f t="shared" ca="1" si="285"/>
        <v>78.204959999999986</v>
      </c>
      <c r="W527" s="92">
        <f t="shared" ca="1" si="285"/>
        <v>74.118239999999986</v>
      </c>
      <c r="X527" s="92">
        <f t="shared" ca="1" si="285"/>
        <v>70.031519999999986</v>
      </c>
      <c r="Y527" s="92">
        <f t="shared" ca="1" si="285"/>
        <v>65.944799999999987</v>
      </c>
      <c r="Z527" s="92">
        <f t="shared" ca="1" si="285"/>
        <v>61.858079999999987</v>
      </c>
      <c r="AA527" s="92">
        <f t="shared" ca="1" si="285"/>
        <v>57.771359999999987</v>
      </c>
      <c r="AB527" s="92">
        <f t="shared" ca="1" si="285"/>
        <v>53.684639999999987</v>
      </c>
      <c r="AC527" s="92">
        <f t="shared" ca="1" si="285"/>
        <v>49.597919999999988</v>
      </c>
      <c r="AD527" s="92">
        <f t="shared" ca="1" si="285"/>
        <v>45.511199999999988</v>
      </c>
      <c r="AE527" s="92">
        <f t="shared" ca="1" si="285"/>
        <v>41.424479999999988</v>
      </c>
      <c r="AF527" s="92">
        <f t="shared" ca="1" si="285"/>
        <v>37.337759999999989</v>
      </c>
      <c r="AG527" s="92">
        <f t="shared" ca="1" si="285"/>
        <v>33.251039999999989</v>
      </c>
      <c r="AH527" s="92">
        <f t="shared" ca="1" si="285"/>
        <v>29.164319999999989</v>
      </c>
      <c r="AI527" s="92">
        <f t="shared" ca="1" si="285"/>
        <v>25.07759999999999</v>
      </c>
      <c r="AJ527" s="92">
        <f t="shared" ca="1" si="285"/>
        <v>20.99087999999999</v>
      </c>
      <c r="AK527" s="92">
        <f t="shared" ca="1" si="285"/>
        <v>16.90415999999999</v>
      </c>
      <c r="AL527" s="92">
        <f t="shared" ca="1" si="285"/>
        <v>12.817439999999991</v>
      </c>
      <c r="AM527" s="92">
        <f t="shared" ca="1" si="285"/>
        <v>8.7307199999999909</v>
      </c>
      <c r="AN527" s="92">
        <f t="shared" ca="1" si="285"/>
        <v>4.6439999999999912</v>
      </c>
      <c r="AO527" s="92">
        <f t="shared" ca="1" si="285"/>
        <v>0.55727999999999156</v>
      </c>
      <c r="AP527" s="92">
        <f t="shared" ca="1" si="285"/>
        <v>6.6724403779971908E-14</v>
      </c>
      <c r="AQ527" s="92">
        <f t="shared" ca="1" si="285"/>
        <v>6.6724403779971908E-14</v>
      </c>
      <c r="AR527" s="92">
        <f t="shared" ca="1" si="285"/>
        <v>6.6724403779971908E-14</v>
      </c>
      <c r="AS527" s="92">
        <f t="shared" ca="1" si="285"/>
        <v>6.6724403779971908E-14</v>
      </c>
      <c r="AT527" s="92">
        <f t="shared" ca="1" si="285"/>
        <v>6.6724403779971908E-14</v>
      </c>
      <c r="AU527" s="92">
        <f t="shared" ca="1" si="285"/>
        <v>6.6724403779971908E-14</v>
      </c>
      <c r="AV527" s="92">
        <f t="shared" ca="1" si="285"/>
        <v>6.6724403779971908E-14</v>
      </c>
      <c r="AW527" s="92">
        <f t="shared" ca="1" si="285"/>
        <v>6.6724403779971908E-14</v>
      </c>
      <c r="AX527" s="92">
        <f t="shared" ca="1" si="285"/>
        <v>6.6724403779971908E-14</v>
      </c>
      <c r="AY527" s="92">
        <f t="shared" ca="1" si="285"/>
        <v>6.6724403779971908E-14</v>
      </c>
      <c r="AZ527" s="92">
        <f t="shared" ca="1" si="285"/>
        <v>6.6724403779971908E-14</v>
      </c>
      <c r="BA527" s="92">
        <f t="shared" ca="1" si="285"/>
        <v>6.6724403779971908E-14</v>
      </c>
      <c r="BB527" s="92">
        <f t="shared" ca="1" si="285"/>
        <v>6.6724403779971908E-14</v>
      </c>
      <c r="BC527" s="92">
        <f t="shared" ca="1" si="285"/>
        <v>6.6724403779971908E-14</v>
      </c>
      <c r="BD527" s="92">
        <f t="shared" ca="1" si="285"/>
        <v>6.6724403779971908E-14</v>
      </c>
      <c r="BE527" s="92">
        <f t="shared" ca="1" si="285"/>
        <v>6.6724403779971908E-14</v>
      </c>
      <c r="BF527" s="92">
        <f t="shared" ca="1" si="285"/>
        <v>6.6724403779971908E-14</v>
      </c>
      <c r="BG527" s="92">
        <f t="shared" ca="1" si="285"/>
        <v>6.6724403779971908E-14</v>
      </c>
      <c r="BH527" s="92">
        <f t="shared" ca="1" si="285"/>
        <v>6.6724403779971908E-14</v>
      </c>
    </row>
    <row r="528" spans="1:61" x14ac:dyDescent="0.25">
      <c r="A528" s="197"/>
      <c r="B528" s="197"/>
    </row>
    <row r="529" spans="1:61" x14ac:dyDescent="0.25">
      <c r="A529" s="197" t="s">
        <v>115</v>
      </c>
      <c r="B529" s="197"/>
      <c r="G529" s="83">
        <f ca="1">G527</f>
        <v>0</v>
      </c>
      <c r="H529" s="83">
        <f ca="1">H527</f>
        <v>0</v>
      </c>
      <c r="I529" s="83">
        <f ca="1">I527</f>
        <v>0</v>
      </c>
      <c r="J529" s="83">
        <f ca="1">J527</f>
        <v>0</v>
      </c>
      <c r="K529" s="83">
        <f t="shared" ref="K529:BH529" ca="1" si="286">K527</f>
        <v>123.15887999999998</v>
      </c>
      <c r="L529" s="83">
        <f t="shared" ca="1" si="286"/>
        <v>119.07215999999998</v>
      </c>
      <c r="M529" s="83">
        <f t="shared" ca="1" si="286"/>
        <v>114.98543999999998</v>
      </c>
      <c r="N529" s="83">
        <f t="shared" ca="1" si="286"/>
        <v>110.89871999999998</v>
      </c>
      <c r="O529" s="83">
        <f t="shared" ca="1" si="286"/>
        <v>106.81199999999998</v>
      </c>
      <c r="P529" s="83">
        <f t="shared" ca="1" si="286"/>
        <v>102.72527999999998</v>
      </c>
      <c r="Q529" s="83">
        <f t="shared" ca="1" si="286"/>
        <v>98.638559999999984</v>
      </c>
      <c r="R529" s="83">
        <f t="shared" ca="1" si="286"/>
        <v>94.551839999999984</v>
      </c>
      <c r="S529" s="83">
        <f t="shared" ca="1" si="286"/>
        <v>90.465119999999985</v>
      </c>
      <c r="T529" s="83">
        <f t="shared" ca="1" si="286"/>
        <v>86.378399999999985</v>
      </c>
      <c r="U529" s="83">
        <f t="shared" ca="1" si="286"/>
        <v>82.291679999999985</v>
      </c>
      <c r="V529" s="83">
        <f t="shared" ca="1" si="286"/>
        <v>78.204959999999986</v>
      </c>
      <c r="W529" s="83">
        <f t="shared" ca="1" si="286"/>
        <v>74.118239999999986</v>
      </c>
      <c r="X529" s="83">
        <f t="shared" ca="1" si="286"/>
        <v>70.031519999999986</v>
      </c>
      <c r="Y529" s="83">
        <f t="shared" ca="1" si="286"/>
        <v>65.944799999999987</v>
      </c>
      <c r="Z529" s="83">
        <f t="shared" ca="1" si="286"/>
        <v>61.858079999999987</v>
      </c>
      <c r="AA529" s="83">
        <f t="shared" ca="1" si="286"/>
        <v>57.771359999999987</v>
      </c>
      <c r="AB529" s="83">
        <f t="shared" ca="1" si="286"/>
        <v>53.684639999999987</v>
      </c>
      <c r="AC529" s="83">
        <f t="shared" ca="1" si="286"/>
        <v>49.597919999999988</v>
      </c>
      <c r="AD529" s="83">
        <f t="shared" ca="1" si="286"/>
        <v>45.511199999999988</v>
      </c>
      <c r="AE529" s="83">
        <f t="shared" ca="1" si="286"/>
        <v>41.424479999999988</v>
      </c>
      <c r="AF529" s="83">
        <f t="shared" ca="1" si="286"/>
        <v>37.337759999999989</v>
      </c>
      <c r="AG529" s="83">
        <f t="shared" ca="1" si="286"/>
        <v>33.251039999999989</v>
      </c>
      <c r="AH529" s="83">
        <f t="shared" ca="1" si="286"/>
        <v>29.164319999999989</v>
      </c>
      <c r="AI529" s="83">
        <f t="shared" ca="1" si="286"/>
        <v>25.07759999999999</v>
      </c>
      <c r="AJ529" s="83">
        <f t="shared" ca="1" si="286"/>
        <v>20.99087999999999</v>
      </c>
      <c r="AK529" s="83">
        <f t="shared" ca="1" si="286"/>
        <v>16.90415999999999</v>
      </c>
      <c r="AL529" s="83">
        <f t="shared" ca="1" si="286"/>
        <v>12.817439999999991</v>
      </c>
      <c r="AM529" s="83">
        <f t="shared" ca="1" si="286"/>
        <v>8.7307199999999909</v>
      </c>
      <c r="AN529" s="83">
        <f t="shared" ca="1" si="286"/>
        <v>4.6439999999999912</v>
      </c>
      <c r="AO529" s="83">
        <f t="shared" ca="1" si="286"/>
        <v>0.55727999999999156</v>
      </c>
      <c r="AP529" s="83">
        <f t="shared" ca="1" si="286"/>
        <v>6.6724403779971908E-14</v>
      </c>
      <c r="AQ529" s="83">
        <f t="shared" ca="1" si="286"/>
        <v>6.6724403779971908E-14</v>
      </c>
      <c r="AR529" s="83">
        <f t="shared" ca="1" si="286"/>
        <v>6.6724403779971908E-14</v>
      </c>
      <c r="AS529" s="83">
        <f t="shared" ca="1" si="286"/>
        <v>6.6724403779971908E-14</v>
      </c>
      <c r="AT529" s="83">
        <f t="shared" ca="1" si="286"/>
        <v>6.6724403779971908E-14</v>
      </c>
      <c r="AU529" s="83">
        <f t="shared" ca="1" si="286"/>
        <v>6.6724403779971908E-14</v>
      </c>
      <c r="AV529" s="83">
        <f t="shared" ca="1" si="286"/>
        <v>6.6724403779971908E-14</v>
      </c>
      <c r="AW529" s="83">
        <f t="shared" ca="1" si="286"/>
        <v>6.6724403779971908E-14</v>
      </c>
      <c r="AX529" s="83">
        <f t="shared" ca="1" si="286"/>
        <v>6.6724403779971908E-14</v>
      </c>
      <c r="AY529" s="83">
        <f t="shared" ca="1" si="286"/>
        <v>6.6724403779971908E-14</v>
      </c>
      <c r="AZ529" s="83">
        <f t="shared" ca="1" si="286"/>
        <v>6.6724403779971908E-14</v>
      </c>
      <c r="BA529" s="83">
        <f t="shared" ca="1" si="286"/>
        <v>6.6724403779971908E-14</v>
      </c>
      <c r="BB529" s="83">
        <f t="shared" ca="1" si="286"/>
        <v>6.6724403779971908E-14</v>
      </c>
      <c r="BC529" s="83">
        <f t="shared" ca="1" si="286"/>
        <v>6.6724403779971908E-14</v>
      </c>
      <c r="BD529" s="83">
        <f t="shared" ca="1" si="286"/>
        <v>6.6724403779971908E-14</v>
      </c>
      <c r="BE529" s="83">
        <f t="shared" ca="1" si="286"/>
        <v>6.6724403779971908E-14</v>
      </c>
      <c r="BF529" s="83">
        <f t="shared" ca="1" si="286"/>
        <v>6.6724403779971908E-14</v>
      </c>
      <c r="BG529" s="83">
        <f t="shared" ca="1" si="286"/>
        <v>6.6724403779971908E-14</v>
      </c>
      <c r="BH529" s="83">
        <f t="shared" ca="1" si="286"/>
        <v>6.6724403779971908E-14</v>
      </c>
    </row>
    <row r="530" spans="1:61" x14ac:dyDescent="0.25">
      <c r="A530" s="200" t="s">
        <v>133</v>
      </c>
      <c r="B530" s="200"/>
      <c r="C530" s="61">
        <f>$C$61</f>
        <v>2</v>
      </c>
      <c r="D530" s="189"/>
      <c r="G530" s="83">
        <f t="shared" ref="G530:BH530" ca="1" si="287">SUM(OFFSET(G529,0,0,1,-MIN($C530,G$55+1)))/$C530</f>
        <v>0</v>
      </c>
      <c r="H530" s="83">
        <f t="shared" ca="1" si="287"/>
        <v>0</v>
      </c>
      <c r="I530" s="83">
        <f t="shared" ca="1" si="287"/>
        <v>0</v>
      </c>
      <c r="J530" s="83">
        <f t="shared" ca="1" si="287"/>
        <v>0</v>
      </c>
      <c r="K530" s="210">
        <f ca="1">(K529+K521)/2*4/13</f>
        <v>37.99982769230769</v>
      </c>
      <c r="L530" s="83">
        <f t="shared" ca="1" si="287"/>
        <v>121.11551999999998</v>
      </c>
      <c r="M530" s="83">
        <f t="shared" ca="1" si="287"/>
        <v>117.02879999999999</v>
      </c>
      <c r="N530" s="83">
        <f t="shared" ca="1" si="287"/>
        <v>112.94207999999998</v>
      </c>
      <c r="O530" s="83">
        <f t="shared" ca="1" si="287"/>
        <v>108.85535999999999</v>
      </c>
      <c r="P530" s="83">
        <f t="shared" ca="1" si="287"/>
        <v>104.76863999999998</v>
      </c>
      <c r="Q530" s="83">
        <f t="shared" ca="1" si="287"/>
        <v>100.68191999999999</v>
      </c>
      <c r="R530" s="83">
        <f t="shared" ca="1" si="287"/>
        <v>96.595199999999977</v>
      </c>
      <c r="S530" s="83">
        <f t="shared" ca="1" si="287"/>
        <v>92.508479999999992</v>
      </c>
      <c r="T530" s="83">
        <f t="shared" ca="1" si="287"/>
        <v>88.421759999999978</v>
      </c>
      <c r="U530" s="83">
        <f t="shared" ca="1" si="287"/>
        <v>84.335039999999992</v>
      </c>
      <c r="V530" s="83">
        <f t="shared" ca="1" si="287"/>
        <v>80.248319999999978</v>
      </c>
      <c r="W530" s="83">
        <f t="shared" ca="1" si="287"/>
        <v>76.161599999999993</v>
      </c>
      <c r="X530" s="83">
        <f t="shared" ca="1" si="287"/>
        <v>72.074879999999979</v>
      </c>
      <c r="Y530" s="83">
        <f t="shared" ca="1" si="287"/>
        <v>67.988159999999993</v>
      </c>
      <c r="Z530" s="83">
        <f t="shared" ca="1" si="287"/>
        <v>63.901439999999987</v>
      </c>
      <c r="AA530" s="83">
        <f t="shared" ca="1" si="287"/>
        <v>59.814719999999987</v>
      </c>
      <c r="AB530" s="83">
        <f t="shared" ca="1" si="287"/>
        <v>55.727999999999987</v>
      </c>
      <c r="AC530" s="83">
        <f t="shared" ca="1" si="287"/>
        <v>51.641279999999988</v>
      </c>
      <c r="AD530" s="83">
        <f t="shared" ca="1" si="287"/>
        <v>47.554559999999988</v>
      </c>
      <c r="AE530" s="83">
        <f t="shared" ca="1" si="287"/>
        <v>43.467839999999988</v>
      </c>
      <c r="AF530" s="83">
        <f t="shared" ca="1" si="287"/>
        <v>39.381119999999989</v>
      </c>
      <c r="AG530" s="83">
        <f t="shared" ca="1" si="287"/>
        <v>35.294399999999989</v>
      </c>
      <c r="AH530" s="83">
        <f t="shared" ca="1" si="287"/>
        <v>31.207679999999989</v>
      </c>
      <c r="AI530" s="83">
        <f t="shared" ca="1" si="287"/>
        <v>27.12095999999999</v>
      </c>
      <c r="AJ530" s="83">
        <f t="shared" ca="1" si="287"/>
        <v>23.03423999999999</v>
      </c>
      <c r="AK530" s="83">
        <f t="shared" ca="1" si="287"/>
        <v>18.94751999999999</v>
      </c>
      <c r="AL530" s="83">
        <f t="shared" ca="1" si="287"/>
        <v>14.86079999999999</v>
      </c>
      <c r="AM530" s="83">
        <f t="shared" ca="1" si="287"/>
        <v>10.774079999999991</v>
      </c>
      <c r="AN530" s="83">
        <f t="shared" ca="1" si="287"/>
        <v>6.6873599999999911</v>
      </c>
      <c r="AO530" s="83">
        <f t="shared" ca="1" si="287"/>
        <v>2.6006399999999914</v>
      </c>
      <c r="AP530" s="83">
        <f t="shared" ca="1" si="287"/>
        <v>0.27864000000002914</v>
      </c>
      <c r="AQ530" s="83">
        <f t="shared" ca="1" si="287"/>
        <v>6.6724403779971908E-14</v>
      </c>
      <c r="AR530" s="83">
        <f t="shared" ca="1" si="287"/>
        <v>6.6724403779971908E-14</v>
      </c>
      <c r="AS530" s="83">
        <f t="shared" ca="1" si="287"/>
        <v>6.6724403779971908E-14</v>
      </c>
      <c r="AT530" s="83">
        <f t="shared" ca="1" si="287"/>
        <v>6.6724403779971908E-14</v>
      </c>
      <c r="AU530" s="83">
        <f t="shared" ca="1" si="287"/>
        <v>6.6724403779971908E-14</v>
      </c>
      <c r="AV530" s="83">
        <f t="shared" ca="1" si="287"/>
        <v>6.6724403779971908E-14</v>
      </c>
      <c r="AW530" s="83">
        <f t="shared" ca="1" si="287"/>
        <v>6.6724403779971908E-14</v>
      </c>
      <c r="AX530" s="83">
        <f t="shared" ca="1" si="287"/>
        <v>6.6724403779971908E-14</v>
      </c>
      <c r="AY530" s="83">
        <f t="shared" ca="1" si="287"/>
        <v>6.6724403779971908E-14</v>
      </c>
      <c r="AZ530" s="83">
        <f t="shared" ca="1" si="287"/>
        <v>6.6724403779971908E-14</v>
      </c>
      <c r="BA530" s="83">
        <f t="shared" ca="1" si="287"/>
        <v>6.6724403779971908E-14</v>
      </c>
      <c r="BB530" s="83">
        <f t="shared" ca="1" si="287"/>
        <v>6.6724403779971908E-14</v>
      </c>
      <c r="BC530" s="83">
        <f t="shared" ca="1" si="287"/>
        <v>6.6724403779971908E-14</v>
      </c>
      <c r="BD530" s="83">
        <f t="shared" ca="1" si="287"/>
        <v>6.6724403779971908E-14</v>
      </c>
      <c r="BE530" s="83">
        <f t="shared" ca="1" si="287"/>
        <v>6.6724403779971908E-14</v>
      </c>
      <c r="BF530" s="83">
        <f t="shared" ca="1" si="287"/>
        <v>6.6724403779971908E-14</v>
      </c>
      <c r="BG530" s="83">
        <f t="shared" ca="1" si="287"/>
        <v>6.6724403779971908E-14</v>
      </c>
      <c r="BH530" s="83">
        <f t="shared" ca="1" si="287"/>
        <v>6.6724403779971908E-14</v>
      </c>
    </row>
    <row r="531" spans="1:61" x14ac:dyDescent="0.25">
      <c r="A531" s="200" t="s">
        <v>140</v>
      </c>
      <c r="B531" s="200"/>
      <c r="C531" s="147">
        <f>$C$62</f>
        <v>0.46</v>
      </c>
      <c r="G531" s="83">
        <f t="shared" ref="G531:BG532" ca="1" si="288">G530*$C531</f>
        <v>0</v>
      </c>
      <c r="H531" s="83">
        <f t="shared" ca="1" si="288"/>
        <v>0</v>
      </c>
      <c r="I531" s="83">
        <f t="shared" ca="1" si="288"/>
        <v>0</v>
      </c>
      <c r="J531" s="83">
        <f t="shared" ca="1" si="288"/>
        <v>0</v>
      </c>
      <c r="K531" s="83">
        <f t="shared" ca="1" si="288"/>
        <v>17.479920738461537</v>
      </c>
      <c r="L531" s="83">
        <f t="shared" ca="1" si="288"/>
        <v>55.713139199999993</v>
      </c>
      <c r="M531" s="83">
        <f t="shared" ca="1" si="288"/>
        <v>53.833247999999998</v>
      </c>
      <c r="N531" s="83">
        <f t="shared" ca="1" si="288"/>
        <v>51.953356799999995</v>
      </c>
      <c r="O531" s="83">
        <f t="shared" ca="1" si="288"/>
        <v>50.073465599999999</v>
      </c>
      <c r="P531" s="83">
        <f t="shared" ca="1" si="288"/>
        <v>48.193574399999989</v>
      </c>
      <c r="Q531" s="83">
        <f t="shared" ca="1" si="288"/>
        <v>46.3136832</v>
      </c>
      <c r="R531" s="83">
        <f t="shared" ca="1" si="288"/>
        <v>44.43379199999999</v>
      </c>
      <c r="S531" s="83">
        <f t="shared" ca="1" si="288"/>
        <v>42.553900800000001</v>
      </c>
      <c r="T531" s="83">
        <f t="shared" ca="1" si="288"/>
        <v>40.674009599999991</v>
      </c>
      <c r="U531" s="83">
        <f t="shared" ca="1" si="288"/>
        <v>38.794118399999995</v>
      </c>
      <c r="V531" s="83">
        <f t="shared" ca="1" si="288"/>
        <v>36.914227199999992</v>
      </c>
      <c r="W531" s="83">
        <f t="shared" ca="1" si="288"/>
        <v>35.034335999999996</v>
      </c>
      <c r="X531" s="83">
        <f t="shared" ca="1" si="288"/>
        <v>33.154444799999993</v>
      </c>
      <c r="Y531" s="83">
        <f t="shared" ca="1" si="288"/>
        <v>31.274553599999997</v>
      </c>
      <c r="Z531" s="83">
        <f t="shared" ca="1" si="288"/>
        <v>29.394662399999994</v>
      </c>
      <c r="AA531" s="83">
        <f t="shared" ca="1" si="288"/>
        <v>27.514771199999995</v>
      </c>
      <c r="AB531" s="83">
        <f t="shared" ca="1" si="288"/>
        <v>25.634879999999995</v>
      </c>
      <c r="AC531" s="83">
        <f t="shared" ca="1" si="288"/>
        <v>23.754988799999996</v>
      </c>
      <c r="AD531" s="83">
        <f t="shared" ca="1" si="288"/>
        <v>21.875097599999997</v>
      </c>
      <c r="AE531" s="83">
        <f t="shared" ca="1" si="288"/>
        <v>19.995206399999997</v>
      </c>
      <c r="AF531" s="83">
        <f t="shared" ca="1" si="288"/>
        <v>18.115315199999994</v>
      </c>
      <c r="AG531" s="83">
        <f t="shared" ca="1" si="288"/>
        <v>16.235423999999995</v>
      </c>
      <c r="AH531" s="83">
        <f t="shared" ca="1" si="288"/>
        <v>14.355532799999995</v>
      </c>
      <c r="AI531" s="83">
        <f t="shared" ca="1" si="288"/>
        <v>12.475641599999996</v>
      </c>
      <c r="AJ531" s="83">
        <f t="shared" ca="1" si="288"/>
        <v>10.595750399999996</v>
      </c>
      <c r="AK531" s="83">
        <f t="shared" ca="1" si="288"/>
        <v>8.7158591999999953</v>
      </c>
      <c r="AL531" s="83">
        <f t="shared" ca="1" si="288"/>
        <v>6.8359679999999958</v>
      </c>
      <c r="AM531" s="83">
        <f t="shared" ca="1" si="288"/>
        <v>4.9560767999999964</v>
      </c>
      <c r="AN531" s="83">
        <f t="shared" ca="1" si="288"/>
        <v>3.0761855999999961</v>
      </c>
      <c r="AO531" s="83">
        <f t="shared" ca="1" si="288"/>
        <v>1.1962943999999962</v>
      </c>
      <c r="AP531" s="83">
        <f t="shared" ca="1" si="288"/>
        <v>0.1281744000000134</v>
      </c>
      <c r="AQ531" s="83">
        <f t="shared" ca="1" si="288"/>
        <v>3.0693225738787082E-14</v>
      </c>
      <c r="AR531" s="83">
        <f t="shared" ca="1" si="288"/>
        <v>3.0693225738787082E-14</v>
      </c>
      <c r="AS531" s="83">
        <f t="shared" ca="1" si="288"/>
        <v>3.0693225738787082E-14</v>
      </c>
      <c r="AT531" s="83">
        <f t="shared" ca="1" si="288"/>
        <v>3.0693225738787082E-14</v>
      </c>
      <c r="AU531" s="83">
        <f t="shared" ca="1" si="288"/>
        <v>3.0693225738787082E-14</v>
      </c>
      <c r="AV531" s="83">
        <f t="shared" ca="1" si="288"/>
        <v>3.0693225738787082E-14</v>
      </c>
      <c r="AW531" s="83">
        <f t="shared" ca="1" si="288"/>
        <v>3.0693225738787082E-14</v>
      </c>
      <c r="AX531" s="83">
        <f t="shared" ca="1" si="288"/>
        <v>3.0693225738787082E-14</v>
      </c>
      <c r="AY531" s="83">
        <f t="shared" ca="1" si="288"/>
        <v>3.0693225738787082E-14</v>
      </c>
      <c r="AZ531" s="83">
        <f t="shared" ca="1" si="288"/>
        <v>3.0693225738787082E-14</v>
      </c>
      <c r="BA531" s="83">
        <f t="shared" ca="1" si="288"/>
        <v>3.0693225738787082E-14</v>
      </c>
      <c r="BB531" s="83">
        <f t="shared" ca="1" si="288"/>
        <v>3.0693225738787082E-14</v>
      </c>
      <c r="BC531" s="83">
        <f t="shared" ca="1" si="288"/>
        <v>3.0693225738787082E-14</v>
      </c>
      <c r="BD531" s="83">
        <f t="shared" ca="1" si="288"/>
        <v>3.0693225738787082E-14</v>
      </c>
      <c r="BE531" s="83">
        <f t="shared" ca="1" si="288"/>
        <v>3.0693225738787082E-14</v>
      </c>
      <c r="BF531" s="83">
        <f t="shared" ca="1" si="288"/>
        <v>3.0693225738787082E-14</v>
      </c>
      <c r="BG531" s="83">
        <f t="shared" ca="1" si="288"/>
        <v>3.0693225738787082E-14</v>
      </c>
      <c r="BH531" s="83">
        <f ca="1">BH530*$C531</f>
        <v>3.0693225738787082E-14</v>
      </c>
    </row>
    <row r="532" spans="1:61" x14ac:dyDescent="0.25">
      <c r="A532" s="200" t="s">
        <v>141</v>
      </c>
      <c r="B532" s="200"/>
      <c r="C532" s="147">
        <f>$C$63</f>
        <v>0.115</v>
      </c>
      <c r="G532" s="83">
        <f t="shared" ca="1" si="288"/>
        <v>0</v>
      </c>
      <c r="H532" s="83">
        <f t="shared" ca="1" si="288"/>
        <v>0</v>
      </c>
      <c r="I532" s="83">
        <f t="shared" ca="1" si="288"/>
        <v>0</v>
      </c>
      <c r="J532" s="83">
        <f t="shared" ca="1" si="288"/>
        <v>0</v>
      </c>
      <c r="K532" s="83">
        <f t="shared" ca="1" si="288"/>
        <v>2.0101908849230767</v>
      </c>
      <c r="L532" s="83">
        <f t="shared" ca="1" si="288"/>
        <v>6.4070110079999996</v>
      </c>
      <c r="M532" s="83">
        <f t="shared" ca="1" si="288"/>
        <v>6.1908235200000004</v>
      </c>
      <c r="N532" s="83">
        <f t="shared" ca="1" si="288"/>
        <v>5.9746360319999994</v>
      </c>
      <c r="O532" s="83">
        <f t="shared" ca="1" si="288"/>
        <v>5.7584485440000002</v>
      </c>
      <c r="P532" s="83">
        <f t="shared" ca="1" si="288"/>
        <v>5.5422610559999992</v>
      </c>
      <c r="Q532" s="83">
        <f t="shared" ca="1" si="288"/>
        <v>5.326073568</v>
      </c>
      <c r="R532" s="83">
        <f t="shared" ca="1" si="288"/>
        <v>5.109886079999999</v>
      </c>
      <c r="S532" s="83">
        <f t="shared" ca="1" si="288"/>
        <v>4.8936985920000007</v>
      </c>
      <c r="T532" s="83">
        <f t="shared" ca="1" si="288"/>
        <v>4.6775111039999988</v>
      </c>
      <c r="U532" s="83">
        <f t="shared" ca="1" si="288"/>
        <v>4.4613236159999996</v>
      </c>
      <c r="V532" s="83">
        <f t="shared" ca="1" si="288"/>
        <v>4.2451361279999995</v>
      </c>
      <c r="W532" s="83">
        <f t="shared" ca="1" si="288"/>
        <v>4.0289486399999994</v>
      </c>
      <c r="X532" s="83">
        <f t="shared" ca="1" si="288"/>
        <v>3.8127611519999993</v>
      </c>
      <c r="Y532" s="83">
        <f t="shared" ca="1" si="288"/>
        <v>3.5965736639999997</v>
      </c>
      <c r="Z532" s="83">
        <f t="shared" ca="1" si="288"/>
        <v>3.3803861759999996</v>
      </c>
      <c r="AA532" s="83">
        <f t="shared" ca="1" si="288"/>
        <v>3.1641986879999995</v>
      </c>
      <c r="AB532" s="83">
        <f t="shared" ca="1" si="288"/>
        <v>2.9480111999999994</v>
      </c>
      <c r="AC532" s="83">
        <f t="shared" ca="1" si="288"/>
        <v>2.7318237119999997</v>
      </c>
      <c r="AD532" s="83">
        <f t="shared" ca="1" si="288"/>
        <v>2.5156362239999996</v>
      </c>
      <c r="AE532" s="83">
        <f t="shared" ca="1" si="288"/>
        <v>2.299448736</v>
      </c>
      <c r="AF532" s="83">
        <f t="shared" ca="1" si="288"/>
        <v>2.0832612479999995</v>
      </c>
      <c r="AG532" s="83">
        <f t="shared" ca="1" si="288"/>
        <v>1.8670737599999996</v>
      </c>
      <c r="AH532" s="83">
        <f t="shared" ca="1" si="288"/>
        <v>1.6508862719999995</v>
      </c>
      <c r="AI532" s="83">
        <f t="shared" ca="1" si="288"/>
        <v>1.4346987839999996</v>
      </c>
      <c r="AJ532" s="83">
        <f t="shared" ca="1" si="288"/>
        <v>1.2185112959999997</v>
      </c>
      <c r="AK532" s="83">
        <f t="shared" ca="1" si="288"/>
        <v>1.0023238079999994</v>
      </c>
      <c r="AL532" s="83">
        <f t="shared" ca="1" si="288"/>
        <v>0.78613631999999956</v>
      </c>
      <c r="AM532" s="83">
        <f t="shared" ca="1" si="288"/>
        <v>0.56994883199999957</v>
      </c>
      <c r="AN532" s="83">
        <f t="shared" ca="1" si="288"/>
        <v>0.35376134399999959</v>
      </c>
      <c r="AO532" s="83">
        <f t="shared" ca="1" si="288"/>
        <v>0.13757385599999958</v>
      </c>
      <c r="AP532" s="83">
        <f t="shared" ca="1" si="288"/>
        <v>1.4740056000001542E-2</v>
      </c>
      <c r="AQ532" s="83">
        <f t="shared" ca="1" si="288"/>
        <v>3.5297209599605147E-15</v>
      </c>
      <c r="AR532" s="83">
        <f t="shared" ca="1" si="288"/>
        <v>3.5297209599605147E-15</v>
      </c>
      <c r="AS532" s="83">
        <f t="shared" ca="1" si="288"/>
        <v>3.5297209599605147E-15</v>
      </c>
      <c r="AT532" s="83">
        <f t="shared" ca="1" si="288"/>
        <v>3.5297209599605147E-15</v>
      </c>
      <c r="AU532" s="83">
        <f t="shared" ca="1" si="288"/>
        <v>3.5297209599605147E-15</v>
      </c>
      <c r="AV532" s="83">
        <f t="shared" ca="1" si="288"/>
        <v>3.5297209599605147E-15</v>
      </c>
      <c r="AW532" s="83">
        <f t="shared" ca="1" si="288"/>
        <v>3.5297209599605147E-15</v>
      </c>
      <c r="AX532" s="83">
        <f t="shared" ca="1" si="288"/>
        <v>3.5297209599605147E-15</v>
      </c>
      <c r="AY532" s="83">
        <f t="shared" ca="1" si="288"/>
        <v>3.5297209599605147E-15</v>
      </c>
      <c r="AZ532" s="83">
        <f t="shared" ca="1" si="288"/>
        <v>3.5297209599605147E-15</v>
      </c>
      <c r="BA532" s="83">
        <f t="shared" ca="1" si="288"/>
        <v>3.5297209599605147E-15</v>
      </c>
      <c r="BB532" s="83">
        <f t="shared" ca="1" si="288"/>
        <v>3.5297209599605147E-15</v>
      </c>
      <c r="BC532" s="83">
        <f t="shared" ca="1" si="288"/>
        <v>3.5297209599605147E-15</v>
      </c>
      <c r="BD532" s="83">
        <f t="shared" ca="1" si="288"/>
        <v>3.5297209599605147E-15</v>
      </c>
      <c r="BE532" s="83">
        <f t="shared" ca="1" si="288"/>
        <v>3.5297209599605147E-15</v>
      </c>
      <c r="BF532" s="83">
        <f t="shared" ca="1" si="288"/>
        <v>3.5297209599605147E-15</v>
      </c>
      <c r="BG532" s="83">
        <f t="shared" ca="1" si="288"/>
        <v>3.5297209599605147E-15</v>
      </c>
      <c r="BH532" s="83">
        <f ca="1">BH531*$C532</f>
        <v>3.5297209599605147E-15</v>
      </c>
    </row>
    <row r="534" spans="1:61" x14ac:dyDescent="0.25">
      <c r="A534" s="196" t="str">
        <f>A$46</f>
        <v>Citrus Solar</v>
      </c>
      <c r="B534" s="196"/>
      <c r="G534" s="209">
        <f>IF(K$56&lt;&gt;YEAR($R$63),0,(1*$C541*$S$63))</f>
        <v>5.4999999999999997E-3</v>
      </c>
      <c r="H534" s="212">
        <f>MIN(1-SUM(G$534:$G534),$C541)</f>
        <v>3.3000000000000002E-2</v>
      </c>
      <c r="I534" s="212">
        <f>MIN(1-SUM($G$534:H534),$C541)</f>
        <v>3.3000000000000002E-2</v>
      </c>
      <c r="J534" s="212">
        <f>MIN(1-SUM($G$534:I534),$C541)</f>
        <v>3.3000000000000002E-2</v>
      </c>
      <c r="K534" s="212">
        <f>MIN(1-SUM($G$534:J534),$C541)</f>
        <v>3.3000000000000002E-2</v>
      </c>
      <c r="L534" s="212">
        <f>MIN(1-SUM($G$534:K534),$C541)</f>
        <v>3.3000000000000002E-2</v>
      </c>
      <c r="M534" s="212">
        <f>MIN(1-SUM($G$534:L534),$C541)</f>
        <v>3.3000000000000002E-2</v>
      </c>
      <c r="N534" s="212">
        <f>MIN(1-SUM($G$534:M534),$C541)</f>
        <v>3.3000000000000002E-2</v>
      </c>
      <c r="O534" s="212">
        <f>MIN(1-SUM($G$534:N534),$C541)</f>
        <v>3.3000000000000002E-2</v>
      </c>
      <c r="P534" s="212">
        <f>MIN(1-SUM($G$534:O534),$C541)</f>
        <v>3.3000000000000002E-2</v>
      </c>
      <c r="Q534" s="212">
        <f>MIN(1-SUM($G$534:P534),$C541)</f>
        <v>3.3000000000000002E-2</v>
      </c>
      <c r="R534" s="212">
        <f>MIN(1-SUM($G$534:Q534),$C541)</f>
        <v>3.3000000000000002E-2</v>
      </c>
      <c r="S534" s="212">
        <f>MIN(1-SUM($G$534:R534),$C541)</f>
        <v>3.3000000000000002E-2</v>
      </c>
      <c r="T534" s="212">
        <f>MIN(1-SUM($G$534:S534),$C541)</f>
        <v>3.3000000000000002E-2</v>
      </c>
      <c r="U534" s="212">
        <f>MIN(1-SUM($G$534:T534),$C541)</f>
        <v>3.3000000000000002E-2</v>
      </c>
      <c r="V534" s="212">
        <f>MIN(1-SUM($G$534:U534),$C541)</f>
        <v>3.3000000000000002E-2</v>
      </c>
      <c r="W534" s="212">
        <f>MIN(1-SUM($G$534:V534),$C541)</f>
        <v>3.3000000000000002E-2</v>
      </c>
      <c r="X534" s="212">
        <f>MIN(1-SUM($G$534:W534),$C541)</f>
        <v>3.3000000000000002E-2</v>
      </c>
      <c r="Y534" s="212">
        <f>MIN(1-SUM($G$534:X534),$C541)</f>
        <v>3.3000000000000002E-2</v>
      </c>
      <c r="Z534" s="212">
        <f>MIN(1-SUM($G$534:Y534),$C541)</f>
        <v>3.3000000000000002E-2</v>
      </c>
      <c r="AA534" s="212">
        <f>MIN(1-SUM($G$534:Z534),$C541)</f>
        <v>3.3000000000000002E-2</v>
      </c>
      <c r="AB534" s="212">
        <f>MIN(1-SUM($G$534:AA534),$C541)</f>
        <v>3.3000000000000002E-2</v>
      </c>
      <c r="AC534" s="212">
        <f>MIN(1-SUM($G$534:AB534),$C541)</f>
        <v>3.3000000000000002E-2</v>
      </c>
      <c r="AD534" s="212">
        <f>MIN(1-SUM($G$534:AC534),$C541)</f>
        <v>3.3000000000000002E-2</v>
      </c>
      <c r="AE534" s="212">
        <f>MIN(1-SUM($G$534:AD534),$C541)</f>
        <v>3.3000000000000002E-2</v>
      </c>
      <c r="AF534" s="212">
        <f>MIN(1-SUM($G$534:AE534),$C541)</f>
        <v>3.3000000000000002E-2</v>
      </c>
      <c r="AG534" s="212">
        <f>MIN(1-SUM($G$534:AF534),$C541)</f>
        <v>3.3000000000000002E-2</v>
      </c>
      <c r="AH534" s="212">
        <f>MIN(1-SUM($G$534:AG534),$C541)</f>
        <v>3.3000000000000002E-2</v>
      </c>
      <c r="AI534" s="212">
        <f>MIN(1-SUM($G$534:AH534),$C541)</f>
        <v>3.3000000000000002E-2</v>
      </c>
      <c r="AJ534" s="212">
        <f>MIN(1-SUM($G$534:AI534),$C541)</f>
        <v>3.3000000000000002E-2</v>
      </c>
      <c r="AK534" s="212">
        <f>MIN(1-SUM($G$534:AJ534),$C541)</f>
        <v>3.3000000000000002E-2</v>
      </c>
      <c r="AL534" s="212">
        <f>MIN(1-SUM($G$534:AK534),$C541)</f>
        <v>4.4999999999993934E-3</v>
      </c>
      <c r="AM534" s="212">
        <f>MIN(1-SUM($G$534:AL534),$C541)</f>
        <v>0</v>
      </c>
      <c r="AN534" s="212">
        <f>MIN(1-SUM($G$534:AM534),$C541)</f>
        <v>0</v>
      </c>
      <c r="AO534" s="212">
        <f>MIN(1-SUM($G$534:AN534),$C541)</f>
        <v>0</v>
      </c>
      <c r="AP534" s="212">
        <f>MIN(1-SUM($G$534:AO534),$C541)</f>
        <v>0</v>
      </c>
      <c r="AQ534" s="212">
        <f>MIN(1-SUM($G$534:AP534),$C541)</f>
        <v>0</v>
      </c>
      <c r="AR534" s="212">
        <f>MIN(1-SUM($G$534:AQ534),$C541)</f>
        <v>0</v>
      </c>
      <c r="AS534" s="212">
        <f>MIN(1-SUM($G$534:AR534),$C541)</f>
        <v>0</v>
      </c>
      <c r="AT534" s="212">
        <f>MIN(1-SUM($G$534:AS534),$C541)</f>
        <v>0</v>
      </c>
      <c r="AU534" s="212">
        <f>MIN(1-SUM($G$534:AT534),$C541)</f>
        <v>0</v>
      </c>
      <c r="AV534" s="212">
        <f>MIN(1-SUM($G$534:AU534),$C541)</f>
        <v>0</v>
      </c>
      <c r="AW534" s="212">
        <f>MIN(1-SUM($G$534:AV534),$C541)</f>
        <v>0</v>
      </c>
      <c r="AX534" s="212">
        <f>MIN(1-SUM($G$534:AW534),$C541)</f>
        <v>0</v>
      </c>
      <c r="AY534" s="212">
        <f>MIN(1-SUM($G$534:AX534),$C541)</f>
        <v>0</v>
      </c>
      <c r="AZ534" s="212">
        <f>MIN(1-SUM($G$534:AY534),$C541)</f>
        <v>0</v>
      </c>
      <c r="BA534" s="212">
        <f>MIN(1-SUM($G$534:AZ534),$C541)</f>
        <v>0</v>
      </c>
      <c r="BB534" s="212">
        <f>MIN(1-SUM($G$534:BA534),$C541)</f>
        <v>0</v>
      </c>
      <c r="BC534" s="212">
        <f>MIN(1-SUM($G$534:BB534),$C541)</f>
        <v>0</v>
      </c>
      <c r="BD534" s="212">
        <f>MIN(1-SUM($G$534:BC534),$C541)</f>
        <v>0</v>
      </c>
      <c r="BE534" s="212">
        <f>MIN(1-SUM($G$534:BD534),$C541)</f>
        <v>0</v>
      </c>
      <c r="BF534" s="212">
        <f>MIN(1-SUM($G$534:BE534),$C541)</f>
        <v>0</v>
      </c>
      <c r="BG534" s="212">
        <f>MIN(1-SUM($G$534:BF534),$C541)</f>
        <v>0</v>
      </c>
      <c r="BH534" s="212">
        <f>MIN(1-SUM($G$534:BG534),$C541)</f>
        <v>0</v>
      </c>
    </row>
    <row r="535" spans="1:61" x14ac:dyDescent="0.25">
      <c r="A535" s="197" t="s">
        <v>132</v>
      </c>
      <c r="B535" s="197"/>
      <c r="G535" s="171">
        <f>G$60</f>
        <v>0.95</v>
      </c>
      <c r="H535" s="171">
        <f t="shared" ref="H535:M535" si="289">H$60</f>
        <v>0.98</v>
      </c>
      <c r="I535" s="171">
        <f t="shared" si="289"/>
        <v>0.96</v>
      </c>
      <c r="J535" s="171">
        <f t="shared" si="289"/>
        <v>0.96</v>
      </c>
      <c r="K535" s="171">
        <f t="shared" si="289"/>
        <v>0.96</v>
      </c>
      <c r="L535" s="171">
        <f t="shared" si="289"/>
        <v>0.96</v>
      </c>
      <c r="M535" s="171">
        <f t="shared" si="289"/>
        <v>0.96</v>
      </c>
      <c r="N535" s="171"/>
    </row>
    <row r="536" spans="1:61" x14ac:dyDescent="0.25">
      <c r="A536" s="197" t="s">
        <v>109</v>
      </c>
      <c r="B536" s="197"/>
      <c r="D536" s="144">
        <f>SUM(G536:N536)</f>
        <v>128.3283431136</v>
      </c>
      <c r="G536" s="210">
        <f t="shared" ref="G536:N536" si="290">IF(YEAR($R$63)=G$56,SUM($G$46:$M$46)*G535,0)</f>
        <v>0</v>
      </c>
      <c r="H536" s="210">
        <f t="shared" si="290"/>
        <v>0</v>
      </c>
      <c r="I536" s="210">
        <f t="shared" si="290"/>
        <v>0</v>
      </c>
      <c r="J536" s="210">
        <f t="shared" si="290"/>
        <v>0</v>
      </c>
      <c r="K536" s="210">
        <f t="shared" si="290"/>
        <v>128.3283431136</v>
      </c>
      <c r="L536" s="210">
        <f t="shared" si="290"/>
        <v>0</v>
      </c>
      <c r="M536" s="210">
        <f t="shared" si="290"/>
        <v>0</v>
      </c>
      <c r="N536" s="210">
        <f t="shared" si="290"/>
        <v>0</v>
      </c>
    </row>
    <row r="537" spans="1:61" x14ac:dyDescent="0.25">
      <c r="A537" s="197" t="s">
        <v>110</v>
      </c>
      <c r="B537" s="197"/>
      <c r="G537" s="144">
        <f t="shared" ref="G537:N537" si="291">+F537+G536</f>
        <v>0</v>
      </c>
      <c r="H537" s="144">
        <f t="shared" si="291"/>
        <v>0</v>
      </c>
      <c r="I537" s="144">
        <f t="shared" si="291"/>
        <v>0</v>
      </c>
      <c r="J537" s="144">
        <f t="shared" si="291"/>
        <v>0</v>
      </c>
      <c r="K537" s="144">
        <f t="shared" si="291"/>
        <v>128.3283431136</v>
      </c>
      <c r="L537" s="144">
        <f t="shared" si="291"/>
        <v>128.3283431136</v>
      </c>
      <c r="M537" s="144">
        <f t="shared" si="291"/>
        <v>128.3283431136</v>
      </c>
      <c r="N537" s="144">
        <f t="shared" si="291"/>
        <v>128.3283431136</v>
      </c>
    </row>
    <row r="538" spans="1:61" x14ac:dyDescent="0.25">
      <c r="A538" s="197"/>
      <c r="B538" s="197"/>
    </row>
    <row r="539" spans="1:61" x14ac:dyDescent="0.25">
      <c r="A539" s="198" t="s">
        <v>111</v>
      </c>
      <c r="B539" s="198"/>
      <c r="G539" s="144">
        <f t="shared" ref="G539:BH539" si="292">F542</f>
        <v>0</v>
      </c>
      <c r="H539" s="144">
        <f t="shared" ca="1" si="292"/>
        <v>0</v>
      </c>
      <c r="I539" s="144">
        <f t="shared" ca="1" si="292"/>
        <v>0</v>
      </c>
      <c r="J539" s="144">
        <f t="shared" ca="1" si="292"/>
        <v>0</v>
      </c>
      <c r="K539" s="144">
        <f t="shared" ca="1" si="292"/>
        <v>0</v>
      </c>
      <c r="L539" s="144">
        <f t="shared" ca="1" si="292"/>
        <v>127.6225372264752</v>
      </c>
      <c r="M539" s="144">
        <f t="shared" ca="1" si="292"/>
        <v>123.38770190372639</v>
      </c>
      <c r="N539" s="144">
        <f t="shared" ca="1" si="292"/>
        <v>119.15286658097759</v>
      </c>
      <c r="O539" s="144">
        <f t="shared" ca="1" si="292"/>
        <v>114.91803125822878</v>
      </c>
      <c r="P539" s="144">
        <f t="shared" ca="1" si="292"/>
        <v>110.68319593547997</v>
      </c>
      <c r="Q539" s="144">
        <f t="shared" ca="1" si="292"/>
        <v>106.44836061273116</v>
      </c>
      <c r="R539" s="144">
        <f t="shared" ca="1" si="292"/>
        <v>102.21352528998236</v>
      </c>
      <c r="S539" s="144">
        <f t="shared" ca="1" si="292"/>
        <v>97.978689967233549</v>
      </c>
      <c r="T539" s="144">
        <f t="shared" ca="1" si="292"/>
        <v>93.743854644484742</v>
      </c>
      <c r="U539" s="144">
        <f t="shared" ca="1" si="292"/>
        <v>89.509019321735934</v>
      </c>
      <c r="V539" s="144">
        <f t="shared" ca="1" si="292"/>
        <v>85.274183998987127</v>
      </c>
      <c r="W539" s="144">
        <f t="shared" ca="1" si="292"/>
        <v>81.039348676238319</v>
      </c>
      <c r="X539" s="144">
        <f t="shared" ca="1" si="292"/>
        <v>76.804513353489511</v>
      </c>
      <c r="Y539" s="144">
        <f t="shared" ca="1" si="292"/>
        <v>72.569678030740704</v>
      </c>
      <c r="Z539" s="144">
        <f t="shared" ca="1" si="292"/>
        <v>68.334842707991896</v>
      </c>
      <c r="AA539" s="144">
        <f t="shared" ca="1" si="292"/>
        <v>64.100007385243089</v>
      </c>
      <c r="AB539" s="144">
        <f t="shared" ca="1" si="292"/>
        <v>59.865172062494288</v>
      </c>
      <c r="AC539" s="144">
        <f t="shared" ca="1" si="292"/>
        <v>55.630336739745488</v>
      </c>
      <c r="AD539" s="144">
        <f t="shared" ca="1" si="292"/>
        <v>51.395501416996687</v>
      </c>
      <c r="AE539" s="144">
        <f t="shared" ca="1" si="292"/>
        <v>47.160666094247887</v>
      </c>
      <c r="AF539" s="144">
        <f t="shared" ca="1" si="292"/>
        <v>42.925830771499086</v>
      </c>
      <c r="AG539" s="144">
        <f t="shared" ca="1" si="292"/>
        <v>38.690995448750286</v>
      </c>
      <c r="AH539" s="144">
        <f t="shared" ca="1" si="292"/>
        <v>34.456160126001485</v>
      </c>
      <c r="AI539" s="144">
        <f t="shared" ca="1" si="292"/>
        <v>30.221324803252685</v>
      </c>
      <c r="AJ539" s="144">
        <f t="shared" ca="1" si="292"/>
        <v>25.986489480503884</v>
      </c>
      <c r="AK539" s="144">
        <f t="shared" ca="1" si="292"/>
        <v>21.751654157755084</v>
      </c>
      <c r="AL539" s="144">
        <f t="shared" ca="1" si="292"/>
        <v>17.516818835006283</v>
      </c>
      <c r="AM539" s="144">
        <f t="shared" ca="1" si="292"/>
        <v>13.281983512257483</v>
      </c>
      <c r="AN539" s="144">
        <f t="shared" ca="1" si="292"/>
        <v>9.0471481895086825</v>
      </c>
      <c r="AO539" s="144">
        <f t="shared" ca="1" si="292"/>
        <v>4.812312866759882</v>
      </c>
      <c r="AP539" s="144">
        <f t="shared" ca="1" si="292"/>
        <v>0.57747754401108153</v>
      </c>
      <c r="AQ539" s="144">
        <f t="shared" ca="1" si="292"/>
        <v>-4.0634162701280729E-14</v>
      </c>
      <c r="AR539" s="144">
        <f t="shared" ca="1" si="292"/>
        <v>-4.0634162701280729E-14</v>
      </c>
      <c r="AS539" s="144">
        <f t="shared" ca="1" si="292"/>
        <v>-4.0634162701280729E-14</v>
      </c>
      <c r="AT539" s="144">
        <f t="shared" ca="1" si="292"/>
        <v>-4.0634162701280729E-14</v>
      </c>
      <c r="AU539" s="144">
        <f t="shared" ca="1" si="292"/>
        <v>-4.0634162701280729E-14</v>
      </c>
      <c r="AV539" s="144">
        <f t="shared" ca="1" si="292"/>
        <v>-4.0634162701280729E-14</v>
      </c>
      <c r="AW539" s="144">
        <f t="shared" ca="1" si="292"/>
        <v>-4.0634162701280729E-14</v>
      </c>
      <c r="AX539" s="144">
        <f t="shared" ca="1" si="292"/>
        <v>-4.0634162701280729E-14</v>
      </c>
      <c r="AY539" s="144">
        <f t="shared" ca="1" si="292"/>
        <v>-4.0634162701280729E-14</v>
      </c>
      <c r="AZ539" s="144">
        <f t="shared" ca="1" si="292"/>
        <v>-4.0634162701280729E-14</v>
      </c>
      <c r="BA539" s="144">
        <f t="shared" ca="1" si="292"/>
        <v>-4.0634162701280729E-14</v>
      </c>
      <c r="BB539" s="144">
        <f t="shared" ca="1" si="292"/>
        <v>-4.0634162701280729E-14</v>
      </c>
      <c r="BC539" s="144">
        <f t="shared" ca="1" si="292"/>
        <v>-4.0634162701280729E-14</v>
      </c>
      <c r="BD539" s="144">
        <f t="shared" ca="1" si="292"/>
        <v>-4.0634162701280729E-14</v>
      </c>
      <c r="BE539" s="144">
        <f t="shared" ca="1" si="292"/>
        <v>-4.0634162701280729E-14</v>
      </c>
      <c r="BF539" s="144">
        <f t="shared" ca="1" si="292"/>
        <v>-4.0634162701280729E-14</v>
      </c>
      <c r="BG539" s="144">
        <f t="shared" ca="1" si="292"/>
        <v>-4.0634162701280729E-14</v>
      </c>
      <c r="BH539" s="144">
        <f t="shared" ca="1" si="292"/>
        <v>-4.0634162701280729E-14</v>
      </c>
      <c r="BI539" s="144"/>
    </row>
    <row r="540" spans="1:61" x14ac:dyDescent="0.25">
      <c r="A540" s="198" t="s">
        <v>112</v>
      </c>
      <c r="B540" s="198"/>
      <c r="D540" s="144">
        <f>SUM(G540:N540)</f>
        <v>128.3283431136</v>
      </c>
      <c r="E540" s="144"/>
      <c r="F540" s="144"/>
      <c r="G540" s="144">
        <f>G536</f>
        <v>0</v>
      </c>
      <c r="H540" s="144">
        <f>H536</f>
        <v>0</v>
      </c>
      <c r="I540" s="144">
        <f>I536</f>
        <v>0</v>
      </c>
      <c r="J540" s="144">
        <f t="shared" ref="J540:BH540" si="293">J536</f>
        <v>0</v>
      </c>
      <c r="K540" s="144">
        <f t="shared" si="293"/>
        <v>128.3283431136</v>
      </c>
      <c r="L540" s="144">
        <f t="shared" si="293"/>
        <v>0</v>
      </c>
      <c r="M540" s="144">
        <f t="shared" si="293"/>
        <v>0</v>
      </c>
      <c r="N540" s="144">
        <f t="shared" si="293"/>
        <v>0</v>
      </c>
      <c r="O540" s="144">
        <f t="shared" si="293"/>
        <v>0</v>
      </c>
      <c r="P540" s="144">
        <f t="shared" si="293"/>
        <v>0</v>
      </c>
      <c r="Q540" s="144">
        <f t="shared" si="293"/>
        <v>0</v>
      </c>
      <c r="R540" s="144">
        <f t="shared" si="293"/>
        <v>0</v>
      </c>
      <c r="S540" s="144">
        <f t="shared" si="293"/>
        <v>0</v>
      </c>
      <c r="T540" s="144">
        <f t="shared" si="293"/>
        <v>0</v>
      </c>
      <c r="U540" s="144">
        <f t="shared" si="293"/>
        <v>0</v>
      </c>
      <c r="V540" s="144">
        <f t="shared" si="293"/>
        <v>0</v>
      </c>
      <c r="W540" s="144">
        <f t="shared" si="293"/>
        <v>0</v>
      </c>
      <c r="X540" s="144">
        <f t="shared" si="293"/>
        <v>0</v>
      </c>
      <c r="Y540" s="144">
        <f t="shared" si="293"/>
        <v>0</v>
      </c>
      <c r="Z540" s="144">
        <f t="shared" si="293"/>
        <v>0</v>
      </c>
      <c r="AA540" s="144">
        <f t="shared" si="293"/>
        <v>0</v>
      </c>
      <c r="AB540" s="144">
        <f t="shared" si="293"/>
        <v>0</v>
      </c>
      <c r="AC540" s="144">
        <f t="shared" si="293"/>
        <v>0</v>
      </c>
      <c r="AD540" s="144">
        <f t="shared" si="293"/>
        <v>0</v>
      </c>
      <c r="AE540" s="144">
        <f t="shared" si="293"/>
        <v>0</v>
      </c>
      <c r="AF540" s="144">
        <f t="shared" si="293"/>
        <v>0</v>
      </c>
      <c r="AG540" s="144">
        <f t="shared" si="293"/>
        <v>0</v>
      </c>
      <c r="AH540" s="144">
        <f t="shared" si="293"/>
        <v>0</v>
      </c>
      <c r="AI540" s="144">
        <f t="shared" si="293"/>
        <v>0</v>
      </c>
      <c r="AJ540" s="144">
        <f t="shared" si="293"/>
        <v>0</v>
      </c>
      <c r="AK540" s="144">
        <f t="shared" si="293"/>
        <v>0</v>
      </c>
      <c r="AL540" s="144">
        <f t="shared" si="293"/>
        <v>0</v>
      </c>
      <c r="AM540" s="144">
        <f t="shared" si="293"/>
        <v>0</v>
      </c>
      <c r="AN540" s="144">
        <f t="shared" si="293"/>
        <v>0</v>
      </c>
      <c r="AO540" s="144">
        <f t="shared" si="293"/>
        <v>0</v>
      </c>
      <c r="AP540" s="144">
        <f t="shared" si="293"/>
        <v>0</v>
      </c>
      <c r="AQ540" s="144">
        <f t="shared" si="293"/>
        <v>0</v>
      </c>
      <c r="AR540" s="144">
        <f t="shared" si="293"/>
        <v>0</v>
      </c>
      <c r="AS540" s="144">
        <f t="shared" si="293"/>
        <v>0</v>
      </c>
      <c r="AT540" s="144">
        <f t="shared" si="293"/>
        <v>0</v>
      </c>
      <c r="AU540" s="144">
        <f t="shared" si="293"/>
        <v>0</v>
      </c>
      <c r="AV540" s="144">
        <f t="shared" si="293"/>
        <v>0</v>
      </c>
      <c r="AW540" s="144">
        <f t="shared" si="293"/>
        <v>0</v>
      </c>
      <c r="AX540" s="144">
        <f t="shared" si="293"/>
        <v>0</v>
      </c>
      <c r="AY540" s="144">
        <f t="shared" si="293"/>
        <v>0</v>
      </c>
      <c r="AZ540" s="144">
        <f t="shared" si="293"/>
        <v>0</v>
      </c>
      <c r="BA540" s="144">
        <f t="shared" si="293"/>
        <v>0</v>
      </c>
      <c r="BB540" s="144">
        <f t="shared" si="293"/>
        <v>0</v>
      </c>
      <c r="BC540" s="144">
        <f t="shared" si="293"/>
        <v>0</v>
      </c>
      <c r="BD540" s="144">
        <f t="shared" si="293"/>
        <v>0</v>
      </c>
      <c r="BE540" s="144">
        <f t="shared" si="293"/>
        <v>0</v>
      </c>
      <c r="BF540" s="144">
        <f t="shared" si="293"/>
        <v>0</v>
      </c>
      <c r="BG540" s="144">
        <f t="shared" si="293"/>
        <v>0</v>
      </c>
      <c r="BH540" s="144">
        <f t="shared" si="293"/>
        <v>0</v>
      </c>
      <c r="BI540" s="144"/>
    </row>
    <row r="541" spans="1:61" x14ac:dyDescent="0.25">
      <c r="A541" s="198" t="s">
        <v>113</v>
      </c>
      <c r="B541" s="198"/>
      <c r="C541" s="147">
        <f>C$46</f>
        <v>3.3000000000000002E-2</v>
      </c>
      <c r="D541" s="144">
        <f ca="1">SUM(G541:BH541)</f>
        <v>-128.32834311360003</v>
      </c>
      <c r="G541" s="202">
        <f ca="1">-SUMPRODUCT(G536:$G536,N(OFFSET(G534:$G534,0,MAX(COLUMN(G534:$G534))-COLUMN(G534:$G534),1,1)))</f>
        <v>0</v>
      </c>
      <c r="H541" s="202">
        <f ca="1">-SUMPRODUCT($G536:H536,N(OFFSET($G534:H534,0,MAX(COLUMN($G534:H534))-COLUMN($G534:H534),1,1)))</f>
        <v>0</v>
      </c>
      <c r="I541" s="202">
        <f ca="1">-SUMPRODUCT($G536:I536,N(OFFSET($G534:I534,0,MAX(COLUMN($G534:I534))-COLUMN($G534:I534),1,1)))</f>
        <v>0</v>
      </c>
      <c r="J541" s="202">
        <f ca="1">-SUMPRODUCT($G536:J536,N(OFFSET($G534:J534,0,MAX(COLUMN($G534:J534))-COLUMN($G534:J534),1,1)))</f>
        <v>0</v>
      </c>
      <c r="K541" s="202">
        <f ca="1">-SUMPRODUCT($G536:K536,N(OFFSET($G534:K534,0,MAX(COLUMN($G534:K534))-COLUMN($G534:K534),1,1)))</f>
        <v>-0.70580588712479997</v>
      </c>
      <c r="L541" s="202">
        <f ca="1">-SUMPRODUCT($G536:L536,N(OFFSET($G534:L534,0,MAX(COLUMN($G534:L534))-COLUMN($G534:L534),1,1)))</f>
        <v>-4.2348353227488005</v>
      </c>
      <c r="M541" s="202">
        <f ca="1">-SUMPRODUCT($G536:M536,N(OFFSET($G534:M534,0,MAX(COLUMN($G534:M534))-COLUMN($G534:M534),1,1)))</f>
        <v>-4.2348353227488005</v>
      </c>
      <c r="N541" s="202">
        <f ca="1">-SUMPRODUCT($G536:N536,N(OFFSET($G534:N534,0,MAX(COLUMN($G534:N534))-COLUMN($G534:N534),1,1)))</f>
        <v>-4.2348353227488005</v>
      </c>
      <c r="O541" s="202">
        <f ca="1">-SUMPRODUCT($G536:O536,N(OFFSET($G534:O534,0,MAX(COLUMN($G534:O534))-COLUMN($G534:O534),1,1)))</f>
        <v>-4.2348353227488005</v>
      </c>
      <c r="P541" s="202">
        <f ca="1">-SUMPRODUCT($G536:P536,N(OFFSET($G534:P534,0,MAX(COLUMN($G534:P534))-COLUMN($G534:P534),1,1)))</f>
        <v>-4.2348353227488005</v>
      </c>
      <c r="Q541" s="202">
        <f ca="1">-SUMPRODUCT($G536:Q536,N(OFFSET($G534:Q534,0,MAX(COLUMN($G534:Q534))-COLUMN($G534:Q534),1,1)))</f>
        <v>-4.2348353227488005</v>
      </c>
      <c r="R541" s="202">
        <f ca="1">-SUMPRODUCT($G536:R536,N(OFFSET($G534:R534,0,MAX(COLUMN($G534:R534))-COLUMN($G534:R534),1,1)))</f>
        <v>-4.2348353227488005</v>
      </c>
      <c r="S541" s="202">
        <f ca="1">-SUMPRODUCT($G536:S536,N(OFFSET($G534:S534,0,MAX(COLUMN($G534:S534))-COLUMN($G534:S534),1,1)))</f>
        <v>-4.2348353227488005</v>
      </c>
      <c r="T541" s="202">
        <f ca="1">-SUMPRODUCT($G536:T536,N(OFFSET($G534:T534,0,MAX(COLUMN($G534:T534))-COLUMN($G534:T534),1,1)))</f>
        <v>-4.2348353227488005</v>
      </c>
      <c r="U541" s="202">
        <f ca="1">-SUMPRODUCT($G536:U536,N(OFFSET($G534:U534,0,MAX(COLUMN($G534:U534))-COLUMN($G534:U534),1,1)))</f>
        <v>-4.2348353227488005</v>
      </c>
      <c r="V541" s="202">
        <f ca="1">-SUMPRODUCT($G536:V536,N(OFFSET($G534:V534,0,MAX(COLUMN($G534:V534))-COLUMN($G534:V534),1,1)))</f>
        <v>-4.2348353227488005</v>
      </c>
      <c r="W541" s="202">
        <f ca="1">-SUMPRODUCT($G536:W536,N(OFFSET($G534:W534,0,MAX(COLUMN($G534:W534))-COLUMN($G534:W534),1,1)))</f>
        <v>-4.2348353227488005</v>
      </c>
      <c r="X541" s="202">
        <f ca="1">-SUMPRODUCT($G536:X536,N(OFFSET($G534:X534,0,MAX(COLUMN($G534:X534))-COLUMN($G534:X534),1,1)))</f>
        <v>-4.2348353227488005</v>
      </c>
      <c r="Y541" s="202">
        <f ca="1">-SUMPRODUCT($G536:Y536,N(OFFSET($G534:Y534,0,MAX(COLUMN($G534:Y534))-COLUMN($G534:Y534),1,1)))</f>
        <v>-4.2348353227488005</v>
      </c>
      <c r="Z541" s="202">
        <f ca="1">-SUMPRODUCT($G536:Z536,N(OFFSET($G534:Z534,0,MAX(COLUMN($G534:Z534))-COLUMN($G534:Z534),1,1)))</f>
        <v>-4.2348353227488005</v>
      </c>
      <c r="AA541" s="202">
        <f ca="1">-SUMPRODUCT($G536:AA536,N(OFFSET($G534:AA534,0,MAX(COLUMN($G534:AA534))-COLUMN($G534:AA534),1,1)))</f>
        <v>-4.2348353227488005</v>
      </c>
      <c r="AB541" s="202">
        <f ca="1">-SUMPRODUCT($G536:AB536,N(OFFSET($G534:AB534,0,MAX(COLUMN($G534:AB534))-COLUMN($G534:AB534),1,1)))</f>
        <v>-4.2348353227488005</v>
      </c>
      <c r="AC541" s="202">
        <f ca="1">-SUMPRODUCT($G536:AC536,N(OFFSET($G534:AC534,0,MAX(COLUMN($G534:AC534))-COLUMN($G534:AC534),1,1)))</f>
        <v>-4.2348353227488005</v>
      </c>
      <c r="AD541" s="202">
        <f ca="1">-SUMPRODUCT($G536:AD536,N(OFFSET($G534:AD534,0,MAX(COLUMN($G534:AD534))-COLUMN($G534:AD534),1,1)))</f>
        <v>-4.2348353227488005</v>
      </c>
      <c r="AE541" s="202">
        <f ca="1">-SUMPRODUCT($G536:AE536,N(OFFSET($G534:AE534,0,MAX(COLUMN($G534:AE534))-COLUMN($G534:AE534),1,1)))</f>
        <v>-4.2348353227488005</v>
      </c>
      <c r="AF541" s="202">
        <f ca="1">-SUMPRODUCT($G536:AF536,N(OFFSET($G534:AF534,0,MAX(COLUMN($G534:AF534))-COLUMN($G534:AF534),1,1)))</f>
        <v>-4.2348353227488005</v>
      </c>
      <c r="AG541" s="202">
        <f ca="1">-SUMPRODUCT($G536:AG536,N(OFFSET($G534:AG534,0,MAX(COLUMN($G534:AG534))-COLUMN($G534:AG534),1,1)))</f>
        <v>-4.2348353227488005</v>
      </c>
      <c r="AH541" s="202">
        <f ca="1">-SUMPRODUCT($G536:AH536,N(OFFSET($G534:AH534,0,MAX(COLUMN($G534:AH534))-COLUMN($G534:AH534),1,1)))</f>
        <v>-4.2348353227488005</v>
      </c>
      <c r="AI541" s="202">
        <f ca="1">-SUMPRODUCT($G536:AI536,N(OFFSET($G534:AI534,0,MAX(COLUMN($G534:AI534))-COLUMN($G534:AI534),1,1)))</f>
        <v>-4.2348353227488005</v>
      </c>
      <c r="AJ541" s="202">
        <f ca="1">-SUMPRODUCT($G536:AJ536,N(OFFSET($G534:AJ534,0,MAX(COLUMN($G534:AJ534))-COLUMN($G534:AJ534),1,1)))</f>
        <v>-4.2348353227488005</v>
      </c>
      <c r="AK541" s="202">
        <f ca="1">-SUMPRODUCT($G536:AK536,N(OFFSET($G534:AK534,0,MAX(COLUMN($G534:AK534))-COLUMN($G534:AK534),1,1)))</f>
        <v>-4.2348353227488005</v>
      </c>
      <c r="AL541" s="202">
        <f ca="1">-SUMPRODUCT($G536:AL536,N(OFFSET($G534:AL534,0,MAX(COLUMN($G534:AL534))-COLUMN($G534:AL534),1,1)))</f>
        <v>-4.2348353227488005</v>
      </c>
      <c r="AM541" s="202">
        <f ca="1">-SUMPRODUCT($G536:AM536,N(OFFSET($G534:AM534,0,MAX(COLUMN($G534:AM534))-COLUMN($G534:AM534),1,1)))</f>
        <v>-4.2348353227488005</v>
      </c>
      <c r="AN541" s="202">
        <f ca="1">-SUMPRODUCT($G536:AN536,N(OFFSET($G534:AN534,0,MAX(COLUMN($G534:AN534))-COLUMN($G534:AN534),1,1)))</f>
        <v>-4.2348353227488005</v>
      </c>
      <c r="AO541" s="202">
        <f ca="1">-SUMPRODUCT($G536:AO536,N(OFFSET($G534:AO534,0,MAX(COLUMN($G534:AO534))-COLUMN($G534:AO534),1,1)))</f>
        <v>-4.2348353227488005</v>
      </c>
      <c r="AP541" s="202">
        <f ca="1">-SUMPRODUCT($G536:AP536,N(OFFSET($G534:AP534,0,MAX(COLUMN($G534:AP534))-COLUMN($G534:AP534),1,1)))</f>
        <v>-0.57747754401112217</v>
      </c>
      <c r="AQ541" s="202">
        <f ca="1">-SUMPRODUCT($G536:AQ536,N(OFFSET($G534:AQ534,0,MAX(COLUMN($G534:AQ534))-COLUMN($G534:AQ534),1,1)))</f>
        <v>0</v>
      </c>
      <c r="AR541" s="202">
        <f ca="1">-SUMPRODUCT($G536:AR536,N(OFFSET($G534:AR534,0,MAX(COLUMN($G534:AR534))-COLUMN($G534:AR534),1,1)))</f>
        <v>0</v>
      </c>
      <c r="AS541" s="202">
        <f ca="1">-SUMPRODUCT($G536:AS536,N(OFFSET($G534:AS534,0,MAX(COLUMN($G534:AS534))-COLUMN($G534:AS534),1,1)))</f>
        <v>0</v>
      </c>
      <c r="AT541" s="202">
        <f ca="1">-SUMPRODUCT($G536:AT536,N(OFFSET($G534:AT534,0,MAX(COLUMN($G534:AT534))-COLUMN($G534:AT534),1,1)))</f>
        <v>0</v>
      </c>
      <c r="AU541" s="202">
        <f ca="1">-SUMPRODUCT($G536:AU536,N(OFFSET($G534:AU534,0,MAX(COLUMN($G534:AU534))-COLUMN($G534:AU534),1,1)))</f>
        <v>0</v>
      </c>
      <c r="AV541" s="202">
        <f ca="1">-SUMPRODUCT($G536:AV536,N(OFFSET($G534:AV534,0,MAX(COLUMN($G534:AV534))-COLUMN($G534:AV534),1,1)))</f>
        <v>0</v>
      </c>
      <c r="AW541" s="202">
        <f ca="1">-SUMPRODUCT($G536:AW536,N(OFFSET($G534:AW534,0,MAX(COLUMN($G534:AW534))-COLUMN($G534:AW534),1,1)))</f>
        <v>0</v>
      </c>
      <c r="AX541" s="202">
        <f ca="1">-SUMPRODUCT($G536:AX536,N(OFFSET($G534:AX534,0,MAX(COLUMN($G534:AX534))-COLUMN($G534:AX534),1,1)))</f>
        <v>0</v>
      </c>
      <c r="AY541" s="202">
        <f ca="1">-SUMPRODUCT($G536:AY536,N(OFFSET($G534:AY534,0,MAX(COLUMN($G534:AY534))-COLUMN($G534:AY534),1,1)))</f>
        <v>0</v>
      </c>
      <c r="AZ541" s="202">
        <f ca="1">-SUMPRODUCT($G536:AZ536,N(OFFSET($G534:AZ534,0,MAX(COLUMN($G534:AZ534))-COLUMN($G534:AZ534),1,1)))</f>
        <v>0</v>
      </c>
      <c r="BA541" s="202">
        <f ca="1">-SUMPRODUCT($G536:BA536,N(OFFSET($G534:BA534,0,MAX(COLUMN($G534:BA534))-COLUMN($G534:BA534),1,1)))</f>
        <v>0</v>
      </c>
      <c r="BB541" s="202">
        <f ca="1">-SUMPRODUCT($G536:BB536,N(OFFSET($G534:BB534,0,MAX(COLUMN($G534:BB534))-COLUMN($G534:BB534),1,1)))</f>
        <v>0</v>
      </c>
      <c r="BC541" s="202">
        <f ca="1">-SUMPRODUCT($G536:BC536,N(OFFSET($G534:BC534,0,MAX(COLUMN($G534:BC534))-COLUMN($G534:BC534),1,1)))</f>
        <v>0</v>
      </c>
      <c r="BD541" s="202">
        <f ca="1">-SUMPRODUCT($G536:BD536,N(OFFSET($G534:BD534,0,MAX(COLUMN($G534:BD534))-COLUMN($G534:BD534),1,1)))</f>
        <v>0</v>
      </c>
      <c r="BE541" s="202">
        <f ca="1">-SUMPRODUCT($G536:BE536,N(OFFSET($G534:BE534,0,MAX(COLUMN($G534:BE534))-COLUMN($G534:BE534),1,1)))</f>
        <v>0</v>
      </c>
      <c r="BF541" s="202">
        <f ca="1">-SUMPRODUCT($G536:BF536,N(OFFSET($G534:BF534,0,MAX(COLUMN($G534:BF534))-COLUMN($G534:BF534),1,1)))</f>
        <v>0</v>
      </c>
      <c r="BG541" s="202">
        <f ca="1">-SUMPRODUCT($G536:BG536,N(OFFSET($G534:BG534,0,MAX(COLUMN($G534:BG534))-COLUMN($G534:BG534),1,1)))</f>
        <v>0</v>
      </c>
      <c r="BH541" s="202">
        <f ca="1">-SUMPRODUCT($G536:BH536,N(OFFSET($G534:BH534,0,MAX(COLUMN($G534:BH534))-COLUMN($G534:BH534),1,1)))</f>
        <v>0</v>
      </c>
      <c r="BI541" s="144"/>
    </row>
    <row r="542" spans="1:61" x14ac:dyDescent="0.25">
      <c r="A542" s="199" t="s">
        <v>114</v>
      </c>
      <c r="B542" s="199"/>
      <c r="D542" s="92">
        <f ca="1">SUM(D539:D541)</f>
        <v>0</v>
      </c>
      <c r="G542" s="92">
        <f ca="1">SUM(G539:G541)</f>
        <v>0</v>
      </c>
      <c r="H542" s="92">
        <f ca="1">SUM(H539:H541)</f>
        <v>0</v>
      </c>
      <c r="I542" s="92">
        <f ca="1">SUM(I539:I541)</f>
        <v>0</v>
      </c>
      <c r="J542" s="92">
        <f t="shared" ref="J542:BH542" ca="1" si="294">SUM(J539:J541)</f>
        <v>0</v>
      </c>
      <c r="K542" s="92">
        <f t="shared" ca="1" si="294"/>
        <v>127.6225372264752</v>
      </c>
      <c r="L542" s="92">
        <f t="shared" ca="1" si="294"/>
        <v>123.38770190372639</v>
      </c>
      <c r="M542" s="92">
        <f t="shared" ca="1" si="294"/>
        <v>119.15286658097759</v>
      </c>
      <c r="N542" s="92">
        <f t="shared" ca="1" si="294"/>
        <v>114.91803125822878</v>
      </c>
      <c r="O542" s="92">
        <f t="shared" ca="1" si="294"/>
        <v>110.68319593547997</v>
      </c>
      <c r="P542" s="92">
        <f t="shared" ca="1" si="294"/>
        <v>106.44836061273116</v>
      </c>
      <c r="Q542" s="92">
        <f t="shared" ca="1" si="294"/>
        <v>102.21352528998236</v>
      </c>
      <c r="R542" s="92">
        <f t="shared" ca="1" si="294"/>
        <v>97.978689967233549</v>
      </c>
      <c r="S542" s="92">
        <f t="shared" ca="1" si="294"/>
        <v>93.743854644484742</v>
      </c>
      <c r="T542" s="92">
        <f t="shared" ca="1" si="294"/>
        <v>89.509019321735934</v>
      </c>
      <c r="U542" s="92">
        <f t="shared" ca="1" si="294"/>
        <v>85.274183998987127</v>
      </c>
      <c r="V542" s="92">
        <f t="shared" ca="1" si="294"/>
        <v>81.039348676238319</v>
      </c>
      <c r="W542" s="92">
        <f t="shared" ca="1" si="294"/>
        <v>76.804513353489511</v>
      </c>
      <c r="X542" s="92">
        <f t="shared" ca="1" si="294"/>
        <v>72.569678030740704</v>
      </c>
      <c r="Y542" s="92">
        <f t="shared" ca="1" si="294"/>
        <v>68.334842707991896</v>
      </c>
      <c r="Z542" s="92">
        <f t="shared" ca="1" si="294"/>
        <v>64.100007385243089</v>
      </c>
      <c r="AA542" s="92">
        <f t="shared" ca="1" si="294"/>
        <v>59.865172062494288</v>
      </c>
      <c r="AB542" s="92">
        <f t="shared" ca="1" si="294"/>
        <v>55.630336739745488</v>
      </c>
      <c r="AC542" s="92">
        <f t="shared" ca="1" si="294"/>
        <v>51.395501416996687</v>
      </c>
      <c r="AD542" s="92">
        <f t="shared" ca="1" si="294"/>
        <v>47.160666094247887</v>
      </c>
      <c r="AE542" s="92">
        <f t="shared" ca="1" si="294"/>
        <v>42.925830771499086</v>
      </c>
      <c r="AF542" s="92">
        <f t="shared" ca="1" si="294"/>
        <v>38.690995448750286</v>
      </c>
      <c r="AG542" s="92">
        <f t="shared" ca="1" si="294"/>
        <v>34.456160126001485</v>
      </c>
      <c r="AH542" s="92">
        <f t="shared" ca="1" si="294"/>
        <v>30.221324803252685</v>
      </c>
      <c r="AI542" s="92">
        <f t="shared" ca="1" si="294"/>
        <v>25.986489480503884</v>
      </c>
      <c r="AJ542" s="92">
        <f t="shared" ca="1" si="294"/>
        <v>21.751654157755084</v>
      </c>
      <c r="AK542" s="92">
        <f t="shared" ca="1" si="294"/>
        <v>17.516818835006283</v>
      </c>
      <c r="AL542" s="92">
        <f t="shared" ca="1" si="294"/>
        <v>13.281983512257483</v>
      </c>
      <c r="AM542" s="92">
        <f t="shared" ca="1" si="294"/>
        <v>9.0471481895086825</v>
      </c>
      <c r="AN542" s="92">
        <f t="shared" ca="1" si="294"/>
        <v>4.812312866759882</v>
      </c>
      <c r="AO542" s="92">
        <f t="shared" ca="1" si="294"/>
        <v>0.57747754401108153</v>
      </c>
      <c r="AP542" s="92">
        <f t="shared" ca="1" si="294"/>
        <v>-4.0634162701280729E-14</v>
      </c>
      <c r="AQ542" s="92">
        <f t="shared" ca="1" si="294"/>
        <v>-4.0634162701280729E-14</v>
      </c>
      <c r="AR542" s="92">
        <f t="shared" ca="1" si="294"/>
        <v>-4.0634162701280729E-14</v>
      </c>
      <c r="AS542" s="92">
        <f t="shared" ca="1" si="294"/>
        <v>-4.0634162701280729E-14</v>
      </c>
      <c r="AT542" s="92">
        <f t="shared" ca="1" si="294"/>
        <v>-4.0634162701280729E-14</v>
      </c>
      <c r="AU542" s="92">
        <f t="shared" ca="1" si="294"/>
        <v>-4.0634162701280729E-14</v>
      </c>
      <c r="AV542" s="92">
        <f t="shared" ca="1" si="294"/>
        <v>-4.0634162701280729E-14</v>
      </c>
      <c r="AW542" s="92">
        <f t="shared" ca="1" si="294"/>
        <v>-4.0634162701280729E-14</v>
      </c>
      <c r="AX542" s="92">
        <f t="shared" ca="1" si="294"/>
        <v>-4.0634162701280729E-14</v>
      </c>
      <c r="AY542" s="92">
        <f t="shared" ca="1" si="294"/>
        <v>-4.0634162701280729E-14</v>
      </c>
      <c r="AZ542" s="92">
        <f t="shared" ca="1" si="294"/>
        <v>-4.0634162701280729E-14</v>
      </c>
      <c r="BA542" s="92">
        <f t="shared" ca="1" si="294"/>
        <v>-4.0634162701280729E-14</v>
      </c>
      <c r="BB542" s="92">
        <f t="shared" ca="1" si="294"/>
        <v>-4.0634162701280729E-14</v>
      </c>
      <c r="BC542" s="92">
        <f t="shared" ca="1" si="294"/>
        <v>-4.0634162701280729E-14</v>
      </c>
      <c r="BD542" s="92">
        <f t="shared" ca="1" si="294"/>
        <v>-4.0634162701280729E-14</v>
      </c>
      <c r="BE542" s="92">
        <f t="shared" ca="1" si="294"/>
        <v>-4.0634162701280729E-14</v>
      </c>
      <c r="BF542" s="92">
        <f t="shared" ca="1" si="294"/>
        <v>-4.0634162701280729E-14</v>
      </c>
      <c r="BG542" s="92">
        <f t="shared" ca="1" si="294"/>
        <v>-4.0634162701280729E-14</v>
      </c>
      <c r="BH542" s="92">
        <f t="shared" ca="1" si="294"/>
        <v>-4.0634162701280729E-14</v>
      </c>
    </row>
    <row r="543" spans="1:61" x14ac:dyDescent="0.25">
      <c r="A543" s="197"/>
      <c r="B543" s="197"/>
    </row>
    <row r="544" spans="1:61" x14ac:dyDescent="0.25">
      <c r="A544" s="197" t="s">
        <v>115</v>
      </c>
      <c r="B544" s="197"/>
      <c r="G544" s="83">
        <f ca="1">G542</f>
        <v>0</v>
      </c>
      <c r="H544" s="83">
        <f ca="1">H542</f>
        <v>0</v>
      </c>
      <c r="I544" s="83">
        <f ca="1">I542</f>
        <v>0</v>
      </c>
      <c r="J544" s="83">
        <f ca="1">J542</f>
        <v>0</v>
      </c>
      <c r="K544" s="83">
        <f t="shared" ref="K544:BH544" ca="1" si="295">K542</f>
        <v>127.6225372264752</v>
      </c>
      <c r="L544" s="83">
        <f t="shared" ca="1" si="295"/>
        <v>123.38770190372639</v>
      </c>
      <c r="M544" s="83">
        <f t="shared" ca="1" si="295"/>
        <v>119.15286658097759</v>
      </c>
      <c r="N544" s="83">
        <f t="shared" ca="1" si="295"/>
        <v>114.91803125822878</v>
      </c>
      <c r="O544" s="83">
        <f t="shared" ca="1" si="295"/>
        <v>110.68319593547997</v>
      </c>
      <c r="P544" s="83">
        <f t="shared" ca="1" si="295"/>
        <v>106.44836061273116</v>
      </c>
      <c r="Q544" s="83">
        <f t="shared" ca="1" si="295"/>
        <v>102.21352528998236</v>
      </c>
      <c r="R544" s="83">
        <f t="shared" ca="1" si="295"/>
        <v>97.978689967233549</v>
      </c>
      <c r="S544" s="83">
        <f t="shared" ca="1" si="295"/>
        <v>93.743854644484742</v>
      </c>
      <c r="T544" s="83">
        <f t="shared" ca="1" si="295"/>
        <v>89.509019321735934</v>
      </c>
      <c r="U544" s="83">
        <f t="shared" ca="1" si="295"/>
        <v>85.274183998987127</v>
      </c>
      <c r="V544" s="83">
        <f t="shared" ca="1" si="295"/>
        <v>81.039348676238319</v>
      </c>
      <c r="W544" s="83">
        <f t="shared" ca="1" si="295"/>
        <v>76.804513353489511</v>
      </c>
      <c r="X544" s="83">
        <f t="shared" ca="1" si="295"/>
        <v>72.569678030740704</v>
      </c>
      <c r="Y544" s="83">
        <f t="shared" ca="1" si="295"/>
        <v>68.334842707991896</v>
      </c>
      <c r="Z544" s="83">
        <f t="shared" ca="1" si="295"/>
        <v>64.100007385243089</v>
      </c>
      <c r="AA544" s="83">
        <f t="shared" ca="1" si="295"/>
        <v>59.865172062494288</v>
      </c>
      <c r="AB544" s="83">
        <f t="shared" ca="1" si="295"/>
        <v>55.630336739745488</v>
      </c>
      <c r="AC544" s="83">
        <f t="shared" ca="1" si="295"/>
        <v>51.395501416996687</v>
      </c>
      <c r="AD544" s="83">
        <f t="shared" ca="1" si="295"/>
        <v>47.160666094247887</v>
      </c>
      <c r="AE544" s="83">
        <f t="shared" ca="1" si="295"/>
        <v>42.925830771499086</v>
      </c>
      <c r="AF544" s="83">
        <f t="shared" ca="1" si="295"/>
        <v>38.690995448750286</v>
      </c>
      <c r="AG544" s="83">
        <f t="shared" ca="1" si="295"/>
        <v>34.456160126001485</v>
      </c>
      <c r="AH544" s="83">
        <f t="shared" ca="1" si="295"/>
        <v>30.221324803252685</v>
      </c>
      <c r="AI544" s="83">
        <f t="shared" ca="1" si="295"/>
        <v>25.986489480503884</v>
      </c>
      <c r="AJ544" s="83">
        <f t="shared" ca="1" si="295"/>
        <v>21.751654157755084</v>
      </c>
      <c r="AK544" s="83">
        <f t="shared" ca="1" si="295"/>
        <v>17.516818835006283</v>
      </c>
      <c r="AL544" s="83">
        <f t="shared" ca="1" si="295"/>
        <v>13.281983512257483</v>
      </c>
      <c r="AM544" s="83">
        <f t="shared" ca="1" si="295"/>
        <v>9.0471481895086825</v>
      </c>
      <c r="AN544" s="83">
        <f t="shared" ca="1" si="295"/>
        <v>4.812312866759882</v>
      </c>
      <c r="AO544" s="83">
        <f t="shared" ca="1" si="295"/>
        <v>0.57747754401108153</v>
      </c>
      <c r="AP544" s="83">
        <f t="shared" ca="1" si="295"/>
        <v>-4.0634162701280729E-14</v>
      </c>
      <c r="AQ544" s="83">
        <f t="shared" ca="1" si="295"/>
        <v>-4.0634162701280729E-14</v>
      </c>
      <c r="AR544" s="83">
        <f t="shared" ca="1" si="295"/>
        <v>-4.0634162701280729E-14</v>
      </c>
      <c r="AS544" s="83">
        <f t="shared" ca="1" si="295"/>
        <v>-4.0634162701280729E-14</v>
      </c>
      <c r="AT544" s="83">
        <f t="shared" ca="1" si="295"/>
        <v>-4.0634162701280729E-14</v>
      </c>
      <c r="AU544" s="83">
        <f t="shared" ca="1" si="295"/>
        <v>-4.0634162701280729E-14</v>
      </c>
      <c r="AV544" s="83">
        <f t="shared" ca="1" si="295"/>
        <v>-4.0634162701280729E-14</v>
      </c>
      <c r="AW544" s="83">
        <f t="shared" ca="1" si="295"/>
        <v>-4.0634162701280729E-14</v>
      </c>
      <c r="AX544" s="83">
        <f t="shared" ca="1" si="295"/>
        <v>-4.0634162701280729E-14</v>
      </c>
      <c r="AY544" s="83">
        <f t="shared" ca="1" si="295"/>
        <v>-4.0634162701280729E-14</v>
      </c>
      <c r="AZ544" s="83">
        <f t="shared" ca="1" si="295"/>
        <v>-4.0634162701280729E-14</v>
      </c>
      <c r="BA544" s="83">
        <f t="shared" ca="1" si="295"/>
        <v>-4.0634162701280729E-14</v>
      </c>
      <c r="BB544" s="83">
        <f t="shared" ca="1" si="295"/>
        <v>-4.0634162701280729E-14</v>
      </c>
      <c r="BC544" s="83">
        <f t="shared" ca="1" si="295"/>
        <v>-4.0634162701280729E-14</v>
      </c>
      <c r="BD544" s="83">
        <f t="shared" ca="1" si="295"/>
        <v>-4.0634162701280729E-14</v>
      </c>
      <c r="BE544" s="83">
        <f t="shared" ca="1" si="295"/>
        <v>-4.0634162701280729E-14</v>
      </c>
      <c r="BF544" s="83">
        <f t="shared" ca="1" si="295"/>
        <v>-4.0634162701280729E-14</v>
      </c>
      <c r="BG544" s="83">
        <f t="shared" ca="1" si="295"/>
        <v>-4.0634162701280729E-14</v>
      </c>
      <c r="BH544" s="83">
        <f t="shared" ca="1" si="295"/>
        <v>-4.0634162701280729E-14</v>
      </c>
    </row>
    <row r="545" spans="1:61" x14ac:dyDescent="0.25">
      <c r="A545" s="200" t="s">
        <v>133</v>
      </c>
      <c r="B545" s="200"/>
      <c r="C545" s="61">
        <f>$C$61</f>
        <v>2</v>
      </c>
      <c r="D545" s="189"/>
      <c r="G545" s="83">
        <f t="shared" ref="G545:BH545" ca="1" si="296">SUM(OFFSET(G544,0,0,1,-MIN($C545,G$55+1)))/$C545</f>
        <v>0</v>
      </c>
      <c r="H545" s="83">
        <f t="shared" ca="1" si="296"/>
        <v>0</v>
      </c>
      <c r="I545" s="83">
        <f t="shared" ca="1" si="296"/>
        <v>0</v>
      </c>
      <c r="J545" s="83">
        <f t="shared" ca="1" si="296"/>
        <v>0</v>
      </c>
      <c r="K545" s="210">
        <f ca="1">(K544+K536)/2*4/13</f>
        <v>39.377058513857726</v>
      </c>
      <c r="L545" s="83">
        <f t="shared" ca="1" si="296"/>
        <v>125.5051195651008</v>
      </c>
      <c r="M545" s="83">
        <f t="shared" ca="1" si="296"/>
        <v>121.27028424235199</v>
      </c>
      <c r="N545" s="83">
        <f t="shared" ca="1" si="296"/>
        <v>117.03544891960318</v>
      </c>
      <c r="O545" s="83">
        <f t="shared" ca="1" si="296"/>
        <v>112.80061359685438</v>
      </c>
      <c r="P545" s="83">
        <f t="shared" ca="1" si="296"/>
        <v>108.56577827410557</v>
      </c>
      <c r="Q545" s="83">
        <f t="shared" ca="1" si="296"/>
        <v>104.33094295135676</v>
      </c>
      <c r="R545" s="83">
        <f t="shared" ca="1" si="296"/>
        <v>100.09610762860795</v>
      </c>
      <c r="S545" s="83">
        <f t="shared" ca="1" si="296"/>
        <v>95.861272305859146</v>
      </c>
      <c r="T545" s="83">
        <f t="shared" ca="1" si="296"/>
        <v>91.626436983110338</v>
      </c>
      <c r="U545" s="83">
        <f t="shared" ca="1" si="296"/>
        <v>87.39160166036153</v>
      </c>
      <c r="V545" s="83">
        <f t="shared" ca="1" si="296"/>
        <v>83.156766337612723</v>
      </c>
      <c r="W545" s="83">
        <f t="shared" ca="1" si="296"/>
        <v>78.921931014863915</v>
      </c>
      <c r="X545" s="83">
        <f t="shared" ca="1" si="296"/>
        <v>74.687095692115108</v>
      </c>
      <c r="Y545" s="83">
        <f t="shared" ca="1" si="296"/>
        <v>70.4522603693663</v>
      </c>
      <c r="Z545" s="83">
        <f t="shared" ca="1" si="296"/>
        <v>66.217425046617493</v>
      </c>
      <c r="AA545" s="83">
        <f t="shared" ca="1" si="296"/>
        <v>61.982589723868685</v>
      </c>
      <c r="AB545" s="83">
        <f t="shared" ca="1" si="296"/>
        <v>57.747754401119892</v>
      </c>
      <c r="AC545" s="83">
        <f t="shared" ca="1" si="296"/>
        <v>53.512919078371084</v>
      </c>
      <c r="AD545" s="83">
        <f t="shared" ca="1" si="296"/>
        <v>49.278083755622291</v>
      </c>
      <c r="AE545" s="83">
        <f t="shared" ca="1" si="296"/>
        <v>45.043248432873483</v>
      </c>
      <c r="AF545" s="83">
        <f t="shared" ca="1" si="296"/>
        <v>40.80841311012469</v>
      </c>
      <c r="AG545" s="83">
        <f t="shared" ca="1" si="296"/>
        <v>36.573577787375882</v>
      </c>
      <c r="AH545" s="83">
        <f t="shared" ca="1" si="296"/>
        <v>32.338742464627089</v>
      </c>
      <c r="AI545" s="83">
        <f t="shared" ca="1" si="296"/>
        <v>28.103907141878285</v>
      </c>
      <c r="AJ545" s="83">
        <f t="shared" ca="1" si="296"/>
        <v>23.869071819129484</v>
      </c>
      <c r="AK545" s="83">
        <f t="shared" ca="1" si="296"/>
        <v>19.634236496380684</v>
      </c>
      <c r="AL545" s="83">
        <f t="shared" ca="1" si="296"/>
        <v>15.399401173631883</v>
      </c>
      <c r="AM545" s="83">
        <f t="shared" ca="1" si="296"/>
        <v>11.164565850883083</v>
      </c>
      <c r="AN545" s="83">
        <f t="shared" ca="1" si="296"/>
        <v>6.9297305281342823</v>
      </c>
      <c r="AO545" s="83">
        <f t="shared" ca="1" si="296"/>
        <v>2.6948952053854818</v>
      </c>
      <c r="AP545" s="83">
        <f t="shared" ca="1" si="296"/>
        <v>0.28873877200552045</v>
      </c>
      <c r="AQ545" s="83">
        <f t="shared" ca="1" si="296"/>
        <v>-4.0634162701280729E-14</v>
      </c>
      <c r="AR545" s="83">
        <f t="shared" ca="1" si="296"/>
        <v>-4.0634162701280729E-14</v>
      </c>
      <c r="AS545" s="83">
        <f t="shared" ca="1" si="296"/>
        <v>-4.0634162701280729E-14</v>
      </c>
      <c r="AT545" s="83">
        <f t="shared" ca="1" si="296"/>
        <v>-4.0634162701280729E-14</v>
      </c>
      <c r="AU545" s="83">
        <f t="shared" ca="1" si="296"/>
        <v>-4.0634162701280729E-14</v>
      </c>
      <c r="AV545" s="83">
        <f t="shared" ca="1" si="296"/>
        <v>-4.0634162701280729E-14</v>
      </c>
      <c r="AW545" s="83">
        <f t="shared" ca="1" si="296"/>
        <v>-4.0634162701280729E-14</v>
      </c>
      <c r="AX545" s="83">
        <f t="shared" ca="1" si="296"/>
        <v>-4.0634162701280729E-14</v>
      </c>
      <c r="AY545" s="83">
        <f t="shared" ca="1" si="296"/>
        <v>-4.0634162701280729E-14</v>
      </c>
      <c r="AZ545" s="83">
        <f t="shared" ca="1" si="296"/>
        <v>-4.0634162701280729E-14</v>
      </c>
      <c r="BA545" s="83">
        <f t="shared" ca="1" si="296"/>
        <v>-4.0634162701280729E-14</v>
      </c>
      <c r="BB545" s="83">
        <f t="shared" ca="1" si="296"/>
        <v>-4.0634162701280729E-14</v>
      </c>
      <c r="BC545" s="83">
        <f t="shared" ca="1" si="296"/>
        <v>-4.0634162701280729E-14</v>
      </c>
      <c r="BD545" s="83">
        <f t="shared" ca="1" si="296"/>
        <v>-4.0634162701280729E-14</v>
      </c>
      <c r="BE545" s="83">
        <f t="shared" ca="1" si="296"/>
        <v>-4.0634162701280729E-14</v>
      </c>
      <c r="BF545" s="83">
        <f t="shared" ca="1" si="296"/>
        <v>-4.0634162701280729E-14</v>
      </c>
      <c r="BG545" s="83">
        <f t="shared" ca="1" si="296"/>
        <v>-4.0634162701280729E-14</v>
      </c>
      <c r="BH545" s="83">
        <f t="shared" ca="1" si="296"/>
        <v>-4.0634162701280729E-14</v>
      </c>
    </row>
    <row r="546" spans="1:61" x14ac:dyDescent="0.25">
      <c r="A546" s="200" t="s">
        <v>140</v>
      </c>
      <c r="B546" s="200"/>
      <c r="C546" s="147">
        <f>$C$62</f>
        <v>0.46</v>
      </c>
      <c r="G546" s="83">
        <f t="shared" ref="G546:BG547" ca="1" si="297">G545*$C546</f>
        <v>0</v>
      </c>
      <c r="H546" s="83">
        <f t="shared" ca="1" si="297"/>
        <v>0</v>
      </c>
      <c r="I546" s="83">
        <f t="shared" ca="1" si="297"/>
        <v>0</v>
      </c>
      <c r="J546" s="83">
        <f t="shared" ca="1" si="297"/>
        <v>0</v>
      </c>
      <c r="K546" s="83">
        <f t="shared" ca="1" si="297"/>
        <v>18.113446916374556</v>
      </c>
      <c r="L546" s="83">
        <f t="shared" ca="1" si="297"/>
        <v>57.732354999946367</v>
      </c>
      <c r="M546" s="83">
        <f t="shared" ca="1" si="297"/>
        <v>55.784330751481917</v>
      </c>
      <c r="N546" s="83">
        <f t="shared" ca="1" si="297"/>
        <v>53.836306503017468</v>
      </c>
      <c r="O546" s="83">
        <f t="shared" ca="1" si="297"/>
        <v>51.888282254553012</v>
      </c>
      <c r="P546" s="83">
        <f t="shared" ca="1" si="297"/>
        <v>49.940258006088563</v>
      </c>
      <c r="Q546" s="83">
        <f t="shared" ca="1" si="297"/>
        <v>47.992233757624113</v>
      </c>
      <c r="R546" s="83">
        <f t="shared" ca="1" si="297"/>
        <v>46.044209509159657</v>
      </c>
      <c r="S546" s="83">
        <f t="shared" ca="1" si="297"/>
        <v>44.096185260695208</v>
      </c>
      <c r="T546" s="83">
        <f t="shared" ca="1" si="297"/>
        <v>42.148161012230759</v>
      </c>
      <c r="U546" s="83">
        <f t="shared" ca="1" si="297"/>
        <v>40.200136763766302</v>
      </c>
      <c r="V546" s="83">
        <f t="shared" ca="1" si="297"/>
        <v>38.252112515301853</v>
      </c>
      <c r="W546" s="83">
        <f t="shared" ca="1" si="297"/>
        <v>36.304088266837404</v>
      </c>
      <c r="X546" s="83">
        <f t="shared" ca="1" si="297"/>
        <v>34.356064018372948</v>
      </c>
      <c r="Y546" s="83">
        <f t="shared" ca="1" si="297"/>
        <v>32.408039769908498</v>
      </c>
      <c r="Z546" s="83">
        <f t="shared" ca="1" si="297"/>
        <v>30.460015521444049</v>
      </c>
      <c r="AA546" s="83">
        <f t="shared" ca="1" si="297"/>
        <v>28.511991272979596</v>
      </c>
      <c r="AB546" s="83">
        <f t="shared" ca="1" si="297"/>
        <v>26.563967024515151</v>
      </c>
      <c r="AC546" s="83">
        <f t="shared" ca="1" si="297"/>
        <v>24.615942776050701</v>
      </c>
      <c r="AD546" s="83">
        <f t="shared" ca="1" si="297"/>
        <v>22.667918527586256</v>
      </c>
      <c r="AE546" s="83">
        <f t="shared" ca="1" si="297"/>
        <v>20.719894279121803</v>
      </c>
      <c r="AF546" s="83">
        <f t="shared" ca="1" si="297"/>
        <v>18.771870030657357</v>
      </c>
      <c r="AG546" s="83">
        <f t="shared" ca="1" si="297"/>
        <v>16.823845782192908</v>
      </c>
      <c r="AH546" s="83">
        <f t="shared" ca="1" si="297"/>
        <v>14.875821533728461</v>
      </c>
      <c r="AI546" s="83">
        <f t="shared" ca="1" si="297"/>
        <v>12.927797285264012</v>
      </c>
      <c r="AJ546" s="83">
        <f t="shared" ca="1" si="297"/>
        <v>10.979773036799564</v>
      </c>
      <c r="AK546" s="83">
        <f t="shared" ca="1" si="297"/>
        <v>9.0317487883351149</v>
      </c>
      <c r="AL546" s="83">
        <f t="shared" ca="1" si="297"/>
        <v>7.0837245398706665</v>
      </c>
      <c r="AM546" s="83">
        <f t="shared" ca="1" si="297"/>
        <v>5.1357002914062182</v>
      </c>
      <c r="AN546" s="83">
        <f t="shared" ca="1" si="297"/>
        <v>3.1876760429417699</v>
      </c>
      <c r="AO546" s="83">
        <f t="shared" ca="1" si="297"/>
        <v>1.2396517944773218</v>
      </c>
      <c r="AP546" s="83">
        <f t="shared" ca="1" si="297"/>
        <v>0.13281983512253942</v>
      </c>
      <c r="AQ546" s="83">
        <f t="shared" ca="1" si="297"/>
        <v>-1.8691714842589137E-14</v>
      </c>
      <c r="AR546" s="83">
        <f t="shared" ca="1" si="297"/>
        <v>-1.8691714842589137E-14</v>
      </c>
      <c r="AS546" s="83">
        <f t="shared" ca="1" si="297"/>
        <v>-1.8691714842589137E-14</v>
      </c>
      <c r="AT546" s="83">
        <f t="shared" ca="1" si="297"/>
        <v>-1.8691714842589137E-14</v>
      </c>
      <c r="AU546" s="83">
        <f t="shared" ca="1" si="297"/>
        <v>-1.8691714842589137E-14</v>
      </c>
      <c r="AV546" s="83">
        <f t="shared" ca="1" si="297"/>
        <v>-1.8691714842589137E-14</v>
      </c>
      <c r="AW546" s="83">
        <f t="shared" ca="1" si="297"/>
        <v>-1.8691714842589137E-14</v>
      </c>
      <c r="AX546" s="83">
        <f t="shared" ca="1" si="297"/>
        <v>-1.8691714842589137E-14</v>
      </c>
      <c r="AY546" s="83">
        <f t="shared" ca="1" si="297"/>
        <v>-1.8691714842589137E-14</v>
      </c>
      <c r="AZ546" s="83">
        <f t="shared" ca="1" si="297"/>
        <v>-1.8691714842589137E-14</v>
      </c>
      <c r="BA546" s="83">
        <f t="shared" ca="1" si="297"/>
        <v>-1.8691714842589137E-14</v>
      </c>
      <c r="BB546" s="83">
        <f t="shared" ca="1" si="297"/>
        <v>-1.8691714842589137E-14</v>
      </c>
      <c r="BC546" s="83">
        <f t="shared" ca="1" si="297"/>
        <v>-1.8691714842589137E-14</v>
      </c>
      <c r="BD546" s="83">
        <f t="shared" ca="1" si="297"/>
        <v>-1.8691714842589137E-14</v>
      </c>
      <c r="BE546" s="83">
        <f t="shared" ca="1" si="297"/>
        <v>-1.8691714842589137E-14</v>
      </c>
      <c r="BF546" s="83">
        <f t="shared" ca="1" si="297"/>
        <v>-1.8691714842589137E-14</v>
      </c>
      <c r="BG546" s="83">
        <f t="shared" ca="1" si="297"/>
        <v>-1.8691714842589137E-14</v>
      </c>
      <c r="BH546" s="83">
        <f ca="1">BH545*$C546</f>
        <v>-1.8691714842589137E-14</v>
      </c>
    </row>
    <row r="547" spans="1:61" x14ac:dyDescent="0.25">
      <c r="A547" s="200" t="s">
        <v>141</v>
      </c>
      <c r="B547" s="200"/>
      <c r="C547" s="147">
        <f>$C$63</f>
        <v>0.115</v>
      </c>
      <c r="G547" s="83">
        <f t="shared" ca="1" si="297"/>
        <v>0</v>
      </c>
      <c r="H547" s="83">
        <f t="shared" ca="1" si="297"/>
        <v>0</v>
      </c>
      <c r="I547" s="83">
        <f t="shared" ca="1" si="297"/>
        <v>0</v>
      </c>
      <c r="J547" s="83">
        <f t="shared" ca="1" si="297"/>
        <v>0</v>
      </c>
      <c r="K547" s="83">
        <f t="shared" ca="1" si="297"/>
        <v>2.0830463953830742</v>
      </c>
      <c r="L547" s="83">
        <f t="shared" ca="1" si="297"/>
        <v>6.6392208249938323</v>
      </c>
      <c r="M547" s="83">
        <f t="shared" ca="1" si="297"/>
        <v>6.4151980364204206</v>
      </c>
      <c r="N547" s="83">
        <f t="shared" ca="1" si="297"/>
        <v>6.191175247847009</v>
      </c>
      <c r="O547" s="83">
        <f t="shared" ca="1" si="297"/>
        <v>5.9671524592735965</v>
      </c>
      <c r="P547" s="83">
        <f t="shared" ca="1" si="297"/>
        <v>5.7431296707001849</v>
      </c>
      <c r="Q547" s="83">
        <f t="shared" ca="1" si="297"/>
        <v>5.5191068821267733</v>
      </c>
      <c r="R547" s="83">
        <f t="shared" ca="1" si="297"/>
        <v>5.2950840935533607</v>
      </c>
      <c r="S547" s="83">
        <f t="shared" ca="1" si="297"/>
        <v>5.0710613049799491</v>
      </c>
      <c r="T547" s="83">
        <f t="shared" ca="1" si="297"/>
        <v>4.8470385164065375</v>
      </c>
      <c r="U547" s="83">
        <f t="shared" ca="1" si="297"/>
        <v>4.623015727833125</v>
      </c>
      <c r="V547" s="83">
        <f t="shared" ca="1" si="297"/>
        <v>4.3989929392597134</v>
      </c>
      <c r="W547" s="83">
        <f t="shared" ca="1" si="297"/>
        <v>4.1749701506863017</v>
      </c>
      <c r="X547" s="83">
        <f t="shared" ca="1" si="297"/>
        <v>3.9509473621128892</v>
      </c>
      <c r="Y547" s="83">
        <f t="shared" ca="1" si="297"/>
        <v>3.7269245735394776</v>
      </c>
      <c r="Z547" s="83">
        <f t="shared" ca="1" si="297"/>
        <v>3.502901784966066</v>
      </c>
      <c r="AA547" s="83">
        <f t="shared" ca="1" si="297"/>
        <v>3.2788789963926539</v>
      </c>
      <c r="AB547" s="83">
        <f t="shared" ca="1" si="297"/>
        <v>3.0548562078192423</v>
      </c>
      <c r="AC547" s="83">
        <f t="shared" ca="1" si="297"/>
        <v>2.8308334192458307</v>
      </c>
      <c r="AD547" s="83">
        <f t="shared" ca="1" si="297"/>
        <v>2.6068106306724195</v>
      </c>
      <c r="AE547" s="83">
        <f t="shared" ca="1" si="297"/>
        <v>2.3827878420990074</v>
      </c>
      <c r="AF547" s="83">
        <f t="shared" ca="1" si="297"/>
        <v>2.1587650535255962</v>
      </c>
      <c r="AG547" s="83">
        <f t="shared" ca="1" si="297"/>
        <v>1.9347422649521846</v>
      </c>
      <c r="AH547" s="83">
        <f t="shared" ca="1" si="297"/>
        <v>1.710719476378773</v>
      </c>
      <c r="AI547" s="83">
        <f t="shared" ca="1" si="297"/>
        <v>1.4866966878053613</v>
      </c>
      <c r="AJ547" s="83">
        <f t="shared" ca="1" si="297"/>
        <v>1.2626738992319499</v>
      </c>
      <c r="AK547" s="83">
        <f t="shared" ca="1" si="297"/>
        <v>1.0386511106585383</v>
      </c>
      <c r="AL547" s="83">
        <f t="shared" ca="1" si="297"/>
        <v>0.8146283220851267</v>
      </c>
      <c r="AM547" s="83">
        <f t="shared" ca="1" si="297"/>
        <v>0.59060553351171508</v>
      </c>
      <c r="AN547" s="83">
        <f t="shared" ca="1" si="297"/>
        <v>0.36658274493830356</v>
      </c>
      <c r="AO547" s="83">
        <f t="shared" ca="1" si="297"/>
        <v>0.14255995636489202</v>
      </c>
      <c r="AP547" s="83">
        <f t="shared" ca="1" si="297"/>
        <v>1.5274281039092034E-2</v>
      </c>
      <c r="AQ547" s="83">
        <f t="shared" ca="1" si="297"/>
        <v>-2.1495472068977509E-15</v>
      </c>
      <c r="AR547" s="83">
        <f t="shared" ca="1" si="297"/>
        <v>-2.1495472068977509E-15</v>
      </c>
      <c r="AS547" s="83">
        <f t="shared" ca="1" si="297"/>
        <v>-2.1495472068977509E-15</v>
      </c>
      <c r="AT547" s="83">
        <f t="shared" ca="1" si="297"/>
        <v>-2.1495472068977509E-15</v>
      </c>
      <c r="AU547" s="83">
        <f t="shared" ca="1" si="297"/>
        <v>-2.1495472068977509E-15</v>
      </c>
      <c r="AV547" s="83">
        <f t="shared" ca="1" si="297"/>
        <v>-2.1495472068977509E-15</v>
      </c>
      <c r="AW547" s="83">
        <f t="shared" ca="1" si="297"/>
        <v>-2.1495472068977509E-15</v>
      </c>
      <c r="AX547" s="83">
        <f t="shared" ca="1" si="297"/>
        <v>-2.1495472068977509E-15</v>
      </c>
      <c r="AY547" s="83">
        <f t="shared" ca="1" si="297"/>
        <v>-2.1495472068977509E-15</v>
      </c>
      <c r="AZ547" s="83">
        <f t="shared" ca="1" si="297"/>
        <v>-2.1495472068977509E-15</v>
      </c>
      <c r="BA547" s="83">
        <f t="shared" ca="1" si="297"/>
        <v>-2.1495472068977509E-15</v>
      </c>
      <c r="BB547" s="83">
        <f t="shared" ca="1" si="297"/>
        <v>-2.1495472068977509E-15</v>
      </c>
      <c r="BC547" s="83">
        <f t="shared" ca="1" si="297"/>
        <v>-2.1495472068977509E-15</v>
      </c>
      <c r="BD547" s="83">
        <f t="shared" ca="1" si="297"/>
        <v>-2.1495472068977509E-15</v>
      </c>
      <c r="BE547" s="83">
        <f t="shared" ca="1" si="297"/>
        <v>-2.1495472068977509E-15</v>
      </c>
      <c r="BF547" s="83">
        <f t="shared" ca="1" si="297"/>
        <v>-2.1495472068977509E-15</v>
      </c>
      <c r="BG547" s="83">
        <f t="shared" ca="1" si="297"/>
        <v>-2.1495472068977509E-15</v>
      </c>
      <c r="BH547" s="83">
        <f ca="1">BH546*$C547</f>
        <v>-2.1495472068977509E-15</v>
      </c>
    </row>
    <row r="549" spans="1:61" x14ac:dyDescent="0.25">
      <c r="A549" s="196" t="str">
        <f>A$47</f>
        <v>Manatee Solar</v>
      </c>
      <c r="B549" s="196"/>
      <c r="G549" s="209">
        <f>IF(K$56&lt;&gt;YEAR($R$63),0,(1*$C556*$S$63))</f>
        <v>5.4999999999999997E-3</v>
      </c>
      <c r="H549" s="212">
        <f>MIN(1-SUM(G$549:$G549),$C556)</f>
        <v>3.3000000000000002E-2</v>
      </c>
      <c r="I549" s="212">
        <f>MIN(1-SUM($G$549:H549),$C556)</f>
        <v>3.3000000000000002E-2</v>
      </c>
      <c r="J549" s="212">
        <f>MIN(1-SUM($G$549:I549),$C556)</f>
        <v>3.3000000000000002E-2</v>
      </c>
      <c r="K549" s="212">
        <f>MIN(1-SUM($G$549:J549),$C556)</f>
        <v>3.3000000000000002E-2</v>
      </c>
      <c r="L549" s="212">
        <f>MIN(1-SUM($G$549:K549),$C556)</f>
        <v>3.3000000000000002E-2</v>
      </c>
      <c r="M549" s="212">
        <f>MIN(1-SUM($G$549:L549),$C556)</f>
        <v>3.3000000000000002E-2</v>
      </c>
      <c r="N549" s="212">
        <f>MIN(1-SUM($G$549:M549),$C556)</f>
        <v>3.3000000000000002E-2</v>
      </c>
      <c r="O549" s="212">
        <f>MIN(1-SUM($G$549:N549),$C556)</f>
        <v>3.3000000000000002E-2</v>
      </c>
      <c r="P549" s="212">
        <f>MIN(1-SUM($G$549:O549),$C556)</f>
        <v>3.3000000000000002E-2</v>
      </c>
      <c r="Q549" s="212">
        <f>MIN(1-SUM($G$549:P549),$C556)</f>
        <v>3.3000000000000002E-2</v>
      </c>
      <c r="R549" s="212">
        <f>MIN(1-SUM($G$549:Q549),$C556)</f>
        <v>3.3000000000000002E-2</v>
      </c>
      <c r="S549" s="212">
        <f>MIN(1-SUM($G$549:R549),$C556)</f>
        <v>3.3000000000000002E-2</v>
      </c>
      <c r="T549" s="212">
        <f>MIN(1-SUM($G$549:S549),$C556)</f>
        <v>3.3000000000000002E-2</v>
      </c>
      <c r="U549" s="212">
        <f>MIN(1-SUM($G$549:T549),$C556)</f>
        <v>3.3000000000000002E-2</v>
      </c>
      <c r="V549" s="212">
        <f>MIN(1-SUM($G$549:U549),$C556)</f>
        <v>3.3000000000000002E-2</v>
      </c>
      <c r="W549" s="212">
        <f>MIN(1-SUM($G$549:V549),$C556)</f>
        <v>3.3000000000000002E-2</v>
      </c>
      <c r="X549" s="212">
        <f>MIN(1-SUM($G$549:W549),$C556)</f>
        <v>3.3000000000000002E-2</v>
      </c>
      <c r="Y549" s="212">
        <f>MIN(1-SUM($G$549:X549),$C556)</f>
        <v>3.3000000000000002E-2</v>
      </c>
      <c r="Z549" s="212">
        <f>MIN(1-SUM($G$549:Y549),$C556)</f>
        <v>3.3000000000000002E-2</v>
      </c>
      <c r="AA549" s="212">
        <f>MIN(1-SUM($G$549:Z549),$C556)</f>
        <v>3.3000000000000002E-2</v>
      </c>
      <c r="AB549" s="212">
        <f>MIN(1-SUM($G$549:AA549),$C556)</f>
        <v>3.3000000000000002E-2</v>
      </c>
      <c r="AC549" s="212">
        <f>MIN(1-SUM($G$549:AB549),$C556)</f>
        <v>3.3000000000000002E-2</v>
      </c>
      <c r="AD549" s="212">
        <f>MIN(1-SUM($G$549:AC549),$C556)</f>
        <v>3.3000000000000002E-2</v>
      </c>
      <c r="AE549" s="212">
        <f>MIN(1-SUM($G$549:AD549),$C556)</f>
        <v>3.3000000000000002E-2</v>
      </c>
      <c r="AF549" s="212">
        <f>MIN(1-SUM($G$549:AE549),$C556)</f>
        <v>3.3000000000000002E-2</v>
      </c>
      <c r="AG549" s="212">
        <f>MIN(1-SUM($G$549:AF549),$C556)</f>
        <v>3.3000000000000002E-2</v>
      </c>
      <c r="AH549" s="212">
        <f>MIN(1-SUM($G$549:AG549),$C556)</f>
        <v>3.3000000000000002E-2</v>
      </c>
      <c r="AI549" s="212">
        <f>MIN(1-SUM($G$549:AH549),$C556)</f>
        <v>3.3000000000000002E-2</v>
      </c>
      <c r="AJ549" s="212">
        <f>MIN(1-SUM($G$549:AI549),$C556)</f>
        <v>3.3000000000000002E-2</v>
      </c>
      <c r="AK549" s="212">
        <f>MIN(1-SUM($G$549:AJ549),$C556)</f>
        <v>3.3000000000000002E-2</v>
      </c>
      <c r="AL549" s="212">
        <f>MIN(1-SUM($G$549:AK549),$C556)</f>
        <v>4.4999999999993934E-3</v>
      </c>
      <c r="AM549" s="212">
        <f>MIN(1-SUM($G$549:AL549),$C556)</f>
        <v>0</v>
      </c>
      <c r="AN549" s="212">
        <f>MIN(1-SUM($G$549:AM549),$C556)</f>
        <v>0</v>
      </c>
      <c r="AO549" s="212">
        <f>MIN(1-SUM($G$549:AN549),$C556)</f>
        <v>0</v>
      </c>
      <c r="AP549" s="212">
        <f>MIN(1-SUM($G$549:AO549),$C556)</f>
        <v>0</v>
      </c>
      <c r="AQ549" s="212">
        <f>MIN(1-SUM($G$549:AP549),$C556)</f>
        <v>0</v>
      </c>
      <c r="AR549" s="212">
        <f>MIN(1-SUM($G$549:AQ549),$C556)</f>
        <v>0</v>
      </c>
      <c r="AS549" s="212">
        <f>MIN(1-SUM($G$549:AR549),$C556)</f>
        <v>0</v>
      </c>
      <c r="AT549" s="212">
        <f>MIN(1-SUM($G$549:AS549),$C556)</f>
        <v>0</v>
      </c>
      <c r="AU549" s="212">
        <f>MIN(1-SUM($G$549:AT549),$C556)</f>
        <v>0</v>
      </c>
      <c r="AV549" s="212">
        <f>MIN(1-SUM($G$549:AU549),$C556)</f>
        <v>0</v>
      </c>
      <c r="AW549" s="212">
        <f>MIN(1-SUM($G$549:AV549),$C556)</f>
        <v>0</v>
      </c>
      <c r="AX549" s="212">
        <f>MIN(1-SUM($G$549:AW549),$C556)</f>
        <v>0</v>
      </c>
      <c r="AY549" s="212">
        <f>MIN(1-SUM($G$549:AX549),$C556)</f>
        <v>0</v>
      </c>
      <c r="AZ549" s="212">
        <f>MIN(1-SUM($G$549:AY549),$C556)</f>
        <v>0</v>
      </c>
      <c r="BA549" s="212">
        <f>MIN(1-SUM($G$549:AZ549),$C556)</f>
        <v>0</v>
      </c>
      <c r="BB549" s="212">
        <f>MIN(1-SUM($G$549:BA549),$C556)</f>
        <v>0</v>
      </c>
      <c r="BC549" s="212">
        <f>MIN(1-SUM($G$549:BB549),$C556)</f>
        <v>0</v>
      </c>
      <c r="BD549" s="212">
        <f>MIN(1-SUM($G$549:BC549),$C556)</f>
        <v>0</v>
      </c>
      <c r="BE549" s="212">
        <f>MIN(1-SUM($G$549:BD549),$C556)</f>
        <v>0</v>
      </c>
      <c r="BF549" s="212">
        <f>MIN(1-SUM($G$549:BE549),$C556)</f>
        <v>0</v>
      </c>
      <c r="BG549" s="212">
        <f>MIN(1-SUM($G$549:BF549),$C556)</f>
        <v>0</v>
      </c>
      <c r="BH549" s="212">
        <f>MIN(1-SUM($G$549:BG549),$C556)</f>
        <v>0</v>
      </c>
    </row>
    <row r="550" spans="1:61" x14ac:dyDescent="0.25">
      <c r="A550" s="197" t="s">
        <v>132</v>
      </c>
      <c r="B550" s="197"/>
      <c r="G550" s="171">
        <f>G$60</f>
        <v>0.95</v>
      </c>
      <c r="H550" s="171">
        <f t="shared" ref="H550:M550" si="298">H$60</f>
        <v>0.98</v>
      </c>
      <c r="I550" s="171">
        <f t="shared" si="298"/>
        <v>0.96</v>
      </c>
      <c r="J550" s="171">
        <f t="shared" si="298"/>
        <v>0.96</v>
      </c>
      <c r="K550" s="171">
        <f t="shared" si="298"/>
        <v>0.96</v>
      </c>
      <c r="L550" s="171">
        <f t="shared" si="298"/>
        <v>0.96</v>
      </c>
      <c r="M550" s="171">
        <f t="shared" si="298"/>
        <v>0.96</v>
      </c>
      <c r="N550" s="171"/>
    </row>
    <row r="551" spans="1:61" x14ac:dyDescent="0.25">
      <c r="A551" s="197" t="s">
        <v>109</v>
      </c>
      <c r="B551" s="197"/>
      <c r="D551" s="144">
        <f>SUM(G551:N551)</f>
        <v>124.8452595456</v>
      </c>
      <c r="G551" s="210">
        <f t="shared" ref="G551:N551" si="299">IF(YEAR($R$63)=G$56,SUM($G$47:$M$47)*G550,0)</f>
        <v>0</v>
      </c>
      <c r="H551" s="210">
        <f t="shared" si="299"/>
        <v>0</v>
      </c>
      <c r="I551" s="210">
        <f t="shared" si="299"/>
        <v>0</v>
      </c>
      <c r="J551" s="210">
        <f t="shared" si="299"/>
        <v>0</v>
      </c>
      <c r="K551" s="210">
        <f t="shared" si="299"/>
        <v>124.8452595456</v>
      </c>
      <c r="L551" s="210">
        <f t="shared" si="299"/>
        <v>0</v>
      </c>
      <c r="M551" s="210">
        <f t="shared" si="299"/>
        <v>0</v>
      </c>
      <c r="N551" s="210">
        <f t="shared" si="299"/>
        <v>0</v>
      </c>
    </row>
    <row r="552" spans="1:61" x14ac:dyDescent="0.25">
      <c r="A552" s="197" t="s">
        <v>110</v>
      </c>
      <c r="B552" s="197"/>
      <c r="G552" s="144">
        <f t="shared" ref="G552:N552" si="300">+F552+G551</f>
        <v>0</v>
      </c>
      <c r="H552" s="144">
        <f t="shared" si="300"/>
        <v>0</v>
      </c>
      <c r="I552" s="144">
        <f t="shared" si="300"/>
        <v>0</v>
      </c>
      <c r="J552" s="144">
        <f t="shared" si="300"/>
        <v>0</v>
      </c>
      <c r="K552" s="144">
        <f t="shared" si="300"/>
        <v>124.8452595456</v>
      </c>
      <c r="L552" s="144">
        <f t="shared" si="300"/>
        <v>124.8452595456</v>
      </c>
      <c r="M552" s="144">
        <f t="shared" si="300"/>
        <v>124.8452595456</v>
      </c>
      <c r="N552" s="144">
        <f t="shared" si="300"/>
        <v>124.8452595456</v>
      </c>
    </row>
    <row r="553" spans="1:61" x14ac:dyDescent="0.25">
      <c r="A553" s="197"/>
      <c r="B553" s="197"/>
    </row>
    <row r="554" spans="1:61" x14ac:dyDescent="0.25">
      <c r="A554" s="198" t="s">
        <v>111</v>
      </c>
      <c r="B554" s="198"/>
      <c r="G554" s="144">
        <f t="shared" ref="G554:BH554" si="301">F557</f>
        <v>0</v>
      </c>
      <c r="H554" s="144">
        <f t="shared" ca="1" si="301"/>
        <v>0</v>
      </c>
      <c r="I554" s="144">
        <f t="shared" ca="1" si="301"/>
        <v>0</v>
      </c>
      <c r="J554" s="144">
        <f t="shared" ca="1" si="301"/>
        <v>0</v>
      </c>
      <c r="K554" s="144">
        <f t="shared" ca="1" si="301"/>
        <v>0</v>
      </c>
      <c r="L554" s="144">
        <f t="shared" ca="1" si="301"/>
        <v>124.1586106180992</v>
      </c>
      <c r="M554" s="144">
        <f t="shared" ca="1" si="301"/>
        <v>120.0387170530944</v>
      </c>
      <c r="N554" s="144">
        <f t="shared" ca="1" si="301"/>
        <v>115.9188234880896</v>
      </c>
      <c r="O554" s="144">
        <f t="shared" ca="1" si="301"/>
        <v>111.7989299230848</v>
      </c>
      <c r="P554" s="144">
        <f t="shared" ca="1" si="301"/>
        <v>107.67903635808</v>
      </c>
      <c r="Q554" s="144">
        <f t="shared" ca="1" si="301"/>
        <v>103.5591427930752</v>
      </c>
      <c r="R554" s="144">
        <f t="shared" ca="1" si="301"/>
        <v>99.439249228070395</v>
      </c>
      <c r="S554" s="144">
        <f t="shared" ca="1" si="301"/>
        <v>95.319355663065593</v>
      </c>
      <c r="T554" s="144">
        <f t="shared" ca="1" si="301"/>
        <v>91.199462098060792</v>
      </c>
      <c r="U554" s="144">
        <f t="shared" ca="1" si="301"/>
        <v>87.079568533055991</v>
      </c>
      <c r="V554" s="144">
        <f t="shared" ca="1" si="301"/>
        <v>82.959674968051189</v>
      </c>
      <c r="W554" s="144">
        <f t="shared" ca="1" si="301"/>
        <v>78.839781403046388</v>
      </c>
      <c r="X554" s="144">
        <f t="shared" ca="1" si="301"/>
        <v>74.719887838041586</v>
      </c>
      <c r="Y554" s="144">
        <f t="shared" ca="1" si="301"/>
        <v>70.599994273036785</v>
      </c>
      <c r="Z554" s="144">
        <f t="shared" ca="1" si="301"/>
        <v>66.480100708031983</v>
      </c>
      <c r="AA554" s="144">
        <f t="shared" ca="1" si="301"/>
        <v>62.360207143027182</v>
      </c>
      <c r="AB554" s="144">
        <f t="shared" ca="1" si="301"/>
        <v>58.240313578022381</v>
      </c>
      <c r="AC554" s="144">
        <f t="shared" ca="1" si="301"/>
        <v>54.120420013017579</v>
      </c>
      <c r="AD554" s="144">
        <f t="shared" ca="1" si="301"/>
        <v>50.000526448012778</v>
      </c>
      <c r="AE554" s="144">
        <f t="shared" ca="1" si="301"/>
        <v>45.880632883007976</v>
      </c>
      <c r="AF554" s="144">
        <f t="shared" ca="1" si="301"/>
        <v>41.760739318003175</v>
      </c>
      <c r="AG554" s="144">
        <f t="shared" ca="1" si="301"/>
        <v>37.640845752998374</v>
      </c>
      <c r="AH554" s="144">
        <f t="shared" ca="1" si="301"/>
        <v>33.520952187993572</v>
      </c>
      <c r="AI554" s="144">
        <f t="shared" ca="1" si="301"/>
        <v>29.401058622988771</v>
      </c>
      <c r="AJ554" s="144">
        <f t="shared" ca="1" si="301"/>
        <v>25.281165057983969</v>
      </c>
      <c r="AK554" s="144">
        <f t="shared" ca="1" si="301"/>
        <v>21.161271492979168</v>
      </c>
      <c r="AL554" s="144">
        <f t="shared" ca="1" si="301"/>
        <v>17.041377927974366</v>
      </c>
      <c r="AM554" s="144">
        <f t="shared" ca="1" si="301"/>
        <v>12.921484362969565</v>
      </c>
      <c r="AN554" s="144">
        <f t="shared" ca="1" si="301"/>
        <v>8.8015907979647636</v>
      </c>
      <c r="AO554" s="144">
        <f t="shared" ca="1" si="301"/>
        <v>4.6816972329599631</v>
      </c>
      <c r="AP554" s="144">
        <f t="shared" ca="1" si="301"/>
        <v>0.56180366795516257</v>
      </c>
      <c r="AQ554" s="144">
        <f t="shared" ca="1" si="301"/>
        <v>3.8302694349567901E-14</v>
      </c>
      <c r="AR554" s="144">
        <f t="shared" ca="1" si="301"/>
        <v>3.8302694349567901E-14</v>
      </c>
      <c r="AS554" s="144">
        <f t="shared" ca="1" si="301"/>
        <v>3.8302694349567901E-14</v>
      </c>
      <c r="AT554" s="144">
        <f t="shared" ca="1" si="301"/>
        <v>3.8302694349567901E-14</v>
      </c>
      <c r="AU554" s="144">
        <f t="shared" ca="1" si="301"/>
        <v>3.8302694349567901E-14</v>
      </c>
      <c r="AV554" s="144">
        <f t="shared" ca="1" si="301"/>
        <v>3.8302694349567901E-14</v>
      </c>
      <c r="AW554" s="144">
        <f t="shared" ca="1" si="301"/>
        <v>3.8302694349567901E-14</v>
      </c>
      <c r="AX554" s="144">
        <f t="shared" ca="1" si="301"/>
        <v>3.8302694349567901E-14</v>
      </c>
      <c r="AY554" s="144">
        <f t="shared" ca="1" si="301"/>
        <v>3.8302694349567901E-14</v>
      </c>
      <c r="AZ554" s="144">
        <f t="shared" ca="1" si="301"/>
        <v>3.8302694349567901E-14</v>
      </c>
      <c r="BA554" s="144">
        <f t="shared" ca="1" si="301"/>
        <v>3.8302694349567901E-14</v>
      </c>
      <c r="BB554" s="144">
        <f t="shared" ca="1" si="301"/>
        <v>3.8302694349567901E-14</v>
      </c>
      <c r="BC554" s="144">
        <f t="shared" ca="1" si="301"/>
        <v>3.8302694349567901E-14</v>
      </c>
      <c r="BD554" s="144">
        <f t="shared" ca="1" si="301"/>
        <v>3.8302694349567901E-14</v>
      </c>
      <c r="BE554" s="144">
        <f t="shared" ca="1" si="301"/>
        <v>3.8302694349567901E-14</v>
      </c>
      <c r="BF554" s="144">
        <f t="shared" ca="1" si="301"/>
        <v>3.8302694349567901E-14</v>
      </c>
      <c r="BG554" s="144">
        <f t="shared" ca="1" si="301"/>
        <v>3.8302694349567901E-14</v>
      </c>
      <c r="BH554" s="144">
        <f t="shared" ca="1" si="301"/>
        <v>3.8302694349567901E-14</v>
      </c>
      <c r="BI554" s="144"/>
    </row>
    <row r="555" spans="1:61" x14ac:dyDescent="0.25">
      <c r="A555" s="198" t="s">
        <v>112</v>
      </c>
      <c r="B555" s="198"/>
      <c r="D555" s="144">
        <f>SUM(G555:N555)</f>
        <v>124.8452595456</v>
      </c>
      <c r="E555" s="144"/>
      <c r="F555" s="144"/>
      <c r="G555" s="144">
        <f>G551</f>
        <v>0</v>
      </c>
      <c r="H555" s="144">
        <f>H551</f>
        <v>0</v>
      </c>
      <c r="I555" s="144">
        <f>I551</f>
        <v>0</v>
      </c>
      <c r="J555" s="144">
        <f t="shared" ref="J555:BH555" si="302">J551</f>
        <v>0</v>
      </c>
      <c r="K555" s="144">
        <f t="shared" si="302"/>
        <v>124.8452595456</v>
      </c>
      <c r="L555" s="144">
        <f t="shared" si="302"/>
        <v>0</v>
      </c>
      <c r="M555" s="144">
        <f t="shared" si="302"/>
        <v>0</v>
      </c>
      <c r="N555" s="144">
        <f t="shared" si="302"/>
        <v>0</v>
      </c>
      <c r="O555" s="144">
        <f t="shared" si="302"/>
        <v>0</v>
      </c>
      <c r="P555" s="144">
        <f t="shared" si="302"/>
        <v>0</v>
      </c>
      <c r="Q555" s="144">
        <f t="shared" si="302"/>
        <v>0</v>
      </c>
      <c r="R555" s="144">
        <f t="shared" si="302"/>
        <v>0</v>
      </c>
      <c r="S555" s="144">
        <f t="shared" si="302"/>
        <v>0</v>
      </c>
      <c r="T555" s="144">
        <f t="shared" si="302"/>
        <v>0</v>
      </c>
      <c r="U555" s="144">
        <f t="shared" si="302"/>
        <v>0</v>
      </c>
      <c r="V555" s="144">
        <f t="shared" si="302"/>
        <v>0</v>
      </c>
      <c r="W555" s="144">
        <f t="shared" si="302"/>
        <v>0</v>
      </c>
      <c r="X555" s="144">
        <f t="shared" si="302"/>
        <v>0</v>
      </c>
      <c r="Y555" s="144">
        <f t="shared" si="302"/>
        <v>0</v>
      </c>
      <c r="Z555" s="144">
        <f t="shared" si="302"/>
        <v>0</v>
      </c>
      <c r="AA555" s="144">
        <f t="shared" si="302"/>
        <v>0</v>
      </c>
      <c r="AB555" s="144">
        <f t="shared" si="302"/>
        <v>0</v>
      </c>
      <c r="AC555" s="144">
        <f t="shared" si="302"/>
        <v>0</v>
      </c>
      <c r="AD555" s="144">
        <f t="shared" si="302"/>
        <v>0</v>
      </c>
      <c r="AE555" s="144">
        <f t="shared" si="302"/>
        <v>0</v>
      </c>
      <c r="AF555" s="144">
        <f t="shared" si="302"/>
        <v>0</v>
      </c>
      <c r="AG555" s="144">
        <f t="shared" si="302"/>
        <v>0</v>
      </c>
      <c r="AH555" s="144">
        <f t="shared" si="302"/>
        <v>0</v>
      </c>
      <c r="AI555" s="144">
        <f t="shared" si="302"/>
        <v>0</v>
      </c>
      <c r="AJ555" s="144">
        <f t="shared" si="302"/>
        <v>0</v>
      </c>
      <c r="AK555" s="144">
        <f t="shared" si="302"/>
        <v>0</v>
      </c>
      <c r="AL555" s="144">
        <f t="shared" si="302"/>
        <v>0</v>
      </c>
      <c r="AM555" s="144">
        <f t="shared" si="302"/>
        <v>0</v>
      </c>
      <c r="AN555" s="144">
        <f t="shared" si="302"/>
        <v>0</v>
      </c>
      <c r="AO555" s="144">
        <f t="shared" si="302"/>
        <v>0</v>
      </c>
      <c r="AP555" s="144">
        <f t="shared" si="302"/>
        <v>0</v>
      </c>
      <c r="AQ555" s="144">
        <f t="shared" si="302"/>
        <v>0</v>
      </c>
      <c r="AR555" s="144">
        <f t="shared" si="302"/>
        <v>0</v>
      </c>
      <c r="AS555" s="144">
        <f t="shared" si="302"/>
        <v>0</v>
      </c>
      <c r="AT555" s="144">
        <f t="shared" si="302"/>
        <v>0</v>
      </c>
      <c r="AU555" s="144">
        <f t="shared" si="302"/>
        <v>0</v>
      </c>
      <c r="AV555" s="144">
        <f t="shared" si="302"/>
        <v>0</v>
      </c>
      <c r="AW555" s="144">
        <f t="shared" si="302"/>
        <v>0</v>
      </c>
      <c r="AX555" s="144">
        <f t="shared" si="302"/>
        <v>0</v>
      </c>
      <c r="AY555" s="144">
        <f t="shared" si="302"/>
        <v>0</v>
      </c>
      <c r="AZ555" s="144">
        <f t="shared" si="302"/>
        <v>0</v>
      </c>
      <c r="BA555" s="144">
        <f t="shared" si="302"/>
        <v>0</v>
      </c>
      <c r="BB555" s="144">
        <f t="shared" si="302"/>
        <v>0</v>
      </c>
      <c r="BC555" s="144">
        <f t="shared" si="302"/>
        <v>0</v>
      </c>
      <c r="BD555" s="144">
        <f t="shared" si="302"/>
        <v>0</v>
      </c>
      <c r="BE555" s="144">
        <f t="shared" si="302"/>
        <v>0</v>
      </c>
      <c r="BF555" s="144">
        <f t="shared" si="302"/>
        <v>0</v>
      </c>
      <c r="BG555" s="144">
        <f t="shared" si="302"/>
        <v>0</v>
      </c>
      <c r="BH555" s="144">
        <f t="shared" si="302"/>
        <v>0</v>
      </c>
      <c r="BI555" s="144"/>
    </row>
    <row r="556" spans="1:61" x14ac:dyDescent="0.25">
      <c r="A556" s="198" t="s">
        <v>113</v>
      </c>
      <c r="B556" s="198"/>
      <c r="C556" s="147">
        <f>C$47</f>
        <v>3.3000000000000002E-2</v>
      </c>
      <c r="D556" s="144">
        <f ca="1">SUM(G556:BH556)</f>
        <v>-124.84525954559996</v>
      </c>
      <c r="G556" s="202">
        <f ca="1">-SUMPRODUCT(G551:$G551,N(OFFSET(G549:$G549,0,MAX(COLUMN(G549:$G549))-COLUMN(G549:$G549),1,1)))</f>
        <v>0</v>
      </c>
      <c r="H556" s="202">
        <f ca="1">-SUMPRODUCT($G551:H551,N(OFFSET($G549:H549,0,MAX(COLUMN($G549:H549))-COLUMN($G549:H549),1,1)))</f>
        <v>0</v>
      </c>
      <c r="I556" s="202">
        <f ca="1">-SUMPRODUCT($G551:I551,N(OFFSET($G549:I549,0,MAX(COLUMN($G549:I549))-COLUMN($G549:I549),1,1)))</f>
        <v>0</v>
      </c>
      <c r="J556" s="202">
        <f ca="1">-SUMPRODUCT($G551:J551,N(OFFSET($G549:J549,0,MAX(COLUMN($G549:J549))-COLUMN($G549:J549),1,1)))</f>
        <v>0</v>
      </c>
      <c r="K556" s="202">
        <f ca="1">-SUMPRODUCT($G551:K551,N(OFFSET($G549:K549,0,MAX(COLUMN($G549:K549))-COLUMN($G549:K549),1,1)))</f>
        <v>-0.68664892750079998</v>
      </c>
      <c r="L556" s="202">
        <f ca="1">-SUMPRODUCT($G551:L551,N(OFFSET($G549:L549,0,MAX(COLUMN($G549:L549))-COLUMN($G549:L549),1,1)))</f>
        <v>-4.1198935650048005</v>
      </c>
      <c r="M556" s="202">
        <f ca="1">-SUMPRODUCT($G551:M551,N(OFFSET($G549:M549,0,MAX(COLUMN($G549:M549))-COLUMN($G549:M549),1,1)))</f>
        <v>-4.1198935650048005</v>
      </c>
      <c r="N556" s="202">
        <f ca="1">-SUMPRODUCT($G551:N551,N(OFFSET($G549:N549,0,MAX(COLUMN($G549:N549))-COLUMN($G549:N549),1,1)))</f>
        <v>-4.1198935650048005</v>
      </c>
      <c r="O556" s="202">
        <f ca="1">-SUMPRODUCT($G551:O551,N(OFFSET($G549:O549,0,MAX(COLUMN($G549:O549))-COLUMN($G549:O549),1,1)))</f>
        <v>-4.1198935650048005</v>
      </c>
      <c r="P556" s="202">
        <f ca="1">-SUMPRODUCT($G551:P551,N(OFFSET($G549:P549,0,MAX(COLUMN($G549:P549))-COLUMN($G549:P549),1,1)))</f>
        <v>-4.1198935650048005</v>
      </c>
      <c r="Q556" s="202">
        <f ca="1">-SUMPRODUCT($G551:Q551,N(OFFSET($G549:Q549,0,MAX(COLUMN($G549:Q549))-COLUMN($G549:Q549),1,1)))</f>
        <v>-4.1198935650048005</v>
      </c>
      <c r="R556" s="202">
        <f ca="1">-SUMPRODUCT($G551:R551,N(OFFSET($G549:R549,0,MAX(COLUMN($G549:R549))-COLUMN($G549:R549),1,1)))</f>
        <v>-4.1198935650048005</v>
      </c>
      <c r="S556" s="202">
        <f ca="1">-SUMPRODUCT($G551:S551,N(OFFSET($G549:S549,0,MAX(COLUMN($G549:S549))-COLUMN($G549:S549),1,1)))</f>
        <v>-4.1198935650048005</v>
      </c>
      <c r="T556" s="202">
        <f ca="1">-SUMPRODUCT($G551:T551,N(OFFSET($G549:T549,0,MAX(COLUMN($G549:T549))-COLUMN($G549:T549),1,1)))</f>
        <v>-4.1198935650048005</v>
      </c>
      <c r="U556" s="202">
        <f ca="1">-SUMPRODUCT($G551:U551,N(OFFSET($G549:U549,0,MAX(COLUMN($G549:U549))-COLUMN($G549:U549),1,1)))</f>
        <v>-4.1198935650048005</v>
      </c>
      <c r="V556" s="202">
        <f ca="1">-SUMPRODUCT($G551:V551,N(OFFSET($G549:V549,0,MAX(COLUMN($G549:V549))-COLUMN($G549:V549),1,1)))</f>
        <v>-4.1198935650048005</v>
      </c>
      <c r="W556" s="202">
        <f ca="1">-SUMPRODUCT($G551:W551,N(OFFSET($G549:W549,0,MAX(COLUMN($G549:W549))-COLUMN($G549:W549),1,1)))</f>
        <v>-4.1198935650048005</v>
      </c>
      <c r="X556" s="202">
        <f ca="1">-SUMPRODUCT($G551:X551,N(OFFSET($G549:X549,0,MAX(COLUMN($G549:X549))-COLUMN($G549:X549),1,1)))</f>
        <v>-4.1198935650048005</v>
      </c>
      <c r="Y556" s="202">
        <f ca="1">-SUMPRODUCT($G551:Y551,N(OFFSET($G549:Y549,0,MAX(COLUMN($G549:Y549))-COLUMN($G549:Y549),1,1)))</f>
        <v>-4.1198935650048005</v>
      </c>
      <c r="Z556" s="202">
        <f ca="1">-SUMPRODUCT($G551:Z551,N(OFFSET($G549:Z549,0,MAX(COLUMN($G549:Z549))-COLUMN($G549:Z549),1,1)))</f>
        <v>-4.1198935650048005</v>
      </c>
      <c r="AA556" s="202">
        <f ca="1">-SUMPRODUCT($G551:AA551,N(OFFSET($G549:AA549,0,MAX(COLUMN($G549:AA549))-COLUMN($G549:AA549),1,1)))</f>
        <v>-4.1198935650048005</v>
      </c>
      <c r="AB556" s="202">
        <f ca="1">-SUMPRODUCT($G551:AB551,N(OFFSET($G549:AB549,0,MAX(COLUMN($G549:AB549))-COLUMN($G549:AB549),1,1)))</f>
        <v>-4.1198935650048005</v>
      </c>
      <c r="AC556" s="202">
        <f ca="1">-SUMPRODUCT($G551:AC551,N(OFFSET($G549:AC549,0,MAX(COLUMN($G549:AC549))-COLUMN($G549:AC549),1,1)))</f>
        <v>-4.1198935650048005</v>
      </c>
      <c r="AD556" s="202">
        <f ca="1">-SUMPRODUCT($G551:AD551,N(OFFSET($G549:AD549,0,MAX(COLUMN($G549:AD549))-COLUMN($G549:AD549),1,1)))</f>
        <v>-4.1198935650048005</v>
      </c>
      <c r="AE556" s="202">
        <f ca="1">-SUMPRODUCT($G551:AE551,N(OFFSET($G549:AE549,0,MAX(COLUMN($G549:AE549))-COLUMN($G549:AE549),1,1)))</f>
        <v>-4.1198935650048005</v>
      </c>
      <c r="AF556" s="202">
        <f ca="1">-SUMPRODUCT($G551:AF551,N(OFFSET($G549:AF549,0,MAX(COLUMN($G549:AF549))-COLUMN($G549:AF549),1,1)))</f>
        <v>-4.1198935650048005</v>
      </c>
      <c r="AG556" s="202">
        <f ca="1">-SUMPRODUCT($G551:AG551,N(OFFSET($G549:AG549,0,MAX(COLUMN($G549:AG549))-COLUMN($G549:AG549),1,1)))</f>
        <v>-4.1198935650048005</v>
      </c>
      <c r="AH556" s="202">
        <f ca="1">-SUMPRODUCT($G551:AH551,N(OFFSET($G549:AH549,0,MAX(COLUMN($G549:AH549))-COLUMN($G549:AH549),1,1)))</f>
        <v>-4.1198935650048005</v>
      </c>
      <c r="AI556" s="202">
        <f ca="1">-SUMPRODUCT($G551:AI551,N(OFFSET($G549:AI549,0,MAX(COLUMN($G549:AI549))-COLUMN($G549:AI549),1,1)))</f>
        <v>-4.1198935650048005</v>
      </c>
      <c r="AJ556" s="202">
        <f ca="1">-SUMPRODUCT($G551:AJ551,N(OFFSET($G549:AJ549,0,MAX(COLUMN($G549:AJ549))-COLUMN($G549:AJ549),1,1)))</f>
        <v>-4.1198935650048005</v>
      </c>
      <c r="AK556" s="202">
        <f ca="1">-SUMPRODUCT($G551:AK551,N(OFFSET($G549:AK549,0,MAX(COLUMN($G549:AK549))-COLUMN($G549:AK549),1,1)))</f>
        <v>-4.1198935650048005</v>
      </c>
      <c r="AL556" s="202">
        <f ca="1">-SUMPRODUCT($G551:AL551,N(OFFSET($G549:AL549,0,MAX(COLUMN($G549:AL549))-COLUMN($G549:AL549),1,1)))</f>
        <v>-4.1198935650048005</v>
      </c>
      <c r="AM556" s="202">
        <f ca="1">-SUMPRODUCT($G551:AM551,N(OFFSET($G549:AM549,0,MAX(COLUMN($G549:AM549))-COLUMN($G549:AM549),1,1)))</f>
        <v>-4.1198935650048005</v>
      </c>
      <c r="AN556" s="202">
        <f ca="1">-SUMPRODUCT($G551:AN551,N(OFFSET($G549:AN549,0,MAX(COLUMN($G549:AN549))-COLUMN($G549:AN549),1,1)))</f>
        <v>-4.1198935650048005</v>
      </c>
      <c r="AO556" s="202">
        <f ca="1">-SUMPRODUCT($G551:AO551,N(OFFSET($G549:AO549,0,MAX(COLUMN($G549:AO549))-COLUMN($G549:AO549),1,1)))</f>
        <v>-4.1198935650048005</v>
      </c>
      <c r="AP556" s="202">
        <f ca="1">-SUMPRODUCT($G551:AP551,N(OFFSET($G549:AP549,0,MAX(COLUMN($G549:AP549))-COLUMN($G549:AP549),1,1)))</f>
        <v>-0.56180366795512426</v>
      </c>
      <c r="AQ556" s="202">
        <f ca="1">-SUMPRODUCT($G551:AQ551,N(OFFSET($G549:AQ549,0,MAX(COLUMN($G549:AQ549))-COLUMN($G549:AQ549),1,1)))</f>
        <v>0</v>
      </c>
      <c r="AR556" s="202">
        <f ca="1">-SUMPRODUCT($G551:AR551,N(OFFSET($G549:AR549,0,MAX(COLUMN($G549:AR549))-COLUMN($G549:AR549),1,1)))</f>
        <v>0</v>
      </c>
      <c r="AS556" s="202">
        <f ca="1">-SUMPRODUCT($G551:AS551,N(OFFSET($G549:AS549,0,MAX(COLUMN($G549:AS549))-COLUMN($G549:AS549),1,1)))</f>
        <v>0</v>
      </c>
      <c r="AT556" s="202">
        <f ca="1">-SUMPRODUCT($G551:AT551,N(OFFSET($G549:AT549,0,MAX(COLUMN($G549:AT549))-COLUMN($G549:AT549),1,1)))</f>
        <v>0</v>
      </c>
      <c r="AU556" s="202">
        <f ca="1">-SUMPRODUCT($G551:AU551,N(OFFSET($G549:AU549,0,MAX(COLUMN($G549:AU549))-COLUMN($G549:AU549),1,1)))</f>
        <v>0</v>
      </c>
      <c r="AV556" s="202">
        <f ca="1">-SUMPRODUCT($G551:AV551,N(OFFSET($G549:AV549,0,MAX(COLUMN($G549:AV549))-COLUMN($G549:AV549),1,1)))</f>
        <v>0</v>
      </c>
      <c r="AW556" s="202">
        <f ca="1">-SUMPRODUCT($G551:AW551,N(OFFSET($G549:AW549,0,MAX(COLUMN($G549:AW549))-COLUMN($G549:AW549),1,1)))</f>
        <v>0</v>
      </c>
      <c r="AX556" s="202">
        <f ca="1">-SUMPRODUCT($G551:AX551,N(OFFSET($G549:AX549,0,MAX(COLUMN($G549:AX549))-COLUMN($G549:AX549),1,1)))</f>
        <v>0</v>
      </c>
      <c r="AY556" s="202">
        <f ca="1">-SUMPRODUCT($G551:AY551,N(OFFSET($G549:AY549,0,MAX(COLUMN($G549:AY549))-COLUMN($G549:AY549),1,1)))</f>
        <v>0</v>
      </c>
      <c r="AZ556" s="202">
        <f ca="1">-SUMPRODUCT($G551:AZ551,N(OFFSET($G549:AZ549,0,MAX(COLUMN($G549:AZ549))-COLUMN($G549:AZ549),1,1)))</f>
        <v>0</v>
      </c>
      <c r="BA556" s="202">
        <f ca="1">-SUMPRODUCT($G551:BA551,N(OFFSET($G549:BA549,0,MAX(COLUMN($G549:BA549))-COLUMN($G549:BA549),1,1)))</f>
        <v>0</v>
      </c>
      <c r="BB556" s="202">
        <f ca="1">-SUMPRODUCT($G551:BB551,N(OFFSET($G549:BB549,0,MAX(COLUMN($G549:BB549))-COLUMN($G549:BB549),1,1)))</f>
        <v>0</v>
      </c>
      <c r="BC556" s="202">
        <f ca="1">-SUMPRODUCT($G551:BC551,N(OFFSET($G549:BC549,0,MAX(COLUMN($G549:BC549))-COLUMN($G549:BC549),1,1)))</f>
        <v>0</v>
      </c>
      <c r="BD556" s="202">
        <f ca="1">-SUMPRODUCT($G551:BD551,N(OFFSET($G549:BD549,0,MAX(COLUMN($G549:BD549))-COLUMN($G549:BD549),1,1)))</f>
        <v>0</v>
      </c>
      <c r="BE556" s="202">
        <f ca="1">-SUMPRODUCT($G551:BE551,N(OFFSET($G549:BE549,0,MAX(COLUMN($G549:BE549))-COLUMN($G549:BE549),1,1)))</f>
        <v>0</v>
      </c>
      <c r="BF556" s="202">
        <f ca="1">-SUMPRODUCT($G551:BF551,N(OFFSET($G549:BF549,0,MAX(COLUMN($G549:BF549))-COLUMN($G549:BF549),1,1)))</f>
        <v>0</v>
      </c>
      <c r="BG556" s="202">
        <f ca="1">-SUMPRODUCT($G551:BG551,N(OFFSET($G549:BG549,0,MAX(COLUMN($G549:BG549))-COLUMN($G549:BG549),1,1)))</f>
        <v>0</v>
      </c>
      <c r="BH556" s="202">
        <f ca="1">-SUMPRODUCT($G551:BH551,N(OFFSET($G549:BH549,0,MAX(COLUMN($G549:BH549))-COLUMN($G549:BH549),1,1)))</f>
        <v>0</v>
      </c>
      <c r="BI556" s="144"/>
    </row>
    <row r="557" spans="1:61" x14ac:dyDescent="0.25">
      <c r="A557" s="199" t="s">
        <v>114</v>
      </c>
      <c r="B557" s="199"/>
      <c r="D557" s="92">
        <f ca="1">SUM(D554:D556)</f>
        <v>0</v>
      </c>
      <c r="G557" s="92">
        <f ca="1">SUM(G554:G556)</f>
        <v>0</v>
      </c>
      <c r="H557" s="92">
        <f ca="1">SUM(H554:H556)</f>
        <v>0</v>
      </c>
      <c r="I557" s="92">
        <f ca="1">SUM(I554:I556)</f>
        <v>0</v>
      </c>
      <c r="J557" s="92">
        <f t="shared" ref="J557:BH557" ca="1" si="303">SUM(J554:J556)</f>
        <v>0</v>
      </c>
      <c r="K557" s="92">
        <f t="shared" ca="1" si="303"/>
        <v>124.1586106180992</v>
      </c>
      <c r="L557" s="92">
        <f t="shared" ca="1" si="303"/>
        <v>120.0387170530944</v>
      </c>
      <c r="M557" s="92">
        <f t="shared" ca="1" si="303"/>
        <v>115.9188234880896</v>
      </c>
      <c r="N557" s="92">
        <f t="shared" ca="1" si="303"/>
        <v>111.7989299230848</v>
      </c>
      <c r="O557" s="92">
        <f t="shared" ca="1" si="303"/>
        <v>107.67903635808</v>
      </c>
      <c r="P557" s="92">
        <f t="shared" ca="1" si="303"/>
        <v>103.5591427930752</v>
      </c>
      <c r="Q557" s="92">
        <f t="shared" ca="1" si="303"/>
        <v>99.439249228070395</v>
      </c>
      <c r="R557" s="92">
        <f t="shared" ca="1" si="303"/>
        <v>95.319355663065593</v>
      </c>
      <c r="S557" s="92">
        <f t="shared" ca="1" si="303"/>
        <v>91.199462098060792</v>
      </c>
      <c r="T557" s="92">
        <f t="shared" ca="1" si="303"/>
        <v>87.079568533055991</v>
      </c>
      <c r="U557" s="92">
        <f t="shared" ca="1" si="303"/>
        <v>82.959674968051189</v>
      </c>
      <c r="V557" s="92">
        <f t="shared" ca="1" si="303"/>
        <v>78.839781403046388</v>
      </c>
      <c r="W557" s="92">
        <f t="shared" ca="1" si="303"/>
        <v>74.719887838041586</v>
      </c>
      <c r="X557" s="92">
        <f t="shared" ca="1" si="303"/>
        <v>70.599994273036785</v>
      </c>
      <c r="Y557" s="92">
        <f t="shared" ca="1" si="303"/>
        <v>66.480100708031983</v>
      </c>
      <c r="Z557" s="92">
        <f t="shared" ca="1" si="303"/>
        <v>62.360207143027182</v>
      </c>
      <c r="AA557" s="92">
        <f t="shared" ca="1" si="303"/>
        <v>58.240313578022381</v>
      </c>
      <c r="AB557" s="92">
        <f t="shared" ca="1" si="303"/>
        <v>54.120420013017579</v>
      </c>
      <c r="AC557" s="92">
        <f t="shared" ca="1" si="303"/>
        <v>50.000526448012778</v>
      </c>
      <c r="AD557" s="92">
        <f t="shared" ca="1" si="303"/>
        <v>45.880632883007976</v>
      </c>
      <c r="AE557" s="92">
        <f t="shared" ca="1" si="303"/>
        <v>41.760739318003175</v>
      </c>
      <c r="AF557" s="92">
        <f t="shared" ca="1" si="303"/>
        <v>37.640845752998374</v>
      </c>
      <c r="AG557" s="92">
        <f t="shared" ca="1" si="303"/>
        <v>33.520952187993572</v>
      </c>
      <c r="AH557" s="92">
        <f t="shared" ca="1" si="303"/>
        <v>29.401058622988771</v>
      </c>
      <c r="AI557" s="92">
        <f t="shared" ca="1" si="303"/>
        <v>25.281165057983969</v>
      </c>
      <c r="AJ557" s="92">
        <f t="shared" ca="1" si="303"/>
        <v>21.161271492979168</v>
      </c>
      <c r="AK557" s="92">
        <f t="shared" ca="1" si="303"/>
        <v>17.041377927974366</v>
      </c>
      <c r="AL557" s="92">
        <f t="shared" ca="1" si="303"/>
        <v>12.921484362969565</v>
      </c>
      <c r="AM557" s="92">
        <f t="shared" ca="1" si="303"/>
        <v>8.8015907979647636</v>
      </c>
      <c r="AN557" s="92">
        <f t="shared" ca="1" si="303"/>
        <v>4.6816972329599631</v>
      </c>
      <c r="AO557" s="92">
        <f t="shared" ca="1" si="303"/>
        <v>0.56180366795516257</v>
      </c>
      <c r="AP557" s="92">
        <f t="shared" ca="1" si="303"/>
        <v>3.8302694349567901E-14</v>
      </c>
      <c r="AQ557" s="92">
        <f t="shared" ca="1" si="303"/>
        <v>3.8302694349567901E-14</v>
      </c>
      <c r="AR557" s="92">
        <f t="shared" ca="1" si="303"/>
        <v>3.8302694349567901E-14</v>
      </c>
      <c r="AS557" s="92">
        <f t="shared" ca="1" si="303"/>
        <v>3.8302694349567901E-14</v>
      </c>
      <c r="AT557" s="92">
        <f t="shared" ca="1" si="303"/>
        <v>3.8302694349567901E-14</v>
      </c>
      <c r="AU557" s="92">
        <f t="shared" ca="1" si="303"/>
        <v>3.8302694349567901E-14</v>
      </c>
      <c r="AV557" s="92">
        <f t="shared" ca="1" si="303"/>
        <v>3.8302694349567901E-14</v>
      </c>
      <c r="AW557" s="92">
        <f t="shared" ca="1" si="303"/>
        <v>3.8302694349567901E-14</v>
      </c>
      <c r="AX557" s="92">
        <f t="shared" ca="1" si="303"/>
        <v>3.8302694349567901E-14</v>
      </c>
      <c r="AY557" s="92">
        <f t="shared" ca="1" si="303"/>
        <v>3.8302694349567901E-14</v>
      </c>
      <c r="AZ557" s="92">
        <f t="shared" ca="1" si="303"/>
        <v>3.8302694349567901E-14</v>
      </c>
      <c r="BA557" s="92">
        <f t="shared" ca="1" si="303"/>
        <v>3.8302694349567901E-14</v>
      </c>
      <c r="BB557" s="92">
        <f t="shared" ca="1" si="303"/>
        <v>3.8302694349567901E-14</v>
      </c>
      <c r="BC557" s="92">
        <f t="shared" ca="1" si="303"/>
        <v>3.8302694349567901E-14</v>
      </c>
      <c r="BD557" s="92">
        <f t="shared" ca="1" si="303"/>
        <v>3.8302694349567901E-14</v>
      </c>
      <c r="BE557" s="92">
        <f t="shared" ca="1" si="303"/>
        <v>3.8302694349567901E-14</v>
      </c>
      <c r="BF557" s="92">
        <f t="shared" ca="1" si="303"/>
        <v>3.8302694349567901E-14</v>
      </c>
      <c r="BG557" s="92">
        <f t="shared" ca="1" si="303"/>
        <v>3.8302694349567901E-14</v>
      </c>
      <c r="BH557" s="92">
        <f t="shared" ca="1" si="303"/>
        <v>3.8302694349567901E-14</v>
      </c>
    </row>
    <row r="558" spans="1:61" x14ac:dyDescent="0.25">
      <c r="A558" s="197"/>
      <c r="B558" s="197"/>
    </row>
    <row r="559" spans="1:61" x14ac:dyDescent="0.25">
      <c r="A559" s="197" t="s">
        <v>115</v>
      </c>
      <c r="B559" s="197"/>
      <c r="G559" s="83">
        <f ca="1">G557</f>
        <v>0</v>
      </c>
      <c r="H559" s="83">
        <f ca="1">H557</f>
        <v>0</v>
      </c>
      <c r="I559" s="83">
        <f ca="1">I557</f>
        <v>0</v>
      </c>
      <c r="J559" s="83">
        <f ca="1">J557</f>
        <v>0</v>
      </c>
      <c r="K559" s="83">
        <f t="shared" ref="K559:BH559" ca="1" si="304">K557</f>
        <v>124.1586106180992</v>
      </c>
      <c r="L559" s="83">
        <f t="shared" ca="1" si="304"/>
        <v>120.0387170530944</v>
      </c>
      <c r="M559" s="83">
        <f t="shared" ca="1" si="304"/>
        <v>115.9188234880896</v>
      </c>
      <c r="N559" s="83">
        <f t="shared" ca="1" si="304"/>
        <v>111.7989299230848</v>
      </c>
      <c r="O559" s="83">
        <f t="shared" ca="1" si="304"/>
        <v>107.67903635808</v>
      </c>
      <c r="P559" s="83">
        <f t="shared" ca="1" si="304"/>
        <v>103.5591427930752</v>
      </c>
      <c r="Q559" s="83">
        <f t="shared" ca="1" si="304"/>
        <v>99.439249228070395</v>
      </c>
      <c r="R559" s="83">
        <f t="shared" ca="1" si="304"/>
        <v>95.319355663065593</v>
      </c>
      <c r="S559" s="83">
        <f t="shared" ca="1" si="304"/>
        <v>91.199462098060792</v>
      </c>
      <c r="T559" s="83">
        <f t="shared" ca="1" si="304"/>
        <v>87.079568533055991</v>
      </c>
      <c r="U559" s="83">
        <f t="shared" ca="1" si="304"/>
        <v>82.959674968051189</v>
      </c>
      <c r="V559" s="83">
        <f t="shared" ca="1" si="304"/>
        <v>78.839781403046388</v>
      </c>
      <c r="W559" s="83">
        <f t="shared" ca="1" si="304"/>
        <v>74.719887838041586</v>
      </c>
      <c r="X559" s="83">
        <f t="shared" ca="1" si="304"/>
        <v>70.599994273036785</v>
      </c>
      <c r="Y559" s="83">
        <f t="shared" ca="1" si="304"/>
        <v>66.480100708031983</v>
      </c>
      <c r="Z559" s="83">
        <f t="shared" ca="1" si="304"/>
        <v>62.360207143027182</v>
      </c>
      <c r="AA559" s="83">
        <f t="shared" ca="1" si="304"/>
        <v>58.240313578022381</v>
      </c>
      <c r="AB559" s="83">
        <f t="shared" ca="1" si="304"/>
        <v>54.120420013017579</v>
      </c>
      <c r="AC559" s="83">
        <f t="shared" ca="1" si="304"/>
        <v>50.000526448012778</v>
      </c>
      <c r="AD559" s="83">
        <f t="shared" ca="1" si="304"/>
        <v>45.880632883007976</v>
      </c>
      <c r="AE559" s="83">
        <f t="shared" ca="1" si="304"/>
        <v>41.760739318003175</v>
      </c>
      <c r="AF559" s="83">
        <f t="shared" ca="1" si="304"/>
        <v>37.640845752998374</v>
      </c>
      <c r="AG559" s="83">
        <f t="shared" ca="1" si="304"/>
        <v>33.520952187993572</v>
      </c>
      <c r="AH559" s="83">
        <f t="shared" ca="1" si="304"/>
        <v>29.401058622988771</v>
      </c>
      <c r="AI559" s="83">
        <f t="shared" ca="1" si="304"/>
        <v>25.281165057983969</v>
      </c>
      <c r="AJ559" s="83">
        <f t="shared" ca="1" si="304"/>
        <v>21.161271492979168</v>
      </c>
      <c r="AK559" s="83">
        <f t="shared" ca="1" si="304"/>
        <v>17.041377927974366</v>
      </c>
      <c r="AL559" s="83">
        <f t="shared" ca="1" si="304"/>
        <v>12.921484362969565</v>
      </c>
      <c r="AM559" s="83">
        <f t="shared" ca="1" si="304"/>
        <v>8.8015907979647636</v>
      </c>
      <c r="AN559" s="83">
        <f t="shared" ca="1" si="304"/>
        <v>4.6816972329599631</v>
      </c>
      <c r="AO559" s="83">
        <f t="shared" ca="1" si="304"/>
        <v>0.56180366795516257</v>
      </c>
      <c r="AP559" s="83">
        <f t="shared" ca="1" si="304"/>
        <v>3.8302694349567901E-14</v>
      </c>
      <c r="AQ559" s="83">
        <f t="shared" ca="1" si="304"/>
        <v>3.8302694349567901E-14</v>
      </c>
      <c r="AR559" s="83">
        <f t="shared" ca="1" si="304"/>
        <v>3.8302694349567901E-14</v>
      </c>
      <c r="AS559" s="83">
        <f t="shared" ca="1" si="304"/>
        <v>3.8302694349567901E-14</v>
      </c>
      <c r="AT559" s="83">
        <f t="shared" ca="1" si="304"/>
        <v>3.8302694349567901E-14</v>
      </c>
      <c r="AU559" s="83">
        <f t="shared" ca="1" si="304"/>
        <v>3.8302694349567901E-14</v>
      </c>
      <c r="AV559" s="83">
        <f t="shared" ca="1" si="304"/>
        <v>3.8302694349567901E-14</v>
      </c>
      <c r="AW559" s="83">
        <f t="shared" ca="1" si="304"/>
        <v>3.8302694349567901E-14</v>
      </c>
      <c r="AX559" s="83">
        <f t="shared" ca="1" si="304"/>
        <v>3.8302694349567901E-14</v>
      </c>
      <c r="AY559" s="83">
        <f t="shared" ca="1" si="304"/>
        <v>3.8302694349567901E-14</v>
      </c>
      <c r="AZ559" s="83">
        <f t="shared" ca="1" si="304"/>
        <v>3.8302694349567901E-14</v>
      </c>
      <c r="BA559" s="83">
        <f t="shared" ca="1" si="304"/>
        <v>3.8302694349567901E-14</v>
      </c>
      <c r="BB559" s="83">
        <f t="shared" ca="1" si="304"/>
        <v>3.8302694349567901E-14</v>
      </c>
      <c r="BC559" s="83">
        <f t="shared" ca="1" si="304"/>
        <v>3.8302694349567901E-14</v>
      </c>
      <c r="BD559" s="83">
        <f t="shared" ca="1" si="304"/>
        <v>3.8302694349567901E-14</v>
      </c>
      <c r="BE559" s="83">
        <f t="shared" ca="1" si="304"/>
        <v>3.8302694349567901E-14</v>
      </c>
      <c r="BF559" s="83">
        <f t="shared" ca="1" si="304"/>
        <v>3.8302694349567901E-14</v>
      </c>
      <c r="BG559" s="83">
        <f t="shared" ca="1" si="304"/>
        <v>3.8302694349567901E-14</v>
      </c>
      <c r="BH559" s="83">
        <f t="shared" ca="1" si="304"/>
        <v>3.8302694349567901E-14</v>
      </c>
    </row>
    <row r="560" spans="1:61" x14ac:dyDescent="0.25">
      <c r="A560" s="200" t="s">
        <v>133</v>
      </c>
      <c r="B560" s="200"/>
      <c r="C560" s="61">
        <f>$C$61</f>
        <v>2</v>
      </c>
      <c r="D560" s="189"/>
      <c r="G560" s="83">
        <f t="shared" ref="G560:BH560" ca="1" si="305">SUM(OFFSET(G559,0,0,1,-MIN($C560,G$55+1)))/$C560</f>
        <v>0</v>
      </c>
      <c r="H560" s="83">
        <f t="shared" ca="1" si="305"/>
        <v>0</v>
      </c>
      <c r="I560" s="83">
        <f t="shared" ca="1" si="305"/>
        <v>0</v>
      </c>
      <c r="J560" s="83">
        <f t="shared" ca="1" si="305"/>
        <v>0</v>
      </c>
      <c r="K560" s="210">
        <f ca="1">(K559+K551)/2*4/13</f>
        <v>38.308287717492185</v>
      </c>
      <c r="L560" s="83">
        <f t="shared" ca="1" si="305"/>
        <v>122.0986638355968</v>
      </c>
      <c r="M560" s="83">
        <f t="shared" ca="1" si="305"/>
        <v>117.97877027059201</v>
      </c>
      <c r="N560" s="83">
        <f t="shared" ca="1" si="305"/>
        <v>113.85887670558719</v>
      </c>
      <c r="O560" s="83">
        <f t="shared" ca="1" si="305"/>
        <v>109.73898314058241</v>
      </c>
      <c r="P560" s="83">
        <f t="shared" ca="1" si="305"/>
        <v>105.61908957557759</v>
      </c>
      <c r="Q560" s="83">
        <f t="shared" ca="1" si="305"/>
        <v>101.4991960105728</v>
      </c>
      <c r="R560" s="83">
        <f t="shared" ca="1" si="305"/>
        <v>97.379302445567987</v>
      </c>
      <c r="S560" s="83">
        <f t="shared" ca="1" si="305"/>
        <v>93.2594088805632</v>
      </c>
      <c r="T560" s="83">
        <f t="shared" ca="1" si="305"/>
        <v>89.139515315558384</v>
      </c>
      <c r="U560" s="83">
        <f t="shared" ca="1" si="305"/>
        <v>85.019621750553597</v>
      </c>
      <c r="V560" s="83">
        <f t="shared" ca="1" si="305"/>
        <v>80.899728185548781</v>
      </c>
      <c r="W560" s="83">
        <f t="shared" ca="1" si="305"/>
        <v>76.779834620543994</v>
      </c>
      <c r="X560" s="83">
        <f t="shared" ca="1" si="305"/>
        <v>72.659941055539178</v>
      </c>
      <c r="Y560" s="83">
        <f t="shared" ca="1" si="305"/>
        <v>68.540047490534391</v>
      </c>
      <c r="Z560" s="83">
        <f t="shared" ca="1" si="305"/>
        <v>64.420153925529576</v>
      </c>
      <c r="AA560" s="83">
        <f t="shared" ca="1" si="305"/>
        <v>60.300260360524781</v>
      </c>
      <c r="AB560" s="83">
        <f t="shared" ca="1" si="305"/>
        <v>56.18036679551998</v>
      </c>
      <c r="AC560" s="83">
        <f t="shared" ca="1" si="305"/>
        <v>52.060473230515178</v>
      </c>
      <c r="AD560" s="83">
        <f t="shared" ca="1" si="305"/>
        <v>47.940579665510377</v>
      </c>
      <c r="AE560" s="83">
        <f t="shared" ca="1" si="305"/>
        <v>43.820686100505576</v>
      </c>
      <c r="AF560" s="83">
        <f t="shared" ca="1" si="305"/>
        <v>39.700792535500774</v>
      </c>
      <c r="AG560" s="83">
        <f t="shared" ca="1" si="305"/>
        <v>35.580898970495973</v>
      </c>
      <c r="AH560" s="83">
        <f t="shared" ca="1" si="305"/>
        <v>31.461005405491171</v>
      </c>
      <c r="AI560" s="83">
        <f t="shared" ca="1" si="305"/>
        <v>27.34111184048637</v>
      </c>
      <c r="AJ560" s="83">
        <f t="shared" ca="1" si="305"/>
        <v>23.221218275481569</v>
      </c>
      <c r="AK560" s="83">
        <f t="shared" ca="1" si="305"/>
        <v>19.101324710476767</v>
      </c>
      <c r="AL560" s="83">
        <f t="shared" ca="1" si="305"/>
        <v>14.981431145471966</v>
      </c>
      <c r="AM560" s="83">
        <f t="shared" ca="1" si="305"/>
        <v>10.861537580467164</v>
      </c>
      <c r="AN560" s="83">
        <f t="shared" ca="1" si="305"/>
        <v>6.7416440154623629</v>
      </c>
      <c r="AO560" s="83">
        <f t="shared" ca="1" si="305"/>
        <v>2.6217504504575628</v>
      </c>
      <c r="AP560" s="83">
        <f t="shared" ca="1" si="305"/>
        <v>0.28090183397760043</v>
      </c>
      <c r="AQ560" s="83">
        <f t="shared" ca="1" si="305"/>
        <v>3.8302694349567901E-14</v>
      </c>
      <c r="AR560" s="83">
        <f t="shared" ca="1" si="305"/>
        <v>3.8302694349567901E-14</v>
      </c>
      <c r="AS560" s="83">
        <f t="shared" ca="1" si="305"/>
        <v>3.8302694349567901E-14</v>
      </c>
      <c r="AT560" s="83">
        <f t="shared" ca="1" si="305"/>
        <v>3.8302694349567901E-14</v>
      </c>
      <c r="AU560" s="83">
        <f t="shared" ca="1" si="305"/>
        <v>3.8302694349567901E-14</v>
      </c>
      <c r="AV560" s="83">
        <f t="shared" ca="1" si="305"/>
        <v>3.8302694349567901E-14</v>
      </c>
      <c r="AW560" s="83">
        <f t="shared" ca="1" si="305"/>
        <v>3.8302694349567901E-14</v>
      </c>
      <c r="AX560" s="83">
        <f t="shared" ca="1" si="305"/>
        <v>3.8302694349567901E-14</v>
      </c>
      <c r="AY560" s="83">
        <f t="shared" ca="1" si="305"/>
        <v>3.8302694349567901E-14</v>
      </c>
      <c r="AZ560" s="83">
        <f t="shared" ca="1" si="305"/>
        <v>3.8302694349567901E-14</v>
      </c>
      <c r="BA560" s="83">
        <f t="shared" ca="1" si="305"/>
        <v>3.8302694349567901E-14</v>
      </c>
      <c r="BB560" s="83">
        <f t="shared" ca="1" si="305"/>
        <v>3.8302694349567901E-14</v>
      </c>
      <c r="BC560" s="83">
        <f t="shared" ca="1" si="305"/>
        <v>3.8302694349567901E-14</v>
      </c>
      <c r="BD560" s="83">
        <f t="shared" ca="1" si="305"/>
        <v>3.8302694349567901E-14</v>
      </c>
      <c r="BE560" s="83">
        <f t="shared" ca="1" si="305"/>
        <v>3.8302694349567901E-14</v>
      </c>
      <c r="BF560" s="83">
        <f t="shared" ca="1" si="305"/>
        <v>3.8302694349567901E-14</v>
      </c>
      <c r="BG560" s="83">
        <f t="shared" ca="1" si="305"/>
        <v>3.8302694349567901E-14</v>
      </c>
      <c r="BH560" s="83">
        <f t="shared" ca="1" si="305"/>
        <v>3.8302694349567901E-14</v>
      </c>
    </row>
    <row r="561" spans="1:60" x14ac:dyDescent="0.25">
      <c r="A561" s="200" t="s">
        <v>140</v>
      </c>
      <c r="B561" s="200"/>
      <c r="C561" s="147">
        <f>$C$62</f>
        <v>0.46</v>
      </c>
      <c r="G561" s="83">
        <f t="shared" ref="G561:BG562" ca="1" si="306">G560*$C561</f>
        <v>0</v>
      </c>
      <c r="H561" s="83">
        <f t="shared" ca="1" si="306"/>
        <v>0</v>
      </c>
      <c r="I561" s="83">
        <f t="shared" ca="1" si="306"/>
        <v>0</v>
      </c>
      <c r="J561" s="83">
        <f t="shared" ca="1" si="306"/>
        <v>0</v>
      </c>
      <c r="K561" s="83">
        <f t="shared" ca="1" si="306"/>
        <v>17.621812350046405</v>
      </c>
      <c r="L561" s="83">
        <f t="shared" ca="1" si="306"/>
        <v>56.165385364374529</v>
      </c>
      <c r="M561" s="83">
        <f t="shared" ca="1" si="306"/>
        <v>54.270234324472327</v>
      </c>
      <c r="N561" s="83">
        <f t="shared" ca="1" si="306"/>
        <v>52.37508328457011</v>
      </c>
      <c r="O561" s="83">
        <f t="shared" ca="1" si="306"/>
        <v>50.479932244667907</v>
      </c>
      <c r="P561" s="83">
        <f t="shared" ca="1" si="306"/>
        <v>48.58478120476569</v>
      </c>
      <c r="Q561" s="83">
        <f t="shared" ca="1" si="306"/>
        <v>46.689630164863495</v>
      </c>
      <c r="R561" s="83">
        <f t="shared" ca="1" si="306"/>
        <v>44.794479124961278</v>
      </c>
      <c r="S561" s="83">
        <f t="shared" ca="1" si="306"/>
        <v>42.899328085059075</v>
      </c>
      <c r="T561" s="83">
        <f t="shared" ca="1" si="306"/>
        <v>41.004177045156858</v>
      </c>
      <c r="U561" s="83">
        <f t="shared" ca="1" si="306"/>
        <v>39.109026005254655</v>
      </c>
      <c r="V561" s="83">
        <f t="shared" ca="1" si="306"/>
        <v>37.213874965352439</v>
      </c>
      <c r="W561" s="83">
        <f t="shared" ca="1" si="306"/>
        <v>35.318723925450236</v>
      </c>
      <c r="X561" s="83">
        <f t="shared" ca="1" si="306"/>
        <v>33.423572885548026</v>
      </c>
      <c r="Y561" s="83">
        <f t="shared" ca="1" si="306"/>
        <v>31.52842184564582</v>
      </c>
      <c r="Z561" s="83">
        <f t="shared" ca="1" si="306"/>
        <v>29.633270805743607</v>
      </c>
      <c r="AA561" s="83">
        <f t="shared" ca="1" si="306"/>
        <v>27.7381197658414</v>
      </c>
      <c r="AB561" s="83">
        <f t="shared" ca="1" si="306"/>
        <v>25.84296872593919</v>
      </c>
      <c r="AC561" s="83">
        <f t="shared" ca="1" si="306"/>
        <v>23.947817686036984</v>
      </c>
      <c r="AD561" s="83">
        <f t="shared" ca="1" si="306"/>
        <v>22.052666646134774</v>
      </c>
      <c r="AE561" s="83">
        <f t="shared" ca="1" si="306"/>
        <v>20.157515606232565</v>
      </c>
      <c r="AF561" s="83">
        <f t="shared" ca="1" si="306"/>
        <v>18.262364566330358</v>
      </c>
      <c r="AG561" s="83">
        <f t="shared" ca="1" si="306"/>
        <v>16.367213526428149</v>
      </c>
      <c r="AH561" s="83">
        <f t="shared" ca="1" si="306"/>
        <v>14.472062486525939</v>
      </c>
      <c r="AI561" s="83">
        <f t="shared" ca="1" si="306"/>
        <v>12.576911446623731</v>
      </c>
      <c r="AJ561" s="83">
        <f t="shared" ca="1" si="306"/>
        <v>10.681760406721523</v>
      </c>
      <c r="AK561" s="83">
        <f t="shared" ca="1" si="306"/>
        <v>8.786609366819313</v>
      </c>
      <c r="AL561" s="83">
        <f t="shared" ca="1" si="306"/>
        <v>6.8914583269171041</v>
      </c>
      <c r="AM561" s="83">
        <f t="shared" ca="1" si="306"/>
        <v>4.9963072870148961</v>
      </c>
      <c r="AN561" s="83">
        <f t="shared" ca="1" si="306"/>
        <v>3.1011562471126872</v>
      </c>
      <c r="AO561" s="83">
        <f t="shared" ca="1" si="306"/>
        <v>1.206005207210479</v>
      </c>
      <c r="AP561" s="83">
        <f t="shared" ca="1" si="306"/>
        <v>0.12921484362969621</v>
      </c>
      <c r="AQ561" s="83">
        <f t="shared" ca="1" si="306"/>
        <v>1.7619239400801236E-14</v>
      </c>
      <c r="AR561" s="83">
        <f t="shared" ca="1" si="306"/>
        <v>1.7619239400801236E-14</v>
      </c>
      <c r="AS561" s="83">
        <f t="shared" ca="1" si="306"/>
        <v>1.7619239400801236E-14</v>
      </c>
      <c r="AT561" s="83">
        <f t="shared" ca="1" si="306"/>
        <v>1.7619239400801236E-14</v>
      </c>
      <c r="AU561" s="83">
        <f t="shared" ca="1" si="306"/>
        <v>1.7619239400801236E-14</v>
      </c>
      <c r="AV561" s="83">
        <f t="shared" ca="1" si="306"/>
        <v>1.7619239400801236E-14</v>
      </c>
      <c r="AW561" s="83">
        <f t="shared" ca="1" si="306"/>
        <v>1.7619239400801236E-14</v>
      </c>
      <c r="AX561" s="83">
        <f t="shared" ca="1" si="306"/>
        <v>1.7619239400801236E-14</v>
      </c>
      <c r="AY561" s="83">
        <f t="shared" ca="1" si="306"/>
        <v>1.7619239400801236E-14</v>
      </c>
      <c r="AZ561" s="83">
        <f t="shared" ca="1" si="306"/>
        <v>1.7619239400801236E-14</v>
      </c>
      <c r="BA561" s="83">
        <f t="shared" ca="1" si="306"/>
        <v>1.7619239400801236E-14</v>
      </c>
      <c r="BB561" s="83">
        <f t="shared" ca="1" si="306"/>
        <v>1.7619239400801236E-14</v>
      </c>
      <c r="BC561" s="83">
        <f t="shared" ca="1" si="306"/>
        <v>1.7619239400801236E-14</v>
      </c>
      <c r="BD561" s="83">
        <f t="shared" ca="1" si="306"/>
        <v>1.7619239400801236E-14</v>
      </c>
      <c r="BE561" s="83">
        <f t="shared" ca="1" si="306"/>
        <v>1.7619239400801236E-14</v>
      </c>
      <c r="BF561" s="83">
        <f t="shared" ca="1" si="306"/>
        <v>1.7619239400801236E-14</v>
      </c>
      <c r="BG561" s="83">
        <f t="shared" ca="1" si="306"/>
        <v>1.7619239400801236E-14</v>
      </c>
      <c r="BH561" s="83">
        <f ca="1">BH560*$C561</f>
        <v>1.7619239400801236E-14</v>
      </c>
    </row>
    <row r="562" spans="1:60" x14ac:dyDescent="0.25">
      <c r="A562" s="200" t="s">
        <v>141</v>
      </c>
      <c r="B562" s="200"/>
      <c r="C562" s="147">
        <f>$C$63</f>
        <v>0.115</v>
      </c>
      <c r="G562" s="83">
        <f t="shared" ca="1" si="306"/>
        <v>0</v>
      </c>
      <c r="H562" s="83">
        <f t="shared" ca="1" si="306"/>
        <v>0</v>
      </c>
      <c r="I562" s="83">
        <f t="shared" ca="1" si="306"/>
        <v>0</v>
      </c>
      <c r="J562" s="83">
        <f t="shared" ca="1" si="306"/>
        <v>0</v>
      </c>
      <c r="K562" s="83">
        <f t="shared" ca="1" si="306"/>
        <v>2.0265084202553365</v>
      </c>
      <c r="L562" s="83">
        <f t="shared" ca="1" si="306"/>
        <v>6.4590193169030714</v>
      </c>
      <c r="M562" s="83">
        <f t="shared" ca="1" si="306"/>
        <v>6.2410769473143182</v>
      </c>
      <c r="N562" s="83">
        <f t="shared" ca="1" si="306"/>
        <v>6.0231345777255632</v>
      </c>
      <c r="O562" s="83">
        <f t="shared" ca="1" si="306"/>
        <v>5.8051922081368099</v>
      </c>
      <c r="P562" s="83">
        <f t="shared" ca="1" si="306"/>
        <v>5.5872498385480549</v>
      </c>
      <c r="Q562" s="83">
        <f t="shared" ca="1" si="306"/>
        <v>5.3693074689593026</v>
      </c>
      <c r="R562" s="83">
        <f t="shared" ca="1" si="306"/>
        <v>5.1513650993705475</v>
      </c>
      <c r="S562" s="83">
        <f t="shared" ca="1" si="306"/>
        <v>4.9334227297817934</v>
      </c>
      <c r="T562" s="83">
        <f t="shared" ca="1" si="306"/>
        <v>4.7154803601930393</v>
      </c>
      <c r="U562" s="83">
        <f t="shared" ca="1" si="306"/>
        <v>4.4975379906042852</v>
      </c>
      <c r="V562" s="83">
        <f t="shared" ca="1" si="306"/>
        <v>4.279595621015531</v>
      </c>
      <c r="W562" s="83">
        <f t="shared" ca="1" si="306"/>
        <v>4.0616532514267769</v>
      </c>
      <c r="X562" s="83">
        <f t="shared" ca="1" si="306"/>
        <v>3.8437108818380232</v>
      </c>
      <c r="Y562" s="83">
        <f t="shared" ca="1" si="306"/>
        <v>3.6257685122492695</v>
      </c>
      <c r="Z562" s="83">
        <f t="shared" ca="1" si="306"/>
        <v>3.407826142660515</v>
      </c>
      <c r="AA562" s="83">
        <f t="shared" ca="1" si="306"/>
        <v>3.1898837730717613</v>
      </c>
      <c r="AB562" s="83">
        <f t="shared" ca="1" si="306"/>
        <v>2.9719414034830072</v>
      </c>
      <c r="AC562" s="83">
        <f t="shared" ca="1" si="306"/>
        <v>2.7539990338942535</v>
      </c>
      <c r="AD562" s="83">
        <f t="shared" ca="1" si="306"/>
        <v>2.5360566643054994</v>
      </c>
      <c r="AE562" s="83">
        <f t="shared" ca="1" si="306"/>
        <v>2.3181142947167452</v>
      </c>
      <c r="AF562" s="83">
        <f t="shared" ca="1" si="306"/>
        <v>2.1001719251279911</v>
      </c>
      <c r="AG562" s="83">
        <f t="shared" ca="1" si="306"/>
        <v>1.8822295555392372</v>
      </c>
      <c r="AH562" s="83">
        <f t="shared" ca="1" si="306"/>
        <v>1.6642871859504831</v>
      </c>
      <c r="AI562" s="83">
        <f t="shared" ca="1" si="306"/>
        <v>1.4463448163617292</v>
      </c>
      <c r="AJ562" s="83">
        <f t="shared" ca="1" si="306"/>
        <v>1.2284024467729753</v>
      </c>
      <c r="AK562" s="83">
        <f t="shared" ca="1" si="306"/>
        <v>1.0104600771842212</v>
      </c>
      <c r="AL562" s="83">
        <f t="shared" ca="1" si="306"/>
        <v>0.79251770759546702</v>
      </c>
      <c r="AM562" s="83">
        <f t="shared" ca="1" si="306"/>
        <v>0.57457533800671312</v>
      </c>
      <c r="AN562" s="83">
        <f t="shared" ca="1" si="306"/>
        <v>0.35663296841795905</v>
      </c>
      <c r="AO562" s="83">
        <f t="shared" ca="1" si="306"/>
        <v>0.13869059882920509</v>
      </c>
      <c r="AP562" s="83">
        <f t="shared" ca="1" si="306"/>
        <v>1.4859707017415064E-2</v>
      </c>
      <c r="AQ562" s="83">
        <f t="shared" ca="1" si="306"/>
        <v>2.0262125310921422E-15</v>
      </c>
      <c r="AR562" s="83">
        <f t="shared" ca="1" si="306"/>
        <v>2.0262125310921422E-15</v>
      </c>
      <c r="AS562" s="83">
        <f t="shared" ca="1" si="306"/>
        <v>2.0262125310921422E-15</v>
      </c>
      <c r="AT562" s="83">
        <f t="shared" ca="1" si="306"/>
        <v>2.0262125310921422E-15</v>
      </c>
      <c r="AU562" s="83">
        <f t="shared" ca="1" si="306"/>
        <v>2.0262125310921422E-15</v>
      </c>
      <c r="AV562" s="83">
        <f t="shared" ca="1" si="306"/>
        <v>2.0262125310921422E-15</v>
      </c>
      <c r="AW562" s="83">
        <f t="shared" ca="1" si="306"/>
        <v>2.0262125310921422E-15</v>
      </c>
      <c r="AX562" s="83">
        <f t="shared" ca="1" si="306"/>
        <v>2.0262125310921422E-15</v>
      </c>
      <c r="AY562" s="83">
        <f t="shared" ca="1" si="306"/>
        <v>2.0262125310921422E-15</v>
      </c>
      <c r="AZ562" s="83">
        <f t="shared" ca="1" si="306"/>
        <v>2.0262125310921422E-15</v>
      </c>
      <c r="BA562" s="83">
        <f t="shared" ca="1" si="306"/>
        <v>2.0262125310921422E-15</v>
      </c>
      <c r="BB562" s="83">
        <f t="shared" ca="1" si="306"/>
        <v>2.0262125310921422E-15</v>
      </c>
      <c r="BC562" s="83">
        <f t="shared" ca="1" si="306"/>
        <v>2.0262125310921422E-15</v>
      </c>
      <c r="BD562" s="83">
        <f t="shared" ca="1" si="306"/>
        <v>2.0262125310921422E-15</v>
      </c>
      <c r="BE562" s="83">
        <f t="shared" ca="1" si="306"/>
        <v>2.0262125310921422E-15</v>
      </c>
      <c r="BF562" s="83">
        <f t="shared" ca="1" si="306"/>
        <v>2.0262125310921422E-15</v>
      </c>
      <c r="BG562" s="83">
        <f t="shared" ca="1" si="306"/>
        <v>2.0262125310921422E-15</v>
      </c>
      <c r="BH562" s="83">
        <f ca="1">BH561*$C562</f>
        <v>2.0262125310921422E-15</v>
      </c>
    </row>
  </sheetData>
  <pageMargins left="0.7" right="0.7" top="0.75" bottom="0.75" header="0.3" footer="0.3"/>
  <pageSetup scale="91" orientation="landscape" r:id="rId1"/>
  <headerFooter>
    <oddHeader>&amp;Z&amp;F&amp;RPage &amp;P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workbookViewId="0">
      <selection activeCell="A8" activeCellId="1" sqref="A7:A8 A8"/>
    </sheetView>
  </sheetViews>
  <sheetFormatPr defaultRowHeight="10.199999999999999" x14ac:dyDescent="0.2"/>
  <cols>
    <col min="1" max="1" width="39.6640625" style="215" bestFit="1" customWidth="1"/>
    <col min="2" max="3" width="8.44140625" style="215" bestFit="1" customWidth="1"/>
    <col min="4" max="4" width="8.33203125" style="215" bestFit="1" customWidth="1"/>
    <col min="5" max="5" width="8.44140625" style="215" bestFit="1" customWidth="1"/>
    <col min="6" max="6" width="8.5546875" style="215" bestFit="1" customWidth="1"/>
    <col min="7" max="8" width="8.33203125" style="215" bestFit="1" customWidth="1"/>
    <col min="9" max="256" width="9.109375" style="215"/>
    <col min="257" max="257" width="39.6640625" style="215" bestFit="1" customWidth="1"/>
    <col min="258" max="259" width="8.44140625" style="215" bestFit="1" customWidth="1"/>
    <col min="260" max="260" width="8.33203125" style="215" bestFit="1" customWidth="1"/>
    <col min="261" max="261" width="8.44140625" style="215" bestFit="1" customWidth="1"/>
    <col min="262" max="262" width="8.5546875" style="215" bestFit="1" customWidth="1"/>
    <col min="263" max="264" width="8.33203125" style="215" bestFit="1" customWidth="1"/>
    <col min="265" max="512" width="9.109375" style="215"/>
    <col min="513" max="513" width="39.6640625" style="215" bestFit="1" customWidth="1"/>
    <col min="514" max="515" width="8.44140625" style="215" bestFit="1" customWidth="1"/>
    <col min="516" max="516" width="8.33203125" style="215" bestFit="1" customWidth="1"/>
    <col min="517" max="517" width="8.44140625" style="215" bestFit="1" customWidth="1"/>
    <col min="518" max="518" width="8.5546875" style="215" bestFit="1" customWidth="1"/>
    <col min="519" max="520" width="8.33203125" style="215" bestFit="1" customWidth="1"/>
    <col min="521" max="768" width="9.109375" style="215"/>
    <col min="769" max="769" width="39.6640625" style="215" bestFit="1" customWidth="1"/>
    <col min="770" max="771" width="8.44140625" style="215" bestFit="1" customWidth="1"/>
    <col min="772" max="772" width="8.33203125" style="215" bestFit="1" customWidth="1"/>
    <col min="773" max="773" width="8.44140625" style="215" bestFit="1" customWidth="1"/>
    <col min="774" max="774" width="8.5546875" style="215" bestFit="1" customWidth="1"/>
    <col min="775" max="776" width="8.33203125" style="215" bestFit="1" customWidth="1"/>
    <col min="777" max="1024" width="9.109375" style="215"/>
    <col min="1025" max="1025" width="39.6640625" style="215" bestFit="1" customWidth="1"/>
    <col min="1026" max="1027" width="8.44140625" style="215" bestFit="1" customWidth="1"/>
    <col min="1028" max="1028" width="8.33203125" style="215" bestFit="1" customWidth="1"/>
    <col min="1029" max="1029" width="8.44140625" style="215" bestFit="1" customWidth="1"/>
    <col min="1030" max="1030" width="8.5546875" style="215" bestFit="1" customWidth="1"/>
    <col min="1031" max="1032" width="8.33203125" style="215" bestFit="1" customWidth="1"/>
    <col min="1033" max="1280" width="9.109375" style="215"/>
    <col min="1281" max="1281" width="39.6640625" style="215" bestFit="1" customWidth="1"/>
    <col min="1282" max="1283" width="8.44140625" style="215" bestFit="1" customWidth="1"/>
    <col min="1284" max="1284" width="8.33203125" style="215" bestFit="1" customWidth="1"/>
    <col min="1285" max="1285" width="8.44140625" style="215" bestFit="1" customWidth="1"/>
    <col min="1286" max="1286" width="8.5546875" style="215" bestFit="1" customWidth="1"/>
    <col min="1287" max="1288" width="8.33203125" style="215" bestFit="1" customWidth="1"/>
    <col min="1289" max="1536" width="9.109375" style="215"/>
    <col min="1537" max="1537" width="39.6640625" style="215" bestFit="1" customWidth="1"/>
    <col min="1538" max="1539" width="8.44140625" style="215" bestFit="1" customWidth="1"/>
    <col min="1540" max="1540" width="8.33203125" style="215" bestFit="1" customWidth="1"/>
    <col min="1541" max="1541" width="8.44140625" style="215" bestFit="1" customWidth="1"/>
    <col min="1542" max="1542" width="8.5546875" style="215" bestFit="1" customWidth="1"/>
    <col min="1543" max="1544" width="8.33203125" style="215" bestFit="1" customWidth="1"/>
    <col min="1545" max="1792" width="9.109375" style="215"/>
    <col min="1793" max="1793" width="39.6640625" style="215" bestFit="1" customWidth="1"/>
    <col min="1794" max="1795" width="8.44140625" style="215" bestFit="1" customWidth="1"/>
    <col min="1796" max="1796" width="8.33203125" style="215" bestFit="1" customWidth="1"/>
    <col min="1797" max="1797" width="8.44140625" style="215" bestFit="1" customWidth="1"/>
    <col min="1798" max="1798" width="8.5546875" style="215" bestFit="1" customWidth="1"/>
    <col min="1799" max="1800" width="8.33203125" style="215" bestFit="1" customWidth="1"/>
    <col min="1801" max="2048" width="9.109375" style="215"/>
    <col min="2049" max="2049" width="39.6640625" style="215" bestFit="1" customWidth="1"/>
    <col min="2050" max="2051" width="8.44140625" style="215" bestFit="1" customWidth="1"/>
    <col min="2052" max="2052" width="8.33203125" style="215" bestFit="1" customWidth="1"/>
    <col min="2053" max="2053" width="8.44140625" style="215" bestFit="1" customWidth="1"/>
    <col min="2054" max="2054" width="8.5546875" style="215" bestFit="1" customWidth="1"/>
    <col min="2055" max="2056" width="8.33203125" style="215" bestFit="1" customWidth="1"/>
    <col min="2057" max="2304" width="9.109375" style="215"/>
    <col min="2305" max="2305" width="39.6640625" style="215" bestFit="1" customWidth="1"/>
    <col min="2306" max="2307" width="8.44140625" style="215" bestFit="1" customWidth="1"/>
    <col min="2308" max="2308" width="8.33203125" style="215" bestFit="1" customWidth="1"/>
    <col min="2309" max="2309" width="8.44140625" style="215" bestFit="1" customWidth="1"/>
    <col min="2310" max="2310" width="8.5546875" style="215" bestFit="1" customWidth="1"/>
    <col min="2311" max="2312" width="8.33203125" style="215" bestFit="1" customWidth="1"/>
    <col min="2313" max="2560" width="9.109375" style="215"/>
    <col min="2561" max="2561" width="39.6640625" style="215" bestFit="1" customWidth="1"/>
    <col min="2562" max="2563" width="8.44140625" style="215" bestFit="1" customWidth="1"/>
    <col min="2564" max="2564" width="8.33203125" style="215" bestFit="1" customWidth="1"/>
    <col min="2565" max="2565" width="8.44140625" style="215" bestFit="1" customWidth="1"/>
    <col min="2566" max="2566" width="8.5546875" style="215" bestFit="1" customWidth="1"/>
    <col min="2567" max="2568" width="8.33203125" style="215" bestFit="1" customWidth="1"/>
    <col min="2569" max="2816" width="9.109375" style="215"/>
    <col min="2817" max="2817" width="39.6640625" style="215" bestFit="1" customWidth="1"/>
    <col min="2818" max="2819" width="8.44140625" style="215" bestFit="1" customWidth="1"/>
    <col min="2820" max="2820" width="8.33203125" style="215" bestFit="1" customWidth="1"/>
    <col min="2821" max="2821" width="8.44140625" style="215" bestFit="1" customWidth="1"/>
    <col min="2822" max="2822" width="8.5546875" style="215" bestFit="1" customWidth="1"/>
    <col min="2823" max="2824" width="8.33203125" style="215" bestFit="1" customWidth="1"/>
    <col min="2825" max="3072" width="9.109375" style="215"/>
    <col min="3073" max="3073" width="39.6640625" style="215" bestFit="1" customWidth="1"/>
    <col min="3074" max="3075" width="8.44140625" style="215" bestFit="1" customWidth="1"/>
    <col min="3076" max="3076" width="8.33203125" style="215" bestFit="1" customWidth="1"/>
    <col min="3077" max="3077" width="8.44140625" style="215" bestFit="1" customWidth="1"/>
    <col min="3078" max="3078" width="8.5546875" style="215" bestFit="1" customWidth="1"/>
    <col min="3079" max="3080" width="8.33203125" style="215" bestFit="1" customWidth="1"/>
    <col min="3081" max="3328" width="9.109375" style="215"/>
    <col min="3329" max="3329" width="39.6640625" style="215" bestFit="1" customWidth="1"/>
    <col min="3330" max="3331" width="8.44140625" style="215" bestFit="1" customWidth="1"/>
    <col min="3332" max="3332" width="8.33203125" style="215" bestFit="1" customWidth="1"/>
    <col min="3333" max="3333" width="8.44140625" style="215" bestFit="1" customWidth="1"/>
    <col min="3334" max="3334" width="8.5546875" style="215" bestFit="1" customWidth="1"/>
    <col min="3335" max="3336" width="8.33203125" style="215" bestFit="1" customWidth="1"/>
    <col min="3337" max="3584" width="9.109375" style="215"/>
    <col min="3585" max="3585" width="39.6640625" style="215" bestFit="1" customWidth="1"/>
    <col min="3586" max="3587" width="8.44140625" style="215" bestFit="1" customWidth="1"/>
    <col min="3588" max="3588" width="8.33203125" style="215" bestFit="1" customWidth="1"/>
    <col min="3589" max="3589" width="8.44140625" style="215" bestFit="1" customWidth="1"/>
    <col min="3590" max="3590" width="8.5546875" style="215" bestFit="1" customWidth="1"/>
    <col min="3591" max="3592" width="8.33203125" style="215" bestFit="1" customWidth="1"/>
    <col min="3593" max="3840" width="9.109375" style="215"/>
    <col min="3841" max="3841" width="39.6640625" style="215" bestFit="1" customWidth="1"/>
    <col min="3842" max="3843" width="8.44140625" style="215" bestFit="1" customWidth="1"/>
    <col min="3844" max="3844" width="8.33203125" style="215" bestFit="1" customWidth="1"/>
    <col min="3845" max="3845" width="8.44140625" style="215" bestFit="1" customWidth="1"/>
    <col min="3846" max="3846" width="8.5546875" style="215" bestFit="1" customWidth="1"/>
    <col min="3847" max="3848" width="8.33203125" style="215" bestFit="1" customWidth="1"/>
    <col min="3849" max="4096" width="9.109375" style="215"/>
    <col min="4097" max="4097" width="39.6640625" style="215" bestFit="1" customWidth="1"/>
    <col min="4098" max="4099" width="8.44140625" style="215" bestFit="1" customWidth="1"/>
    <col min="4100" max="4100" width="8.33203125" style="215" bestFit="1" customWidth="1"/>
    <col min="4101" max="4101" width="8.44140625" style="215" bestFit="1" customWidth="1"/>
    <col min="4102" max="4102" width="8.5546875" style="215" bestFit="1" customWidth="1"/>
    <col min="4103" max="4104" width="8.33203125" style="215" bestFit="1" customWidth="1"/>
    <col min="4105" max="4352" width="9.109375" style="215"/>
    <col min="4353" max="4353" width="39.6640625" style="215" bestFit="1" customWidth="1"/>
    <col min="4354" max="4355" width="8.44140625" style="215" bestFit="1" customWidth="1"/>
    <col min="4356" max="4356" width="8.33203125" style="215" bestFit="1" customWidth="1"/>
    <col min="4357" max="4357" width="8.44140625" style="215" bestFit="1" customWidth="1"/>
    <col min="4358" max="4358" width="8.5546875" style="215" bestFit="1" customWidth="1"/>
    <col min="4359" max="4360" width="8.33203125" style="215" bestFit="1" customWidth="1"/>
    <col min="4361" max="4608" width="9.109375" style="215"/>
    <col min="4609" max="4609" width="39.6640625" style="215" bestFit="1" customWidth="1"/>
    <col min="4610" max="4611" width="8.44140625" style="215" bestFit="1" customWidth="1"/>
    <col min="4612" max="4612" width="8.33203125" style="215" bestFit="1" customWidth="1"/>
    <col min="4613" max="4613" width="8.44140625" style="215" bestFit="1" customWidth="1"/>
    <col min="4614" max="4614" width="8.5546875" style="215" bestFit="1" customWidth="1"/>
    <col min="4615" max="4616" width="8.33203125" style="215" bestFit="1" customWidth="1"/>
    <col min="4617" max="4864" width="9.109375" style="215"/>
    <col min="4865" max="4865" width="39.6640625" style="215" bestFit="1" customWidth="1"/>
    <col min="4866" max="4867" width="8.44140625" style="215" bestFit="1" customWidth="1"/>
    <col min="4868" max="4868" width="8.33203125" style="215" bestFit="1" customWidth="1"/>
    <col min="4869" max="4869" width="8.44140625" style="215" bestFit="1" customWidth="1"/>
    <col min="4870" max="4870" width="8.5546875" style="215" bestFit="1" customWidth="1"/>
    <col min="4871" max="4872" width="8.33203125" style="215" bestFit="1" customWidth="1"/>
    <col min="4873" max="5120" width="9.109375" style="215"/>
    <col min="5121" max="5121" width="39.6640625" style="215" bestFit="1" customWidth="1"/>
    <col min="5122" max="5123" width="8.44140625" style="215" bestFit="1" customWidth="1"/>
    <col min="5124" max="5124" width="8.33203125" style="215" bestFit="1" customWidth="1"/>
    <col min="5125" max="5125" width="8.44140625" style="215" bestFit="1" customWidth="1"/>
    <col min="5126" max="5126" width="8.5546875" style="215" bestFit="1" customWidth="1"/>
    <col min="5127" max="5128" width="8.33203125" style="215" bestFit="1" customWidth="1"/>
    <col min="5129" max="5376" width="9.109375" style="215"/>
    <col min="5377" max="5377" width="39.6640625" style="215" bestFit="1" customWidth="1"/>
    <col min="5378" max="5379" width="8.44140625" style="215" bestFit="1" customWidth="1"/>
    <col min="5380" max="5380" width="8.33203125" style="215" bestFit="1" customWidth="1"/>
    <col min="5381" max="5381" width="8.44140625" style="215" bestFit="1" customWidth="1"/>
    <col min="5382" max="5382" width="8.5546875" style="215" bestFit="1" customWidth="1"/>
    <col min="5383" max="5384" width="8.33203125" style="215" bestFit="1" customWidth="1"/>
    <col min="5385" max="5632" width="9.109375" style="215"/>
    <col min="5633" max="5633" width="39.6640625" style="215" bestFit="1" customWidth="1"/>
    <col min="5634" max="5635" width="8.44140625" style="215" bestFit="1" customWidth="1"/>
    <col min="5636" max="5636" width="8.33203125" style="215" bestFit="1" customWidth="1"/>
    <col min="5637" max="5637" width="8.44140625" style="215" bestFit="1" customWidth="1"/>
    <col min="5638" max="5638" width="8.5546875" style="215" bestFit="1" customWidth="1"/>
    <col min="5639" max="5640" width="8.33203125" style="215" bestFit="1" customWidth="1"/>
    <col min="5641" max="5888" width="9.109375" style="215"/>
    <col min="5889" max="5889" width="39.6640625" style="215" bestFit="1" customWidth="1"/>
    <col min="5890" max="5891" width="8.44140625" style="215" bestFit="1" customWidth="1"/>
    <col min="5892" max="5892" width="8.33203125" style="215" bestFit="1" customWidth="1"/>
    <col min="5893" max="5893" width="8.44140625" style="215" bestFit="1" customWidth="1"/>
    <col min="5894" max="5894" width="8.5546875" style="215" bestFit="1" customWidth="1"/>
    <col min="5895" max="5896" width="8.33203125" style="215" bestFit="1" customWidth="1"/>
    <col min="5897" max="6144" width="9.109375" style="215"/>
    <col min="6145" max="6145" width="39.6640625" style="215" bestFit="1" customWidth="1"/>
    <col min="6146" max="6147" width="8.44140625" style="215" bestFit="1" customWidth="1"/>
    <col min="6148" max="6148" width="8.33203125" style="215" bestFit="1" customWidth="1"/>
    <col min="6149" max="6149" width="8.44140625" style="215" bestFit="1" customWidth="1"/>
    <col min="6150" max="6150" width="8.5546875" style="215" bestFit="1" customWidth="1"/>
    <col min="6151" max="6152" width="8.33203125" style="215" bestFit="1" customWidth="1"/>
    <col min="6153" max="6400" width="9.109375" style="215"/>
    <col min="6401" max="6401" width="39.6640625" style="215" bestFit="1" customWidth="1"/>
    <col min="6402" max="6403" width="8.44140625" style="215" bestFit="1" customWidth="1"/>
    <col min="6404" max="6404" width="8.33203125" style="215" bestFit="1" customWidth="1"/>
    <col min="6405" max="6405" width="8.44140625" style="215" bestFit="1" customWidth="1"/>
    <col min="6406" max="6406" width="8.5546875" style="215" bestFit="1" customWidth="1"/>
    <col min="6407" max="6408" width="8.33203125" style="215" bestFit="1" customWidth="1"/>
    <col min="6409" max="6656" width="9.109375" style="215"/>
    <col min="6657" max="6657" width="39.6640625" style="215" bestFit="1" customWidth="1"/>
    <col min="6658" max="6659" width="8.44140625" style="215" bestFit="1" customWidth="1"/>
    <col min="6660" max="6660" width="8.33203125" style="215" bestFit="1" customWidth="1"/>
    <col min="6661" max="6661" width="8.44140625" style="215" bestFit="1" customWidth="1"/>
    <col min="6662" max="6662" width="8.5546875" style="215" bestFit="1" customWidth="1"/>
    <col min="6663" max="6664" width="8.33203125" style="215" bestFit="1" customWidth="1"/>
    <col min="6665" max="6912" width="9.109375" style="215"/>
    <col min="6913" max="6913" width="39.6640625" style="215" bestFit="1" customWidth="1"/>
    <col min="6914" max="6915" width="8.44140625" style="215" bestFit="1" customWidth="1"/>
    <col min="6916" max="6916" width="8.33203125" style="215" bestFit="1" customWidth="1"/>
    <col min="6917" max="6917" width="8.44140625" style="215" bestFit="1" customWidth="1"/>
    <col min="6918" max="6918" width="8.5546875" style="215" bestFit="1" customWidth="1"/>
    <col min="6919" max="6920" width="8.33203125" style="215" bestFit="1" customWidth="1"/>
    <col min="6921" max="7168" width="9.109375" style="215"/>
    <col min="7169" max="7169" width="39.6640625" style="215" bestFit="1" customWidth="1"/>
    <col min="7170" max="7171" width="8.44140625" style="215" bestFit="1" customWidth="1"/>
    <col min="7172" max="7172" width="8.33203125" style="215" bestFit="1" customWidth="1"/>
    <col min="7173" max="7173" width="8.44140625" style="215" bestFit="1" customWidth="1"/>
    <col min="7174" max="7174" width="8.5546875" style="215" bestFit="1" customWidth="1"/>
    <col min="7175" max="7176" width="8.33203125" style="215" bestFit="1" customWidth="1"/>
    <col min="7177" max="7424" width="9.109375" style="215"/>
    <col min="7425" max="7425" width="39.6640625" style="215" bestFit="1" customWidth="1"/>
    <col min="7426" max="7427" width="8.44140625" style="215" bestFit="1" customWidth="1"/>
    <col min="7428" max="7428" width="8.33203125" style="215" bestFit="1" customWidth="1"/>
    <col min="7429" max="7429" width="8.44140625" style="215" bestFit="1" customWidth="1"/>
    <col min="7430" max="7430" width="8.5546875" style="215" bestFit="1" customWidth="1"/>
    <col min="7431" max="7432" width="8.33203125" style="215" bestFit="1" customWidth="1"/>
    <col min="7433" max="7680" width="9.109375" style="215"/>
    <col min="7681" max="7681" width="39.6640625" style="215" bestFit="1" customWidth="1"/>
    <col min="7682" max="7683" width="8.44140625" style="215" bestFit="1" customWidth="1"/>
    <col min="7684" max="7684" width="8.33203125" style="215" bestFit="1" customWidth="1"/>
    <col min="7685" max="7685" width="8.44140625" style="215" bestFit="1" customWidth="1"/>
    <col min="7686" max="7686" width="8.5546875" style="215" bestFit="1" customWidth="1"/>
    <col min="7687" max="7688" width="8.33203125" style="215" bestFit="1" customWidth="1"/>
    <col min="7689" max="7936" width="9.109375" style="215"/>
    <col min="7937" max="7937" width="39.6640625" style="215" bestFit="1" customWidth="1"/>
    <col min="7938" max="7939" width="8.44140625" style="215" bestFit="1" customWidth="1"/>
    <col min="7940" max="7940" width="8.33203125" style="215" bestFit="1" customWidth="1"/>
    <col min="7941" max="7941" width="8.44140625" style="215" bestFit="1" customWidth="1"/>
    <col min="7942" max="7942" width="8.5546875" style="215" bestFit="1" customWidth="1"/>
    <col min="7943" max="7944" width="8.33203125" style="215" bestFit="1" customWidth="1"/>
    <col min="7945" max="8192" width="9.109375" style="215"/>
    <col min="8193" max="8193" width="39.6640625" style="215" bestFit="1" customWidth="1"/>
    <col min="8194" max="8195" width="8.44140625" style="215" bestFit="1" customWidth="1"/>
    <col min="8196" max="8196" width="8.33203125" style="215" bestFit="1" customWidth="1"/>
    <col min="8197" max="8197" width="8.44140625" style="215" bestFit="1" customWidth="1"/>
    <col min="8198" max="8198" width="8.5546875" style="215" bestFit="1" customWidth="1"/>
    <col min="8199" max="8200" width="8.33203125" style="215" bestFit="1" customWidth="1"/>
    <col min="8201" max="8448" width="9.109375" style="215"/>
    <col min="8449" max="8449" width="39.6640625" style="215" bestFit="1" customWidth="1"/>
    <col min="8450" max="8451" width="8.44140625" style="215" bestFit="1" customWidth="1"/>
    <col min="8452" max="8452" width="8.33203125" style="215" bestFit="1" customWidth="1"/>
    <col min="8453" max="8453" width="8.44140625" style="215" bestFit="1" customWidth="1"/>
    <col min="8454" max="8454" width="8.5546875" style="215" bestFit="1" customWidth="1"/>
    <col min="8455" max="8456" width="8.33203125" style="215" bestFit="1" customWidth="1"/>
    <col min="8457" max="8704" width="9.109375" style="215"/>
    <col min="8705" max="8705" width="39.6640625" style="215" bestFit="1" customWidth="1"/>
    <col min="8706" max="8707" width="8.44140625" style="215" bestFit="1" customWidth="1"/>
    <col min="8708" max="8708" width="8.33203125" style="215" bestFit="1" customWidth="1"/>
    <col min="8709" max="8709" width="8.44140625" style="215" bestFit="1" customWidth="1"/>
    <col min="8710" max="8710" width="8.5546875" style="215" bestFit="1" customWidth="1"/>
    <col min="8711" max="8712" width="8.33203125" style="215" bestFit="1" customWidth="1"/>
    <col min="8713" max="8960" width="9.109375" style="215"/>
    <col min="8961" max="8961" width="39.6640625" style="215" bestFit="1" customWidth="1"/>
    <col min="8962" max="8963" width="8.44140625" style="215" bestFit="1" customWidth="1"/>
    <col min="8964" max="8964" width="8.33203125" style="215" bestFit="1" customWidth="1"/>
    <col min="8965" max="8965" width="8.44140625" style="215" bestFit="1" customWidth="1"/>
    <col min="8966" max="8966" width="8.5546875" style="215" bestFit="1" customWidth="1"/>
    <col min="8967" max="8968" width="8.33203125" style="215" bestFit="1" customWidth="1"/>
    <col min="8969" max="9216" width="9.109375" style="215"/>
    <col min="9217" max="9217" width="39.6640625" style="215" bestFit="1" customWidth="1"/>
    <col min="9218" max="9219" width="8.44140625" style="215" bestFit="1" customWidth="1"/>
    <col min="9220" max="9220" width="8.33203125" style="215" bestFit="1" customWidth="1"/>
    <col min="9221" max="9221" width="8.44140625" style="215" bestFit="1" customWidth="1"/>
    <col min="9222" max="9222" width="8.5546875" style="215" bestFit="1" customWidth="1"/>
    <col min="9223" max="9224" width="8.33203125" style="215" bestFit="1" customWidth="1"/>
    <col min="9225" max="9472" width="9.109375" style="215"/>
    <col min="9473" max="9473" width="39.6640625" style="215" bestFit="1" customWidth="1"/>
    <col min="9474" max="9475" width="8.44140625" style="215" bestFit="1" customWidth="1"/>
    <col min="9476" max="9476" width="8.33203125" style="215" bestFit="1" customWidth="1"/>
    <col min="9477" max="9477" width="8.44140625" style="215" bestFit="1" customWidth="1"/>
    <col min="9478" max="9478" width="8.5546875" style="215" bestFit="1" customWidth="1"/>
    <col min="9479" max="9480" width="8.33203125" style="215" bestFit="1" customWidth="1"/>
    <col min="9481" max="9728" width="9.109375" style="215"/>
    <col min="9729" max="9729" width="39.6640625" style="215" bestFit="1" customWidth="1"/>
    <col min="9730" max="9731" width="8.44140625" style="215" bestFit="1" customWidth="1"/>
    <col min="9732" max="9732" width="8.33203125" style="215" bestFit="1" customWidth="1"/>
    <col min="9733" max="9733" width="8.44140625" style="215" bestFit="1" customWidth="1"/>
    <col min="9734" max="9734" width="8.5546875" style="215" bestFit="1" customWidth="1"/>
    <col min="9735" max="9736" width="8.33203125" style="215" bestFit="1" customWidth="1"/>
    <col min="9737" max="9984" width="9.109375" style="215"/>
    <col min="9985" max="9985" width="39.6640625" style="215" bestFit="1" customWidth="1"/>
    <col min="9986" max="9987" width="8.44140625" style="215" bestFit="1" customWidth="1"/>
    <col min="9988" max="9988" width="8.33203125" style="215" bestFit="1" customWidth="1"/>
    <col min="9989" max="9989" width="8.44140625" style="215" bestFit="1" customWidth="1"/>
    <col min="9990" max="9990" width="8.5546875" style="215" bestFit="1" customWidth="1"/>
    <col min="9991" max="9992" width="8.33203125" style="215" bestFit="1" customWidth="1"/>
    <col min="9993" max="10240" width="9.109375" style="215"/>
    <col min="10241" max="10241" width="39.6640625" style="215" bestFit="1" customWidth="1"/>
    <col min="10242" max="10243" width="8.44140625" style="215" bestFit="1" customWidth="1"/>
    <col min="10244" max="10244" width="8.33203125" style="215" bestFit="1" customWidth="1"/>
    <col min="10245" max="10245" width="8.44140625" style="215" bestFit="1" customWidth="1"/>
    <col min="10246" max="10246" width="8.5546875" style="215" bestFit="1" customWidth="1"/>
    <col min="10247" max="10248" width="8.33203125" style="215" bestFit="1" customWidth="1"/>
    <col min="10249" max="10496" width="9.109375" style="215"/>
    <col min="10497" max="10497" width="39.6640625" style="215" bestFit="1" customWidth="1"/>
    <col min="10498" max="10499" width="8.44140625" style="215" bestFit="1" customWidth="1"/>
    <col min="10500" max="10500" width="8.33203125" style="215" bestFit="1" customWidth="1"/>
    <col min="10501" max="10501" width="8.44140625" style="215" bestFit="1" customWidth="1"/>
    <col min="10502" max="10502" width="8.5546875" style="215" bestFit="1" customWidth="1"/>
    <col min="10503" max="10504" width="8.33203125" style="215" bestFit="1" customWidth="1"/>
    <col min="10505" max="10752" width="9.109375" style="215"/>
    <col min="10753" max="10753" width="39.6640625" style="215" bestFit="1" customWidth="1"/>
    <col min="10754" max="10755" width="8.44140625" style="215" bestFit="1" customWidth="1"/>
    <col min="10756" max="10756" width="8.33203125" style="215" bestFit="1" customWidth="1"/>
    <col min="10757" max="10757" width="8.44140625" style="215" bestFit="1" customWidth="1"/>
    <col min="10758" max="10758" width="8.5546875" style="215" bestFit="1" customWidth="1"/>
    <col min="10759" max="10760" width="8.33203125" style="215" bestFit="1" customWidth="1"/>
    <col min="10761" max="11008" width="9.109375" style="215"/>
    <col min="11009" max="11009" width="39.6640625" style="215" bestFit="1" customWidth="1"/>
    <col min="11010" max="11011" width="8.44140625" style="215" bestFit="1" customWidth="1"/>
    <col min="11012" max="11012" width="8.33203125" style="215" bestFit="1" customWidth="1"/>
    <col min="11013" max="11013" width="8.44140625" style="215" bestFit="1" customWidth="1"/>
    <col min="11014" max="11014" width="8.5546875" style="215" bestFit="1" customWidth="1"/>
    <col min="11015" max="11016" width="8.33203125" style="215" bestFit="1" customWidth="1"/>
    <col min="11017" max="11264" width="9.109375" style="215"/>
    <col min="11265" max="11265" width="39.6640625" style="215" bestFit="1" customWidth="1"/>
    <col min="11266" max="11267" width="8.44140625" style="215" bestFit="1" customWidth="1"/>
    <col min="11268" max="11268" width="8.33203125" style="215" bestFit="1" customWidth="1"/>
    <col min="11269" max="11269" width="8.44140625" style="215" bestFit="1" customWidth="1"/>
    <col min="11270" max="11270" width="8.5546875" style="215" bestFit="1" customWidth="1"/>
    <col min="11271" max="11272" width="8.33203125" style="215" bestFit="1" customWidth="1"/>
    <col min="11273" max="11520" width="9.109375" style="215"/>
    <col min="11521" max="11521" width="39.6640625" style="215" bestFit="1" customWidth="1"/>
    <col min="11522" max="11523" width="8.44140625" style="215" bestFit="1" customWidth="1"/>
    <col min="11524" max="11524" width="8.33203125" style="215" bestFit="1" customWidth="1"/>
    <col min="11525" max="11525" width="8.44140625" style="215" bestFit="1" customWidth="1"/>
    <col min="11526" max="11526" width="8.5546875" style="215" bestFit="1" customWidth="1"/>
    <col min="11527" max="11528" width="8.33203125" style="215" bestFit="1" customWidth="1"/>
    <col min="11529" max="11776" width="9.109375" style="215"/>
    <col min="11777" max="11777" width="39.6640625" style="215" bestFit="1" customWidth="1"/>
    <col min="11778" max="11779" width="8.44140625" style="215" bestFit="1" customWidth="1"/>
    <col min="11780" max="11780" width="8.33203125" style="215" bestFit="1" customWidth="1"/>
    <col min="11781" max="11781" width="8.44140625" style="215" bestFit="1" customWidth="1"/>
    <col min="11782" max="11782" width="8.5546875" style="215" bestFit="1" customWidth="1"/>
    <col min="11783" max="11784" width="8.33203125" style="215" bestFit="1" customWidth="1"/>
    <col min="11785" max="12032" width="9.109375" style="215"/>
    <col min="12033" max="12033" width="39.6640625" style="215" bestFit="1" customWidth="1"/>
    <col min="12034" max="12035" width="8.44140625" style="215" bestFit="1" customWidth="1"/>
    <col min="12036" max="12036" width="8.33203125" style="215" bestFit="1" customWidth="1"/>
    <col min="12037" max="12037" width="8.44140625" style="215" bestFit="1" customWidth="1"/>
    <col min="12038" max="12038" width="8.5546875" style="215" bestFit="1" customWidth="1"/>
    <col min="12039" max="12040" width="8.33203125" style="215" bestFit="1" customWidth="1"/>
    <col min="12041" max="12288" width="9.109375" style="215"/>
    <col min="12289" max="12289" width="39.6640625" style="215" bestFit="1" customWidth="1"/>
    <col min="12290" max="12291" width="8.44140625" style="215" bestFit="1" customWidth="1"/>
    <col min="12292" max="12292" width="8.33203125" style="215" bestFit="1" customWidth="1"/>
    <col min="12293" max="12293" width="8.44140625" style="215" bestFit="1" customWidth="1"/>
    <col min="12294" max="12294" width="8.5546875" style="215" bestFit="1" customWidth="1"/>
    <col min="12295" max="12296" width="8.33203125" style="215" bestFit="1" customWidth="1"/>
    <col min="12297" max="12544" width="9.109375" style="215"/>
    <col min="12545" max="12545" width="39.6640625" style="215" bestFit="1" customWidth="1"/>
    <col min="12546" max="12547" width="8.44140625" style="215" bestFit="1" customWidth="1"/>
    <col min="12548" max="12548" width="8.33203125" style="215" bestFit="1" customWidth="1"/>
    <col min="12549" max="12549" width="8.44140625" style="215" bestFit="1" customWidth="1"/>
    <col min="12550" max="12550" width="8.5546875" style="215" bestFit="1" customWidth="1"/>
    <col min="12551" max="12552" width="8.33203125" style="215" bestFit="1" customWidth="1"/>
    <col min="12553" max="12800" width="9.109375" style="215"/>
    <col min="12801" max="12801" width="39.6640625" style="215" bestFit="1" customWidth="1"/>
    <col min="12802" max="12803" width="8.44140625" style="215" bestFit="1" customWidth="1"/>
    <col min="12804" max="12804" width="8.33203125" style="215" bestFit="1" customWidth="1"/>
    <col min="12805" max="12805" width="8.44140625" style="215" bestFit="1" customWidth="1"/>
    <col min="12806" max="12806" width="8.5546875" style="215" bestFit="1" customWidth="1"/>
    <col min="12807" max="12808" width="8.33203125" style="215" bestFit="1" customWidth="1"/>
    <col min="12809" max="13056" width="9.109375" style="215"/>
    <col min="13057" max="13057" width="39.6640625" style="215" bestFit="1" customWidth="1"/>
    <col min="13058" max="13059" width="8.44140625" style="215" bestFit="1" customWidth="1"/>
    <col min="13060" max="13060" width="8.33203125" style="215" bestFit="1" customWidth="1"/>
    <col min="13061" max="13061" width="8.44140625" style="215" bestFit="1" customWidth="1"/>
    <col min="13062" max="13062" width="8.5546875" style="215" bestFit="1" customWidth="1"/>
    <col min="13063" max="13064" width="8.33203125" style="215" bestFit="1" customWidth="1"/>
    <col min="13065" max="13312" width="9.109375" style="215"/>
    <col min="13313" max="13313" width="39.6640625" style="215" bestFit="1" customWidth="1"/>
    <col min="13314" max="13315" width="8.44140625" style="215" bestFit="1" customWidth="1"/>
    <col min="13316" max="13316" width="8.33203125" style="215" bestFit="1" customWidth="1"/>
    <col min="13317" max="13317" width="8.44140625" style="215" bestFit="1" customWidth="1"/>
    <col min="13318" max="13318" width="8.5546875" style="215" bestFit="1" customWidth="1"/>
    <col min="13319" max="13320" width="8.33203125" style="215" bestFit="1" customWidth="1"/>
    <col min="13321" max="13568" width="9.109375" style="215"/>
    <col min="13569" max="13569" width="39.6640625" style="215" bestFit="1" customWidth="1"/>
    <col min="13570" max="13571" width="8.44140625" style="215" bestFit="1" customWidth="1"/>
    <col min="13572" max="13572" width="8.33203125" style="215" bestFit="1" customWidth="1"/>
    <col min="13573" max="13573" width="8.44140625" style="215" bestFit="1" customWidth="1"/>
    <col min="13574" max="13574" width="8.5546875" style="215" bestFit="1" customWidth="1"/>
    <col min="13575" max="13576" width="8.33203125" style="215" bestFit="1" customWidth="1"/>
    <col min="13577" max="13824" width="9.109375" style="215"/>
    <col min="13825" max="13825" width="39.6640625" style="215" bestFit="1" customWidth="1"/>
    <col min="13826" max="13827" width="8.44140625" style="215" bestFit="1" customWidth="1"/>
    <col min="13828" max="13828" width="8.33203125" style="215" bestFit="1" customWidth="1"/>
    <col min="13829" max="13829" width="8.44140625" style="215" bestFit="1" customWidth="1"/>
    <col min="13830" max="13830" width="8.5546875" style="215" bestFit="1" customWidth="1"/>
    <col min="13831" max="13832" width="8.33203125" style="215" bestFit="1" customWidth="1"/>
    <col min="13833" max="14080" width="9.109375" style="215"/>
    <col min="14081" max="14081" width="39.6640625" style="215" bestFit="1" customWidth="1"/>
    <col min="14082" max="14083" width="8.44140625" style="215" bestFit="1" customWidth="1"/>
    <col min="14084" max="14084" width="8.33203125" style="215" bestFit="1" customWidth="1"/>
    <col min="14085" max="14085" width="8.44140625" style="215" bestFit="1" customWidth="1"/>
    <col min="14086" max="14086" width="8.5546875" style="215" bestFit="1" customWidth="1"/>
    <col min="14087" max="14088" width="8.33203125" style="215" bestFit="1" customWidth="1"/>
    <col min="14089" max="14336" width="9.109375" style="215"/>
    <col min="14337" max="14337" width="39.6640625" style="215" bestFit="1" customWidth="1"/>
    <col min="14338" max="14339" width="8.44140625" style="215" bestFit="1" customWidth="1"/>
    <col min="14340" max="14340" width="8.33203125" style="215" bestFit="1" customWidth="1"/>
    <col min="14341" max="14341" width="8.44140625" style="215" bestFit="1" customWidth="1"/>
    <col min="14342" max="14342" width="8.5546875" style="215" bestFit="1" customWidth="1"/>
    <col min="14343" max="14344" width="8.33203125" style="215" bestFit="1" customWidth="1"/>
    <col min="14345" max="14592" width="9.109375" style="215"/>
    <col min="14593" max="14593" width="39.6640625" style="215" bestFit="1" customWidth="1"/>
    <col min="14594" max="14595" width="8.44140625" style="215" bestFit="1" customWidth="1"/>
    <col min="14596" max="14596" width="8.33203125" style="215" bestFit="1" customWidth="1"/>
    <col min="14597" max="14597" width="8.44140625" style="215" bestFit="1" customWidth="1"/>
    <col min="14598" max="14598" width="8.5546875" style="215" bestFit="1" customWidth="1"/>
    <col min="14599" max="14600" width="8.33203125" style="215" bestFit="1" customWidth="1"/>
    <col min="14601" max="14848" width="9.109375" style="215"/>
    <col min="14849" max="14849" width="39.6640625" style="215" bestFit="1" customWidth="1"/>
    <col min="14850" max="14851" width="8.44140625" style="215" bestFit="1" customWidth="1"/>
    <col min="14852" max="14852" width="8.33203125" style="215" bestFit="1" customWidth="1"/>
    <col min="14853" max="14853" width="8.44140625" style="215" bestFit="1" customWidth="1"/>
    <col min="14854" max="14854" width="8.5546875" style="215" bestFit="1" customWidth="1"/>
    <col min="14855" max="14856" width="8.33203125" style="215" bestFit="1" customWidth="1"/>
    <col min="14857" max="15104" width="9.109375" style="215"/>
    <col min="15105" max="15105" width="39.6640625" style="215" bestFit="1" customWidth="1"/>
    <col min="15106" max="15107" width="8.44140625" style="215" bestFit="1" customWidth="1"/>
    <col min="15108" max="15108" width="8.33203125" style="215" bestFit="1" customWidth="1"/>
    <col min="15109" max="15109" width="8.44140625" style="215" bestFit="1" customWidth="1"/>
    <col min="15110" max="15110" width="8.5546875" style="215" bestFit="1" customWidth="1"/>
    <col min="15111" max="15112" width="8.33203125" style="215" bestFit="1" customWidth="1"/>
    <col min="15113" max="15360" width="9.109375" style="215"/>
    <col min="15361" max="15361" width="39.6640625" style="215" bestFit="1" customWidth="1"/>
    <col min="15362" max="15363" width="8.44140625" style="215" bestFit="1" customWidth="1"/>
    <col min="15364" max="15364" width="8.33203125" style="215" bestFit="1" customWidth="1"/>
    <col min="15365" max="15365" width="8.44140625" style="215" bestFit="1" customWidth="1"/>
    <col min="15366" max="15366" width="8.5546875" style="215" bestFit="1" customWidth="1"/>
    <col min="15367" max="15368" width="8.33203125" style="215" bestFit="1" customWidth="1"/>
    <col min="15369" max="15616" width="9.109375" style="215"/>
    <col min="15617" max="15617" width="39.6640625" style="215" bestFit="1" customWidth="1"/>
    <col min="15618" max="15619" width="8.44140625" style="215" bestFit="1" customWidth="1"/>
    <col min="15620" max="15620" width="8.33203125" style="215" bestFit="1" customWidth="1"/>
    <col min="15621" max="15621" width="8.44140625" style="215" bestFit="1" customWidth="1"/>
    <col min="15622" max="15622" width="8.5546875" style="215" bestFit="1" customWidth="1"/>
    <col min="15623" max="15624" width="8.33203125" style="215" bestFit="1" customWidth="1"/>
    <col min="15625" max="15872" width="9.109375" style="215"/>
    <col min="15873" max="15873" width="39.6640625" style="215" bestFit="1" customWidth="1"/>
    <col min="15874" max="15875" width="8.44140625" style="215" bestFit="1" customWidth="1"/>
    <col min="15876" max="15876" width="8.33203125" style="215" bestFit="1" customWidth="1"/>
    <col min="15877" max="15877" width="8.44140625" style="215" bestFit="1" customWidth="1"/>
    <col min="15878" max="15878" width="8.5546875" style="215" bestFit="1" customWidth="1"/>
    <col min="15879" max="15880" width="8.33203125" style="215" bestFit="1" customWidth="1"/>
    <col min="15881" max="16128" width="9.109375" style="215"/>
    <col min="16129" max="16129" width="39.6640625" style="215" bestFit="1" customWidth="1"/>
    <col min="16130" max="16131" width="8.44140625" style="215" bestFit="1" customWidth="1"/>
    <col min="16132" max="16132" width="8.33203125" style="215" bestFit="1" customWidth="1"/>
    <col min="16133" max="16133" width="8.44140625" style="215" bestFit="1" customWidth="1"/>
    <col min="16134" max="16134" width="8.5546875" style="215" bestFit="1" customWidth="1"/>
    <col min="16135" max="16136" width="8.33203125" style="215" bestFit="1" customWidth="1"/>
    <col min="16137" max="16384" width="9.109375" style="215"/>
  </cols>
  <sheetData>
    <row r="1" spans="1:9" x14ac:dyDescent="0.2">
      <c r="A1" s="214"/>
    </row>
    <row r="2" spans="1:9" s="216" customFormat="1" x14ac:dyDescent="0.2">
      <c r="A2" s="216" t="s">
        <v>161</v>
      </c>
    </row>
    <row r="3" spans="1:9" s="216" customFormat="1" x14ac:dyDescent="0.2">
      <c r="A3" s="216" t="s">
        <v>162</v>
      </c>
    </row>
    <row r="4" spans="1:9" s="216" customFormat="1" x14ac:dyDescent="0.2">
      <c r="A4" s="216" t="s">
        <v>163</v>
      </c>
    </row>
    <row r="5" spans="1:9" s="218" customFormat="1" x14ac:dyDescent="0.2">
      <c r="A5" s="217" t="s">
        <v>164</v>
      </c>
    </row>
    <row r="6" spans="1:9" s="218" customFormat="1" x14ac:dyDescent="0.2">
      <c r="A6" s="217"/>
    </row>
    <row r="7" spans="1:9" s="218" customFormat="1" ht="21.9" customHeight="1" x14ac:dyDescent="0.35">
      <c r="A7" s="7" t="s">
        <v>445</v>
      </c>
      <c r="B7" s="366" t="s">
        <v>165</v>
      </c>
      <c r="C7" s="366"/>
      <c r="D7" s="367"/>
      <c r="E7" s="368" t="s">
        <v>283</v>
      </c>
      <c r="F7" s="369"/>
      <c r="G7" s="369"/>
      <c r="H7" s="219"/>
    </row>
    <row r="8" spans="1:9" s="218" customFormat="1" ht="18" x14ac:dyDescent="0.35">
      <c r="A8" s="7" t="s">
        <v>435</v>
      </c>
      <c r="B8" s="220">
        <v>2012</v>
      </c>
      <c r="C8" s="220">
        <v>2013</v>
      </c>
      <c r="D8" s="220">
        <v>2014</v>
      </c>
      <c r="E8" s="220">
        <v>2015</v>
      </c>
      <c r="F8" s="220">
        <v>2016</v>
      </c>
      <c r="G8" s="220">
        <v>2017</v>
      </c>
      <c r="H8" s="220">
        <v>2018</v>
      </c>
    </row>
    <row r="11" spans="1:9" x14ac:dyDescent="0.2">
      <c r="A11" s="216" t="s">
        <v>80</v>
      </c>
    </row>
    <row r="12" spans="1:9" x14ac:dyDescent="0.2">
      <c r="A12" s="221" t="s">
        <v>166</v>
      </c>
      <c r="B12" s="222">
        <v>0</v>
      </c>
      <c r="C12" s="222">
        <v>0</v>
      </c>
      <c r="D12" s="222">
        <v>0</v>
      </c>
      <c r="E12" s="222">
        <v>364</v>
      </c>
      <c r="F12" s="222">
        <v>18</v>
      </c>
      <c r="G12" s="222">
        <v>37</v>
      </c>
      <c r="H12" s="222">
        <v>0</v>
      </c>
      <c r="I12" s="223"/>
    </row>
    <row r="13" spans="1:9" x14ac:dyDescent="0.2">
      <c r="A13" s="224" t="s">
        <v>81</v>
      </c>
      <c r="B13" s="225">
        <v>0</v>
      </c>
      <c r="C13" s="225">
        <v>0</v>
      </c>
      <c r="D13" s="225">
        <v>0</v>
      </c>
      <c r="E13" s="225">
        <v>364</v>
      </c>
      <c r="F13" s="225">
        <v>18</v>
      </c>
      <c r="G13" s="225">
        <v>37</v>
      </c>
      <c r="H13" s="225">
        <v>0</v>
      </c>
      <c r="I13" s="223"/>
    </row>
    <row r="14" spans="1:9" x14ac:dyDescent="0.2">
      <c r="B14" s="223"/>
      <c r="C14" s="223"/>
      <c r="D14" s="223"/>
      <c r="E14" s="223"/>
      <c r="F14" s="223"/>
      <c r="G14" s="223"/>
      <c r="H14" s="223"/>
      <c r="I14" s="223"/>
    </row>
    <row r="15" spans="1:9" x14ac:dyDescent="0.2">
      <c r="A15" s="216" t="s">
        <v>167</v>
      </c>
      <c r="B15" s="223"/>
      <c r="C15" s="223"/>
      <c r="D15" s="223"/>
      <c r="E15" s="223"/>
      <c r="F15" s="223"/>
      <c r="G15" s="223"/>
      <c r="H15" s="223"/>
      <c r="I15" s="223"/>
    </row>
    <row r="16" spans="1:9" x14ac:dyDescent="0.2">
      <c r="A16" s="226" t="s">
        <v>168</v>
      </c>
      <c r="B16" s="223">
        <v>1407.01511175</v>
      </c>
      <c r="C16" s="223">
        <v>206.23620649</v>
      </c>
      <c r="D16" s="223">
        <v>-0.25962148000000002</v>
      </c>
      <c r="E16" s="223">
        <v>0</v>
      </c>
      <c r="F16" s="223">
        <v>0</v>
      </c>
      <c r="G16" s="223">
        <v>0</v>
      </c>
      <c r="H16" s="223">
        <v>0</v>
      </c>
      <c r="I16" s="223"/>
    </row>
    <row r="17" spans="1:9" x14ac:dyDescent="0.2">
      <c r="A17" s="226" t="s">
        <v>169</v>
      </c>
      <c r="B17" s="223">
        <v>35.918957679999998</v>
      </c>
      <c r="C17" s="223">
        <v>34.145329950000004</v>
      </c>
      <c r="D17" s="223">
        <v>19.989992440000002</v>
      </c>
      <c r="E17" s="223">
        <v>29</v>
      </c>
      <c r="F17" s="223">
        <v>16</v>
      </c>
      <c r="G17" s="223">
        <v>3</v>
      </c>
      <c r="H17" s="223">
        <v>1</v>
      </c>
      <c r="I17" s="223"/>
    </row>
    <row r="18" spans="1:9" x14ac:dyDescent="0.2">
      <c r="A18" s="226" t="s">
        <v>170</v>
      </c>
      <c r="B18" s="223">
        <v>41.512145719999999</v>
      </c>
      <c r="C18" s="223">
        <v>8.1006576900000002</v>
      </c>
      <c r="D18" s="223">
        <v>2.3830358500000002</v>
      </c>
      <c r="E18" s="223">
        <v>1</v>
      </c>
      <c r="F18" s="223">
        <v>1</v>
      </c>
      <c r="G18" s="223">
        <v>0</v>
      </c>
      <c r="H18" s="223">
        <v>0</v>
      </c>
      <c r="I18" s="223"/>
    </row>
    <row r="19" spans="1:9" x14ac:dyDescent="0.2">
      <c r="A19" s="226" t="s">
        <v>171</v>
      </c>
      <c r="B19" s="223">
        <v>0</v>
      </c>
      <c r="C19" s="223">
        <v>0</v>
      </c>
      <c r="D19" s="223">
        <v>5.4997382799999999</v>
      </c>
      <c r="E19" s="223">
        <v>52</v>
      </c>
      <c r="F19" s="223">
        <v>44</v>
      </c>
      <c r="G19" s="223">
        <v>77</v>
      </c>
      <c r="H19" s="223">
        <v>51.2</v>
      </c>
      <c r="I19" s="223"/>
    </row>
    <row r="20" spans="1:9" x14ac:dyDescent="0.2">
      <c r="A20" s="226" t="s">
        <v>172</v>
      </c>
      <c r="B20" s="222">
        <v>29.881155050000004</v>
      </c>
      <c r="C20" s="222">
        <v>29.123387839999999</v>
      </c>
      <c r="D20" s="222">
        <v>20.429102950000001</v>
      </c>
      <c r="E20" s="222">
        <v>22</v>
      </c>
      <c r="F20" s="222">
        <v>29</v>
      </c>
      <c r="G20" s="222">
        <v>22</v>
      </c>
      <c r="H20" s="222">
        <v>2.1</v>
      </c>
      <c r="I20" s="223"/>
    </row>
    <row r="21" spans="1:9" x14ac:dyDescent="0.2">
      <c r="A21" s="224" t="s">
        <v>158</v>
      </c>
      <c r="B21" s="225">
        <v>1514.3273701999999</v>
      </c>
      <c r="C21" s="225">
        <v>277.60558197</v>
      </c>
      <c r="D21" s="225">
        <v>48.042248040000004</v>
      </c>
      <c r="E21" s="225">
        <v>104</v>
      </c>
      <c r="F21" s="225">
        <v>90</v>
      </c>
      <c r="G21" s="225">
        <v>101</v>
      </c>
      <c r="H21" s="225">
        <v>54</v>
      </c>
      <c r="I21" s="223"/>
    </row>
    <row r="22" spans="1:9" x14ac:dyDescent="0.2">
      <c r="A22" s="227"/>
      <c r="B22" s="223"/>
      <c r="C22" s="223"/>
      <c r="D22" s="223"/>
      <c r="E22" s="223"/>
      <c r="F22" s="223"/>
      <c r="G22" s="223"/>
      <c r="H22" s="223"/>
      <c r="I22" s="223"/>
    </row>
    <row r="23" spans="1:9" x14ac:dyDescent="0.2">
      <c r="A23" s="216" t="s">
        <v>76</v>
      </c>
      <c r="B23" s="223"/>
      <c r="C23" s="223"/>
      <c r="D23" s="223"/>
      <c r="E23" s="223"/>
      <c r="F23" s="223"/>
      <c r="G23" s="223"/>
      <c r="H23" s="223"/>
      <c r="I23" s="223"/>
    </row>
    <row r="24" spans="1:9" x14ac:dyDescent="0.2">
      <c r="A24" s="227" t="s">
        <v>168</v>
      </c>
      <c r="B24" s="223">
        <v>15.259915569999999</v>
      </c>
      <c r="C24" s="223">
        <v>-0.17228152999999999</v>
      </c>
      <c r="D24" s="223">
        <v>-1.46956E-3</v>
      </c>
      <c r="E24" s="223">
        <v>1.8365000000000002E-4</v>
      </c>
      <c r="F24" s="223">
        <v>0</v>
      </c>
      <c r="G24" s="223">
        <v>0</v>
      </c>
      <c r="H24" s="223">
        <v>0</v>
      </c>
      <c r="I24" s="223"/>
    </row>
    <row r="25" spans="1:9" x14ac:dyDescent="0.2">
      <c r="A25" s="227" t="s">
        <v>173</v>
      </c>
      <c r="B25" s="222">
        <v>0.21795498999999999</v>
      </c>
      <c r="C25" s="222">
        <v>-0.21866273999999999</v>
      </c>
      <c r="D25" s="222">
        <v>0</v>
      </c>
      <c r="E25" s="222">
        <v>0</v>
      </c>
      <c r="F25" s="222">
        <v>0</v>
      </c>
      <c r="G25" s="222">
        <v>0</v>
      </c>
      <c r="H25" s="222">
        <v>0</v>
      </c>
      <c r="I25" s="223"/>
    </row>
    <row r="26" spans="1:9" x14ac:dyDescent="0.2">
      <c r="A26" s="224" t="s">
        <v>79</v>
      </c>
      <c r="B26" s="225">
        <v>15.47787056</v>
      </c>
      <c r="C26" s="225">
        <v>-0.39094426999999998</v>
      </c>
      <c r="D26" s="225">
        <v>-7.6475999999999996E-4</v>
      </c>
      <c r="E26" s="225">
        <v>1.8365000000000002E-4</v>
      </c>
      <c r="F26" s="225">
        <v>-3.9459999999999998E-5</v>
      </c>
      <c r="G26" s="225">
        <v>0</v>
      </c>
      <c r="H26" s="225">
        <v>0</v>
      </c>
      <c r="I26" s="223"/>
    </row>
    <row r="27" spans="1:9" x14ac:dyDescent="0.2">
      <c r="A27" s="227"/>
      <c r="B27" s="223"/>
      <c r="C27" s="223"/>
      <c r="D27" s="223"/>
      <c r="E27" s="223"/>
      <c r="F27" s="223"/>
      <c r="G27" s="223"/>
      <c r="H27" s="223"/>
      <c r="I27" s="223"/>
    </row>
    <row r="28" spans="1:9" x14ac:dyDescent="0.2">
      <c r="A28" s="216" t="s">
        <v>159</v>
      </c>
      <c r="B28" s="223"/>
      <c r="C28" s="223"/>
      <c r="D28" s="223"/>
      <c r="E28" s="223"/>
      <c r="F28" s="223"/>
      <c r="G28" s="223"/>
      <c r="H28" s="223"/>
      <c r="I28" s="223"/>
    </row>
    <row r="29" spans="1:9" x14ac:dyDescent="0.2">
      <c r="A29" s="227" t="s">
        <v>174</v>
      </c>
      <c r="B29" s="223">
        <v>201.21746946000002</v>
      </c>
      <c r="C29" s="223">
        <v>62.370080460000004</v>
      </c>
      <c r="D29" s="223">
        <v>52.774463920000002</v>
      </c>
      <c r="E29" s="223">
        <v>12.211518029999999</v>
      </c>
      <c r="F29" s="223">
        <v>3</v>
      </c>
      <c r="G29" s="223">
        <v>0</v>
      </c>
      <c r="H29" s="223">
        <v>0</v>
      </c>
      <c r="I29" s="223"/>
    </row>
    <row r="30" spans="1:9" x14ac:dyDescent="0.2">
      <c r="A30" s="224" t="s">
        <v>160</v>
      </c>
      <c r="B30" s="225">
        <v>201.21746946000002</v>
      </c>
      <c r="C30" s="225">
        <v>62.370080460000004</v>
      </c>
      <c r="D30" s="225">
        <v>52.774463920000002</v>
      </c>
      <c r="E30" s="225">
        <v>12.211518029999999</v>
      </c>
      <c r="F30" s="225">
        <v>5.8457350699999999</v>
      </c>
      <c r="G30" s="225">
        <v>2.4514286699999999</v>
      </c>
      <c r="H30" s="225">
        <v>2.3393130099999997</v>
      </c>
      <c r="I30" s="223"/>
    </row>
    <row r="31" spans="1:9" x14ac:dyDescent="0.2">
      <c r="B31" s="223"/>
      <c r="C31" s="223"/>
      <c r="D31" s="223"/>
      <c r="E31" s="223"/>
      <c r="F31" s="223"/>
      <c r="G31" s="223"/>
      <c r="H31" s="223"/>
      <c r="I31" s="223"/>
    </row>
    <row r="32" spans="1:9" x14ac:dyDescent="0.2">
      <c r="A32" s="216" t="s">
        <v>143</v>
      </c>
      <c r="B32" s="223"/>
      <c r="C32" s="223"/>
      <c r="D32" s="223"/>
      <c r="E32" s="223"/>
      <c r="F32" s="223"/>
      <c r="G32" s="223"/>
      <c r="H32" s="223"/>
      <c r="I32" s="223"/>
    </row>
    <row r="33" spans="1:9" ht="11.25" customHeight="1" x14ac:dyDescent="0.2">
      <c r="A33" s="228" t="s">
        <v>175</v>
      </c>
      <c r="B33" s="223">
        <v>-8.0682030000000002E-2</v>
      </c>
      <c r="C33" s="223">
        <v>-1.5478800000000002E-3</v>
      </c>
      <c r="D33" s="223">
        <v>0</v>
      </c>
      <c r="E33" s="223">
        <v>0</v>
      </c>
      <c r="F33" s="223">
        <v>0</v>
      </c>
      <c r="G33" s="223">
        <v>0</v>
      </c>
      <c r="H33" s="223">
        <v>0</v>
      </c>
      <c r="I33" s="223"/>
    </row>
    <row r="34" spans="1:9" ht="11.25" customHeight="1" x14ac:dyDescent="0.2">
      <c r="A34" s="228" t="s">
        <v>176</v>
      </c>
      <c r="B34" s="223">
        <v>-0.51771164000000003</v>
      </c>
      <c r="C34" s="223">
        <v>0.34404071999999997</v>
      </c>
      <c r="D34" s="223">
        <v>-2.1478600000000001E-3</v>
      </c>
      <c r="E34" s="223">
        <v>0</v>
      </c>
      <c r="F34" s="223">
        <v>0</v>
      </c>
      <c r="G34" s="223">
        <v>0</v>
      </c>
      <c r="H34" s="223">
        <v>0</v>
      </c>
      <c r="I34" s="223"/>
    </row>
    <row r="35" spans="1:9" ht="11.25" customHeight="1" x14ac:dyDescent="0.2">
      <c r="A35" s="228" t="s">
        <v>177</v>
      </c>
      <c r="B35" s="223">
        <v>1.0589665499999998</v>
      </c>
      <c r="C35" s="223">
        <v>0.13601994999999997</v>
      </c>
      <c r="D35" s="223">
        <v>0.30316210999999998</v>
      </c>
      <c r="E35" s="223">
        <v>0</v>
      </c>
      <c r="F35" s="223">
        <v>0</v>
      </c>
      <c r="G35" s="223">
        <v>0</v>
      </c>
      <c r="H35" s="223">
        <v>0</v>
      </c>
      <c r="I35" s="223"/>
    </row>
    <row r="36" spans="1:9" x14ac:dyDescent="0.2">
      <c r="A36" s="226" t="s">
        <v>178</v>
      </c>
      <c r="B36" s="223">
        <v>521.04528053000001</v>
      </c>
      <c r="C36" s="223">
        <v>388.22926386</v>
      </c>
      <c r="D36" s="223">
        <v>147.27429254</v>
      </c>
      <c r="E36" s="223">
        <v>18</v>
      </c>
      <c r="F36" s="223">
        <v>4</v>
      </c>
      <c r="G36" s="223">
        <v>0</v>
      </c>
      <c r="H36" s="223">
        <v>0</v>
      </c>
      <c r="I36" s="223"/>
    </row>
    <row r="37" spans="1:9" x14ac:dyDescent="0.2">
      <c r="A37" s="226" t="s">
        <v>179</v>
      </c>
      <c r="B37" s="223">
        <v>283.66728038000002</v>
      </c>
      <c r="C37" s="223">
        <v>98.216370170000005</v>
      </c>
      <c r="D37" s="223">
        <v>13.954953060000001</v>
      </c>
      <c r="E37" s="223">
        <v>2</v>
      </c>
      <c r="F37" s="223">
        <v>0</v>
      </c>
      <c r="G37" s="223">
        <v>0</v>
      </c>
      <c r="H37" s="223">
        <v>0</v>
      </c>
      <c r="I37" s="223"/>
    </row>
    <row r="38" spans="1:9" x14ac:dyDescent="0.2">
      <c r="A38" s="226" t="s">
        <v>180</v>
      </c>
      <c r="B38" s="223">
        <v>59.20679947</v>
      </c>
      <c r="C38" s="223">
        <v>198.51587000000001</v>
      </c>
      <c r="D38" s="223">
        <v>563.40330439000002</v>
      </c>
      <c r="E38" s="223">
        <v>206</v>
      </c>
      <c r="F38" s="223">
        <v>37</v>
      </c>
      <c r="G38" s="223">
        <v>0</v>
      </c>
      <c r="H38" s="223">
        <v>0</v>
      </c>
      <c r="I38" s="223"/>
    </row>
    <row r="39" spans="1:9" x14ac:dyDescent="0.2">
      <c r="A39" s="226" t="s">
        <v>173</v>
      </c>
      <c r="B39" s="223">
        <v>0.36297945000000004</v>
      </c>
      <c r="C39" s="223">
        <v>2.4961780700000005</v>
      </c>
      <c r="D39" s="223">
        <v>24.826006870000001</v>
      </c>
      <c r="E39" s="223">
        <v>67</v>
      </c>
      <c r="F39" s="223">
        <v>142</v>
      </c>
      <c r="G39" s="223">
        <v>0</v>
      </c>
      <c r="H39" s="223">
        <v>0</v>
      </c>
      <c r="I39" s="223"/>
    </row>
    <row r="40" spans="1:9" x14ac:dyDescent="0.2">
      <c r="A40" s="226" t="s">
        <v>181</v>
      </c>
      <c r="B40" s="223">
        <v>0</v>
      </c>
      <c r="C40" s="223">
        <v>0</v>
      </c>
      <c r="D40" s="223">
        <v>0</v>
      </c>
      <c r="E40" s="223">
        <v>0</v>
      </c>
      <c r="F40" s="223">
        <v>231</v>
      </c>
      <c r="G40" s="223">
        <v>559</v>
      </c>
      <c r="H40" s="223">
        <v>182</v>
      </c>
      <c r="I40" s="223"/>
    </row>
    <row r="41" spans="1:9" x14ac:dyDescent="0.2">
      <c r="A41" s="226" t="s">
        <v>182</v>
      </c>
      <c r="B41" s="223">
        <v>0</v>
      </c>
      <c r="C41" s="223">
        <v>0</v>
      </c>
      <c r="D41" s="223">
        <v>0</v>
      </c>
      <c r="E41" s="223">
        <v>0</v>
      </c>
      <c r="F41" s="223">
        <v>0</v>
      </c>
      <c r="G41" s="223">
        <v>0</v>
      </c>
      <c r="H41" s="223">
        <v>0</v>
      </c>
      <c r="I41" s="223"/>
    </row>
    <row r="42" spans="1:9" x14ac:dyDescent="0.2">
      <c r="A42" s="226" t="s">
        <v>183</v>
      </c>
      <c r="B42" s="223">
        <v>-32.498449950000001</v>
      </c>
      <c r="C42" s="223">
        <v>1.5145E-3</v>
      </c>
      <c r="D42" s="223">
        <v>-1.0122540000000001E-2</v>
      </c>
      <c r="E42" s="223">
        <v>0</v>
      </c>
      <c r="F42" s="223">
        <v>0</v>
      </c>
      <c r="G42" s="223">
        <v>0</v>
      </c>
      <c r="H42" s="223">
        <v>0</v>
      </c>
      <c r="I42" s="223"/>
    </row>
    <row r="43" spans="1:9" x14ac:dyDescent="0.2">
      <c r="A43" s="226" t="s">
        <v>184</v>
      </c>
      <c r="B43" s="223">
        <v>0.46057287999999985</v>
      </c>
      <c r="C43" s="223">
        <v>0.47851278999999991</v>
      </c>
      <c r="D43" s="223">
        <v>0.30101424999999998</v>
      </c>
      <c r="E43" s="223">
        <v>0.95434114999999997</v>
      </c>
      <c r="F43" s="223">
        <v>0</v>
      </c>
      <c r="G43" s="223">
        <v>0</v>
      </c>
      <c r="H43" s="223">
        <v>0</v>
      </c>
      <c r="I43" s="223"/>
    </row>
    <row r="44" spans="1:9" x14ac:dyDescent="0.2">
      <c r="A44" s="226" t="s">
        <v>185</v>
      </c>
      <c r="B44" s="223"/>
      <c r="C44" s="223"/>
      <c r="D44" s="223"/>
      <c r="E44" s="223"/>
      <c r="F44" s="223"/>
      <c r="G44" s="223"/>
      <c r="H44" s="223"/>
      <c r="I44" s="223"/>
    </row>
    <row r="45" spans="1:9" x14ac:dyDescent="0.2">
      <c r="A45" s="228" t="s">
        <v>186</v>
      </c>
      <c r="B45" s="223">
        <v>0</v>
      </c>
      <c r="C45" s="223">
        <v>0</v>
      </c>
      <c r="D45" s="223">
        <v>0</v>
      </c>
      <c r="E45" s="223">
        <v>209</v>
      </c>
      <c r="F45" s="223">
        <v>281</v>
      </c>
      <c r="G45" s="223">
        <v>18</v>
      </c>
      <c r="H45" s="223">
        <v>0</v>
      </c>
      <c r="I45" s="223"/>
    </row>
    <row r="46" spans="1:9" x14ac:dyDescent="0.2">
      <c r="A46" s="228" t="s">
        <v>187</v>
      </c>
      <c r="B46" s="223">
        <v>0</v>
      </c>
      <c r="C46" s="223">
        <v>0</v>
      </c>
      <c r="D46" s="223">
        <v>0</v>
      </c>
      <c r="E46" s="223">
        <v>83</v>
      </c>
      <c r="F46" s="223">
        <v>56</v>
      </c>
      <c r="G46" s="223">
        <v>6</v>
      </c>
      <c r="H46" s="223">
        <v>0</v>
      </c>
      <c r="I46" s="223"/>
    </row>
    <row r="47" spans="1:9" x14ac:dyDescent="0.2">
      <c r="A47" s="228" t="s">
        <v>188</v>
      </c>
      <c r="B47" s="223">
        <v>0</v>
      </c>
      <c r="C47" s="223">
        <v>0</v>
      </c>
      <c r="D47" s="223">
        <v>0</v>
      </c>
      <c r="E47" s="223">
        <v>1</v>
      </c>
      <c r="F47" s="223">
        <v>11</v>
      </c>
      <c r="G47" s="223">
        <v>0</v>
      </c>
      <c r="H47" s="223">
        <v>0</v>
      </c>
      <c r="I47" s="223"/>
    </row>
    <row r="48" spans="1:9" x14ac:dyDescent="0.2">
      <c r="A48" s="228" t="s">
        <v>189</v>
      </c>
      <c r="B48" s="223">
        <v>0</v>
      </c>
      <c r="C48" s="223">
        <v>0</v>
      </c>
      <c r="D48" s="223">
        <v>0</v>
      </c>
      <c r="E48" s="223">
        <v>31</v>
      </c>
      <c r="F48" s="223">
        <v>16</v>
      </c>
      <c r="G48" s="223">
        <v>0</v>
      </c>
      <c r="H48" s="223">
        <v>0</v>
      </c>
      <c r="I48" s="223"/>
    </row>
    <row r="49" spans="1:9" x14ac:dyDescent="0.2">
      <c r="A49" s="228" t="s">
        <v>190</v>
      </c>
      <c r="B49" s="222">
        <v>0</v>
      </c>
      <c r="C49" s="222">
        <v>0</v>
      </c>
      <c r="D49" s="222">
        <v>0</v>
      </c>
      <c r="E49" s="222">
        <v>0.29347437999999998</v>
      </c>
      <c r="F49" s="222">
        <v>14</v>
      </c>
      <c r="G49" s="222">
        <v>0</v>
      </c>
      <c r="H49" s="222">
        <v>0</v>
      </c>
      <c r="I49" s="223"/>
    </row>
    <row r="50" spans="1:9" x14ac:dyDescent="0.2">
      <c r="A50" s="229" t="s">
        <v>191</v>
      </c>
      <c r="B50" s="223">
        <v>0</v>
      </c>
      <c r="C50" s="223">
        <v>0</v>
      </c>
      <c r="D50" s="223">
        <v>0</v>
      </c>
      <c r="E50" s="223">
        <v>324</v>
      </c>
      <c r="F50" s="223">
        <v>378</v>
      </c>
      <c r="G50" s="223">
        <v>24</v>
      </c>
      <c r="H50" s="223">
        <v>0</v>
      </c>
      <c r="I50" s="223"/>
    </row>
    <row r="51" spans="1:9" x14ac:dyDescent="0.2">
      <c r="A51" s="226" t="s">
        <v>20</v>
      </c>
      <c r="B51" s="223"/>
      <c r="C51" s="223"/>
      <c r="D51" s="223"/>
      <c r="E51" s="223"/>
      <c r="F51" s="223"/>
      <c r="G51" s="223"/>
      <c r="H51" s="223"/>
      <c r="I51" s="223"/>
    </row>
    <row r="52" spans="1:9" x14ac:dyDescent="0.2">
      <c r="A52" s="228" t="s">
        <v>192</v>
      </c>
      <c r="B52" s="223">
        <v>0</v>
      </c>
      <c r="C52" s="223">
        <v>0</v>
      </c>
      <c r="D52" s="223">
        <v>0</v>
      </c>
      <c r="E52" s="223">
        <v>10</v>
      </c>
      <c r="F52" s="223">
        <v>119</v>
      </c>
      <c r="G52" s="223">
        <v>0</v>
      </c>
      <c r="H52" s="223">
        <v>0</v>
      </c>
      <c r="I52" s="223"/>
    </row>
    <row r="53" spans="1:9" x14ac:dyDescent="0.2">
      <c r="A53" s="228" t="s">
        <v>193</v>
      </c>
      <c r="B53" s="223">
        <v>0</v>
      </c>
      <c r="C53" s="223">
        <v>0</v>
      </c>
      <c r="D53" s="223">
        <v>0</v>
      </c>
      <c r="E53" s="223">
        <v>10.67535741</v>
      </c>
      <c r="F53" s="223">
        <v>123</v>
      </c>
      <c r="G53" s="223">
        <v>0</v>
      </c>
      <c r="H53" s="223">
        <v>0</v>
      </c>
      <c r="I53" s="223"/>
    </row>
    <row r="54" spans="1:9" x14ac:dyDescent="0.2">
      <c r="A54" s="228" t="s">
        <v>194</v>
      </c>
      <c r="B54" s="222">
        <v>0</v>
      </c>
      <c r="C54" s="222">
        <v>0</v>
      </c>
      <c r="D54" s="222">
        <v>0</v>
      </c>
      <c r="E54" s="222">
        <v>8.5016365399999998</v>
      </c>
      <c r="F54" s="222">
        <v>121</v>
      </c>
      <c r="G54" s="222">
        <v>0.54550881999999989</v>
      </c>
      <c r="H54" s="222">
        <v>0</v>
      </c>
      <c r="I54" s="223"/>
    </row>
    <row r="55" spans="1:9" x14ac:dyDescent="0.2">
      <c r="A55" s="229" t="s">
        <v>195</v>
      </c>
      <c r="B55" s="223">
        <v>0</v>
      </c>
      <c r="C55" s="223">
        <v>0</v>
      </c>
      <c r="D55" s="223">
        <v>0</v>
      </c>
      <c r="E55" s="223">
        <v>30</v>
      </c>
      <c r="F55" s="223">
        <v>363</v>
      </c>
      <c r="G55" s="223">
        <v>1</v>
      </c>
      <c r="H55" s="223">
        <v>0</v>
      </c>
      <c r="I55" s="223"/>
    </row>
    <row r="56" spans="1:9" x14ac:dyDescent="0.2">
      <c r="A56" s="224" t="s">
        <v>144</v>
      </c>
      <c r="B56" s="225">
        <v>832.24446276000003</v>
      </c>
      <c r="C56" s="225">
        <v>687.93770939000001</v>
      </c>
      <c r="D56" s="225">
        <v>749.74944857000003</v>
      </c>
      <c r="E56" s="225">
        <v>648</v>
      </c>
      <c r="F56" s="225">
        <v>1156</v>
      </c>
      <c r="G56" s="225">
        <v>583</v>
      </c>
      <c r="H56" s="225">
        <v>182</v>
      </c>
      <c r="I56" s="223"/>
    </row>
    <row r="57" spans="1:9" x14ac:dyDescent="0.2">
      <c r="B57" s="223"/>
      <c r="C57" s="223"/>
      <c r="D57" s="223"/>
      <c r="E57" s="223"/>
      <c r="F57" s="223"/>
      <c r="G57" s="223"/>
      <c r="H57" s="223"/>
      <c r="I57" s="223"/>
    </row>
    <row r="58" spans="1:9" ht="10.8" thickBot="1" x14ac:dyDescent="0.25">
      <c r="A58" s="216" t="s">
        <v>155</v>
      </c>
      <c r="B58" s="230">
        <v>2563.2671729799999</v>
      </c>
      <c r="C58" s="230">
        <v>1027.52242755</v>
      </c>
      <c r="D58" s="230">
        <v>850.56539577000001</v>
      </c>
      <c r="E58" s="230">
        <v>1127</v>
      </c>
      <c r="F58" s="230">
        <v>1266</v>
      </c>
      <c r="G58" s="230">
        <v>722</v>
      </c>
      <c r="H58" s="230">
        <v>236</v>
      </c>
      <c r="I58" s="225"/>
    </row>
    <row r="59" spans="1:9" ht="10.8" thickTop="1" x14ac:dyDescent="0.2">
      <c r="B59" s="231"/>
      <c r="C59" s="231"/>
      <c r="D59" s="231"/>
      <c r="E59" s="231"/>
      <c r="F59" s="231"/>
      <c r="G59" s="231"/>
      <c r="H59" s="231"/>
      <c r="I59" s="223"/>
    </row>
    <row r="60" spans="1:9" x14ac:dyDescent="0.2">
      <c r="B60" s="223"/>
      <c r="C60" s="223"/>
      <c r="D60" s="223"/>
      <c r="E60" s="223"/>
      <c r="F60" s="223"/>
      <c r="G60" s="223"/>
      <c r="H60" s="223"/>
      <c r="I60" s="223"/>
    </row>
    <row r="61" spans="1:9" x14ac:dyDescent="0.2">
      <c r="B61" s="223"/>
      <c r="C61" s="223"/>
      <c r="D61" s="223"/>
      <c r="E61" s="223"/>
      <c r="F61" s="223"/>
      <c r="G61" s="223"/>
      <c r="H61" s="223"/>
      <c r="I61" s="223"/>
    </row>
    <row r="62" spans="1:9" x14ac:dyDescent="0.2">
      <c r="B62" s="223"/>
      <c r="C62" s="223"/>
      <c r="D62" s="223"/>
      <c r="E62" s="223"/>
      <c r="F62" s="223"/>
      <c r="G62" s="223"/>
      <c r="H62" s="223"/>
      <c r="I62" s="223"/>
    </row>
    <row r="63" spans="1:9" x14ac:dyDescent="0.2">
      <c r="B63" s="223"/>
      <c r="C63" s="223"/>
      <c r="D63" s="223"/>
      <c r="E63" s="223"/>
      <c r="F63" s="223"/>
      <c r="G63" s="223"/>
      <c r="H63" s="223"/>
      <c r="I63" s="223"/>
    </row>
    <row r="64" spans="1:9" x14ac:dyDescent="0.2">
      <c r="B64" s="223"/>
      <c r="C64" s="223"/>
      <c r="D64" s="223"/>
      <c r="E64" s="223"/>
      <c r="F64" s="223"/>
      <c r="G64" s="223"/>
      <c r="H64" s="223"/>
      <c r="I64" s="223"/>
    </row>
    <row r="65" spans="2:9" x14ac:dyDescent="0.2">
      <c r="B65" s="223"/>
      <c r="C65" s="223"/>
      <c r="D65" s="223"/>
      <c r="E65" s="223"/>
      <c r="F65" s="223"/>
      <c r="G65" s="223"/>
      <c r="H65" s="223"/>
      <c r="I65" s="223"/>
    </row>
    <row r="66" spans="2:9" x14ac:dyDescent="0.2">
      <c r="B66" s="223"/>
      <c r="C66" s="223"/>
      <c r="D66" s="223"/>
      <c r="E66" s="223"/>
      <c r="F66" s="223"/>
      <c r="G66" s="223"/>
      <c r="H66" s="223"/>
      <c r="I66" s="223"/>
    </row>
    <row r="67" spans="2:9" x14ac:dyDescent="0.2">
      <c r="B67" s="223"/>
      <c r="C67" s="223"/>
      <c r="D67" s="223"/>
      <c r="E67" s="223"/>
      <c r="F67" s="223"/>
      <c r="G67" s="223"/>
      <c r="H67" s="223"/>
      <c r="I67" s="223"/>
    </row>
    <row r="68" spans="2:9" x14ac:dyDescent="0.2">
      <c r="B68" s="223"/>
      <c r="C68" s="223"/>
      <c r="D68" s="223"/>
      <c r="E68" s="223"/>
      <c r="F68" s="223"/>
      <c r="G68" s="223"/>
      <c r="H68" s="223"/>
      <c r="I68" s="223"/>
    </row>
    <row r="69" spans="2:9" x14ac:dyDescent="0.2">
      <c r="B69" s="223"/>
      <c r="C69" s="223"/>
      <c r="D69" s="223"/>
      <c r="E69" s="223"/>
      <c r="F69" s="223"/>
      <c r="G69" s="223"/>
      <c r="H69" s="223"/>
      <c r="I69" s="223"/>
    </row>
  </sheetData>
  <mergeCells count="2">
    <mergeCell ref="B7:D7"/>
    <mergeCell ref="E7:G7"/>
  </mergeCells>
  <pageMargins left="0.7" right="0.7" top="0.75" bottom="0.75" header="0.3" footer="0.3"/>
  <pageSetup scale="91" orientation="portrait" r:id="rId1"/>
  <headerFooter>
    <oddFooter>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zoomScaleNormal="100" workbookViewId="0">
      <pane xSplit="1" ySplit="7" topLeftCell="B8" activePane="bottomRight" state="frozen"/>
      <selection activeCell="M133" sqref="M133"/>
      <selection pane="topRight" activeCell="M133" sqref="M133"/>
      <selection pane="bottomLeft" activeCell="M133" sqref="M133"/>
      <selection pane="bottomRight" activeCell="A7" sqref="A6:A7"/>
    </sheetView>
  </sheetViews>
  <sheetFormatPr defaultRowHeight="10.199999999999999" x14ac:dyDescent="0.2"/>
  <cols>
    <col min="1" max="1" width="37.88671875" style="115" bestFit="1" customWidth="1"/>
    <col min="2" max="8" width="8.33203125" style="115" customWidth="1"/>
    <col min="9" max="9" width="1.5546875" style="115" customWidth="1"/>
    <col min="10" max="10" width="61.6640625" style="115" customWidth="1"/>
    <col min="11" max="256" width="9.109375" style="115"/>
    <col min="257" max="257" width="37.88671875" style="115" bestFit="1" customWidth="1"/>
    <col min="258" max="264" width="8.33203125" style="115" customWidth="1"/>
    <col min="265" max="265" width="1.5546875" style="115" customWidth="1"/>
    <col min="266" max="266" width="61.6640625" style="115" customWidth="1"/>
    <col min="267" max="512" width="9.109375" style="115"/>
    <col min="513" max="513" width="37.88671875" style="115" bestFit="1" customWidth="1"/>
    <col min="514" max="520" width="8.33203125" style="115" customWidth="1"/>
    <col min="521" max="521" width="1.5546875" style="115" customWidth="1"/>
    <col min="522" max="522" width="61.6640625" style="115" customWidth="1"/>
    <col min="523" max="768" width="9.109375" style="115"/>
    <col min="769" max="769" width="37.88671875" style="115" bestFit="1" customWidth="1"/>
    <col min="770" max="776" width="8.33203125" style="115" customWidth="1"/>
    <col min="777" max="777" width="1.5546875" style="115" customWidth="1"/>
    <col min="778" max="778" width="61.6640625" style="115" customWidth="1"/>
    <col min="779" max="1024" width="9.109375" style="115"/>
    <col min="1025" max="1025" width="37.88671875" style="115" bestFit="1" customWidth="1"/>
    <col min="1026" max="1032" width="8.33203125" style="115" customWidth="1"/>
    <col min="1033" max="1033" width="1.5546875" style="115" customWidth="1"/>
    <col min="1034" max="1034" width="61.6640625" style="115" customWidth="1"/>
    <col min="1035" max="1280" width="9.109375" style="115"/>
    <col min="1281" max="1281" width="37.88671875" style="115" bestFit="1" customWidth="1"/>
    <col min="1282" max="1288" width="8.33203125" style="115" customWidth="1"/>
    <col min="1289" max="1289" width="1.5546875" style="115" customWidth="1"/>
    <col min="1290" max="1290" width="61.6640625" style="115" customWidth="1"/>
    <col min="1291" max="1536" width="9.109375" style="115"/>
    <col min="1537" max="1537" width="37.88671875" style="115" bestFit="1" customWidth="1"/>
    <col min="1538" max="1544" width="8.33203125" style="115" customWidth="1"/>
    <col min="1545" max="1545" width="1.5546875" style="115" customWidth="1"/>
    <col min="1546" max="1546" width="61.6640625" style="115" customWidth="1"/>
    <col min="1547" max="1792" width="9.109375" style="115"/>
    <col min="1793" max="1793" width="37.88671875" style="115" bestFit="1" customWidth="1"/>
    <col min="1794" max="1800" width="8.33203125" style="115" customWidth="1"/>
    <col min="1801" max="1801" width="1.5546875" style="115" customWidth="1"/>
    <col min="1802" max="1802" width="61.6640625" style="115" customWidth="1"/>
    <col min="1803" max="2048" width="9.109375" style="115"/>
    <col min="2049" max="2049" width="37.88671875" style="115" bestFit="1" customWidth="1"/>
    <col min="2050" max="2056" width="8.33203125" style="115" customWidth="1"/>
    <col min="2057" max="2057" width="1.5546875" style="115" customWidth="1"/>
    <col min="2058" max="2058" width="61.6640625" style="115" customWidth="1"/>
    <col min="2059" max="2304" width="9.109375" style="115"/>
    <col min="2305" max="2305" width="37.88671875" style="115" bestFit="1" customWidth="1"/>
    <col min="2306" max="2312" width="8.33203125" style="115" customWidth="1"/>
    <col min="2313" max="2313" width="1.5546875" style="115" customWidth="1"/>
    <col min="2314" max="2314" width="61.6640625" style="115" customWidth="1"/>
    <col min="2315" max="2560" width="9.109375" style="115"/>
    <col min="2561" max="2561" width="37.88671875" style="115" bestFit="1" customWidth="1"/>
    <col min="2562" max="2568" width="8.33203125" style="115" customWidth="1"/>
    <col min="2569" max="2569" width="1.5546875" style="115" customWidth="1"/>
    <col min="2570" max="2570" width="61.6640625" style="115" customWidth="1"/>
    <col min="2571" max="2816" width="9.109375" style="115"/>
    <col min="2817" max="2817" width="37.88671875" style="115" bestFit="1" customWidth="1"/>
    <col min="2818" max="2824" width="8.33203125" style="115" customWidth="1"/>
    <col min="2825" max="2825" width="1.5546875" style="115" customWidth="1"/>
    <col min="2826" max="2826" width="61.6640625" style="115" customWidth="1"/>
    <col min="2827" max="3072" width="9.109375" style="115"/>
    <col min="3073" max="3073" width="37.88671875" style="115" bestFit="1" customWidth="1"/>
    <col min="3074" max="3080" width="8.33203125" style="115" customWidth="1"/>
    <col min="3081" max="3081" width="1.5546875" style="115" customWidth="1"/>
    <col min="3082" max="3082" width="61.6640625" style="115" customWidth="1"/>
    <col min="3083" max="3328" width="9.109375" style="115"/>
    <col min="3329" max="3329" width="37.88671875" style="115" bestFit="1" customWidth="1"/>
    <col min="3330" max="3336" width="8.33203125" style="115" customWidth="1"/>
    <col min="3337" max="3337" width="1.5546875" style="115" customWidth="1"/>
    <col min="3338" max="3338" width="61.6640625" style="115" customWidth="1"/>
    <col min="3339" max="3584" width="9.109375" style="115"/>
    <col min="3585" max="3585" width="37.88671875" style="115" bestFit="1" customWidth="1"/>
    <col min="3586" max="3592" width="8.33203125" style="115" customWidth="1"/>
    <col min="3593" max="3593" width="1.5546875" style="115" customWidth="1"/>
    <col min="3594" max="3594" width="61.6640625" style="115" customWidth="1"/>
    <col min="3595" max="3840" width="9.109375" style="115"/>
    <col min="3841" max="3841" width="37.88671875" style="115" bestFit="1" customWidth="1"/>
    <col min="3842" max="3848" width="8.33203125" style="115" customWidth="1"/>
    <col min="3849" max="3849" width="1.5546875" style="115" customWidth="1"/>
    <col min="3850" max="3850" width="61.6640625" style="115" customWidth="1"/>
    <col min="3851" max="4096" width="9.109375" style="115"/>
    <col min="4097" max="4097" width="37.88671875" style="115" bestFit="1" customWidth="1"/>
    <col min="4098" max="4104" width="8.33203125" style="115" customWidth="1"/>
    <col min="4105" max="4105" width="1.5546875" style="115" customWidth="1"/>
    <col min="4106" max="4106" width="61.6640625" style="115" customWidth="1"/>
    <col min="4107" max="4352" width="9.109375" style="115"/>
    <col min="4353" max="4353" width="37.88671875" style="115" bestFit="1" customWidth="1"/>
    <col min="4354" max="4360" width="8.33203125" style="115" customWidth="1"/>
    <col min="4361" max="4361" width="1.5546875" style="115" customWidth="1"/>
    <col min="4362" max="4362" width="61.6640625" style="115" customWidth="1"/>
    <col min="4363" max="4608" width="9.109375" style="115"/>
    <col min="4609" max="4609" width="37.88671875" style="115" bestFit="1" customWidth="1"/>
    <col min="4610" max="4616" width="8.33203125" style="115" customWidth="1"/>
    <col min="4617" max="4617" width="1.5546875" style="115" customWidth="1"/>
    <col min="4618" max="4618" width="61.6640625" style="115" customWidth="1"/>
    <col min="4619" max="4864" width="9.109375" style="115"/>
    <col min="4865" max="4865" width="37.88671875" style="115" bestFit="1" customWidth="1"/>
    <col min="4866" max="4872" width="8.33203125" style="115" customWidth="1"/>
    <col min="4873" max="4873" width="1.5546875" style="115" customWidth="1"/>
    <col min="4874" max="4874" width="61.6640625" style="115" customWidth="1"/>
    <col min="4875" max="5120" width="9.109375" style="115"/>
    <col min="5121" max="5121" width="37.88671875" style="115" bestFit="1" customWidth="1"/>
    <col min="5122" max="5128" width="8.33203125" style="115" customWidth="1"/>
    <col min="5129" max="5129" width="1.5546875" style="115" customWidth="1"/>
    <col min="5130" max="5130" width="61.6640625" style="115" customWidth="1"/>
    <col min="5131" max="5376" width="9.109375" style="115"/>
    <col min="5377" max="5377" width="37.88671875" style="115" bestFit="1" customWidth="1"/>
    <col min="5378" max="5384" width="8.33203125" style="115" customWidth="1"/>
    <col min="5385" max="5385" width="1.5546875" style="115" customWidth="1"/>
    <col min="5386" max="5386" width="61.6640625" style="115" customWidth="1"/>
    <col min="5387" max="5632" width="9.109375" style="115"/>
    <col min="5633" max="5633" width="37.88671875" style="115" bestFit="1" customWidth="1"/>
    <col min="5634" max="5640" width="8.33203125" style="115" customWidth="1"/>
    <col min="5641" max="5641" width="1.5546875" style="115" customWidth="1"/>
    <col min="5642" max="5642" width="61.6640625" style="115" customWidth="1"/>
    <col min="5643" max="5888" width="9.109375" style="115"/>
    <col min="5889" max="5889" width="37.88671875" style="115" bestFit="1" customWidth="1"/>
    <col min="5890" max="5896" width="8.33203125" style="115" customWidth="1"/>
    <col min="5897" max="5897" width="1.5546875" style="115" customWidth="1"/>
    <col min="5898" max="5898" width="61.6640625" style="115" customWidth="1"/>
    <col min="5899" max="6144" width="9.109375" style="115"/>
    <col min="6145" max="6145" width="37.88671875" style="115" bestFit="1" customWidth="1"/>
    <col min="6146" max="6152" width="8.33203125" style="115" customWidth="1"/>
    <col min="6153" max="6153" width="1.5546875" style="115" customWidth="1"/>
    <col min="6154" max="6154" width="61.6640625" style="115" customWidth="1"/>
    <col min="6155" max="6400" width="9.109375" style="115"/>
    <col min="6401" max="6401" width="37.88671875" style="115" bestFit="1" customWidth="1"/>
    <col min="6402" max="6408" width="8.33203125" style="115" customWidth="1"/>
    <col min="6409" max="6409" width="1.5546875" style="115" customWidth="1"/>
    <col min="6410" max="6410" width="61.6640625" style="115" customWidth="1"/>
    <col min="6411" max="6656" width="9.109375" style="115"/>
    <col min="6657" max="6657" width="37.88671875" style="115" bestFit="1" customWidth="1"/>
    <col min="6658" max="6664" width="8.33203125" style="115" customWidth="1"/>
    <col min="6665" max="6665" width="1.5546875" style="115" customWidth="1"/>
    <col min="6666" max="6666" width="61.6640625" style="115" customWidth="1"/>
    <col min="6667" max="6912" width="9.109375" style="115"/>
    <col min="6913" max="6913" width="37.88671875" style="115" bestFit="1" customWidth="1"/>
    <col min="6914" max="6920" width="8.33203125" style="115" customWidth="1"/>
    <col min="6921" max="6921" width="1.5546875" style="115" customWidth="1"/>
    <col min="6922" max="6922" width="61.6640625" style="115" customWidth="1"/>
    <col min="6923" max="7168" width="9.109375" style="115"/>
    <col min="7169" max="7169" width="37.88671875" style="115" bestFit="1" customWidth="1"/>
    <col min="7170" max="7176" width="8.33203125" style="115" customWidth="1"/>
    <col min="7177" max="7177" width="1.5546875" style="115" customWidth="1"/>
    <col min="7178" max="7178" width="61.6640625" style="115" customWidth="1"/>
    <col min="7179" max="7424" width="9.109375" style="115"/>
    <col min="7425" max="7425" width="37.88671875" style="115" bestFit="1" customWidth="1"/>
    <col min="7426" max="7432" width="8.33203125" style="115" customWidth="1"/>
    <col min="7433" max="7433" width="1.5546875" style="115" customWidth="1"/>
    <col min="7434" max="7434" width="61.6640625" style="115" customWidth="1"/>
    <col min="7435" max="7680" width="9.109375" style="115"/>
    <col min="7681" max="7681" width="37.88671875" style="115" bestFit="1" customWidth="1"/>
    <col min="7682" max="7688" width="8.33203125" style="115" customWidth="1"/>
    <col min="7689" max="7689" width="1.5546875" style="115" customWidth="1"/>
    <col min="7690" max="7690" width="61.6640625" style="115" customWidth="1"/>
    <col min="7691" max="7936" width="9.109375" style="115"/>
    <col min="7937" max="7937" width="37.88671875" style="115" bestFit="1" customWidth="1"/>
    <col min="7938" max="7944" width="8.33203125" style="115" customWidth="1"/>
    <col min="7945" max="7945" width="1.5546875" style="115" customWidth="1"/>
    <col min="7946" max="7946" width="61.6640625" style="115" customWidth="1"/>
    <col min="7947" max="8192" width="9.109375" style="115"/>
    <col min="8193" max="8193" width="37.88671875" style="115" bestFit="1" customWidth="1"/>
    <col min="8194" max="8200" width="8.33203125" style="115" customWidth="1"/>
    <col min="8201" max="8201" width="1.5546875" style="115" customWidth="1"/>
    <col min="8202" max="8202" width="61.6640625" style="115" customWidth="1"/>
    <col min="8203" max="8448" width="9.109375" style="115"/>
    <col min="8449" max="8449" width="37.88671875" style="115" bestFit="1" customWidth="1"/>
    <col min="8450" max="8456" width="8.33203125" style="115" customWidth="1"/>
    <col min="8457" max="8457" width="1.5546875" style="115" customWidth="1"/>
    <col min="8458" max="8458" width="61.6640625" style="115" customWidth="1"/>
    <col min="8459" max="8704" width="9.109375" style="115"/>
    <col min="8705" max="8705" width="37.88671875" style="115" bestFit="1" customWidth="1"/>
    <col min="8706" max="8712" width="8.33203125" style="115" customWidth="1"/>
    <col min="8713" max="8713" width="1.5546875" style="115" customWidth="1"/>
    <col min="8714" max="8714" width="61.6640625" style="115" customWidth="1"/>
    <col min="8715" max="8960" width="9.109375" style="115"/>
    <col min="8961" max="8961" width="37.88671875" style="115" bestFit="1" customWidth="1"/>
    <col min="8962" max="8968" width="8.33203125" style="115" customWidth="1"/>
    <col min="8969" max="8969" width="1.5546875" style="115" customWidth="1"/>
    <col min="8970" max="8970" width="61.6640625" style="115" customWidth="1"/>
    <col min="8971" max="9216" width="9.109375" style="115"/>
    <col min="9217" max="9217" width="37.88671875" style="115" bestFit="1" customWidth="1"/>
    <col min="9218" max="9224" width="8.33203125" style="115" customWidth="1"/>
    <col min="9225" max="9225" width="1.5546875" style="115" customWidth="1"/>
    <col min="9226" max="9226" width="61.6640625" style="115" customWidth="1"/>
    <col min="9227" max="9472" width="9.109375" style="115"/>
    <col min="9473" max="9473" width="37.88671875" style="115" bestFit="1" customWidth="1"/>
    <col min="9474" max="9480" width="8.33203125" style="115" customWidth="1"/>
    <col min="9481" max="9481" width="1.5546875" style="115" customWidth="1"/>
    <col min="9482" max="9482" width="61.6640625" style="115" customWidth="1"/>
    <col min="9483" max="9728" width="9.109375" style="115"/>
    <col min="9729" max="9729" width="37.88671875" style="115" bestFit="1" customWidth="1"/>
    <col min="9730" max="9736" width="8.33203125" style="115" customWidth="1"/>
    <col min="9737" max="9737" width="1.5546875" style="115" customWidth="1"/>
    <col min="9738" max="9738" width="61.6640625" style="115" customWidth="1"/>
    <col min="9739" max="9984" width="9.109375" style="115"/>
    <col min="9985" max="9985" width="37.88671875" style="115" bestFit="1" customWidth="1"/>
    <col min="9986" max="9992" width="8.33203125" style="115" customWidth="1"/>
    <col min="9993" max="9993" width="1.5546875" style="115" customWidth="1"/>
    <col min="9994" max="9994" width="61.6640625" style="115" customWidth="1"/>
    <col min="9995" max="10240" width="9.109375" style="115"/>
    <col min="10241" max="10241" width="37.88671875" style="115" bestFit="1" customWidth="1"/>
    <col min="10242" max="10248" width="8.33203125" style="115" customWidth="1"/>
    <col min="10249" max="10249" width="1.5546875" style="115" customWidth="1"/>
    <col min="10250" max="10250" width="61.6640625" style="115" customWidth="1"/>
    <col min="10251" max="10496" width="9.109375" style="115"/>
    <col min="10497" max="10497" width="37.88671875" style="115" bestFit="1" customWidth="1"/>
    <col min="10498" max="10504" width="8.33203125" style="115" customWidth="1"/>
    <col min="10505" max="10505" width="1.5546875" style="115" customWidth="1"/>
    <col min="10506" max="10506" width="61.6640625" style="115" customWidth="1"/>
    <col min="10507" max="10752" width="9.109375" style="115"/>
    <col min="10753" max="10753" width="37.88671875" style="115" bestFit="1" customWidth="1"/>
    <col min="10754" max="10760" width="8.33203125" style="115" customWidth="1"/>
    <col min="10761" max="10761" width="1.5546875" style="115" customWidth="1"/>
    <col min="10762" max="10762" width="61.6640625" style="115" customWidth="1"/>
    <col min="10763" max="11008" width="9.109375" style="115"/>
    <col min="11009" max="11009" width="37.88671875" style="115" bestFit="1" customWidth="1"/>
    <col min="11010" max="11016" width="8.33203125" style="115" customWidth="1"/>
    <col min="11017" max="11017" width="1.5546875" style="115" customWidth="1"/>
    <col min="11018" max="11018" width="61.6640625" style="115" customWidth="1"/>
    <col min="11019" max="11264" width="9.109375" style="115"/>
    <col min="11265" max="11265" width="37.88671875" style="115" bestFit="1" customWidth="1"/>
    <col min="11266" max="11272" width="8.33203125" style="115" customWidth="1"/>
    <col min="11273" max="11273" width="1.5546875" style="115" customWidth="1"/>
    <col min="11274" max="11274" width="61.6640625" style="115" customWidth="1"/>
    <col min="11275" max="11520" width="9.109375" style="115"/>
    <col min="11521" max="11521" width="37.88671875" style="115" bestFit="1" customWidth="1"/>
    <col min="11522" max="11528" width="8.33203125" style="115" customWidth="1"/>
    <col min="11529" max="11529" width="1.5546875" style="115" customWidth="1"/>
    <col min="11530" max="11530" width="61.6640625" style="115" customWidth="1"/>
    <col min="11531" max="11776" width="9.109375" style="115"/>
    <col min="11777" max="11777" width="37.88671875" style="115" bestFit="1" customWidth="1"/>
    <col min="11778" max="11784" width="8.33203125" style="115" customWidth="1"/>
    <col min="11785" max="11785" width="1.5546875" style="115" customWidth="1"/>
    <col min="11786" max="11786" width="61.6640625" style="115" customWidth="1"/>
    <col min="11787" max="12032" width="9.109375" style="115"/>
    <col min="12033" max="12033" width="37.88671875" style="115" bestFit="1" customWidth="1"/>
    <col min="12034" max="12040" width="8.33203125" style="115" customWidth="1"/>
    <col min="12041" max="12041" width="1.5546875" style="115" customWidth="1"/>
    <col min="12042" max="12042" width="61.6640625" style="115" customWidth="1"/>
    <col min="12043" max="12288" width="9.109375" style="115"/>
    <col min="12289" max="12289" width="37.88671875" style="115" bestFit="1" customWidth="1"/>
    <col min="12290" max="12296" width="8.33203125" style="115" customWidth="1"/>
    <col min="12297" max="12297" width="1.5546875" style="115" customWidth="1"/>
    <col min="12298" max="12298" width="61.6640625" style="115" customWidth="1"/>
    <col min="12299" max="12544" width="9.109375" style="115"/>
    <col min="12545" max="12545" width="37.88671875" style="115" bestFit="1" customWidth="1"/>
    <col min="12546" max="12552" width="8.33203125" style="115" customWidth="1"/>
    <col min="12553" max="12553" width="1.5546875" style="115" customWidth="1"/>
    <col min="12554" max="12554" width="61.6640625" style="115" customWidth="1"/>
    <col min="12555" max="12800" width="9.109375" style="115"/>
    <col min="12801" max="12801" width="37.88671875" style="115" bestFit="1" customWidth="1"/>
    <col min="12802" max="12808" width="8.33203125" style="115" customWidth="1"/>
    <col min="12809" max="12809" width="1.5546875" style="115" customWidth="1"/>
    <col min="12810" max="12810" width="61.6640625" style="115" customWidth="1"/>
    <col min="12811" max="13056" width="9.109375" style="115"/>
    <col min="13057" max="13057" width="37.88671875" style="115" bestFit="1" customWidth="1"/>
    <col min="13058" max="13064" width="8.33203125" style="115" customWidth="1"/>
    <col min="13065" max="13065" width="1.5546875" style="115" customWidth="1"/>
    <col min="13066" max="13066" width="61.6640625" style="115" customWidth="1"/>
    <col min="13067" max="13312" width="9.109375" style="115"/>
    <col min="13313" max="13313" width="37.88671875" style="115" bestFit="1" customWidth="1"/>
    <col min="13314" max="13320" width="8.33203125" style="115" customWidth="1"/>
    <col min="13321" max="13321" width="1.5546875" style="115" customWidth="1"/>
    <col min="13322" max="13322" width="61.6640625" style="115" customWidth="1"/>
    <col min="13323" max="13568" width="9.109375" style="115"/>
    <col min="13569" max="13569" width="37.88671875" style="115" bestFit="1" customWidth="1"/>
    <col min="13570" max="13576" width="8.33203125" style="115" customWidth="1"/>
    <col min="13577" max="13577" width="1.5546875" style="115" customWidth="1"/>
    <col min="13578" max="13578" width="61.6640625" style="115" customWidth="1"/>
    <col min="13579" max="13824" width="9.109375" style="115"/>
    <col min="13825" max="13825" width="37.88671875" style="115" bestFit="1" customWidth="1"/>
    <col min="13826" max="13832" width="8.33203125" style="115" customWidth="1"/>
    <col min="13833" max="13833" width="1.5546875" style="115" customWidth="1"/>
    <col min="13834" max="13834" width="61.6640625" style="115" customWidth="1"/>
    <col min="13835" max="14080" width="9.109375" style="115"/>
    <col min="14081" max="14081" width="37.88671875" style="115" bestFit="1" customWidth="1"/>
    <col min="14082" max="14088" width="8.33203125" style="115" customWidth="1"/>
    <col min="14089" max="14089" width="1.5546875" style="115" customWidth="1"/>
    <col min="14090" max="14090" width="61.6640625" style="115" customWidth="1"/>
    <col min="14091" max="14336" width="9.109375" style="115"/>
    <col min="14337" max="14337" width="37.88671875" style="115" bestFit="1" customWidth="1"/>
    <col min="14338" max="14344" width="8.33203125" style="115" customWidth="1"/>
    <col min="14345" max="14345" width="1.5546875" style="115" customWidth="1"/>
    <col min="14346" max="14346" width="61.6640625" style="115" customWidth="1"/>
    <col min="14347" max="14592" width="9.109375" style="115"/>
    <col min="14593" max="14593" width="37.88671875" style="115" bestFit="1" customWidth="1"/>
    <col min="14594" max="14600" width="8.33203125" style="115" customWidth="1"/>
    <col min="14601" max="14601" width="1.5546875" style="115" customWidth="1"/>
    <col min="14602" max="14602" width="61.6640625" style="115" customWidth="1"/>
    <col min="14603" max="14848" width="9.109375" style="115"/>
    <col min="14849" max="14849" width="37.88671875" style="115" bestFit="1" customWidth="1"/>
    <col min="14850" max="14856" width="8.33203125" style="115" customWidth="1"/>
    <col min="14857" max="14857" width="1.5546875" style="115" customWidth="1"/>
    <col min="14858" max="14858" width="61.6640625" style="115" customWidth="1"/>
    <col min="14859" max="15104" width="9.109375" style="115"/>
    <col min="15105" max="15105" width="37.88671875" style="115" bestFit="1" customWidth="1"/>
    <col min="15106" max="15112" width="8.33203125" style="115" customWidth="1"/>
    <col min="15113" max="15113" width="1.5546875" style="115" customWidth="1"/>
    <col min="15114" max="15114" width="61.6640625" style="115" customWidth="1"/>
    <col min="15115" max="15360" width="9.109375" style="115"/>
    <col min="15361" max="15361" width="37.88671875" style="115" bestFit="1" customWidth="1"/>
    <col min="15362" max="15368" width="8.33203125" style="115" customWidth="1"/>
    <col min="15369" max="15369" width="1.5546875" style="115" customWidth="1"/>
    <col min="15370" max="15370" width="61.6640625" style="115" customWidth="1"/>
    <col min="15371" max="15616" width="9.109375" style="115"/>
    <col min="15617" max="15617" width="37.88671875" style="115" bestFit="1" customWidth="1"/>
    <col min="15618" max="15624" width="8.33203125" style="115" customWidth="1"/>
    <col min="15625" max="15625" width="1.5546875" style="115" customWidth="1"/>
    <col min="15626" max="15626" width="61.6640625" style="115" customWidth="1"/>
    <col min="15627" max="15872" width="9.109375" style="115"/>
    <col min="15873" max="15873" width="37.88671875" style="115" bestFit="1" customWidth="1"/>
    <col min="15874" max="15880" width="8.33203125" style="115" customWidth="1"/>
    <col min="15881" max="15881" width="1.5546875" style="115" customWidth="1"/>
    <col min="15882" max="15882" width="61.6640625" style="115" customWidth="1"/>
    <col min="15883" max="16128" width="9.109375" style="115"/>
    <col min="16129" max="16129" width="37.88671875" style="115" bestFit="1" customWidth="1"/>
    <col min="16130" max="16136" width="8.33203125" style="115" customWidth="1"/>
    <col min="16137" max="16137" width="1.5546875" style="115" customWidth="1"/>
    <col min="16138" max="16138" width="61.6640625" style="115" customWidth="1"/>
    <col min="16139" max="16384" width="9.109375" style="115"/>
  </cols>
  <sheetData>
    <row r="1" spans="1:12" x14ac:dyDescent="0.2">
      <c r="A1" s="232"/>
    </row>
    <row r="2" spans="1:12" s="131" customFormat="1" x14ac:dyDescent="0.2">
      <c r="A2" s="131" t="s">
        <v>196</v>
      </c>
    </row>
    <row r="3" spans="1:12" s="131" customFormat="1" x14ac:dyDescent="0.2">
      <c r="A3" s="131" t="s">
        <v>162</v>
      </c>
    </row>
    <row r="4" spans="1:12" s="131" customFormat="1" x14ac:dyDescent="0.2">
      <c r="A4" s="131" t="s">
        <v>197</v>
      </c>
    </row>
    <row r="5" spans="1:12" s="234" customFormat="1" x14ac:dyDescent="0.2">
      <c r="A5" s="233" t="s">
        <v>164</v>
      </c>
    </row>
    <row r="6" spans="1:12" s="234" customFormat="1" ht="21.9" customHeight="1" x14ac:dyDescent="0.35">
      <c r="A6" s="7" t="s">
        <v>446</v>
      </c>
      <c r="B6" s="370" t="s">
        <v>165</v>
      </c>
      <c r="C6" s="370"/>
      <c r="D6" s="371"/>
      <c r="E6" s="372" t="s">
        <v>432</v>
      </c>
      <c r="F6" s="370"/>
      <c r="G6" s="370"/>
      <c r="H6" s="235"/>
    </row>
    <row r="7" spans="1:12" s="234" customFormat="1" ht="18" x14ac:dyDescent="0.35">
      <c r="A7" s="7" t="s">
        <v>435</v>
      </c>
      <c r="B7" s="236">
        <v>2012</v>
      </c>
      <c r="C7" s="236">
        <v>2013</v>
      </c>
      <c r="D7" s="236">
        <v>2014</v>
      </c>
      <c r="E7" s="236">
        <v>2015</v>
      </c>
      <c r="F7" s="236">
        <v>2016</v>
      </c>
      <c r="G7" s="236">
        <v>2017</v>
      </c>
      <c r="H7" s="236">
        <v>2018</v>
      </c>
      <c r="J7" s="236" t="s">
        <v>198</v>
      </c>
      <c r="K7" s="234" t="s">
        <v>127</v>
      </c>
      <c r="L7" s="234" t="s">
        <v>128</v>
      </c>
    </row>
    <row r="8" spans="1:12" s="131" customFormat="1" x14ac:dyDescent="0.2">
      <c r="A8" s="131" t="s">
        <v>76</v>
      </c>
    </row>
    <row r="9" spans="1:12" x14ac:dyDescent="0.2">
      <c r="A9" s="237" t="s">
        <v>199</v>
      </c>
      <c r="B9" s="238"/>
      <c r="C9" s="238"/>
      <c r="D9" s="238"/>
      <c r="E9" s="239"/>
      <c r="F9" s="239"/>
      <c r="G9" s="239"/>
      <c r="H9" s="239"/>
    </row>
    <row r="10" spans="1:12" x14ac:dyDescent="0.2">
      <c r="A10" s="240" t="s">
        <v>200</v>
      </c>
      <c r="B10" s="267">
        <v>46.712571629999999</v>
      </c>
      <c r="C10" s="267">
        <v>62.44466457</v>
      </c>
      <c r="D10" s="268">
        <v>104.92548499</v>
      </c>
      <c r="E10" s="269">
        <v>137.66185317</v>
      </c>
      <c r="F10" s="270">
        <v>143.11964619</v>
      </c>
      <c r="G10" s="271">
        <v>166.66806604999999</v>
      </c>
      <c r="H10" s="267">
        <v>182.19522928999999</v>
      </c>
      <c r="J10" s="115" t="s">
        <v>40</v>
      </c>
      <c r="K10" s="239">
        <v>1</v>
      </c>
      <c r="L10" s="115" t="str">
        <f>$A$8</f>
        <v>Power Delivery</v>
      </c>
    </row>
    <row r="11" spans="1:12" x14ac:dyDescent="0.2">
      <c r="A11" s="240" t="s">
        <v>285</v>
      </c>
      <c r="B11" s="267">
        <v>127.36018464</v>
      </c>
      <c r="C11" s="267">
        <v>141.80773024000001</v>
      </c>
      <c r="D11" s="268">
        <v>49.566521039999998</v>
      </c>
      <c r="E11" s="269">
        <v>63.092636599999999</v>
      </c>
      <c r="F11" s="270">
        <v>85.905767580000003</v>
      </c>
      <c r="G11" s="271">
        <v>96.016799969999994</v>
      </c>
      <c r="H11" s="267">
        <v>95.791748839999997</v>
      </c>
      <c r="K11" s="239"/>
    </row>
    <row r="12" spans="1:12" x14ac:dyDescent="0.2">
      <c r="A12" s="240" t="s">
        <v>10</v>
      </c>
      <c r="B12" s="272">
        <v>54.374949540000003</v>
      </c>
      <c r="C12" s="272">
        <v>78.900000000000006</v>
      </c>
      <c r="D12" s="272">
        <v>143.19999999999999</v>
      </c>
      <c r="E12" s="273">
        <v>142.30000000000001</v>
      </c>
      <c r="F12" s="272">
        <v>234.5</v>
      </c>
      <c r="G12" s="272">
        <v>355.4</v>
      </c>
      <c r="H12" s="272">
        <v>295.89999999999998</v>
      </c>
      <c r="K12" s="239">
        <f ca="1">MAX(OFFSET(K12,-1,0,-ROW()+1),0)+1</f>
        <v>2</v>
      </c>
      <c r="L12" s="115" t="str">
        <f>$A$8</f>
        <v>Power Delivery</v>
      </c>
    </row>
    <row r="13" spans="1:12" s="131" customFormat="1" x14ac:dyDescent="0.2">
      <c r="A13" s="119" t="s">
        <v>129</v>
      </c>
      <c r="B13" s="274">
        <v>228.44770581</v>
      </c>
      <c r="C13" s="274">
        <f>SUM(C10:C12)</f>
        <v>283.15239481000003</v>
      </c>
      <c r="D13" s="274">
        <f t="shared" ref="D13:H13" si="0">SUM(D10:D12)</f>
        <v>297.69200603000002</v>
      </c>
      <c r="E13" s="274">
        <f t="shared" si="0"/>
        <v>343.05448977000003</v>
      </c>
      <c r="F13" s="274">
        <f t="shared" si="0"/>
        <v>463.52541377</v>
      </c>
      <c r="G13" s="274">
        <f t="shared" si="0"/>
        <v>618.08486601999994</v>
      </c>
      <c r="H13" s="274">
        <f t="shared" si="0"/>
        <v>573.88697812999999</v>
      </c>
      <c r="I13" s="274"/>
    </row>
    <row r="14" spans="1:12" s="131" customFormat="1" x14ac:dyDescent="0.2">
      <c r="A14" s="237" t="s">
        <v>77</v>
      </c>
    </row>
    <row r="15" spans="1:12" s="125" customFormat="1" x14ac:dyDescent="0.2">
      <c r="A15" s="265" t="s">
        <v>387</v>
      </c>
      <c r="B15" s="267">
        <v>0</v>
      </c>
      <c r="C15" s="267">
        <v>2.1</v>
      </c>
      <c r="D15" s="267">
        <v>5</v>
      </c>
      <c r="E15" s="269">
        <v>17.399999999999999</v>
      </c>
      <c r="F15" s="267">
        <v>35.9</v>
      </c>
      <c r="G15" s="267">
        <v>4.4000000000000004</v>
      </c>
      <c r="H15" s="267">
        <v>0.2</v>
      </c>
      <c r="J15" s="125" t="s">
        <v>202</v>
      </c>
      <c r="K15" s="239">
        <f ca="1">MAX(OFFSET(K15,-1,0,-ROW()+1),0)+1</f>
        <v>3</v>
      </c>
      <c r="L15" s="115" t="str">
        <f>$A$8</f>
        <v>Power Delivery</v>
      </c>
    </row>
    <row r="16" spans="1:12" s="125" customFormat="1" x14ac:dyDescent="0.2">
      <c r="A16" s="242" t="s">
        <v>201</v>
      </c>
      <c r="B16" s="267">
        <v>37.54458528</v>
      </c>
      <c r="C16" s="267">
        <v>45.130806640000003</v>
      </c>
      <c r="D16" s="267">
        <v>51.957855979999998</v>
      </c>
      <c r="E16" s="269">
        <v>67.06759461</v>
      </c>
      <c r="F16" s="267">
        <v>64.884034630000002</v>
      </c>
      <c r="G16" s="267">
        <v>51.524243550000001</v>
      </c>
      <c r="H16" s="267">
        <v>53.311687759999998</v>
      </c>
      <c r="K16" s="239"/>
      <c r="L16" s="115"/>
    </row>
    <row r="17" spans="1:12" x14ac:dyDescent="0.2">
      <c r="A17" s="242" t="s">
        <v>203</v>
      </c>
      <c r="B17" s="267">
        <v>0.69159185000000001</v>
      </c>
      <c r="C17" s="267">
        <v>12.69724059</v>
      </c>
      <c r="D17" s="267">
        <v>38.17302171</v>
      </c>
      <c r="E17" s="269">
        <v>210.26241271000001</v>
      </c>
      <c r="F17" s="267">
        <v>179.80238237</v>
      </c>
      <c r="G17" s="267">
        <v>144.97577179000001</v>
      </c>
      <c r="H17" s="267">
        <v>72.307882199999995</v>
      </c>
      <c r="J17" s="115" t="s">
        <v>202</v>
      </c>
      <c r="K17" s="239">
        <f ca="1">MAX(OFFSET(K17,-1,0,-ROW()+1),0)+1</f>
        <v>4</v>
      </c>
      <c r="L17" s="115" t="str">
        <f>$A$8</f>
        <v>Power Delivery</v>
      </c>
    </row>
    <row r="18" spans="1:12" x14ac:dyDescent="0.2">
      <c r="A18" s="265" t="s">
        <v>204</v>
      </c>
      <c r="B18" s="267">
        <v>43.163510279999997</v>
      </c>
      <c r="C18" s="267">
        <v>42.681733090000002</v>
      </c>
      <c r="D18" s="267">
        <v>43.566550360000001</v>
      </c>
      <c r="E18" s="269">
        <v>46.92308602</v>
      </c>
      <c r="F18" s="267">
        <v>51.522585030000002</v>
      </c>
      <c r="G18" s="267">
        <v>52.795831319999998</v>
      </c>
      <c r="H18" s="267">
        <v>53.761606639999997</v>
      </c>
      <c r="J18" s="115" t="s">
        <v>202</v>
      </c>
      <c r="K18" s="239">
        <f ca="1">MAX(OFFSET(K18,-1,0,-ROW()+1),0)+1</f>
        <v>5</v>
      </c>
      <c r="L18" s="115" t="str">
        <f>$A$8</f>
        <v>Power Delivery</v>
      </c>
    </row>
    <row r="19" spans="1:12" x14ac:dyDescent="0.2">
      <c r="A19" s="265" t="s">
        <v>286</v>
      </c>
      <c r="B19" s="267">
        <v>0</v>
      </c>
      <c r="C19" s="267">
        <v>8.5</v>
      </c>
      <c r="D19" s="267">
        <v>96.6</v>
      </c>
      <c r="E19" s="269">
        <v>154</v>
      </c>
      <c r="F19" s="267">
        <v>73.099999999999994</v>
      </c>
      <c r="G19" s="267">
        <v>95.3</v>
      </c>
      <c r="H19" s="267">
        <v>3.7</v>
      </c>
      <c r="K19" s="239">
        <f ca="1">MAX(OFFSET(K19,-1,0,-ROW()+1),0)+1</f>
        <v>6</v>
      </c>
      <c r="L19" s="115" t="str">
        <f>$A$8</f>
        <v>Power Delivery</v>
      </c>
    </row>
    <row r="20" spans="1:12" x14ac:dyDescent="0.2">
      <c r="A20" s="242" t="s">
        <v>205</v>
      </c>
      <c r="B20" s="272">
        <v>53.883840360000001</v>
      </c>
      <c r="C20" s="272">
        <v>31.3</v>
      </c>
      <c r="D20" s="272">
        <v>90</v>
      </c>
      <c r="E20" s="273">
        <v>118.9</v>
      </c>
      <c r="F20" s="272">
        <v>126.6</v>
      </c>
      <c r="G20" s="272">
        <v>110.5</v>
      </c>
      <c r="H20" s="272">
        <v>95.1</v>
      </c>
      <c r="J20" s="115" t="s">
        <v>202</v>
      </c>
      <c r="K20" s="239">
        <f ca="1">MAX(OFFSET(K20,-1,0,-ROW()+1),0)+1</f>
        <v>7</v>
      </c>
      <c r="L20" s="115" t="str">
        <f>$A$8</f>
        <v>Power Delivery</v>
      </c>
    </row>
    <row r="21" spans="1:12" x14ac:dyDescent="0.2">
      <c r="A21" s="119" t="s">
        <v>206</v>
      </c>
      <c r="B21" s="274">
        <f>SUM(B15:B20)</f>
        <v>135.28352777000001</v>
      </c>
      <c r="C21" s="274">
        <f t="shared" ref="C21:H21" si="1">SUM(C15:C20)</f>
        <v>142.40978032000001</v>
      </c>
      <c r="D21" s="274">
        <f t="shared" si="1"/>
        <v>325.29742805000001</v>
      </c>
      <c r="E21" s="274">
        <f t="shared" si="1"/>
        <v>614.55309334000003</v>
      </c>
      <c r="F21" s="274">
        <f t="shared" si="1"/>
        <v>531.80900202999999</v>
      </c>
      <c r="G21" s="274">
        <f t="shared" si="1"/>
        <v>459.49584665999998</v>
      </c>
      <c r="H21" s="274">
        <f t="shared" si="1"/>
        <v>278.3811766</v>
      </c>
    </row>
    <row r="22" spans="1:12" s="131" customFormat="1" x14ac:dyDescent="0.2">
      <c r="A22" s="237" t="s">
        <v>235</v>
      </c>
    </row>
    <row r="23" spans="1:12" x14ac:dyDescent="0.2">
      <c r="A23" s="265" t="s">
        <v>287</v>
      </c>
      <c r="B23" s="267">
        <v>48.153001760000002</v>
      </c>
      <c r="C23" s="267">
        <v>99.673149539999997</v>
      </c>
      <c r="D23" s="267">
        <v>154.98931260999998</v>
      </c>
      <c r="E23" s="269">
        <v>177.94775197000001</v>
      </c>
      <c r="F23" s="267">
        <v>350</v>
      </c>
      <c r="G23" s="267">
        <v>475</v>
      </c>
      <c r="H23" s="267">
        <v>735.14120263999996</v>
      </c>
      <c r="K23" s="239">
        <f t="shared" ref="K23:K36" ca="1" si="2">MAX(OFFSET(K23,-1,0,-ROW()+1),0)+1</f>
        <v>8</v>
      </c>
      <c r="L23" s="115" t="str">
        <f t="shared" ref="L23:L36" si="3">$A$8</f>
        <v>Power Delivery</v>
      </c>
    </row>
    <row r="24" spans="1:12" x14ac:dyDescent="0.2">
      <c r="A24" s="265" t="s">
        <v>288</v>
      </c>
      <c r="B24" s="267">
        <v>52.714925370000003</v>
      </c>
      <c r="C24" s="267">
        <v>55.498767700000002</v>
      </c>
      <c r="D24" s="267">
        <v>66.23832428</v>
      </c>
      <c r="E24" s="269">
        <v>61.477566789999997</v>
      </c>
      <c r="F24" s="267">
        <v>39.624149750000001</v>
      </c>
      <c r="G24" s="267">
        <v>41.676994190000002</v>
      </c>
      <c r="H24" s="267">
        <v>43.881958769999997</v>
      </c>
      <c r="J24" s="115" t="s">
        <v>202</v>
      </c>
      <c r="K24" s="239">
        <f t="shared" ca="1" si="2"/>
        <v>9</v>
      </c>
      <c r="L24" s="115" t="str">
        <f t="shared" si="3"/>
        <v>Power Delivery</v>
      </c>
    </row>
    <row r="25" spans="1:12" x14ac:dyDescent="0.2">
      <c r="A25" s="265" t="s">
        <v>289</v>
      </c>
      <c r="B25" s="267">
        <v>9.9248654399999996</v>
      </c>
      <c r="C25" s="267">
        <v>27.445736870000001</v>
      </c>
      <c r="D25" s="267">
        <v>47.965609209999997</v>
      </c>
      <c r="E25" s="269">
        <v>44.707324649999997</v>
      </c>
      <c r="F25" s="267">
        <v>45.80570127</v>
      </c>
      <c r="G25" s="267">
        <v>50.945153759999997</v>
      </c>
      <c r="H25" s="267">
        <v>51.027806239999997</v>
      </c>
      <c r="K25" s="239">
        <f t="shared" ca="1" si="2"/>
        <v>10</v>
      </c>
      <c r="L25" s="115" t="str">
        <f t="shared" si="3"/>
        <v>Power Delivery</v>
      </c>
    </row>
    <row r="26" spans="1:12" x14ac:dyDescent="0.2">
      <c r="A26" s="265" t="s">
        <v>10</v>
      </c>
      <c r="B26" s="272">
        <v>4.4249587100000003</v>
      </c>
      <c r="C26" s="272">
        <v>30.3</v>
      </c>
      <c r="D26" s="272">
        <v>31.2</v>
      </c>
      <c r="E26" s="273">
        <v>13.1</v>
      </c>
      <c r="F26" s="272">
        <v>35.9</v>
      </c>
      <c r="G26" s="272">
        <v>36.6</v>
      </c>
      <c r="H26" s="272">
        <v>38.200000000000003</v>
      </c>
      <c r="K26" s="239">
        <f t="shared" ca="1" si="2"/>
        <v>11</v>
      </c>
      <c r="L26" s="115" t="str">
        <f t="shared" si="3"/>
        <v>Power Delivery</v>
      </c>
    </row>
    <row r="27" spans="1:12" x14ac:dyDescent="0.2">
      <c r="A27" s="119" t="s">
        <v>207</v>
      </c>
      <c r="B27" s="274">
        <f>SUM(B23:B26)</f>
        <v>115.21775128</v>
      </c>
      <c r="C27" s="274">
        <f>SUM(C23:C26)</f>
        <v>212.91765411</v>
      </c>
      <c r="D27" s="274">
        <f t="shared" ref="D27:H27" si="4">SUM(D23:D26)</f>
        <v>300.3932461</v>
      </c>
      <c r="E27" s="274">
        <f t="shared" si="4"/>
        <v>297.23264341000004</v>
      </c>
      <c r="F27" s="274">
        <f t="shared" si="4"/>
        <v>471.32985101999998</v>
      </c>
      <c r="G27" s="274">
        <f t="shared" si="4"/>
        <v>604.22214795000002</v>
      </c>
      <c r="H27" s="274">
        <f t="shared" si="4"/>
        <v>868.25096765000001</v>
      </c>
    </row>
    <row r="28" spans="1:12" x14ac:dyDescent="0.2">
      <c r="A28" s="119" t="s">
        <v>209</v>
      </c>
      <c r="B28" s="275">
        <v>37.117311610000002</v>
      </c>
      <c r="C28" s="275">
        <v>33.200000000000003</v>
      </c>
      <c r="D28" s="275">
        <v>59</v>
      </c>
      <c r="E28" s="276">
        <v>69.400000000000006</v>
      </c>
      <c r="F28" s="275">
        <v>111.6</v>
      </c>
      <c r="G28" s="275">
        <v>85.3</v>
      </c>
      <c r="H28" s="275">
        <v>62.6</v>
      </c>
    </row>
    <row r="29" spans="1:12" x14ac:dyDescent="0.2">
      <c r="A29" s="119" t="s">
        <v>239</v>
      </c>
      <c r="B29" s="274">
        <f>SUM(B27:B28)</f>
        <v>152.33506289000002</v>
      </c>
      <c r="C29" s="274">
        <f t="shared" ref="C29:H29" si="5">SUM(C27:C28)</f>
        <v>246.11765410999999</v>
      </c>
      <c r="D29" s="274">
        <f t="shared" si="5"/>
        <v>359.3932461</v>
      </c>
      <c r="E29" s="274">
        <f t="shared" si="5"/>
        <v>366.63264341000001</v>
      </c>
      <c r="F29" s="274">
        <f t="shared" si="5"/>
        <v>582.92985102</v>
      </c>
      <c r="G29" s="274">
        <f t="shared" si="5"/>
        <v>689.52214794999998</v>
      </c>
      <c r="H29" s="274">
        <f t="shared" si="5"/>
        <v>930.85096765000003</v>
      </c>
    </row>
    <row r="30" spans="1:12" x14ac:dyDescent="0.2">
      <c r="A30" s="119"/>
      <c r="B30" s="244"/>
      <c r="C30" s="244"/>
      <c r="D30" s="244"/>
      <c r="E30" s="244"/>
      <c r="F30" s="244"/>
      <c r="G30" s="244"/>
      <c r="H30" s="244"/>
    </row>
    <row r="31" spans="1:12" s="131" customFormat="1" x14ac:dyDescent="0.2">
      <c r="A31" s="237" t="s">
        <v>386</v>
      </c>
      <c r="B31" s="244"/>
      <c r="C31" s="244"/>
      <c r="D31" s="244"/>
      <c r="E31" s="244"/>
      <c r="F31" s="244"/>
      <c r="G31" s="244"/>
      <c r="H31" s="244"/>
      <c r="J31" s="125"/>
    </row>
    <row r="32" spans="1:12" s="131" customFormat="1" x14ac:dyDescent="0.2">
      <c r="A32" s="265" t="s">
        <v>211</v>
      </c>
      <c r="B32" s="277">
        <v>64.17426648</v>
      </c>
      <c r="C32" s="277">
        <v>17.939050380000001</v>
      </c>
      <c r="D32" s="277">
        <v>70.708080870000003</v>
      </c>
      <c r="E32" s="278">
        <v>47.355600000000003</v>
      </c>
      <c r="F32" s="277">
        <v>33.24987445</v>
      </c>
      <c r="G32" s="277">
        <v>29.70919992</v>
      </c>
      <c r="H32" s="267">
        <v>30.540235200000001</v>
      </c>
      <c r="J32" s="125"/>
      <c r="K32" s="239">
        <f t="shared" ca="1" si="2"/>
        <v>12</v>
      </c>
      <c r="L32" s="115" t="str">
        <f t="shared" si="3"/>
        <v>Power Delivery</v>
      </c>
    </row>
    <row r="33" spans="1:12" s="131" customFormat="1" x14ac:dyDescent="0.2">
      <c r="A33" s="265" t="s">
        <v>290</v>
      </c>
      <c r="B33" s="277">
        <v>0.72678936000000005</v>
      </c>
      <c r="C33" s="277">
        <v>2.7761000999999998</v>
      </c>
      <c r="D33" s="277">
        <v>2.7978286799999998</v>
      </c>
      <c r="E33" s="278">
        <v>12.91932693</v>
      </c>
      <c r="F33" s="277">
        <v>7.5073577699999996</v>
      </c>
      <c r="G33" s="277">
        <v>25.941239329999998</v>
      </c>
      <c r="H33" s="267">
        <v>3.3399208100000002</v>
      </c>
      <c r="J33" s="125"/>
      <c r="K33" s="239"/>
      <c r="L33" s="115"/>
    </row>
    <row r="34" spans="1:12" s="131" customFormat="1" x14ac:dyDescent="0.2">
      <c r="A34" s="265" t="s">
        <v>388</v>
      </c>
      <c r="B34" s="277">
        <v>12.12889618</v>
      </c>
      <c r="C34" s="277">
        <v>11.66775928</v>
      </c>
      <c r="D34" s="277">
        <v>12.243747819999999</v>
      </c>
      <c r="E34" s="278">
        <v>11.96940137</v>
      </c>
      <c r="F34" s="277">
        <v>12.47682019</v>
      </c>
      <c r="G34" s="277">
        <v>12.852704900000001</v>
      </c>
      <c r="H34" s="267">
        <v>13.25767725</v>
      </c>
      <c r="J34" s="125"/>
      <c r="K34" s="239"/>
      <c r="L34" s="115"/>
    </row>
    <row r="35" spans="1:12" s="131" customFormat="1" x14ac:dyDescent="0.2">
      <c r="A35" s="265" t="s">
        <v>208</v>
      </c>
      <c r="B35" s="267">
        <v>51.925427419999998</v>
      </c>
      <c r="C35" s="267">
        <v>51.925427419999998</v>
      </c>
      <c r="D35" s="267">
        <v>73.501981929999999</v>
      </c>
      <c r="E35" s="269">
        <v>95.869422799999995</v>
      </c>
      <c r="F35" s="267">
        <v>89.531759870000002</v>
      </c>
      <c r="G35" s="267">
        <v>91.949387959999996</v>
      </c>
      <c r="H35" s="267">
        <v>94.999101300000007</v>
      </c>
      <c r="J35" s="125"/>
      <c r="K35" s="239"/>
      <c r="L35" s="115"/>
    </row>
    <row r="36" spans="1:12" s="131" customFormat="1" x14ac:dyDescent="0.2">
      <c r="A36" s="242" t="s">
        <v>210</v>
      </c>
      <c r="B36" s="279">
        <v>14.466251530000001</v>
      </c>
      <c r="C36" s="279">
        <v>25.343581219999983</v>
      </c>
      <c r="D36" s="279">
        <v>71.889247290000014</v>
      </c>
      <c r="E36" s="280">
        <v>69.228654369999987</v>
      </c>
      <c r="F36" s="279">
        <v>23.57144560000004</v>
      </c>
      <c r="G36" s="279">
        <v>24.658548249999964</v>
      </c>
      <c r="H36" s="272">
        <v>24.343417810000044</v>
      </c>
      <c r="J36" s="266"/>
      <c r="K36" s="239">
        <f t="shared" ca="1" si="2"/>
        <v>13</v>
      </c>
      <c r="L36" s="115" t="str">
        <f t="shared" si="3"/>
        <v>Power Delivery</v>
      </c>
    </row>
    <row r="37" spans="1:12" s="131" customFormat="1" x14ac:dyDescent="0.2">
      <c r="A37" s="119" t="s">
        <v>147</v>
      </c>
      <c r="B37" s="281">
        <v>102.37289680000001</v>
      </c>
      <c r="C37" s="281">
        <f>SUM(C32:C36)</f>
        <v>109.65191839999997</v>
      </c>
      <c r="D37" s="281">
        <f t="shared" ref="D37:H37" si="6">SUM(D32:D36)</f>
        <v>231.14088659000001</v>
      </c>
      <c r="E37" s="281">
        <f t="shared" si="6"/>
        <v>237.34240546999999</v>
      </c>
      <c r="F37" s="281">
        <f t="shared" si="6"/>
        <v>166.33725788000004</v>
      </c>
      <c r="G37" s="281">
        <f t="shared" si="6"/>
        <v>185.11108035999996</v>
      </c>
      <c r="H37" s="281">
        <f t="shared" si="6"/>
        <v>166.48035237000005</v>
      </c>
      <c r="J37" s="125"/>
    </row>
    <row r="38" spans="1:12" s="131" customFormat="1" x14ac:dyDescent="0.2">
      <c r="A38" s="237" t="s">
        <v>79</v>
      </c>
      <c r="B38" s="282">
        <f>+B13+B21+B29+B37</f>
        <v>618.43919327000003</v>
      </c>
      <c r="C38" s="282">
        <f t="shared" ref="C38:H38" si="7">+C13+C21+C29+C37</f>
        <v>781.33174764</v>
      </c>
      <c r="D38" s="282">
        <f t="shared" si="7"/>
        <v>1213.5235667700001</v>
      </c>
      <c r="E38" s="282">
        <f t="shared" si="7"/>
        <v>1561.58263199</v>
      </c>
      <c r="F38" s="282">
        <f t="shared" si="7"/>
        <v>1744.6015247</v>
      </c>
      <c r="G38" s="282">
        <f t="shared" si="7"/>
        <v>1952.2139409900001</v>
      </c>
      <c r="H38" s="282">
        <f t="shared" si="7"/>
        <v>1949.5994747500001</v>
      </c>
    </row>
    <row r="39" spans="1:12" x14ac:dyDescent="0.2">
      <c r="A39" s="125"/>
      <c r="B39" s="238"/>
      <c r="C39" s="238"/>
      <c r="D39" s="238"/>
      <c r="E39" s="238"/>
      <c r="F39" s="238"/>
      <c r="G39" s="238"/>
      <c r="H39" s="238"/>
    </row>
    <row r="40" spans="1:12" x14ac:dyDescent="0.2">
      <c r="A40" s="131" t="s">
        <v>80</v>
      </c>
      <c r="B40" s="238"/>
      <c r="C40" s="238"/>
      <c r="D40" s="238"/>
      <c r="E40" s="238"/>
      <c r="F40" s="238"/>
      <c r="G40" s="238"/>
      <c r="H40" s="238"/>
    </row>
    <row r="41" spans="1:12" x14ac:dyDescent="0.2">
      <c r="A41" s="245" t="s">
        <v>212</v>
      </c>
      <c r="B41" s="238">
        <v>97.390287069999999</v>
      </c>
      <c r="C41" s="238">
        <v>68.895621169999998</v>
      </c>
      <c r="D41" s="238">
        <v>128.98562908000011</v>
      </c>
      <c r="E41" s="238">
        <v>136</v>
      </c>
      <c r="F41" s="238">
        <v>166</v>
      </c>
      <c r="G41" s="238">
        <v>266</v>
      </c>
      <c r="H41" s="238">
        <v>103</v>
      </c>
      <c r="J41" s="115" t="s">
        <v>213</v>
      </c>
      <c r="K41" s="239">
        <f t="shared" ref="K41:K49" ca="1" si="8">MAX(OFFSET(K41,-1,0,-ROW()+1),0)+1</f>
        <v>14</v>
      </c>
      <c r="L41" s="115" t="str">
        <f>$A$40</f>
        <v>Power Generation</v>
      </c>
    </row>
    <row r="42" spans="1:12" x14ac:dyDescent="0.2">
      <c r="A42" s="245" t="s">
        <v>214</v>
      </c>
      <c r="B42" s="238">
        <v>145.44047713</v>
      </c>
      <c r="C42" s="238">
        <v>246.51842062</v>
      </c>
      <c r="D42" s="238">
        <v>408.52428079000003</v>
      </c>
      <c r="E42" s="238">
        <v>262</v>
      </c>
      <c r="F42" s="238">
        <v>90</v>
      </c>
      <c r="G42" s="238">
        <v>266</v>
      </c>
      <c r="H42" s="238">
        <v>192</v>
      </c>
      <c r="J42" s="115" t="s">
        <v>213</v>
      </c>
      <c r="K42" s="239">
        <f t="shared" ca="1" si="8"/>
        <v>15</v>
      </c>
      <c r="L42" s="115" t="str">
        <f t="shared" ref="L42:L49" si="9">$A$40</f>
        <v>Power Generation</v>
      </c>
    </row>
    <row r="43" spans="1:12" x14ac:dyDescent="0.2">
      <c r="A43" s="245" t="s">
        <v>215</v>
      </c>
      <c r="B43" s="238">
        <v>19.605043569999999</v>
      </c>
      <c r="C43" s="238">
        <v>11.892178739999999</v>
      </c>
      <c r="D43" s="238">
        <v>27.897081080000003</v>
      </c>
      <c r="E43" s="238">
        <v>13</v>
      </c>
      <c r="F43" s="238">
        <v>24</v>
      </c>
      <c r="G43" s="238">
        <v>18</v>
      </c>
      <c r="H43" s="238">
        <v>41</v>
      </c>
      <c r="J43" s="115" t="s">
        <v>213</v>
      </c>
      <c r="K43" s="239">
        <f t="shared" ca="1" si="8"/>
        <v>16</v>
      </c>
      <c r="L43" s="115" t="str">
        <f t="shared" si="9"/>
        <v>Power Generation</v>
      </c>
    </row>
    <row r="44" spans="1:12" x14ac:dyDescent="0.2">
      <c r="A44" s="245" t="s">
        <v>216</v>
      </c>
      <c r="B44" s="238">
        <v>38.910545020000001</v>
      </c>
      <c r="C44" s="238">
        <v>56.786097099999999</v>
      </c>
      <c r="D44" s="238">
        <v>40.160536440000001</v>
      </c>
      <c r="E44" s="238">
        <v>69</v>
      </c>
      <c r="F44" s="238">
        <v>43</v>
      </c>
      <c r="G44" s="238">
        <v>66</v>
      </c>
      <c r="H44" s="238">
        <v>62</v>
      </c>
      <c r="J44" s="115" t="s">
        <v>213</v>
      </c>
      <c r="K44" s="239">
        <f t="shared" ca="1" si="8"/>
        <v>17</v>
      </c>
      <c r="L44" s="115" t="str">
        <f t="shared" si="9"/>
        <v>Power Generation</v>
      </c>
    </row>
    <row r="45" spans="1:12" x14ac:dyDescent="0.2">
      <c r="A45" s="245" t="s">
        <v>217</v>
      </c>
      <c r="B45" s="238">
        <v>9.4063096500000007</v>
      </c>
      <c r="C45" s="238">
        <v>4.62491523</v>
      </c>
      <c r="D45" s="238">
        <v>3.5949333299999999</v>
      </c>
      <c r="E45" s="238">
        <v>4</v>
      </c>
      <c r="F45" s="238">
        <v>4</v>
      </c>
      <c r="G45" s="238">
        <v>10</v>
      </c>
      <c r="H45" s="238">
        <v>8</v>
      </c>
      <c r="J45" s="115" t="s">
        <v>213</v>
      </c>
      <c r="K45" s="239">
        <f t="shared" ca="1" si="8"/>
        <v>18</v>
      </c>
      <c r="L45" s="115" t="str">
        <f t="shared" si="9"/>
        <v>Power Generation</v>
      </c>
    </row>
    <row r="46" spans="1:12" x14ac:dyDescent="0.2">
      <c r="A46" s="245" t="s">
        <v>218</v>
      </c>
      <c r="B46" s="238">
        <v>0</v>
      </c>
      <c r="C46" s="238">
        <v>0.33774667999999997</v>
      </c>
      <c r="D46" s="238">
        <v>4.5584557999999999</v>
      </c>
      <c r="E46" s="238">
        <v>12</v>
      </c>
      <c r="F46" s="238">
        <v>11</v>
      </c>
      <c r="G46" s="238">
        <v>12</v>
      </c>
      <c r="H46" s="238">
        <v>10</v>
      </c>
      <c r="J46" s="115" t="s">
        <v>219</v>
      </c>
      <c r="K46" s="239">
        <f t="shared" ca="1" si="8"/>
        <v>19</v>
      </c>
      <c r="L46" s="115" t="str">
        <f t="shared" si="9"/>
        <v>Power Generation</v>
      </c>
    </row>
    <row r="47" spans="1:12" x14ac:dyDescent="0.2">
      <c r="A47" s="245" t="s">
        <v>220</v>
      </c>
      <c r="B47" s="238">
        <v>0</v>
      </c>
      <c r="C47" s="238">
        <v>0</v>
      </c>
      <c r="D47" s="238">
        <v>10.687281909999999</v>
      </c>
      <c r="E47" s="238">
        <v>0</v>
      </c>
      <c r="F47" s="238">
        <v>0</v>
      </c>
      <c r="G47" s="238">
        <v>0</v>
      </c>
      <c r="H47" s="238">
        <v>0</v>
      </c>
      <c r="J47" s="115" t="s">
        <v>219</v>
      </c>
      <c r="K47" s="239">
        <f t="shared" ca="1" si="8"/>
        <v>20</v>
      </c>
      <c r="L47" s="115" t="str">
        <f t="shared" si="9"/>
        <v>Power Generation</v>
      </c>
    </row>
    <row r="48" spans="1:12" x14ac:dyDescent="0.2">
      <c r="A48" s="245" t="s">
        <v>221</v>
      </c>
      <c r="B48" s="238">
        <v>0</v>
      </c>
      <c r="C48" s="238">
        <v>0</v>
      </c>
      <c r="D48" s="238">
        <v>0</v>
      </c>
      <c r="E48" s="238">
        <v>0</v>
      </c>
      <c r="F48" s="238">
        <v>0</v>
      </c>
      <c r="G48" s="238">
        <v>0</v>
      </c>
      <c r="H48" s="238">
        <v>0</v>
      </c>
      <c r="J48" s="115" t="s">
        <v>219</v>
      </c>
      <c r="K48" s="239">
        <f t="shared" ca="1" si="8"/>
        <v>21</v>
      </c>
      <c r="L48" s="115" t="str">
        <f t="shared" si="9"/>
        <v>Power Generation</v>
      </c>
    </row>
    <row r="49" spans="1:12" x14ac:dyDescent="0.2">
      <c r="A49" s="245" t="s">
        <v>222</v>
      </c>
      <c r="B49" s="241">
        <v>2.0946495400000003</v>
      </c>
      <c r="C49" s="241">
        <v>2.3120114199999997</v>
      </c>
      <c r="D49" s="241">
        <v>13.79634802</v>
      </c>
      <c r="E49" s="241">
        <v>9</v>
      </c>
      <c r="F49" s="241">
        <v>10</v>
      </c>
      <c r="G49" s="241">
        <v>12</v>
      </c>
      <c r="H49" s="241">
        <v>7</v>
      </c>
      <c r="J49" s="115" t="s">
        <v>213</v>
      </c>
      <c r="K49" s="239">
        <f t="shared" ca="1" si="8"/>
        <v>22</v>
      </c>
      <c r="L49" s="115" t="str">
        <f t="shared" si="9"/>
        <v>Power Generation</v>
      </c>
    </row>
    <row r="50" spans="1:12" s="131" customFormat="1" x14ac:dyDescent="0.2">
      <c r="A50" s="237" t="s">
        <v>81</v>
      </c>
      <c r="B50" s="244">
        <v>312.84731197999997</v>
      </c>
      <c r="C50" s="244">
        <v>391.36699096000001</v>
      </c>
      <c r="D50" s="244">
        <v>638.20454645000018</v>
      </c>
      <c r="E50" s="244">
        <v>505</v>
      </c>
      <c r="F50" s="244">
        <v>348</v>
      </c>
      <c r="G50" s="244">
        <v>648</v>
      </c>
      <c r="H50" s="244">
        <v>422</v>
      </c>
    </row>
    <row r="51" spans="1:12" x14ac:dyDescent="0.2">
      <c r="A51" s="125"/>
      <c r="B51" s="238"/>
      <c r="C51" s="238"/>
      <c r="D51" s="238"/>
      <c r="E51" s="238"/>
      <c r="F51" s="238"/>
      <c r="G51" s="238"/>
      <c r="H51" s="238"/>
    </row>
    <row r="52" spans="1:12" s="131" customFormat="1" x14ac:dyDescent="0.2">
      <c r="A52" s="131" t="s">
        <v>62</v>
      </c>
      <c r="B52" s="244"/>
      <c r="C52" s="244"/>
      <c r="D52" s="244"/>
      <c r="E52" s="244"/>
      <c r="F52" s="244"/>
      <c r="G52" s="244"/>
      <c r="H52" s="244"/>
    </row>
    <row r="53" spans="1:12" x14ac:dyDescent="0.2">
      <c r="A53" s="237" t="s">
        <v>223</v>
      </c>
      <c r="B53" s="238"/>
      <c r="C53" s="238"/>
      <c r="D53" s="238"/>
      <c r="E53" s="238"/>
      <c r="F53" s="238"/>
      <c r="G53" s="238"/>
      <c r="H53" s="238"/>
    </row>
    <row r="54" spans="1:12" x14ac:dyDescent="0.2">
      <c r="A54" s="242" t="s">
        <v>224</v>
      </c>
      <c r="B54" s="246">
        <v>4.7458169200000002</v>
      </c>
      <c r="C54" s="246">
        <v>12.140752490000001</v>
      </c>
      <c r="D54" s="246">
        <v>10.92795066</v>
      </c>
      <c r="E54" s="246">
        <v>10</v>
      </c>
      <c r="F54" s="246">
        <v>5</v>
      </c>
      <c r="G54" s="246">
        <v>5</v>
      </c>
      <c r="H54" s="246">
        <v>7</v>
      </c>
      <c r="J54" s="115" t="s">
        <v>225</v>
      </c>
      <c r="K54" s="239">
        <f t="shared" ref="K54:K69" ca="1" si="10">MAX(OFFSET(K54,-1,0,-ROW()+1),0)+1</f>
        <v>23</v>
      </c>
      <c r="L54" s="115" t="str">
        <f>$A$52</f>
        <v>Nuclear Generation</v>
      </c>
    </row>
    <row r="55" spans="1:12" x14ac:dyDescent="0.2">
      <c r="A55" s="242" t="s">
        <v>226</v>
      </c>
      <c r="B55" s="238">
        <v>25.53106507</v>
      </c>
      <c r="C55" s="238">
        <v>6.4179688600000002</v>
      </c>
      <c r="D55" s="238">
        <v>12.408282079999999</v>
      </c>
      <c r="E55" s="238">
        <v>14</v>
      </c>
      <c r="F55" s="238">
        <v>17</v>
      </c>
      <c r="G55" s="238">
        <v>22</v>
      </c>
      <c r="H55" s="238">
        <v>22</v>
      </c>
      <c r="J55" s="115" t="s">
        <v>225</v>
      </c>
      <c r="K55" s="239">
        <f t="shared" ca="1" si="10"/>
        <v>24</v>
      </c>
      <c r="L55" s="115" t="str">
        <f t="shared" ref="L55:L60" si="11">$A$52</f>
        <v>Nuclear Generation</v>
      </c>
    </row>
    <row r="56" spans="1:12" x14ac:dyDescent="0.2">
      <c r="A56" s="242" t="s">
        <v>227</v>
      </c>
      <c r="B56" s="238">
        <v>69.895622910000014</v>
      </c>
      <c r="C56" s="238">
        <v>48.523934039999993</v>
      </c>
      <c r="D56" s="238">
        <v>75.166164460000005</v>
      </c>
      <c r="E56" s="238">
        <v>47</v>
      </c>
      <c r="F56" s="238">
        <v>33</v>
      </c>
      <c r="G56" s="238">
        <v>28</v>
      </c>
      <c r="H56" s="238">
        <v>29</v>
      </c>
      <c r="J56" s="115" t="s">
        <v>225</v>
      </c>
      <c r="K56" s="239">
        <f t="shared" ca="1" si="10"/>
        <v>25</v>
      </c>
      <c r="L56" s="115" t="str">
        <f t="shared" si="11"/>
        <v>Nuclear Generation</v>
      </c>
    </row>
    <row r="57" spans="1:12" x14ac:dyDescent="0.2">
      <c r="A57" s="242" t="s">
        <v>228</v>
      </c>
      <c r="B57" s="238">
        <v>0</v>
      </c>
      <c r="C57" s="238">
        <v>0</v>
      </c>
      <c r="D57" s="238">
        <v>0.63549756999999996</v>
      </c>
      <c r="E57" s="238">
        <v>46</v>
      </c>
      <c r="F57" s="238">
        <v>0</v>
      </c>
      <c r="G57" s="238">
        <v>0</v>
      </c>
      <c r="H57" s="238">
        <v>0</v>
      </c>
      <c r="J57" s="115" t="s">
        <v>225</v>
      </c>
      <c r="K57" s="239">
        <f t="shared" ca="1" si="10"/>
        <v>26</v>
      </c>
      <c r="L57" s="115" t="str">
        <f t="shared" si="11"/>
        <v>Nuclear Generation</v>
      </c>
    </row>
    <row r="58" spans="1:12" x14ac:dyDescent="0.2">
      <c r="A58" s="242" t="s">
        <v>229</v>
      </c>
      <c r="B58" s="238">
        <v>2.69021921</v>
      </c>
      <c r="C58" s="238">
        <v>2.2640048199999998</v>
      </c>
      <c r="D58" s="238">
        <v>3.91649293</v>
      </c>
      <c r="E58" s="238">
        <v>4</v>
      </c>
      <c r="F58" s="238">
        <v>6</v>
      </c>
      <c r="G58" s="238">
        <v>8</v>
      </c>
      <c r="H58" s="238">
        <v>6</v>
      </c>
      <c r="J58" s="115" t="s">
        <v>225</v>
      </c>
      <c r="K58" s="239">
        <f t="shared" ca="1" si="10"/>
        <v>27</v>
      </c>
      <c r="L58" s="115" t="str">
        <f t="shared" si="11"/>
        <v>Nuclear Generation</v>
      </c>
    </row>
    <row r="59" spans="1:12" x14ac:dyDescent="0.2">
      <c r="A59" s="242" t="s">
        <v>230</v>
      </c>
      <c r="B59" s="238">
        <v>1.8622504799999999</v>
      </c>
      <c r="C59" s="238">
        <v>3.3743420799999999</v>
      </c>
      <c r="D59" s="238">
        <v>2.4874302300000002</v>
      </c>
      <c r="E59" s="238">
        <v>4</v>
      </c>
      <c r="F59" s="238">
        <v>5</v>
      </c>
      <c r="G59" s="238">
        <v>3</v>
      </c>
      <c r="H59" s="238">
        <v>5</v>
      </c>
      <c r="J59" s="115" t="s">
        <v>225</v>
      </c>
      <c r="K59" s="239">
        <f t="shared" ca="1" si="10"/>
        <v>28</v>
      </c>
      <c r="L59" s="115" t="str">
        <f t="shared" si="11"/>
        <v>Nuclear Generation</v>
      </c>
    </row>
    <row r="60" spans="1:12" x14ac:dyDescent="0.2">
      <c r="A60" s="242" t="s">
        <v>231</v>
      </c>
      <c r="B60" s="241">
        <v>22.810140549999996</v>
      </c>
      <c r="C60" s="241">
        <v>25.603615749999996</v>
      </c>
      <c r="D60" s="241">
        <v>15.325351400000001</v>
      </c>
      <c r="E60" s="241">
        <v>41</v>
      </c>
      <c r="F60" s="241">
        <v>43</v>
      </c>
      <c r="G60" s="241">
        <v>67</v>
      </c>
      <c r="H60" s="241">
        <f>18+69</f>
        <v>87</v>
      </c>
      <c r="J60" s="115" t="s">
        <v>225</v>
      </c>
      <c r="K60" s="239">
        <f t="shared" ca="1" si="10"/>
        <v>29</v>
      </c>
      <c r="L60" s="115" t="str">
        <f t="shared" si="11"/>
        <v>Nuclear Generation</v>
      </c>
    </row>
    <row r="61" spans="1:12" s="131" customFormat="1" x14ac:dyDescent="0.2">
      <c r="A61" s="119" t="s">
        <v>232</v>
      </c>
      <c r="B61" s="243">
        <v>127.53511514</v>
      </c>
      <c r="C61" s="243">
        <v>98.32461803999999</v>
      </c>
      <c r="D61" s="243">
        <v>120.86716933000001</v>
      </c>
      <c r="E61" s="243">
        <v>166</v>
      </c>
      <c r="F61" s="243">
        <v>109</v>
      </c>
      <c r="G61" s="243">
        <v>133</v>
      </c>
      <c r="H61" s="243">
        <v>156</v>
      </c>
    </row>
    <row r="62" spans="1:12" s="131" customFormat="1" x14ac:dyDescent="0.2">
      <c r="A62" s="237" t="s">
        <v>233</v>
      </c>
      <c r="B62" s="244">
        <v>0.38434743999999998</v>
      </c>
      <c r="C62" s="244">
        <v>1.3548123599999999</v>
      </c>
      <c r="D62" s="244">
        <v>3.5005044099999991</v>
      </c>
      <c r="E62" s="244">
        <v>0</v>
      </c>
      <c r="F62" s="244">
        <v>0</v>
      </c>
      <c r="G62" s="244">
        <v>2.0271999999999998E-2</v>
      </c>
      <c r="H62" s="244">
        <v>0</v>
      </c>
      <c r="J62" s="131" t="s">
        <v>234</v>
      </c>
      <c r="K62" s="239">
        <f t="shared" ca="1" si="10"/>
        <v>30</v>
      </c>
      <c r="L62" s="115" t="str">
        <f>$A$52</f>
        <v>Nuclear Generation</v>
      </c>
    </row>
    <row r="63" spans="1:12" s="131" customFormat="1" x14ac:dyDescent="0.2">
      <c r="A63" s="237" t="s">
        <v>235</v>
      </c>
      <c r="B63" s="244"/>
      <c r="C63" s="244"/>
      <c r="D63" s="244"/>
      <c r="E63" s="244"/>
      <c r="F63" s="244"/>
      <c r="G63" s="244"/>
      <c r="H63" s="244"/>
    </row>
    <row r="64" spans="1:12" x14ac:dyDescent="0.2">
      <c r="A64" s="242" t="s">
        <v>236</v>
      </c>
      <c r="B64" s="238">
        <v>5.9281913799999995</v>
      </c>
      <c r="C64" s="238">
        <v>7.2882997500000002</v>
      </c>
      <c r="D64" s="238">
        <v>9.2894394499999997</v>
      </c>
      <c r="E64" s="238">
        <v>20</v>
      </c>
      <c r="F64" s="238">
        <v>19</v>
      </c>
      <c r="G64" s="238">
        <v>19</v>
      </c>
      <c r="H64" s="238">
        <v>1</v>
      </c>
      <c r="K64" s="239">
        <f t="shared" ca="1" si="10"/>
        <v>31</v>
      </c>
      <c r="L64" s="115" t="str">
        <f>$A$52</f>
        <v>Nuclear Generation</v>
      </c>
    </row>
    <row r="65" spans="1:12" x14ac:dyDescent="0.2">
      <c r="A65" s="242" t="s">
        <v>237</v>
      </c>
      <c r="B65" s="238">
        <v>3.0977165000000002</v>
      </c>
      <c r="C65" s="238">
        <v>1.5345836499999999</v>
      </c>
      <c r="D65" s="238">
        <v>3.0259288</v>
      </c>
      <c r="E65" s="238">
        <v>6</v>
      </c>
      <c r="F65" s="238">
        <v>6</v>
      </c>
      <c r="G65" s="238">
        <v>8</v>
      </c>
      <c r="H65" s="238">
        <v>6</v>
      </c>
      <c r="K65" s="239">
        <f t="shared" ca="1" si="10"/>
        <v>32</v>
      </c>
      <c r="L65" s="115" t="str">
        <f>$A$52</f>
        <v>Nuclear Generation</v>
      </c>
    </row>
    <row r="66" spans="1:12" x14ac:dyDescent="0.2">
      <c r="A66" s="242" t="s">
        <v>238</v>
      </c>
      <c r="B66" s="241">
        <v>18.01395982</v>
      </c>
      <c r="C66" s="241">
        <v>20.252641559999997</v>
      </c>
      <c r="D66" s="241">
        <v>15.154621390000001</v>
      </c>
      <c r="E66" s="241">
        <v>10</v>
      </c>
      <c r="F66" s="241">
        <v>4</v>
      </c>
      <c r="G66" s="241">
        <v>10</v>
      </c>
      <c r="H66" s="241">
        <v>4</v>
      </c>
      <c r="K66" s="239">
        <f t="shared" ca="1" si="10"/>
        <v>33</v>
      </c>
      <c r="L66" s="115" t="str">
        <f>$A$52</f>
        <v>Nuclear Generation</v>
      </c>
    </row>
    <row r="67" spans="1:12" s="131" customFormat="1" x14ac:dyDescent="0.2">
      <c r="A67" s="119" t="s">
        <v>239</v>
      </c>
      <c r="B67" s="244">
        <v>27.039867700000002</v>
      </c>
      <c r="C67" s="244">
        <v>29.075524959999996</v>
      </c>
      <c r="D67" s="244">
        <v>27.469989640000001</v>
      </c>
      <c r="E67" s="244">
        <v>36</v>
      </c>
      <c r="F67" s="244">
        <v>29</v>
      </c>
      <c r="G67" s="244">
        <v>37</v>
      </c>
      <c r="H67" s="244">
        <v>11</v>
      </c>
    </row>
    <row r="68" spans="1:12" s="131" customFormat="1" x14ac:dyDescent="0.2">
      <c r="A68" s="237" t="s">
        <v>240</v>
      </c>
      <c r="B68" s="244">
        <v>0.89908867999999487</v>
      </c>
      <c r="C68" s="244">
        <v>1.6478681699999989</v>
      </c>
      <c r="D68" s="244">
        <v>2.5101558599999976</v>
      </c>
      <c r="E68" s="244">
        <v>3</v>
      </c>
      <c r="F68" s="244">
        <v>2</v>
      </c>
      <c r="G68" s="244">
        <v>0.47291414999999759</v>
      </c>
      <c r="H68" s="244">
        <v>3</v>
      </c>
      <c r="K68" s="239">
        <f t="shared" ca="1" si="10"/>
        <v>34</v>
      </c>
      <c r="L68" s="115" t="str">
        <f>$A$52</f>
        <v>Nuclear Generation</v>
      </c>
    </row>
    <row r="69" spans="1:12" s="131" customFormat="1" x14ac:dyDescent="0.2">
      <c r="A69" s="119" t="s">
        <v>241</v>
      </c>
      <c r="B69" s="247">
        <v>72.666916760000007</v>
      </c>
      <c r="C69" s="247">
        <v>8.8309654600000016</v>
      </c>
      <c r="D69" s="247">
        <v>1.1533161599999999</v>
      </c>
      <c r="E69" s="247">
        <v>8.8645200000000007E-3</v>
      </c>
      <c r="F69" s="247">
        <v>0</v>
      </c>
      <c r="G69" s="247">
        <v>0</v>
      </c>
      <c r="H69" s="247">
        <v>0</v>
      </c>
      <c r="J69" s="131" t="s">
        <v>242</v>
      </c>
      <c r="K69" s="239">
        <f t="shared" ca="1" si="10"/>
        <v>35</v>
      </c>
      <c r="L69" s="115" t="str">
        <f>$A$52</f>
        <v>Nuclear Generation</v>
      </c>
    </row>
    <row r="70" spans="1:12" s="131" customFormat="1" x14ac:dyDescent="0.2">
      <c r="A70" s="237" t="s">
        <v>82</v>
      </c>
      <c r="B70" s="244">
        <v>228.52533572000004</v>
      </c>
      <c r="C70" s="244">
        <v>139.23378898999999</v>
      </c>
      <c r="D70" s="244">
        <v>155.50113540000001</v>
      </c>
      <c r="E70" s="244">
        <v>205</v>
      </c>
      <c r="F70" s="244">
        <v>140</v>
      </c>
      <c r="G70" s="244">
        <v>170</v>
      </c>
      <c r="H70" s="244">
        <v>170</v>
      </c>
    </row>
    <row r="71" spans="1:12" x14ac:dyDescent="0.2">
      <c r="B71" s="238"/>
      <c r="C71" s="238"/>
      <c r="D71" s="238"/>
      <c r="E71" s="238"/>
      <c r="F71" s="238"/>
      <c r="G71" s="238"/>
      <c r="H71" s="238"/>
    </row>
    <row r="72" spans="1:12" s="131" customFormat="1" x14ac:dyDescent="0.2">
      <c r="A72" s="131" t="s">
        <v>243</v>
      </c>
      <c r="B72" s="244"/>
      <c r="C72" s="244"/>
      <c r="D72" s="244"/>
      <c r="E72" s="244"/>
      <c r="F72" s="244"/>
      <c r="G72" s="244"/>
      <c r="H72" s="244"/>
    </row>
    <row r="73" spans="1:12" x14ac:dyDescent="0.2">
      <c r="A73" s="242" t="s">
        <v>244</v>
      </c>
      <c r="B73" s="246">
        <v>4.1097290000000002E-2</v>
      </c>
      <c r="C73" s="246">
        <v>32.459160320000002</v>
      </c>
      <c r="D73" s="246">
        <v>7.5327299999999996E-3</v>
      </c>
      <c r="E73" s="246">
        <v>0</v>
      </c>
      <c r="F73" s="246">
        <v>0</v>
      </c>
      <c r="G73" s="246">
        <v>0</v>
      </c>
      <c r="H73" s="246">
        <v>0</v>
      </c>
      <c r="K73" s="239">
        <f ca="1">MAX(OFFSET(K73,-1,0,-ROW()+1),0)+1</f>
        <v>36</v>
      </c>
      <c r="L73" s="115" t="str">
        <f>$A$72</f>
        <v>Eng &amp; Construction</v>
      </c>
    </row>
    <row r="74" spans="1:12" x14ac:dyDescent="0.2">
      <c r="A74" s="242" t="s">
        <v>245</v>
      </c>
      <c r="B74" s="246">
        <v>9.9118323200000003</v>
      </c>
      <c r="C74" s="246">
        <v>22.560908820000002</v>
      </c>
      <c r="D74" s="246">
        <v>7.9412039999999999</v>
      </c>
      <c r="E74" s="246">
        <v>3</v>
      </c>
      <c r="F74" s="246">
        <v>0.30026999999999998</v>
      </c>
      <c r="G74" s="246">
        <v>0</v>
      </c>
      <c r="H74" s="246">
        <v>0</v>
      </c>
      <c r="K74" s="239">
        <f ca="1">MAX(OFFSET(K74,-1,0,-ROW()+1),0)+1</f>
        <v>37</v>
      </c>
      <c r="L74" s="115" t="str">
        <f>$A$72</f>
        <v>Eng &amp; Construction</v>
      </c>
    </row>
    <row r="75" spans="1:12" x14ac:dyDescent="0.2">
      <c r="A75" s="242" t="s">
        <v>10</v>
      </c>
      <c r="B75" s="241">
        <v>1.2024175400000008</v>
      </c>
      <c r="C75" s="241">
        <v>1.6452697899999933</v>
      </c>
      <c r="D75" s="241">
        <v>2.2479668600000009</v>
      </c>
      <c r="E75" s="241">
        <v>23</v>
      </c>
      <c r="F75" s="241">
        <v>18</v>
      </c>
      <c r="G75" s="241">
        <v>3</v>
      </c>
      <c r="H75" s="241">
        <v>3</v>
      </c>
      <c r="K75" s="239">
        <f ca="1">MAX(OFFSET(K75,-1,0,-ROW()+1),0)+1</f>
        <v>38</v>
      </c>
      <c r="L75" s="115" t="str">
        <f>$A$72</f>
        <v>Eng &amp; Construction</v>
      </c>
    </row>
    <row r="76" spans="1:12" s="131" customFormat="1" x14ac:dyDescent="0.2">
      <c r="A76" s="119" t="s">
        <v>83</v>
      </c>
      <c r="B76" s="244">
        <v>11.155347150000001</v>
      </c>
      <c r="C76" s="244">
        <v>56.665338929999997</v>
      </c>
      <c r="D76" s="244">
        <v>10.196703590000002</v>
      </c>
      <c r="E76" s="244">
        <v>26</v>
      </c>
      <c r="F76" s="244">
        <v>18</v>
      </c>
      <c r="G76" s="244">
        <v>3</v>
      </c>
      <c r="H76" s="244">
        <v>3</v>
      </c>
    </row>
    <row r="77" spans="1:12" x14ac:dyDescent="0.2">
      <c r="A77" s="125"/>
      <c r="B77" s="238"/>
      <c r="C77" s="238"/>
      <c r="D77" s="238"/>
      <c r="E77" s="238"/>
      <c r="F77" s="238"/>
      <c r="G77" s="238"/>
      <c r="H77" s="238"/>
    </row>
    <row r="78" spans="1:12" x14ac:dyDescent="0.2">
      <c r="A78" s="131" t="s">
        <v>246</v>
      </c>
      <c r="B78" s="238"/>
      <c r="C78" s="238"/>
      <c r="D78" s="238"/>
      <c r="E78" s="238"/>
      <c r="F78" s="238"/>
      <c r="G78" s="238"/>
      <c r="H78" s="238"/>
    </row>
    <row r="79" spans="1:12" x14ac:dyDescent="0.2">
      <c r="A79" s="237" t="s">
        <v>247</v>
      </c>
      <c r="B79" s="238"/>
      <c r="C79" s="238"/>
      <c r="D79" s="238"/>
      <c r="E79" s="238"/>
      <c r="F79" s="238"/>
      <c r="G79" s="238"/>
      <c r="H79" s="238"/>
    </row>
    <row r="80" spans="1:12" x14ac:dyDescent="0.2">
      <c r="A80" s="242" t="s">
        <v>248</v>
      </c>
      <c r="B80" s="238">
        <v>8.8000000000000007</v>
      </c>
      <c r="C80" s="238">
        <v>12.4</v>
      </c>
      <c r="D80" s="238">
        <v>19.8</v>
      </c>
      <c r="E80" s="238">
        <v>34</v>
      </c>
      <c r="F80" s="238">
        <v>46</v>
      </c>
      <c r="G80" s="238">
        <v>46</v>
      </c>
      <c r="H80" s="238">
        <v>55</v>
      </c>
      <c r="J80" s="115" t="s">
        <v>249</v>
      </c>
      <c r="K80" s="239">
        <f t="shared" ref="K80:K86" ca="1" si="12">MAX(OFFSET(K80,-1,0,-ROW()+1),0)+1</f>
        <v>39</v>
      </c>
      <c r="L80" s="115" t="str">
        <f>$A$78</f>
        <v>Info Management</v>
      </c>
    </row>
    <row r="81" spans="1:12" x14ac:dyDescent="0.2">
      <c r="A81" s="242" t="s">
        <v>250</v>
      </c>
      <c r="B81" s="246">
        <v>0</v>
      </c>
      <c r="C81" s="246">
        <v>0.7</v>
      </c>
      <c r="D81" s="246">
        <v>7.1</v>
      </c>
      <c r="E81" s="246">
        <v>14</v>
      </c>
      <c r="F81" s="246">
        <v>14</v>
      </c>
      <c r="G81" s="246">
        <v>4</v>
      </c>
      <c r="H81" s="246">
        <v>9</v>
      </c>
      <c r="K81" s="239">
        <f t="shared" ca="1" si="12"/>
        <v>40</v>
      </c>
      <c r="L81" s="115" t="str">
        <f>$A$78</f>
        <v>Info Management</v>
      </c>
    </row>
    <row r="82" spans="1:12" x14ac:dyDescent="0.2">
      <c r="A82" s="242" t="s">
        <v>251</v>
      </c>
      <c r="B82" s="238">
        <v>0.7</v>
      </c>
      <c r="C82" s="238">
        <v>3</v>
      </c>
      <c r="D82" s="238">
        <v>8.3000000000000007</v>
      </c>
      <c r="E82" s="238">
        <v>11</v>
      </c>
      <c r="F82" s="238">
        <v>10</v>
      </c>
      <c r="G82" s="238">
        <v>6</v>
      </c>
      <c r="H82" s="238">
        <v>1</v>
      </c>
      <c r="J82" s="115" t="s">
        <v>252</v>
      </c>
      <c r="K82" s="239">
        <f t="shared" ca="1" si="12"/>
        <v>41</v>
      </c>
      <c r="L82" s="115" t="str">
        <f>$A$78</f>
        <v>Info Management</v>
      </c>
    </row>
    <row r="83" spans="1:12" x14ac:dyDescent="0.2">
      <c r="A83" s="242" t="s">
        <v>76</v>
      </c>
      <c r="B83" s="241">
        <v>1.3</v>
      </c>
      <c r="C83" s="241">
        <v>2.6</v>
      </c>
      <c r="D83" s="241">
        <v>9.8000000000000007</v>
      </c>
      <c r="E83" s="241">
        <v>12</v>
      </c>
      <c r="F83" s="241">
        <v>28</v>
      </c>
      <c r="G83" s="241">
        <v>37</v>
      </c>
      <c r="H83" s="241">
        <v>46</v>
      </c>
      <c r="J83" s="115" t="s">
        <v>253</v>
      </c>
      <c r="K83" s="239">
        <f t="shared" ca="1" si="12"/>
        <v>42</v>
      </c>
      <c r="L83" s="115" t="str">
        <f>$A$78</f>
        <v>Info Management</v>
      </c>
    </row>
    <row r="84" spans="1:12" s="131" customFormat="1" x14ac:dyDescent="0.2">
      <c r="A84" s="119" t="s">
        <v>254</v>
      </c>
      <c r="B84" s="244">
        <v>10.8</v>
      </c>
      <c r="C84" s="244">
        <v>18.700000000000003</v>
      </c>
      <c r="D84" s="244">
        <v>45</v>
      </c>
      <c r="E84" s="244">
        <v>71</v>
      </c>
      <c r="F84" s="244">
        <v>97</v>
      </c>
      <c r="G84" s="244">
        <v>93</v>
      </c>
      <c r="H84" s="244">
        <v>111</v>
      </c>
    </row>
    <row r="85" spans="1:12" x14ac:dyDescent="0.2">
      <c r="A85" s="237" t="s">
        <v>255</v>
      </c>
      <c r="B85" s="244">
        <v>14.5</v>
      </c>
      <c r="C85" s="244">
        <v>17</v>
      </c>
      <c r="D85" s="244">
        <v>11.6</v>
      </c>
      <c r="E85" s="244">
        <v>23</v>
      </c>
      <c r="F85" s="244">
        <v>16</v>
      </c>
      <c r="G85" s="244">
        <v>17</v>
      </c>
      <c r="H85" s="244">
        <v>19</v>
      </c>
      <c r="J85" s="125" t="s">
        <v>256</v>
      </c>
      <c r="K85" s="239">
        <f t="shared" ca="1" si="12"/>
        <v>43</v>
      </c>
      <c r="L85" s="115" t="str">
        <f>$A$78</f>
        <v>Info Management</v>
      </c>
    </row>
    <row r="86" spans="1:12" x14ac:dyDescent="0.2">
      <c r="A86" s="237" t="s">
        <v>257</v>
      </c>
      <c r="B86" s="247">
        <v>50.6</v>
      </c>
      <c r="C86" s="247">
        <v>56.1</v>
      </c>
      <c r="D86" s="247">
        <v>49.4</v>
      </c>
      <c r="E86" s="247">
        <v>52</v>
      </c>
      <c r="F86" s="247">
        <v>58</v>
      </c>
      <c r="G86" s="247">
        <v>48</v>
      </c>
      <c r="H86" s="247">
        <v>61</v>
      </c>
      <c r="J86" s="115" t="s">
        <v>258</v>
      </c>
      <c r="K86" s="239">
        <f t="shared" ca="1" si="12"/>
        <v>44</v>
      </c>
      <c r="L86" s="115" t="str">
        <f>$A$78</f>
        <v>Info Management</v>
      </c>
    </row>
    <row r="87" spans="1:12" x14ac:dyDescent="0.2">
      <c r="A87" s="237" t="s">
        <v>84</v>
      </c>
      <c r="B87" s="244">
        <v>75.900000000000006</v>
      </c>
      <c r="C87" s="244">
        <v>91.800000000000011</v>
      </c>
      <c r="D87" s="244">
        <v>106</v>
      </c>
      <c r="E87" s="244">
        <v>146</v>
      </c>
      <c r="F87" s="244">
        <v>171</v>
      </c>
      <c r="G87" s="244">
        <v>158</v>
      </c>
      <c r="H87" s="244">
        <v>190</v>
      </c>
    </row>
    <row r="88" spans="1:12" x14ac:dyDescent="0.2">
      <c r="A88" s="125"/>
      <c r="B88" s="238"/>
      <c r="C88" s="238"/>
      <c r="D88" s="238"/>
      <c r="E88" s="238"/>
      <c r="F88" s="238"/>
      <c r="G88" s="238"/>
      <c r="H88" s="238"/>
    </row>
    <row r="89" spans="1:12" s="131" customFormat="1" x14ac:dyDescent="0.2">
      <c r="A89" s="131" t="s">
        <v>10</v>
      </c>
      <c r="B89" s="244"/>
      <c r="C89" s="244"/>
      <c r="D89" s="244"/>
      <c r="E89" s="244"/>
      <c r="F89" s="244"/>
      <c r="G89" s="244"/>
      <c r="H89" s="244"/>
    </row>
    <row r="90" spans="1:12" x14ac:dyDescent="0.2">
      <c r="A90" s="242" t="s">
        <v>259</v>
      </c>
      <c r="B90" s="246">
        <v>13.84595178</v>
      </c>
      <c r="C90" s="246">
        <v>20.163449270000001</v>
      </c>
      <c r="D90" s="246">
        <v>18.422182739999997</v>
      </c>
      <c r="E90" s="246">
        <v>33</v>
      </c>
      <c r="F90" s="246">
        <v>66</v>
      </c>
      <c r="G90" s="246">
        <v>85</v>
      </c>
      <c r="H90" s="246">
        <v>31</v>
      </c>
      <c r="K90" s="239">
        <f ca="1">MAX(OFFSET(K90,-1,0,-ROW()+1),0)+1</f>
        <v>45</v>
      </c>
      <c r="L90" s="115" t="str">
        <f>$A$89</f>
        <v>Other</v>
      </c>
    </row>
    <row r="91" spans="1:12" x14ac:dyDescent="0.2">
      <c r="A91" s="242" t="s">
        <v>260</v>
      </c>
      <c r="B91" s="238">
        <v>14.13183038</v>
      </c>
      <c r="C91" s="238">
        <v>14.71214749</v>
      </c>
      <c r="D91" s="238">
        <v>9.5720621599999998</v>
      </c>
      <c r="E91" s="238">
        <v>20</v>
      </c>
      <c r="F91" s="238">
        <v>21</v>
      </c>
      <c r="G91" s="238">
        <v>26</v>
      </c>
      <c r="H91" s="238">
        <v>30</v>
      </c>
      <c r="K91" s="239">
        <f ca="1">MAX(OFFSET(K91,-1,0,-ROW()+1),0)+1</f>
        <v>46</v>
      </c>
      <c r="L91" s="115" t="str">
        <f>$A$89</f>
        <v>Other</v>
      </c>
    </row>
    <row r="92" spans="1:12" x14ac:dyDescent="0.2">
      <c r="A92" s="242" t="s">
        <v>261</v>
      </c>
      <c r="B92" s="238">
        <v>-40.042034719999847</v>
      </c>
      <c r="C92" s="238">
        <v>-3.4396232299999232</v>
      </c>
      <c r="D92" s="238">
        <v>-16.683532100000477</v>
      </c>
      <c r="E92" s="238">
        <v>-10</v>
      </c>
      <c r="F92" s="238">
        <v>2</v>
      </c>
      <c r="G92" s="238">
        <v>4</v>
      </c>
      <c r="H92" s="238">
        <v>-12</v>
      </c>
      <c r="J92" s="115" t="s">
        <v>262</v>
      </c>
      <c r="K92" s="239">
        <f ca="1">MAX(OFFSET(K92,-1,0,-ROW()+1),0)+1</f>
        <v>47</v>
      </c>
      <c r="L92" s="115" t="str">
        <f>$A$89</f>
        <v>Other</v>
      </c>
    </row>
    <row r="93" spans="1:12" x14ac:dyDescent="0.2">
      <c r="A93" s="245"/>
      <c r="B93" s="238"/>
      <c r="C93" s="238"/>
      <c r="D93" s="238"/>
      <c r="E93" s="238"/>
      <c r="F93" s="238"/>
      <c r="G93" s="238"/>
      <c r="H93" s="238"/>
      <c r="J93" s="125"/>
    </row>
    <row r="94" spans="1:12" s="131" customFormat="1" x14ac:dyDescent="0.2">
      <c r="A94" s="248" t="s">
        <v>263</v>
      </c>
      <c r="B94" s="244">
        <v>0</v>
      </c>
      <c r="C94" s="244">
        <v>0</v>
      </c>
      <c r="D94" s="244">
        <v>0</v>
      </c>
      <c r="E94" s="244">
        <v>0</v>
      </c>
      <c r="F94" s="244">
        <v>0</v>
      </c>
      <c r="G94" s="244">
        <v>0</v>
      </c>
      <c r="H94" s="244">
        <v>1000</v>
      </c>
      <c r="K94" s="239">
        <f ca="1">MAX(OFFSET(K94,-1,0,-ROW()+1),0)+1</f>
        <v>48</v>
      </c>
    </row>
    <row r="95" spans="1:12" x14ac:dyDescent="0.2">
      <c r="B95" s="238"/>
      <c r="C95" s="238"/>
      <c r="D95" s="238"/>
      <c r="E95" s="239"/>
      <c r="F95" s="239"/>
      <c r="G95" s="239"/>
      <c r="H95" s="239"/>
    </row>
    <row r="96" spans="1:12" s="131" customFormat="1" ht="10.8" thickBot="1" x14ac:dyDescent="0.25">
      <c r="A96" s="248" t="s">
        <v>264</v>
      </c>
      <c r="B96" s="249">
        <f>+B38+B50+B70+B76+B87+B90+B91+B92+B94</f>
        <v>1234.8029355600002</v>
      </c>
      <c r="C96" s="249">
        <f t="shared" ref="C96:H96" si="13">+C38+C50+C70+C76+C87+C90+C91+C92+C94</f>
        <v>1491.8338400500002</v>
      </c>
      <c r="D96" s="249">
        <f t="shared" si="13"/>
        <v>2134.7366650099998</v>
      </c>
      <c r="E96" s="249">
        <f t="shared" si="13"/>
        <v>2486.5826319899998</v>
      </c>
      <c r="F96" s="249">
        <f t="shared" si="13"/>
        <v>2510.6015247</v>
      </c>
      <c r="G96" s="249">
        <f t="shared" si="13"/>
        <v>3046.2139409900001</v>
      </c>
      <c r="H96" s="249">
        <f t="shared" si="13"/>
        <v>3783.5994747499999</v>
      </c>
      <c r="J96" s="125"/>
    </row>
    <row r="97" spans="1:10" s="131" customFormat="1" ht="10.8" thickTop="1" x14ac:dyDescent="0.2">
      <c r="A97" s="248"/>
      <c r="B97" s="243"/>
      <c r="C97" s="243"/>
      <c r="D97" s="243"/>
      <c r="E97" s="243"/>
      <c r="F97" s="243"/>
      <c r="G97" s="243"/>
      <c r="H97" s="243"/>
      <c r="J97" s="125"/>
    </row>
    <row r="98" spans="1:10" x14ac:dyDescent="0.2">
      <c r="A98" s="250"/>
      <c r="B98" s="251"/>
      <c r="C98" s="251"/>
      <c r="D98" s="251"/>
      <c r="E98" s="251"/>
      <c r="F98" s="251"/>
      <c r="G98" s="251"/>
      <c r="H98" s="251"/>
    </row>
    <row r="99" spans="1:10" x14ac:dyDescent="0.2">
      <c r="A99" s="252"/>
      <c r="B99" s="252"/>
      <c r="C99" s="252"/>
      <c r="D99" s="252"/>
      <c r="E99" s="252"/>
      <c r="F99" s="252"/>
      <c r="G99" s="252"/>
      <c r="H99" s="252"/>
    </row>
    <row r="100" spans="1:10" x14ac:dyDescent="0.2">
      <c r="B100" s="239"/>
      <c r="C100" s="239"/>
      <c r="D100" s="239"/>
      <c r="E100" s="239"/>
      <c r="F100" s="239"/>
      <c r="G100" s="239"/>
      <c r="H100" s="239"/>
    </row>
    <row r="101" spans="1:10" s="253" customFormat="1" x14ac:dyDescent="0.2">
      <c r="B101" s="254"/>
      <c r="C101" s="254"/>
      <c r="D101" s="254"/>
      <c r="E101" s="254"/>
      <c r="F101" s="254"/>
      <c r="G101" s="254"/>
      <c r="H101" s="254"/>
    </row>
    <row r="102" spans="1:10" s="253" customFormat="1" x14ac:dyDescent="0.2">
      <c r="B102" s="254"/>
      <c r="C102" s="254"/>
      <c r="D102" s="254"/>
      <c r="E102" s="254"/>
      <c r="F102" s="254"/>
      <c r="G102" s="254"/>
      <c r="H102" s="254"/>
    </row>
    <row r="103" spans="1:10" s="253" customFormat="1" x14ac:dyDescent="0.2">
      <c r="B103" s="254"/>
      <c r="C103" s="254"/>
      <c r="D103" s="254"/>
      <c r="E103" s="254"/>
      <c r="F103" s="254"/>
      <c r="G103" s="254"/>
      <c r="H103" s="254"/>
    </row>
    <row r="104" spans="1:10" x14ac:dyDescent="0.2">
      <c r="B104" s="239"/>
      <c r="C104" s="239"/>
      <c r="D104" s="239"/>
      <c r="E104" s="239"/>
      <c r="F104" s="239"/>
      <c r="G104" s="239"/>
      <c r="H104" s="239"/>
    </row>
    <row r="105" spans="1:10" x14ac:dyDescent="0.2">
      <c r="A105" s="253"/>
      <c r="B105" s="254"/>
      <c r="C105" s="254"/>
      <c r="D105" s="254"/>
      <c r="E105" s="254"/>
      <c r="F105" s="254"/>
      <c r="G105" s="254"/>
      <c r="H105" s="254"/>
    </row>
    <row r="106" spans="1:10" x14ac:dyDescent="0.2">
      <c r="B106" s="255"/>
      <c r="C106" s="255"/>
      <c r="D106" s="255"/>
      <c r="E106" s="255"/>
      <c r="F106" s="255"/>
      <c r="G106" s="255"/>
      <c r="H106" s="255"/>
    </row>
    <row r="107" spans="1:10" x14ac:dyDescent="0.2">
      <c r="B107" s="255"/>
      <c r="C107" s="255"/>
      <c r="D107" s="255"/>
      <c r="E107" s="255"/>
      <c r="F107" s="255"/>
      <c r="G107" s="255"/>
      <c r="H107" s="255"/>
    </row>
    <row r="108" spans="1:10" x14ac:dyDescent="0.2">
      <c r="B108" s="255"/>
      <c r="C108" s="255"/>
      <c r="D108" s="255"/>
      <c r="E108" s="255"/>
      <c r="F108" s="255"/>
      <c r="G108" s="255"/>
      <c r="H108" s="255"/>
    </row>
    <row r="109" spans="1:10" x14ac:dyDescent="0.2">
      <c r="B109" s="255"/>
      <c r="C109" s="255"/>
      <c r="D109" s="255"/>
      <c r="E109" s="255"/>
      <c r="F109" s="255"/>
      <c r="G109" s="255"/>
      <c r="H109" s="255"/>
    </row>
    <row r="110" spans="1:10" x14ac:dyDescent="0.2">
      <c r="B110" s="255"/>
      <c r="C110" s="255"/>
      <c r="D110" s="255"/>
      <c r="E110" s="255"/>
      <c r="F110" s="255"/>
      <c r="G110" s="255"/>
      <c r="H110" s="255"/>
    </row>
    <row r="111" spans="1:10" x14ac:dyDescent="0.2">
      <c r="B111" s="255"/>
      <c r="C111" s="255"/>
      <c r="D111" s="255"/>
      <c r="E111" s="255"/>
      <c r="F111" s="255"/>
      <c r="G111" s="255"/>
      <c r="H111" s="255"/>
    </row>
    <row r="112" spans="1:10" x14ac:dyDescent="0.2">
      <c r="B112" s="255"/>
      <c r="C112" s="255"/>
      <c r="D112" s="255"/>
      <c r="E112" s="255"/>
      <c r="F112" s="255"/>
      <c r="G112" s="255"/>
      <c r="H112" s="255"/>
    </row>
    <row r="113" spans="2:8" x14ac:dyDescent="0.2">
      <c r="B113" s="255"/>
      <c r="C113" s="255"/>
      <c r="D113" s="255"/>
      <c r="E113" s="255"/>
      <c r="F113" s="255"/>
      <c r="G113" s="255"/>
      <c r="H113" s="255"/>
    </row>
    <row r="114" spans="2:8" x14ac:dyDescent="0.2">
      <c r="B114" s="255"/>
      <c r="C114" s="255"/>
      <c r="D114" s="255"/>
      <c r="E114" s="255"/>
      <c r="F114" s="255"/>
      <c r="G114" s="255"/>
      <c r="H114" s="255"/>
    </row>
    <row r="115" spans="2:8" x14ac:dyDescent="0.2">
      <c r="B115" s="255"/>
      <c r="C115" s="255"/>
      <c r="D115" s="255"/>
      <c r="E115" s="255"/>
      <c r="F115" s="255"/>
      <c r="G115" s="255"/>
      <c r="H115" s="255"/>
    </row>
    <row r="116" spans="2:8" x14ac:dyDescent="0.2">
      <c r="B116" s="255"/>
      <c r="C116" s="255"/>
      <c r="D116" s="255"/>
      <c r="E116" s="255"/>
      <c r="F116" s="255"/>
      <c r="G116" s="255"/>
      <c r="H116" s="255"/>
    </row>
    <row r="117" spans="2:8" x14ac:dyDescent="0.2">
      <c r="B117" s="255"/>
      <c r="C117" s="255"/>
      <c r="D117" s="255"/>
      <c r="E117" s="255"/>
      <c r="F117" s="255"/>
      <c r="G117" s="255"/>
      <c r="H117" s="255"/>
    </row>
    <row r="118" spans="2:8" x14ac:dyDescent="0.2">
      <c r="B118" s="255"/>
      <c r="C118" s="255"/>
      <c r="D118" s="255"/>
      <c r="E118" s="255"/>
      <c r="F118" s="255"/>
      <c r="G118" s="255"/>
      <c r="H118" s="255"/>
    </row>
    <row r="119" spans="2:8" x14ac:dyDescent="0.2">
      <c r="B119" s="255"/>
      <c r="C119" s="255"/>
      <c r="D119" s="255"/>
      <c r="E119" s="255"/>
      <c r="F119" s="255"/>
      <c r="G119" s="255"/>
      <c r="H119" s="255"/>
    </row>
    <row r="120" spans="2:8" x14ac:dyDescent="0.2">
      <c r="B120" s="255"/>
      <c r="C120" s="255"/>
      <c r="D120" s="255"/>
      <c r="E120" s="255"/>
      <c r="F120" s="255"/>
      <c r="G120" s="255"/>
      <c r="H120" s="255"/>
    </row>
    <row r="121" spans="2:8" x14ac:dyDescent="0.2">
      <c r="B121" s="255"/>
      <c r="C121" s="255"/>
      <c r="D121" s="255"/>
      <c r="E121" s="255"/>
      <c r="F121" s="255"/>
      <c r="G121" s="255"/>
      <c r="H121" s="255"/>
    </row>
    <row r="122" spans="2:8" x14ac:dyDescent="0.2">
      <c r="B122" s="255"/>
      <c r="C122" s="255"/>
      <c r="D122" s="255"/>
      <c r="E122" s="255"/>
      <c r="F122" s="255"/>
      <c r="G122" s="255"/>
      <c r="H122" s="255"/>
    </row>
    <row r="123" spans="2:8" x14ac:dyDescent="0.2">
      <c r="B123" s="255"/>
      <c r="C123" s="255"/>
      <c r="D123" s="255"/>
      <c r="E123" s="255"/>
      <c r="F123" s="255"/>
      <c r="G123" s="255"/>
      <c r="H123" s="255"/>
    </row>
    <row r="124" spans="2:8" x14ac:dyDescent="0.2">
      <c r="B124" s="255"/>
      <c r="C124" s="255"/>
      <c r="D124" s="255"/>
      <c r="E124" s="255"/>
      <c r="F124" s="255"/>
      <c r="G124" s="255"/>
      <c r="H124" s="255"/>
    </row>
    <row r="125" spans="2:8" x14ac:dyDescent="0.2">
      <c r="B125" s="255"/>
      <c r="C125" s="255"/>
      <c r="D125" s="255"/>
      <c r="E125" s="255"/>
      <c r="F125" s="255"/>
      <c r="G125" s="255"/>
      <c r="H125" s="255"/>
    </row>
    <row r="126" spans="2:8" x14ac:dyDescent="0.2">
      <c r="B126" s="255"/>
      <c r="C126" s="255"/>
      <c r="D126" s="255"/>
      <c r="E126" s="255"/>
      <c r="F126" s="255"/>
      <c r="G126" s="255"/>
      <c r="H126" s="255"/>
    </row>
    <row r="127" spans="2:8" x14ac:dyDescent="0.2">
      <c r="B127" s="255"/>
      <c r="C127" s="255"/>
      <c r="D127" s="255"/>
      <c r="E127" s="255"/>
      <c r="F127" s="255"/>
      <c r="G127" s="255"/>
      <c r="H127" s="255"/>
    </row>
    <row r="128" spans="2:8" x14ac:dyDescent="0.2">
      <c r="B128" s="255"/>
      <c r="C128" s="255"/>
      <c r="D128" s="255"/>
      <c r="E128" s="255"/>
      <c r="F128" s="255"/>
      <c r="G128" s="255"/>
      <c r="H128" s="255"/>
    </row>
    <row r="129" spans="2:8" x14ac:dyDescent="0.2">
      <c r="B129" s="255"/>
      <c r="C129" s="255"/>
      <c r="D129" s="255"/>
      <c r="E129" s="255"/>
      <c r="F129" s="255"/>
      <c r="G129" s="255"/>
      <c r="H129" s="255"/>
    </row>
    <row r="130" spans="2:8" x14ac:dyDescent="0.2">
      <c r="B130" s="255"/>
      <c r="C130" s="255"/>
      <c r="D130" s="255"/>
      <c r="E130" s="255"/>
      <c r="F130" s="255"/>
      <c r="G130" s="255"/>
      <c r="H130" s="255"/>
    </row>
    <row r="131" spans="2:8" x14ac:dyDescent="0.2">
      <c r="B131" s="255"/>
      <c r="C131" s="255"/>
      <c r="D131" s="255"/>
      <c r="E131" s="255"/>
      <c r="F131" s="255"/>
      <c r="G131" s="255"/>
      <c r="H131" s="255"/>
    </row>
    <row r="132" spans="2:8" x14ac:dyDescent="0.2">
      <c r="B132" s="255"/>
      <c r="C132" s="255"/>
      <c r="D132" s="255"/>
      <c r="E132" s="255"/>
      <c r="F132" s="255"/>
      <c r="G132" s="255"/>
      <c r="H132" s="255"/>
    </row>
    <row r="133" spans="2:8" x14ac:dyDescent="0.2">
      <c r="B133" s="255"/>
      <c r="C133" s="255"/>
      <c r="D133" s="255"/>
      <c r="E133" s="255"/>
      <c r="F133" s="255"/>
      <c r="G133" s="255"/>
      <c r="H133" s="255"/>
    </row>
    <row r="134" spans="2:8" x14ac:dyDescent="0.2">
      <c r="B134" s="255"/>
      <c r="C134" s="255"/>
      <c r="D134" s="255"/>
      <c r="E134" s="255"/>
      <c r="F134" s="255"/>
      <c r="G134" s="255"/>
      <c r="H134" s="255"/>
    </row>
  </sheetData>
  <mergeCells count="2">
    <mergeCell ref="B6:D6"/>
    <mergeCell ref="E6:G6"/>
  </mergeCells>
  <pageMargins left="0.5" right="0.2" top="0.75" bottom="0.5" header="0.3" footer="0.3"/>
  <pageSetup scale="64" orientation="portrait" r:id="rId1"/>
  <headerFooter>
    <oddFooter>&amp;R&amp;Z&amp;F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2"/>
  <sheetViews>
    <sheetView workbookViewId="0">
      <selection activeCell="A2" sqref="A1:A2"/>
    </sheetView>
  </sheetViews>
  <sheetFormatPr defaultRowHeight="14.4" x14ac:dyDescent="0.3"/>
  <sheetData>
    <row r="1" spans="1:1" ht="18" x14ac:dyDescent="0.35">
      <c r="A1" s="7" t="s">
        <v>447</v>
      </c>
    </row>
    <row r="2" spans="1:1" ht="18" x14ac:dyDescent="0.35">
      <c r="A2" s="7" t="s">
        <v>435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showZeros="0" workbookViewId="0">
      <pane xSplit="1" ySplit="5" topLeftCell="B6" activePane="bottomRight" state="frozen"/>
      <selection pane="topRight"/>
      <selection pane="bottomLeft"/>
      <selection pane="bottomRight" activeCell="F2" sqref="F1:F2"/>
    </sheetView>
  </sheetViews>
  <sheetFormatPr defaultColWidth="9.109375" defaultRowHeight="14.4" x14ac:dyDescent="0.3"/>
  <cols>
    <col min="1" max="1" width="44.88671875" style="261" customWidth="1"/>
    <col min="2" max="4" width="15.5546875" style="261" customWidth="1"/>
    <col min="5" max="5" width="9.109375" style="261"/>
    <col min="6" max="6" width="10" style="261" bestFit="1" customWidth="1"/>
    <col min="7" max="16384" width="9.109375" style="261"/>
  </cols>
  <sheetData>
    <row r="1" spans="1:6" ht="18.600000000000001" thickBot="1" x14ac:dyDescent="0.4">
      <c r="A1" s="262"/>
      <c r="B1" s="262"/>
      <c r="C1" s="262"/>
      <c r="D1" s="262"/>
      <c r="F1" s="7" t="s">
        <v>448</v>
      </c>
    </row>
    <row r="2" spans="1:6" ht="18" x14ac:dyDescent="0.35">
      <c r="A2" s="302" t="s">
        <v>427</v>
      </c>
      <c r="F2" s="7" t="s">
        <v>435</v>
      </c>
    </row>
    <row r="3" spans="1:6" ht="15" thickBot="1" x14ac:dyDescent="0.35">
      <c r="A3" s="262"/>
      <c r="B3" s="262"/>
      <c r="C3" s="262"/>
      <c r="D3" s="262"/>
    </row>
    <row r="4" spans="1:6" ht="15" thickBot="1" x14ac:dyDescent="0.35">
      <c r="A4" s="373" t="s">
        <v>266</v>
      </c>
      <c r="B4" s="373" t="s">
        <v>46</v>
      </c>
      <c r="C4" s="374"/>
      <c r="D4" s="375"/>
    </row>
    <row r="5" spans="1:6" ht="53.4" thickBot="1" x14ac:dyDescent="0.35">
      <c r="A5" s="373"/>
      <c r="B5" s="329" t="s">
        <v>424</v>
      </c>
      <c r="C5" s="329" t="s">
        <v>425</v>
      </c>
      <c r="D5" s="329" t="s">
        <v>426</v>
      </c>
    </row>
    <row r="6" spans="1:6" x14ac:dyDescent="0.3">
      <c r="A6" s="263" t="s">
        <v>267</v>
      </c>
      <c r="B6" s="311"/>
      <c r="C6" s="311"/>
      <c r="D6" s="311"/>
    </row>
    <row r="7" spans="1:6" x14ac:dyDescent="0.3">
      <c r="C7" s="260"/>
    </row>
    <row r="8" spans="1:6" x14ac:dyDescent="0.3">
      <c r="A8" s="264" t="s">
        <v>269</v>
      </c>
      <c r="B8" s="260">
        <v>6713349480.0157537</v>
      </c>
      <c r="C8" s="260">
        <v>6587760936.0157537</v>
      </c>
      <c r="D8" s="356">
        <f>B8 - C8</f>
        <v>125588544</v>
      </c>
    </row>
  </sheetData>
  <mergeCells count="2">
    <mergeCell ref="A4:A5"/>
    <mergeCell ref="B4:D4"/>
  </mergeCells>
  <pageMargins left="0.35" right="0.35" top="0.85000000000000009" bottom="0.5" header="0.3" footer="0.3"/>
  <pageSetup scale="70" orientation="portrait" r:id="rId1"/>
  <headerFooter>
    <oddHeader>&amp;L&amp;"Arial"&amp;12 &amp;BFlorida Power and Light&amp;B
&amp;B High Level Forecast Assumptions ($/kWh)&amp;B
&amp;B FPLM: 2016 Rate Case&amp;B&amp;R&amp;"Arial"&amp;10 Page &amp;P of &amp;N</oddHeader>
    <oddFooter>&amp;L&amp;"Arial"&amp;8 &amp;D -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2"/>
  <sheetViews>
    <sheetView workbookViewId="0">
      <selection sqref="A1:A2"/>
    </sheetView>
  </sheetViews>
  <sheetFormatPr defaultRowHeight="14.4" x14ac:dyDescent="0.3"/>
  <sheetData>
    <row r="1" spans="1:1" ht="18" x14ac:dyDescent="0.35">
      <c r="A1" s="7" t="s">
        <v>449</v>
      </c>
    </row>
    <row r="2" spans="1:1" ht="18" x14ac:dyDescent="0.35">
      <c r="A2" s="7" t="s">
        <v>435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GridLines="0" zoomScaleNormal="100" workbookViewId="0">
      <pane xSplit="1" ySplit="2" topLeftCell="B3" activePane="bottomRight" state="frozen"/>
      <selection pane="topRight"/>
      <selection pane="bottomLeft"/>
      <selection pane="bottomRight" activeCell="F2" sqref="F1:F2"/>
    </sheetView>
  </sheetViews>
  <sheetFormatPr defaultColWidth="9.109375" defaultRowHeight="14.4" x14ac:dyDescent="0.3"/>
  <cols>
    <col min="1" max="1" width="42.109375" style="261" bestFit="1" customWidth="1"/>
    <col min="2" max="2" width="17.5546875" style="261" customWidth="1"/>
    <col min="3" max="3" width="20.33203125" style="261" customWidth="1"/>
    <col min="4" max="4" width="21.5546875" style="261" customWidth="1"/>
    <col min="5" max="5" width="9.109375" style="261"/>
    <col min="6" max="6" width="19.5546875" style="261" customWidth="1"/>
    <col min="7" max="9" width="14.5546875" style="261" bestFit="1" customWidth="1"/>
    <col min="10" max="16384" width="9.109375" style="261"/>
  </cols>
  <sheetData>
    <row r="1" spans="1:9" ht="18.600000000000001" thickBot="1" x14ac:dyDescent="0.4">
      <c r="A1" s="376" t="s">
        <v>301</v>
      </c>
      <c r="B1" s="309" t="s">
        <v>291</v>
      </c>
      <c r="C1" s="309" t="s">
        <v>295</v>
      </c>
      <c r="D1" s="309" t="s">
        <v>296</v>
      </c>
      <c r="F1" s="7" t="s">
        <v>450</v>
      </c>
    </row>
    <row r="2" spans="1:9" ht="18.600000000000001" thickBot="1" x14ac:dyDescent="0.4">
      <c r="A2" s="376"/>
      <c r="B2" s="309" t="s">
        <v>297</v>
      </c>
      <c r="C2" s="309" t="s">
        <v>297</v>
      </c>
      <c r="D2" s="309" t="s">
        <v>297</v>
      </c>
      <c r="F2" s="7" t="s">
        <v>435</v>
      </c>
    </row>
    <row r="3" spans="1:9" x14ac:dyDescent="0.3">
      <c r="A3" s="310" t="s">
        <v>302</v>
      </c>
      <c r="B3" s="311"/>
      <c r="C3" s="311"/>
      <c r="D3" s="311"/>
    </row>
    <row r="4" spans="1:9" x14ac:dyDescent="0.3">
      <c r="A4" s="312" t="s">
        <v>303</v>
      </c>
      <c r="B4" s="311"/>
      <c r="C4" s="311"/>
      <c r="D4" s="311"/>
    </row>
    <row r="5" spans="1:9" x14ac:dyDescent="0.3">
      <c r="A5" s="313" t="s">
        <v>304</v>
      </c>
      <c r="B5" s="311"/>
      <c r="C5" s="311"/>
      <c r="D5" s="311"/>
    </row>
    <row r="6" spans="1:9" x14ac:dyDescent="0.3">
      <c r="A6" s="314" t="s">
        <v>305</v>
      </c>
      <c r="B6" s="311">
        <v>586344450.26999998</v>
      </c>
      <c r="C6" s="336">
        <v>940645365.12827313</v>
      </c>
      <c r="D6" s="336">
        <v>1013602040.0040586</v>
      </c>
    </row>
    <row r="7" spans="1:9" x14ac:dyDescent="0.3">
      <c r="A7" s="314" t="s">
        <v>306</v>
      </c>
      <c r="B7" s="311">
        <v>2437532983.96</v>
      </c>
      <c r="C7" s="336">
        <v>2306794005.9500742</v>
      </c>
      <c r="D7" s="336">
        <v>2342635116.1497364</v>
      </c>
    </row>
    <row r="8" spans="1:9" x14ac:dyDescent="0.3">
      <c r="A8" s="314" t="s">
        <v>307</v>
      </c>
      <c r="B8" s="311">
        <v>6216211072.3800001</v>
      </c>
      <c r="C8" s="336">
        <v>7346336275.5397844</v>
      </c>
      <c r="D8" s="336">
        <v>7431035938.8704824</v>
      </c>
    </row>
    <row r="9" spans="1:9" x14ac:dyDescent="0.3">
      <c r="A9" s="314" t="s">
        <v>308</v>
      </c>
      <c r="B9" s="311">
        <v>7096014880.6700001</v>
      </c>
      <c r="C9" s="336">
        <v>11011694372.442556</v>
      </c>
      <c r="D9" s="336">
        <v>11436214289.710531</v>
      </c>
    </row>
    <row r="10" spans="1:9" x14ac:dyDescent="0.3">
      <c r="A10" s="314" t="s">
        <v>309</v>
      </c>
      <c r="B10" s="311">
        <v>3617445895.23</v>
      </c>
      <c r="C10" s="336">
        <v>4909587572.7330599</v>
      </c>
      <c r="D10" s="336">
        <v>5262321975.6167688</v>
      </c>
    </row>
    <row r="11" spans="1:9" x14ac:dyDescent="0.3">
      <c r="A11" s="314" t="s">
        <v>310</v>
      </c>
      <c r="B11" s="311">
        <v>11829066800.650002</v>
      </c>
      <c r="C11" s="336">
        <v>15419849498.450447</v>
      </c>
      <c r="D11" s="336">
        <v>16767061157.784214</v>
      </c>
    </row>
    <row r="12" spans="1:9" ht="15" thickBot="1" x14ac:dyDescent="0.35">
      <c r="A12" s="314" t="s">
        <v>311</v>
      </c>
      <c r="B12" s="311">
        <v>888028513.29999995</v>
      </c>
      <c r="C12" s="336">
        <v>1187390276.4232137</v>
      </c>
      <c r="D12" s="336">
        <v>1258537890.0607128</v>
      </c>
      <c r="F12"/>
      <c r="G12"/>
      <c r="H12" s="290"/>
      <c r="I12" s="290"/>
    </row>
    <row r="13" spans="1:9" x14ac:dyDescent="0.3">
      <c r="A13" s="313" t="s">
        <v>304</v>
      </c>
      <c r="B13" s="315">
        <v>32670644596.460003</v>
      </c>
      <c r="C13" s="337">
        <v>43122297366.667404</v>
      </c>
      <c r="D13" s="337">
        <v>45511408408.196503</v>
      </c>
      <c r="F13"/>
      <c r="G13" s="290"/>
      <c r="H13" s="290"/>
      <c r="I13" s="290"/>
    </row>
    <row r="14" spans="1:9" x14ac:dyDescent="0.3">
      <c r="A14"/>
      <c r="B14"/>
      <c r="C14"/>
      <c r="D14"/>
      <c r="F14"/>
      <c r="G14"/>
      <c r="H14" s="290"/>
      <c r="I14" s="290"/>
    </row>
    <row r="15" spans="1:9" x14ac:dyDescent="0.3">
      <c r="A15" s="313" t="s">
        <v>312</v>
      </c>
      <c r="B15" s="311">
        <v>218297182.07999998</v>
      </c>
      <c r="C15" s="336">
        <v>233315264.29952586</v>
      </c>
      <c r="D15" s="336">
        <v>242917346.0220868</v>
      </c>
      <c r="F15"/>
      <c r="G15"/>
      <c r="H15"/>
      <c r="I15"/>
    </row>
    <row r="16" spans="1:9" x14ac:dyDescent="0.3">
      <c r="A16"/>
      <c r="B16"/>
      <c r="C16"/>
      <c r="D16"/>
      <c r="F16"/>
      <c r="G16"/>
      <c r="H16"/>
      <c r="I16"/>
    </row>
    <row r="17" spans="1:9" x14ac:dyDescent="0.3">
      <c r="A17" s="313" t="s">
        <v>313</v>
      </c>
      <c r="B17" s="311">
        <v>481981546.41999996</v>
      </c>
      <c r="C17" s="336">
        <v>747986583.4566375</v>
      </c>
      <c r="D17" s="336">
        <v>807674513.53859043</v>
      </c>
      <c r="F17"/>
      <c r="G17"/>
      <c r="H17"/>
      <c r="I17"/>
    </row>
    <row r="18" spans="1:9" x14ac:dyDescent="0.3">
      <c r="A18"/>
      <c r="B18"/>
      <c r="C18"/>
      <c r="D18"/>
      <c r="F18"/>
      <c r="G18"/>
      <c r="H18"/>
      <c r="I18"/>
    </row>
    <row r="19" spans="1:9" x14ac:dyDescent="0.3">
      <c r="A19" s="313" t="s">
        <v>314</v>
      </c>
      <c r="B19" s="311"/>
      <c r="C19" s="336"/>
      <c r="D19" s="336"/>
      <c r="F19"/>
      <c r="G19"/>
      <c r="H19"/>
      <c r="I19"/>
    </row>
    <row r="20" spans="1:9" x14ac:dyDescent="0.3">
      <c r="A20" s="314" t="s">
        <v>315</v>
      </c>
      <c r="B20" s="311">
        <v>-171973007.74000001</v>
      </c>
      <c r="C20" s="336">
        <v>-316670521.54787916</v>
      </c>
      <c r="D20" s="336">
        <v>-360455352.1800068</v>
      </c>
      <c r="F20"/>
      <c r="G20"/>
      <c r="H20"/>
      <c r="I20"/>
    </row>
    <row r="21" spans="1:9" x14ac:dyDescent="0.3">
      <c r="A21" s="314" t="s">
        <v>316</v>
      </c>
      <c r="B21" s="311">
        <v>-1670151812.2700002</v>
      </c>
      <c r="C21" s="336">
        <v>-1394583749.4358768</v>
      </c>
      <c r="D21" s="336">
        <v>-1457341094.723783</v>
      </c>
      <c r="F21"/>
      <c r="G21"/>
      <c r="H21"/>
      <c r="I21"/>
    </row>
    <row r="22" spans="1:9" x14ac:dyDescent="0.3">
      <c r="A22" s="314" t="s">
        <v>317</v>
      </c>
      <c r="B22" s="311">
        <v>-2103833377.9400003</v>
      </c>
      <c r="C22" s="336">
        <v>-2492457162.8063197</v>
      </c>
      <c r="D22" s="336">
        <v>-2734427148.7707772</v>
      </c>
      <c r="F22"/>
      <c r="G22"/>
      <c r="H22"/>
      <c r="I22"/>
    </row>
    <row r="23" spans="1:9" x14ac:dyDescent="0.3">
      <c r="A23" s="314" t="s">
        <v>318</v>
      </c>
      <c r="B23" s="311">
        <v>-1567924669.78</v>
      </c>
      <c r="C23" s="336">
        <v>-1699260806.351912</v>
      </c>
      <c r="D23" s="336">
        <v>-2105409270.7517972</v>
      </c>
      <c r="F23"/>
      <c r="G23"/>
      <c r="H23"/>
      <c r="I23"/>
    </row>
    <row r="24" spans="1:9" x14ac:dyDescent="0.3">
      <c r="A24" s="314" t="s">
        <v>319</v>
      </c>
      <c r="B24" s="311">
        <v>-1362489133.4099998</v>
      </c>
      <c r="C24" s="336">
        <v>-1650865612.0877943</v>
      </c>
      <c r="D24" s="336">
        <v>-1735757900.1048169</v>
      </c>
      <c r="F24"/>
      <c r="G24"/>
      <c r="H24"/>
      <c r="I24"/>
    </row>
    <row r="25" spans="1:9" x14ac:dyDescent="0.3">
      <c r="A25" s="314" t="s">
        <v>320</v>
      </c>
      <c r="B25" s="311">
        <v>-4191793022.1900001</v>
      </c>
      <c r="C25" s="336">
        <v>-5081831334.1935825</v>
      </c>
      <c r="D25" s="336">
        <v>-5394380333.4263296</v>
      </c>
      <c r="F25"/>
      <c r="G25"/>
      <c r="H25"/>
      <c r="I25"/>
    </row>
    <row r="26" spans="1:9" ht="15" thickBot="1" x14ac:dyDescent="0.35">
      <c r="A26" s="314" t="s">
        <v>321</v>
      </c>
      <c r="B26" s="311">
        <v>-355352403.52999997</v>
      </c>
      <c r="C26" s="336">
        <v>-438868843.47113609</v>
      </c>
      <c r="D26" s="336">
        <v>-439887641.99382699</v>
      </c>
      <c r="F26"/>
      <c r="G26"/>
      <c r="H26"/>
      <c r="I26"/>
    </row>
    <row r="27" spans="1:9" x14ac:dyDescent="0.3">
      <c r="A27" s="313" t="s">
        <v>314</v>
      </c>
      <c r="B27" s="315">
        <v>-11423517426.860001</v>
      </c>
      <c r="C27" s="337">
        <v>-13074538029.894501</v>
      </c>
      <c r="D27" s="337">
        <v>-14227658741.95134</v>
      </c>
      <c r="F27"/>
      <c r="G27"/>
      <c r="H27" s="290"/>
      <c r="I27" s="290"/>
    </row>
    <row r="28" spans="1:9" x14ac:dyDescent="0.3">
      <c r="A28"/>
      <c r="B28"/>
      <c r="C28"/>
      <c r="D28"/>
    </row>
    <row r="29" spans="1:9" x14ac:dyDescent="0.3">
      <c r="A29" s="313" t="s">
        <v>322</v>
      </c>
      <c r="B29" s="311">
        <v>656031191.42000008</v>
      </c>
      <c r="C29" s="336">
        <v>630074743.49233317</v>
      </c>
      <c r="D29" s="336">
        <v>606781484.74437821</v>
      </c>
    </row>
    <row r="30" spans="1:9" ht="15" thickBot="1" x14ac:dyDescent="0.35">
      <c r="A30"/>
      <c r="B30"/>
      <c r="C30"/>
      <c r="D30"/>
    </row>
    <row r="31" spans="1:9" x14ac:dyDescent="0.3">
      <c r="A31" s="312" t="s">
        <v>303</v>
      </c>
      <c r="B31" s="315">
        <v>22603437089.520004</v>
      </c>
      <c r="C31" s="337">
        <v>31659135928.021393</v>
      </c>
      <c r="D31" s="337">
        <v>32941123010.550217</v>
      </c>
    </row>
    <row r="32" spans="1:9" x14ac:dyDescent="0.3">
      <c r="A32"/>
      <c r="B32"/>
      <c r="C32"/>
      <c r="D32"/>
    </row>
    <row r="33" spans="1:4" x14ac:dyDescent="0.3">
      <c r="A33" s="312" t="s">
        <v>323</v>
      </c>
      <c r="B33" s="311"/>
      <c r="C33" s="336"/>
      <c r="D33" s="336"/>
    </row>
    <row r="34" spans="1:4" x14ac:dyDescent="0.3">
      <c r="A34" s="313" t="s">
        <v>324</v>
      </c>
      <c r="B34" s="311"/>
      <c r="C34" s="336"/>
      <c r="D34" s="336"/>
    </row>
    <row r="35" spans="1:4" x14ac:dyDescent="0.3">
      <c r="A35" s="314" t="s">
        <v>325</v>
      </c>
      <c r="B35" s="311">
        <v>21351279.510000002</v>
      </c>
      <c r="C35" s="336">
        <v>824146.36897047737</v>
      </c>
      <c r="D35" s="336">
        <v>684557.83551287104</v>
      </c>
    </row>
    <row r="36" spans="1:4" x14ac:dyDescent="0.3">
      <c r="A36" s="314" t="s">
        <v>326</v>
      </c>
      <c r="B36" s="311">
        <v>1969353.44</v>
      </c>
      <c r="C36" s="336">
        <v>2073272.0170521045</v>
      </c>
      <c r="D36" s="336">
        <v>2074727.6915883066</v>
      </c>
    </row>
    <row r="37" spans="1:4" x14ac:dyDescent="0.3">
      <c r="A37" s="314" t="s">
        <v>327</v>
      </c>
      <c r="B37" s="311">
        <v>9738.9699999999993</v>
      </c>
      <c r="C37" s="336">
        <v>3188.2978051941759</v>
      </c>
      <c r="D37" s="336">
        <v>3190.536355606605</v>
      </c>
    </row>
    <row r="38" spans="1:4" x14ac:dyDescent="0.3">
      <c r="A38" s="314" t="s">
        <v>328</v>
      </c>
      <c r="B38" s="311">
        <v>597764686.85000002</v>
      </c>
      <c r="C38" s="336">
        <v>647462256.91233623</v>
      </c>
      <c r="D38" s="336">
        <v>664809961.20199859</v>
      </c>
    </row>
    <row r="39" spans="1:4" x14ac:dyDescent="0.3">
      <c r="A39" s="314" t="s">
        <v>329</v>
      </c>
      <c r="B39" s="311">
        <v>122080271.27</v>
      </c>
      <c r="C39" s="336">
        <v>110732693.98591425</v>
      </c>
      <c r="D39" s="336">
        <v>113045193.95537324</v>
      </c>
    </row>
    <row r="40" spans="1:4" x14ac:dyDescent="0.3">
      <c r="A40" s="314" t="s">
        <v>330</v>
      </c>
      <c r="B40" s="311">
        <v>-6960846.0300000003</v>
      </c>
      <c r="C40" s="336">
        <v>-6040759.5193076925</v>
      </c>
      <c r="D40" s="336">
        <v>-6157234.8088461524</v>
      </c>
    </row>
    <row r="41" spans="1:4" x14ac:dyDescent="0.3">
      <c r="A41" s="314" t="s">
        <v>331</v>
      </c>
      <c r="B41" s="311">
        <v>412817131.99000001</v>
      </c>
      <c r="C41" s="336">
        <v>314252428.01099652</v>
      </c>
      <c r="D41" s="336">
        <v>302725992.20776373</v>
      </c>
    </row>
    <row r="42" spans="1:4" x14ac:dyDescent="0.3">
      <c r="A42" s="314" t="s">
        <v>332</v>
      </c>
      <c r="B42" s="311">
        <v>311808081.33999997</v>
      </c>
      <c r="C42" s="336">
        <v>465699821.62258595</v>
      </c>
      <c r="D42" s="336">
        <v>460779356.32629091</v>
      </c>
    </row>
    <row r="43" spans="1:4" x14ac:dyDescent="0.3">
      <c r="A43" s="314" t="s">
        <v>333</v>
      </c>
      <c r="B43" s="311">
        <v>-1351317.91</v>
      </c>
      <c r="C43" s="336">
        <v>1771231.9881638254</v>
      </c>
      <c r="D43" s="336">
        <v>1773052.1370981596</v>
      </c>
    </row>
    <row r="44" spans="1:4" x14ac:dyDescent="0.3">
      <c r="A44" s="314" t="s">
        <v>334</v>
      </c>
      <c r="B44" s="311">
        <v>73906207.820000008</v>
      </c>
      <c r="C44" s="336">
        <v>81449725.47485742</v>
      </c>
      <c r="D44" s="336">
        <v>83616689.336827368</v>
      </c>
    </row>
    <row r="45" spans="1:4" x14ac:dyDescent="0.3">
      <c r="A45" s="314" t="s">
        <v>335</v>
      </c>
      <c r="B45" s="311">
        <v>4288528.34</v>
      </c>
      <c r="C45" s="336">
        <v>5785901.0247470234</v>
      </c>
      <c r="D45" s="336">
        <v>5805528.7280612756</v>
      </c>
    </row>
    <row r="46" spans="1:4" x14ac:dyDescent="0.3">
      <c r="A46" s="314" t="s">
        <v>336</v>
      </c>
      <c r="B46" s="311">
        <v>199328085.15000001</v>
      </c>
      <c r="C46" s="336">
        <v>228509849.76347876</v>
      </c>
      <c r="D46" s="336">
        <v>229795476.52760723</v>
      </c>
    </row>
    <row r="47" spans="1:4" ht="15" thickBot="1" x14ac:dyDescent="0.35">
      <c r="A47" s="314" t="s">
        <v>337</v>
      </c>
      <c r="B47" s="311">
        <v>42394077.759999998</v>
      </c>
      <c r="C47" s="336">
        <v>4978064.2338751545</v>
      </c>
      <c r="D47" s="336">
        <v>4978440.8184601022</v>
      </c>
    </row>
    <row r="48" spans="1:4" x14ac:dyDescent="0.3">
      <c r="A48" s="313" t="s">
        <v>324</v>
      </c>
      <c r="B48" s="315">
        <v>1779405278.4999998</v>
      </c>
      <c r="C48" s="337">
        <v>1857501820.1814749</v>
      </c>
      <c r="D48" s="337">
        <v>1863934932.4940908</v>
      </c>
    </row>
    <row r="49" spans="1:4" x14ac:dyDescent="0.3">
      <c r="A49"/>
      <c r="B49"/>
      <c r="C49"/>
      <c r="D49"/>
    </row>
    <row r="50" spans="1:4" x14ac:dyDescent="0.3">
      <c r="A50" s="313" t="s">
        <v>338</v>
      </c>
      <c r="B50" s="311"/>
      <c r="C50" s="336"/>
      <c r="D50" s="336"/>
    </row>
    <row r="51" spans="1:4" x14ac:dyDescent="0.3">
      <c r="A51" s="314" t="s">
        <v>339</v>
      </c>
      <c r="B51" s="311">
        <v>131352025.25999999</v>
      </c>
      <c r="C51" s="336">
        <v>341555855.27396876</v>
      </c>
      <c r="D51" s="336">
        <v>335751049.02825385</v>
      </c>
    </row>
    <row r="52" spans="1:4" x14ac:dyDescent="0.3">
      <c r="A52" s="314" t="s">
        <v>340</v>
      </c>
      <c r="B52" s="311">
        <v>13095882.369999999</v>
      </c>
      <c r="C52" s="336">
        <v>8605573.3469426427</v>
      </c>
      <c r="D52" s="336">
        <v>8293567.3997863187</v>
      </c>
    </row>
    <row r="53" spans="1:4" x14ac:dyDescent="0.3">
      <c r="A53" s="314" t="s">
        <v>341</v>
      </c>
      <c r="B53" s="311">
        <v>108348.99</v>
      </c>
      <c r="C53" s="336">
        <v>159.32793668320352</v>
      </c>
      <c r="D53" s="336">
        <v>159.43980315245011</v>
      </c>
    </row>
    <row r="54" spans="1:4" ht="15" thickBot="1" x14ac:dyDescent="0.35">
      <c r="A54" s="314" t="s">
        <v>342</v>
      </c>
      <c r="B54" s="311">
        <v>1169586751.6299999</v>
      </c>
      <c r="C54" s="336">
        <v>1344959026.4159179</v>
      </c>
      <c r="D54" s="336">
        <v>1401435621.1759057</v>
      </c>
    </row>
    <row r="55" spans="1:4" x14ac:dyDescent="0.3">
      <c r="A55" s="313" t="s">
        <v>338</v>
      </c>
      <c r="B55" s="315">
        <v>1314143008.25</v>
      </c>
      <c r="C55" s="337">
        <v>1695120614.3647661</v>
      </c>
      <c r="D55" s="337">
        <v>1745480397.0437489</v>
      </c>
    </row>
    <row r="56" spans="1:4" ht="15" thickBot="1" x14ac:dyDescent="0.35">
      <c r="A56"/>
      <c r="B56"/>
      <c r="C56"/>
      <c r="D56"/>
    </row>
    <row r="57" spans="1:4" x14ac:dyDescent="0.3">
      <c r="A57" s="312" t="s">
        <v>323</v>
      </c>
      <c r="B57" s="315">
        <v>3093548286.75</v>
      </c>
      <c r="C57" s="337">
        <v>3552622434.5462408</v>
      </c>
      <c r="D57" s="337">
        <v>3609415329.5378399</v>
      </c>
    </row>
    <row r="58" spans="1:4" x14ac:dyDescent="0.3">
      <c r="A58"/>
      <c r="B58"/>
      <c r="C58"/>
      <c r="D58"/>
    </row>
    <row r="59" spans="1:4" x14ac:dyDescent="0.3">
      <c r="A59" s="312" t="s">
        <v>343</v>
      </c>
      <c r="B59" s="311"/>
      <c r="C59" s="336"/>
      <c r="D59" s="336"/>
    </row>
    <row r="60" spans="1:4" x14ac:dyDescent="0.3">
      <c r="A60" s="313" t="s">
        <v>344</v>
      </c>
      <c r="B60" s="311"/>
      <c r="C60" s="336"/>
      <c r="D60" s="336"/>
    </row>
    <row r="61" spans="1:4" ht="15" thickBot="1" x14ac:dyDescent="0.35">
      <c r="A61" s="314" t="s">
        <v>345</v>
      </c>
      <c r="B61" s="311">
        <v>-423098613.13999999</v>
      </c>
      <c r="C61" s="336">
        <v>-366029642.65401912</v>
      </c>
      <c r="D61" s="336">
        <v>-366408786.67578691</v>
      </c>
    </row>
    <row r="62" spans="1:4" x14ac:dyDescent="0.3">
      <c r="A62" s="313" t="s">
        <v>344</v>
      </c>
      <c r="B62" s="315">
        <v>-423098613.13999999</v>
      </c>
      <c r="C62" s="337">
        <v>-366029642.65401912</v>
      </c>
      <c r="D62" s="337">
        <v>-366408786.67578691</v>
      </c>
    </row>
    <row r="63" spans="1:4" x14ac:dyDescent="0.3">
      <c r="A63"/>
      <c r="B63"/>
      <c r="C63"/>
      <c r="D63"/>
    </row>
    <row r="64" spans="1:4" x14ac:dyDescent="0.3">
      <c r="A64" s="313" t="s">
        <v>346</v>
      </c>
      <c r="B64" s="311"/>
      <c r="C64" s="336"/>
      <c r="D64" s="336"/>
    </row>
    <row r="65" spans="1:4" x14ac:dyDescent="0.3">
      <c r="A65" s="314" t="s">
        <v>347</v>
      </c>
      <c r="B65" s="311">
        <v>-510364388.16000003</v>
      </c>
      <c r="C65" s="336">
        <v>-537934697.05399489</v>
      </c>
      <c r="D65" s="336">
        <v>-542093827.0799365</v>
      </c>
    </row>
    <row r="66" spans="1:4" x14ac:dyDescent="0.3">
      <c r="A66" s="314" t="s">
        <v>348</v>
      </c>
      <c r="B66" s="311">
        <v>-19471061.259999998</v>
      </c>
      <c r="C66" s="336">
        <v>-29339226.55065091</v>
      </c>
      <c r="D66" s="336">
        <v>-29369602.776251316</v>
      </c>
    </row>
    <row r="67" spans="1:4" x14ac:dyDescent="0.3">
      <c r="A67" s="314" t="s">
        <v>349</v>
      </c>
      <c r="B67" s="311">
        <v>-35986441.410000011</v>
      </c>
      <c r="C67" s="336">
        <v>-384576988.53584117</v>
      </c>
      <c r="D67" s="336">
        <v>-512201815.99624979</v>
      </c>
    </row>
    <row r="68" spans="1:4" x14ac:dyDescent="0.3">
      <c r="A68" s="314" t="s">
        <v>350</v>
      </c>
      <c r="B68" s="311">
        <v>-120107292.19999999</v>
      </c>
      <c r="C68" s="336">
        <v>-120472206.21160111</v>
      </c>
      <c r="D68" s="336">
        <v>-136246613.99150145</v>
      </c>
    </row>
    <row r="69" spans="1:4" x14ac:dyDescent="0.3">
      <c r="A69" s="314" t="s">
        <v>351</v>
      </c>
      <c r="B69" s="311">
        <v>-74488828.430000007</v>
      </c>
      <c r="C69" s="336">
        <v>-84062244.322265148</v>
      </c>
      <c r="D69" s="336">
        <v>-85834207.318334043</v>
      </c>
    </row>
    <row r="70" spans="1:4" ht="15" thickBot="1" x14ac:dyDescent="0.35">
      <c r="A70" s="314" t="s">
        <v>352</v>
      </c>
      <c r="B70" s="311">
        <v>-511025393.54000002</v>
      </c>
      <c r="C70" s="336">
        <v>-665893304.01756752</v>
      </c>
      <c r="D70" s="336">
        <v>-610826759.33142257</v>
      </c>
    </row>
    <row r="71" spans="1:4" x14ac:dyDescent="0.3">
      <c r="A71" s="313" t="s">
        <v>346</v>
      </c>
      <c r="B71" s="315">
        <v>-1271443405</v>
      </c>
      <c r="C71" s="337">
        <v>-1822278666.6919208</v>
      </c>
      <c r="D71" s="337">
        <v>-1916572826.4936955</v>
      </c>
    </row>
    <row r="72" spans="1:4" x14ac:dyDescent="0.3">
      <c r="A72"/>
      <c r="B72"/>
      <c r="C72"/>
      <c r="D72"/>
    </row>
    <row r="73" spans="1:4" x14ac:dyDescent="0.3">
      <c r="A73" s="313" t="s">
        <v>353</v>
      </c>
      <c r="B73" s="311"/>
      <c r="C73" s="336"/>
      <c r="D73" s="336"/>
    </row>
    <row r="74" spans="1:4" x14ac:dyDescent="0.3">
      <c r="A74" s="314" t="s">
        <v>354</v>
      </c>
      <c r="B74" s="311">
        <v>-3235136.49</v>
      </c>
      <c r="C74" s="336">
        <v>-2826088.2441648836</v>
      </c>
      <c r="D74" s="336">
        <v>-2885856.2851995104</v>
      </c>
    </row>
    <row r="75" spans="1:4" x14ac:dyDescent="0.3">
      <c r="A75" s="314" t="s">
        <v>355</v>
      </c>
      <c r="B75" s="311">
        <v>-140438296.91</v>
      </c>
      <c r="C75" s="336">
        <v>-148744160.92087808</v>
      </c>
      <c r="D75" s="336">
        <v>-147212654.38827309</v>
      </c>
    </row>
    <row r="76" spans="1:4" x14ac:dyDescent="0.3">
      <c r="A76" s="314" t="s">
        <v>356</v>
      </c>
      <c r="B76" s="311">
        <v>-200481069.94999999</v>
      </c>
      <c r="C76" s="336">
        <v>-298176610.01798266</v>
      </c>
      <c r="D76" s="336">
        <v>-216939693.01190412</v>
      </c>
    </row>
    <row r="77" spans="1:4" ht="15" thickBot="1" x14ac:dyDescent="0.35">
      <c r="A77" s="314" t="s">
        <v>357</v>
      </c>
      <c r="B77" s="311">
        <v>-11924972.84</v>
      </c>
      <c r="C77" s="336">
        <v>-37586695.598908447</v>
      </c>
      <c r="D77" s="336">
        <v>-29621101.209042333</v>
      </c>
    </row>
    <row r="78" spans="1:4" x14ac:dyDescent="0.3">
      <c r="A78" s="313" t="s">
        <v>353</v>
      </c>
      <c r="B78" s="315">
        <v>-356079476.19</v>
      </c>
      <c r="C78" s="337">
        <v>-487333554.78193402</v>
      </c>
      <c r="D78" s="337">
        <v>-396659304.89441907</v>
      </c>
    </row>
    <row r="79" spans="1:4" ht="15" thickBot="1" x14ac:dyDescent="0.35">
      <c r="A79"/>
      <c r="B79"/>
      <c r="C79"/>
      <c r="D79"/>
    </row>
    <row r="80" spans="1:4" x14ac:dyDescent="0.3">
      <c r="A80" s="312" t="s">
        <v>343</v>
      </c>
      <c r="B80" s="315">
        <v>-2050621494.3299999</v>
      </c>
      <c r="C80" s="337">
        <v>-2675641864.1278734</v>
      </c>
      <c r="D80" s="337">
        <v>-2679640918.0639014</v>
      </c>
    </row>
    <row r="81" spans="1:4" ht="15" thickBot="1" x14ac:dyDescent="0.35">
      <c r="A81"/>
      <c r="B81"/>
      <c r="C81"/>
      <c r="D81"/>
    </row>
    <row r="82" spans="1:4" ht="15" thickBot="1" x14ac:dyDescent="0.35">
      <c r="A82" s="310" t="s">
        <v>302</v>
      </c>
      <c r="B82" s="316">
        <v>23646363881.940002</v>
      </c>
      <c r="C82" s="338">
        <v>32536116498.439762</v>
      </c>
      <c r="D82" s="338">
        <v>33870897422.024158</v>
      </c>
    </row>
    <row r="83" spans="1:4" ht="15" thickTop="1" x14ac:dyDescent="0.3"/>
    <row r="84" spans="1:4" x14ac:dyDescent="0.3">
      <c r="C84" s="289"/>
      <c r="D84" s="289"/>
    </row>
    <row r="85" spans="1:4" x14ac:dyDescent="0.3">
      <c r="C85" s="289" t="s">
        <v>358</v>
      </c>
      <c r="D85" s="289" t="s">
        <v>359</v>
      </c>
    </row>
    <row r="86" spans="1:4" x14ac:dyDescent="0.3">
      <c r="B86" s="261" t="s">
        <v>300</v>
      </c>
      <c r="C86" s="47">
        <f>+C82-B82</f>
        <v>8889752616.4997597</v>
      </c>
      <c r="D86" s="47">
        <f>+D82-C82</f>
        <v>1334780923.5843964</v>
      </c>
    </row>
    <row r="87" spans="1:4" x14ac:dyDescent="0.3">
      <c r="B87" s="261" t="s">
        <v>360</v>
      </c>
      <c r="C87" s="47">
        <f>+(C13+C27)-(B13+B27)</f>
        <v>8800632167.1729012</v>
      </c>
      <c r="D87" s="47">
        <f>+(D13+D27)-(C13+C27)</f>
        <v>1235990329.4722595</v>
      </c>
    </row>
    <row r="88" spans="1:4" x14ac:dyDescent="0.3">
      <c r="B88" s="261" t="s">
        <v>361</v>
      </c>
      <c r="C88" s="47">
        <f>+C17-B17</f>
        <v>266005037.03663754</v>
      </c>
      <c r="D88" s="47">
        <f>+D17-C17</f>
        <v>59687930.081952929</v>
      </c>
    </row>
    <row r="89" spans="1:4" x14ac:dyDescent="0.3">
      <c r="B89" s="261" t="s">
        <v>277</v>
      </c>
      <c r="C89" s="47">
        <f>+C15-B15</f>
        <v>15018082.219525874</v>
      </c>
      <c r="D89" s="47">
        <f>+D15-C15</f>
        <v>9602081.7225609422</v>
      </c>
    </row>
    <row r="90" spans="1:4" x14ac:dyDescent="0.3">
      <c r="B90" s="261" t="s">
        <v>276</v>
      </c>
      <c r="C90" s="47">
        <f>+C29-B29</f>
        <v>-25956447.927666903</v>
      </c>
      <c r="D90" s="47">
        <f>+D29-C29</f>
        <v>-23293258.747954965</v>
      </c>
    </row>
    <row r="91" spans="1:4" x14ac:dyDescent="0.3">
      <c r="B91" s="261" t="s">
        <v>362</v>
      </c>
      <c r="C91" s="47">
        <f>+(C57+C80)-(B57+B80)</f>
        <v>-165946222.00163269</v>
      </c>
      <c r="D91" s="47">
        <f>+(D57+D80)-(C57+C80)</f>
        <v>52793841.055571079</v>
      </c>
    </row>
  </sheetData>
  <mergeCells count="1">
    <mergeCell ref="A1:A2"/>
  </mergeCells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2"/>
  <sheetViews>
    <sheetView workbookViewId="0">
      <selection activeCell="A2" sqref="A1:A2"/>
    </sheetView>
  </sheetViews>
  <sheetFormatPr defaultRowHeight="14.4" x14ac:dyDescent="0.3"/>
  <sheetData>
    <row r="1" spans="1:1" ht="18" x14ac:dyDescent="0.35">
      <c r="A1" s="7" t="s">
        <v>436</v>
      </c>
    </row>
    <row r="2" spans="1:1" ht="18" x14ac:dyDescent="0.35">
      <c r="A2" s="7" t="s">
        <v>435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zoomScale="80" zoomScaleNormal="80" workbookViewId="0">
      <selection activeCell="A3" sqref="A2:A3"/>
    </sheetView>
  </sheetViews>
  <sheetFormatPr defaultColWidth="9.109375" defaultRowHeight="14.4" x14ac:dyDescent="0.3"/>
  <cols>
    <col min="1" max="1" width="37.33203125" style="38" customWidth="1"/>
    <col min="2" max="3" width="14.44140625" style="38" bestFit="1" customWidth="1"/>
    <col min="4" max="4" width="28.44140625" style="38" bestFit="1" customWidth="1"/>
    <col min="5" max="7" width="14.44140625" style="38" bestFit="1" customWidth="1"/>
    <col min="8" max="8" width="10.44140625" style="37" bestFit="1" customWidth="1"/>
    <col min="9" max="9" width="13.5546875" style="37" customWidth="1"/>
    <col min="10" max="12" width="9.109375" style="37"/>
    <col min="13" max="14" width="13.44140625" style="37" bestFit="1" customWidth="1"/>
    <col min="15" max="16384" width="9.109375" style="37"/>
  </cols>
  <sheetData>
    <row r="1" spans="1:16" ht="27" thickBot="1" x14ac:dyDescent="0.35">
      <c r="A1" s="35" t="s">
        <v>284</v>
      </c>
      <c r="B1" s="36" t="s">
        <v>42</v>
      </c>
      <c r="C1" s="36" t="s">
        <v>43</v>
      </c>
      <c r="D1" s="36" t="s">
        <v>44</v>
      </c>
      <c r="E1" s="36" t="s">
        <v>45</v>
      </c>
      <c r="F1" s="36" t="s">
        <v>46</v>
      </c>
      <c r="G1" s="36" t="s">
        <v>47</v>
      </c>
    </row>
    <row r="2" spans="1:16" ht="18" x14ac:dyDescent="0.35">
      <c r="A2" s="7" t="s">
        <v>437</v>
      </c>
    </row>
    <row r="3" spans="1:16" ht="18" x14ac:dyDescent="0.35">
      <c r="A3" s="7" t="s">
        <v>435</v>
      </c>
      <c r="B3" s="60"/>
      <c r="D3" s="51"/>
      <c r="E3" s="51"/>
      <c r="F3" s="334"/>
      <c r="G3" s="334"/>
    </row>
    <row r="4" spans="1:16" x14ac:dyDescent="0.3">
      <c r="A4" s="39" t="s">
        <v>48</v>
      </c>
      <c r="B4" s="39"/>
    </row>
    <row r="5" spans="1:16" x14ac:dyDescent="0.3">
      <c r="A5" s="40" t="s">
        <v>49</v>
      </c>
      <c r="B5" s="40"/>
      <c r="C5" s="41"/>
      <c r="D5" s="41"/>
      <c r="E5" s="41"/>
      <c r="F5" s="41"/>
      <c r="G5" s="41"/>
    </row>
    <row r="6" spans="1:16" x14ac:dyDescent="0.3">
      <c r="A6" s="42" t="s">
        <v>50</v>
      </c>
      <c r="B6" s="41">
        <v>0</v>
      </c>
      <c r="C6" s="41">
        <v>1200181.4099999999</v>
      </c>
      <c r="D6" s="41">
        <v>1159611.9054545455</v>
      </c>
      <c r="E6" s="41">
        <v>1119042.3927272728</v>
      </c>
      <c r="F6" s="41">
        <v>1078472.8800000001</v>
      </c>
      <c r="G6" s="41">
        <v>1037903.3672727273</v>
      </c>
    </row>
    <row r="7" spans="1:16" x14ac:dyDescent="0.3">
      <c r="A7" s="42" t="s">
        <v>51</v>
      </c>
      <c r="B7" s="41">
        <v>0</v>
      </c>
      <c r="C7" s="41">
        <v>92321.646923076914</v>
      </c>
      <c r="D7" s="41">
        <v>1179896.6605594407</v>
      </c>
      <c r="E7" s="41">
        <v>1139327.1490909094</v>
      </c>
      <c r="F7" s="41">
        <v>1098757.6363636365</v>
      </c>
      <c r="G7" s="41">
        <v>1058188.1236363638</v>
      </c>
    </row>
    <row r="8" spans="1:16" ht="4.2" customHeight="1" x14ac:dyDescent="0.3">
      <c r="A8" s="43"/>
      <c r="B8" s="43"/>
    </row>
    <row r="9" spans="1:16" x14ac:dyDescent="0.3">
      <c r="A9" s="40" t="s">
        <v>52</v>
      </c>
      <c r="B9" s="41"/>
      <c r="C9" s="41"/>
      <c r="D9" s="41"/>
      <c r="E9" s="41"/>
      <c r="F9" s="41"/>
      <c r="G9" s="41"/>
    </row>
    <row r="10" spans="1:16" x14ac:dyDescent="0.3">
      <c r="A10" s="42" t="s">
        <v>50</v>
      </c>
      <c r="B10" s="41">
        <v>0</v>
      </c>
      <c r="C10" s="59">
        <v>1060970262.27</v>
      </c>
      <c r="D10" s="59">
        <v>1069212908.5395815</v>
      </c>
      <c r="E10" s="59">
        <v>1047446870.9050329</v>
      </c>
      <c r="F10" s="59">
        <v>1024077013.5274457</v>
      </c>
      <c r="G10" s="59">
        <v>1020853801.4154611</v>
      </c>
    </row>
    <row r="11" spans="1:16" x14ac:dyDescent="0.3">
      <c r="A11" s="42" t="s">
        <v>53</v>
      </c>
      <c r="B11" s="41"/>
      <c r="C11" s="59">
        <v>1089218163.1100001</v>
      </c>
      <c r="D11" s="59">
        <v>1130841667.1701849</v>
      </c>
      <c r="E11" s="59">
        <v>1141033081.2377872</v>
      </c>
      <c r="F11" s="59">
        <v>1154667187.3689044</v>
      </c>
      <c r="G11" s="59">
        <v>1175388433.2616417</v>
      </c>
      <c r="L11" s="330"/>
      <c r="M11" s="330"/>
      <c r="N11" s="330"/>
      <c r="O11" s="330"/>
      <c r="P11" s="330"/>
    </row>
    <row r="12" spans="1:16" x14ac:dyDescent="0.3">
      <c r="A12" s="42"/>
      <c r="B12" s="41"/>
      <c r="C12" s="41"/>
      <c r="D12" s="41"/>
      <c r="E12" s="41"/>
      <c r="F12" s="59"/>
      <c r="G12" s="59"/>
      <c r="I12" s="308"/>
      <c r="M12" s="308"/>
      <c r="N12" s="308"/>
    </row>
    <row r="13" spans="1:16" x14ac:dyDescent="0.3">
      <c r="A13" s="42" t="s">
        <v>51</v>
      </c>
      <c r="B13" s="41">
        <v>0</v>
      </c>
      <c r="C13" s="59">
        <v>706069335.1892308</v>
      </c>
      <c r="D13" s="59">
        <v>1061234206.6385303</v>
      </c>
      <c r="E13" s="59">
        <v>1059513460.7474298</v>
      </c>
      <c r="F13" s="59">
        <v>1036405902.8492198</v>
      </c>
      <c r="G13" s="59">
        <v>1030499221.9315372</v>
      </c>
    </row>
    <row r="14" spans="1:16" x14ac:dyDescent="0.3">
      <c r="A14" s="44" t="s">
        <v>54</v>
      </c>
      <c r="B14" s="45">
        <f>B13+B7</f>
        <v>0</v>
      </c>
      <c r="C14" s="45">
        <f t="shared" ref="C14:F14" si="0">C13+C7</f>
        <v>706161656.83615386</v>
      </c>
      <c r="D14" s="45">
        <f>D13+D7</f>
        <v>1062414103.2990897</v>
      </c>
      <c r="E14" s="45">
        <f t="shared" si="0"/>
        <v>1060652787.8965207</v>
      </c>
      <c r="F14" s="45">
        <f t="shared" si="0"/>
        <v>1037504660.4855834</v>
      </c>
      <c r="G14" s="45">
        <f>G13+G7</f>
        <v>1031557410.0551735</v>
      </c>
    </row>
    <row r="15" spans="1:16" x14ac:dyDescent="0.3">
      <c r="A15" s="44"/>
      <c r="B15" s="46">
        <f>B14/1000000</f>
        <v>0</v>
      </c>
      <c r="C15" s="46">
        <f t="shared" ref="C15:G15" si="1">C14/1000000</f>
        <v>706.16165683615384</v>
      </c>
      <c r="D15" s="46">
        <f t="shared" si="1"/>
        <v>1062.4141032990897</v>
      </c>
      <c r="E15" s="46">
        <f t="shared" si="1"/>
        <v>1060.6527878965207</v>
      </c>
      <c r="F15" s="46">
        <f t="shared" si="1"/>
        <v>1037.5046604855834</v>
      </c>
      <c r="G15" s="46">
        <f t="shared" si="1"/>
        <v>1031.5574100551735</v>
      </c>
      <c r="I15" s="47">
        <f>F15-B15</f>
        <v>1037.5046604855834</v>
      </c>
    </row>
    <row r="16" spans="1:16" x14ac:dyDescent="0.3">
      <c r="A16" s="48" t="s">
        <v>55</v>
      </c>
      <c r="B16" s="48"/>
    </row>
    <row r="17" spans="1:13" x14ac:dyDescent="0.3">
      <c r="A17" s="40" t="s">
        <v>52</v>
      </c>
      <c r="B17" s="40"/>
      <c r="C17" s="41"/>
      <c r="D17" s="41"/>
      <c r="E17" s="41"/>
      <c r="F17" s="41"/>
      <c r="G17" s="41"/>
    </row>
    <row r="18" spans="1:13" x14ac:dyDescent="0.3">
      <c r="A18" s="42" t="s">
        <v>50</v>
      </c>
      <c r="B18" s="42"/>
      <c r="C18" s="41">
        <v>0</v>
      </c>
      <c r="D18" s="41"/>
      <c r="E18" s="41">
        <v>1055971949.8490965</v>
      </c>
      <c r="F18" s="41">
        <v>1041317871.9111483</v>
      </c>
      <c r="G18" s="41">
        <v>1033997445.6098118</v>
      </c>
    </row>
    <row r="19" spans="1:13" s="261" customFormat="1" x14ac:dyDescent="0.3">
      <c r="A19" s="42" t="s">
        <v>51</v>
      </c>
      <c r="B19" s="42"/>
      <c r="C19" s="41">
        <v>0</v>
      </c>
      <c r="D19" s="41"/>
      <c r="E19" s="41">
        <v>735187985.35161948</v>
      </c>
      <c r="F19" s="41">
        <v>1044906263.2027705</v>
      </c>
      <c r="G19" s="41">
        <v>1043694175.3000277</v>
      </c>
    </row>
    <row r="20" spans="1:13" s="261" customFormat="1" x14ac:dyDescent="0.3">
      <c r="A20" s="42"/>
      <c r="B20" s="42"/>
      <c r="C20" s="41">
        <v>0</v>
      </c>
      <c r="D20" s="41"/>
      <c r="E20" s="41"/>
      <c r="F20" s="41"/>
      <c r="G20" s="41"/>
    </row>
    <row r="21" spans="1:13" s="261" customFormat="1" x14ac:dyDescent="0.3">
      <c r="A21" s="42" t="s">
        <v>58</v>
      </c>
      <c r="B21" s="42"/>
      <c r="C21" s="41"/>
      <c r="D21" s="41"/>
      <c r="E21" s="41"/>
      <c r="F21" s="41"/>
      <c r="G21" s="41"/>
    </row>
    <row r="22" spans="1:13" s="261" customFormat="1" x14ac:dyDescent="0.3">
      <c r="A22" s="42" t="s">
        <v>50</v>
      </c>
      <c r="B22" s="42"/>
      <c r="C22" s="41"/>
      <c r="D22" s="41"/>
      <c r="E22" s="41">
        <v>43367567.007387221</v>
      </c>
      <c r="F22" s="41">
        <v>42084280.877752684</v>
      </c>
      <c r="G22" s="41">
        <v>40838968.363060199</v>
      </c>
    </row>
    <row r="23" spans="1:13" s="261" customFormat="1" x14ac:dyDescent="0.3">
      <c r="A23" s="42" t="s">
        <v>51</v>
      </c>
      <c r="B23" s="42"/>
      <c r="C23" s="41"/>
      <c r="D23" s="41"/>
      <c r="E23" s="41">
        <v>30320672.341302279</v>
      </c>
      <c r="F23" s="41">
        <v>42722979.44088991</v>
      </c>
      <c r="G23" s="41">
        <v>41458767.24923487</v>
      </c>
    </row>
    <row r="24" spans="1:13" s="261" customFormat="1" x14ac:dyDescent="0.3">
      <c r="A24" s="42" t="s">
        <v>53</v>
      </c>
      <c r="B24" s="42"/>
      <c r="C24" s="41"/>
      <c r="D24" s="41"/>
      <c r="E24" s="41">
        <v>1123629354.7610235</v>
      </c>
      <c r="F24" s="41">
        <v>1142524856.5169907</v>
      </c>
      <c r="G24" s="41">
        <v>1168770394.061264</v>
      </c>
    </row>
    <row r="25" spans="1:13" x14ac:dyDescent="0.3">
      <c r="A25" s="42"/>
      <c r="B25" s="42"/>
      <c r="C25" s="41"/>
      <c r="D25" s="41"/>
      <c r="E25" s="59"/>
      <c r="F25" s="59"/>
      <c r="G25" s="59"/>
      <c r="M25" s="308"/>
    </row>
    <row r="26" spans="1:13" x14ac:dyDescent="0.3">
      <c r="A26" s="44" t="s">
        <v>51</v>
      </c>
      <c r="B26" s="44"/>
      <c r="C26" s="46">
        <v>0</v>
      </c>
      <c r="D26" s="46"/>
      <c r="E26" s="46">
        <f>+E19+E23</f>
        <v>765508657.69292176</v>
      </c>
      <c r="F26" s="46">
        <f t="shared" ref="F26:G26" si="2">+F19+F23</f>
        <v>1087629242.6436603</v>
      </c>
      <c r="G26" s="46">
        <f t="shared" si="2"/>
        <v>1085152942.5492625</v>
      </c>
    </row>
    <row r="27" spans="1:13" x14ac:dyDescent="0.3">
      <c r="A27" s="44"/>
      <c r="B27" s="46">
        <f>B26/1000000</f>
        <v>0</v>
      </c>
      <c r="C27" s="46">
        <f t="shared" ref="C27:D27" si="3">C26/1000000</f>
        <v>0</v>
      </c>
      <c r="D27" s="46">
        <f t="shared" si="3"/>
        <v>0</v>
      </c>
      <c r="E27" s="46">
        <f t="shared" ref="E27:G27" si="4">+E26/1000000</f>
        <v>765.5086576929217</v>
      </c>
      <c r="F27" s="46">
        <f t="shared" si="4"/>
        <v>1087.6292426436603</v>
      </c>
      <c r="G27" s="46">
        <f t="shared" si="4"/>
        <v>1085.1529425492624</v>
      </c>
      <c r="I27" s="47">
        <f>F27-B27</f>
        <v>1087.6292426436603</v>
      </c>
    </row>
    <row r="28" spans="1:13" x14ac:dyDescent="0.3">
      <c r="A28" s="39" t="s">
        <v>56</v>
      </c>
      <c r="B28" s="39"/>
    </row>
    <row r="29" spans="1:13" x14ac:dyDescent="0.3">
      <c r="A29" s="49" t="s">
        <v>49</v>
      </c>
      <c r="B29" s="49"/>
      <c r="C29" s="41"/>
      <c r="D29" s="41"/>
      <c r="E29" s="41"/>
      <c r="F29" s="41"/>
      <c r="G29" s="41"/>
    </row>
    <row r="30" spans="1:13" x14ac:dyDescent="0.3">
      <c r="A30" s="50" t="s">
        <v>50</v>
      </c>
      <c r="B30" s="41">
        <v>66779547.899999991</v>
      </c>
      <c r="C30" s="41">
        <v>64574291.169999994</v>
      </c>
      <c r="D30" s="41">
        <v>62292141.666229039</v>
      </c>
      <c r="E30" s="41">
        <v>60009992.114534423</v>
      </c>
      <c r="F30" s="41">
        <v>57727842.562839828</v>
      </c>
      <c r="G30" s="41">
        <v>55445693.011145219</v>
      </c>
    </row>
    <row r="31" spans="1:13" x14ac:dyDescent="0.3">
      <c r="A31" s="50" t="s">
        <v>51</v>
      </c>
      <c r="B31" s="41">
        <v>48387779.451538458</v>
      </c>
      <c r="C31" s="41">
        <v>65697672.363076918</v>
      </c>
      <c r="D31" s="41">
        <v>63433216.41085732</v>
      </c>
      <c r="E31" s="41">
        <v>61151066.890381731</v>
      </c>
      <c r="F31" s="41">
        <v>58868917.338687129</v>
      </c>
      <c r="G31" s="41">
        <v>56586767.786992528</v>
      </c>
    </row>
    <row r="32" spans="1:13" x14ac:dyDescent="0.3">
      <c r="A32" s="51"/>
      <c r="B32" s="51"/>
    </row>
    <row r="33" spans="1:15" x14ac:dyDescent="0.3">
      <c r="A33" s="40" t="s">
        <v>52</v>
      </c>
      <c r="B33" s="41"/>
      <c r="C33" s="41"/>
      <c r="D33" s="41"/>
      <c r="E33" s="41"/>
      <c r="F33" s="41"/>
      <c r="G33" s="41"/>
    </row>
    <row r="34" spans="1:15" x14ac:dyDescent="0.3">
      <c r="A34" s="42" t="s">
        <v>50</v>
      </c>
      <c r="B34" s="59">
        <v>848084164.62000012</v>
      </c>
      <c r="C34" s="59">
        <v>822317950.50000012</v>
      </c>
      <c r="D34" s="59">
        <v>826429166.08683515</v>
      </c>
      <c r="E34" s="59">
        <v>807415989.27643645</v>
      </c>
      <c r="F34" s="59">
        <v>838146658.11073518</v>
      </c>
      <c r="G34" s="59">
        <v>831431444.39815927</v>
      </c>
    </row>
    <row r="35" spans="1:15" x14ac:dyDescent="0.3">
      <c r="A35" s="42" t="s">
        <v>51</v>
      </c>
      <c r="B35" s="59">
        <v>590733163.93153834</v>
      </c>
      <c r="C35" s="59">
        <v>835540308.65307677</v>
      </c>
      <c r="D35" s="59">
        <v>832306453.22555387</v>
      </c>
      <c r="E35" s="59">
        <v>818810252.64995897</v>
      </c>
      <c r="F35" s="59">
        <v>824023775.948102</v>
      </c>
      <c r="G35" s="59">
        <v>839074880.96657777</v>
      </c>
    </row>
    <row r="36" spans="1:15" x14ac:dyDescent="0.3">
      <c r="A36" s="42" t="s">
        <v>53</v>
      </c>
      <c r="B36" s="59">
        <v>936753052.78999996</v>
      </c>
      <c r="C36" s="59">
        <v>943736658.91000009</v>
      </c>
      <c r="D36" s="59">
        <v>957058459.48801053</v>
      </c>
      <c r="E36" s="59">
        <v>966392674.12451959</v>
      </c>
      <c r="F36" s="59">
        <v>1013015111.5092396</v>
      </c>
      <c r="G36" s="59">
        <v>1036145306.9237987</v>
      </c>
    </row>
    <row r="37" spans="1:15" x14ac:dyDescent="0.3">
      <c r="A37" s="42"/>
      <c r="B37" s="41"/>
      <c r="C37" s="41"/>
      <c r="D37" s="41"/>
      <c r="E37" s="41"/>
      <c r="F37" s="41"/>
      <c r="G37" s="41"/>
      <c r="M37" s="308"/>
    </row>
    <row r="38" spans="1:15" x14ac:dyDescent="0.3">
      <c r="A38" s="44" t="s">
        <v>54</v>
      </c>
      <c r="B38" s="45">
        <f>B35+B31</f>
        <v>639120943.38307679</v>
      </c>
      <c r="C38" s="45">
        <f t="shared" ref="C38:G38" si="5">C35+C31</f>
        <v>901237981.01615369</v>
      </c>
      <c r="D38" s="45">
        <f t="shared" si="5"/>
        <v>895739669.63641119</v>
      </c>
      <c r="E38" s="45">
        <f t="shared" si="5"/>
        <v>879961319.54034066</v>
      </c>
      <c r="F38" s="45">
        <f t="shared" si="5"/>
        <v>882892693.28678918</v>
      </c>
      <c r="G38" s="45">
        <f t="shared" si="5"/>
        <v>895661648.75357032</v>
      </c>
    </row>
    <row r="39" spans="1:15" x14ac:dyDescent="0.3">
      <c r="A39" s="44"/>
      <c r="B39" s="46">
        <f>B38/1000000</f>
        <v>639.12094338307679</v>
      </c>
      <c r="C39" s="46">
        <f t="shared" ref="C39:G39" si="6">C38/1000000</f>
        <v>901.23798101615364</v>
      </c>
      <c r="D39" s="46">
        <f t="shared" si="6"/>
        <v>895.73966963641124</v>
      </c>
      <c r="E39" s="46">
        <f t="shared" si="6"/>
        <v>879.9613195403407</v>
      </c>
      <c r="F39" s="46">
        <f t="shared" si="6"/>
        <v>882.89269328678915</v>
      </c>
      <c r="G39" s="46">
        <f t="shared" si="6"/>
        <v>895.66164875357026</v>
      </c>
      <c r="I39" s="47">
        <f>F39-B39</f>
        <v>243.77174990371236</v>
      </c>
    </row>
    <row r="40" spans="1:15" x14ac:dyDescent="0.3">
      <c r="F40" s="60">
        <f>F37-B37</f>
        <v>0</v>
      </c>
      <c r="G40" s="60">
        <f>G37-C37</f>
        <v>0</v>
      </c>
    </row>
    <row r="41" spans="1:15" x14ac:dyDescent="0.3">
      <c r="A41" s="52" t="s">
        <v>57</v>
      </c>
      <c r="B41" s="53"/>
      <c r="C41" s="41"/>
      <c r="D41" s="41"/>
      <c r="E41" s="41"/>
      <c r="F41" s="41"/>
      <c r="G41" s="41"/>
    </row>
    <row r="42" spans="1:15" x14ac:dyDescent="0.3">
      <c r="A42" s="40" t="s">
        <v>52</v>
      </c>
      <c r="B42" s="40"/>
      <c r="C42" s="41"/>
      <c r="D42" s="41"/>
      <c r="E42" s="41"/>
      <c r="F42" s="41"/>
      <c r="G42" s="41"/>
    </row>
    <row r="43" spans="1:15" x14ac:dyDescent="0.3">
      <c r="A43" s="42" t="s">
        <v>50</v>
      </c>
      <c r="B43" s="41">
        <v>730938141.63000011</v>
      </c>
      <c r="C43" s="41">
        <v>729744333.16000009</v>
      </c>
      <c r="D43" s="59">
        <v>716964355.19724095</v>
      </c>
      <c r="E43" s="59">
        <v>699316101.52767825</v>
      </c>
      <c r="F43" s="59">
        <v>715064581.43653512</v>
      </c>
      <c r="G43" s="59">
        <v>692428248.69038081</v>
      </c>
      <c r="J43" s="54"/>
      <c r="K43" s="41"/>
      <c r="L43" s="41"/>
      <c r="M43" s="41"/>
      <c r="N43" s="41"/>
      <c r="O43" s="41"/>
    </row>
    <row r="44" spans="1:15" x14ac:dyDescent="0.3">
      <c r="A44" s="42" t="s">
        <v>51</v>
      </c>
      <c r="B44" s="41">
        <v>740491546.04846144</v>
      </c>
      <c r="C44" s="41">
        <v>730555241.9784615</v>
      </c>
      <c r="D44" s="59">
        <v>724036774.65192938</v>
      </c>
      <c r="E44" s="59">
        <v>708757058.29957294</v>
      </c>
      <c r="F44" s="59">
        <v>703743034.94254005</v>
      </c>
      <c r="G44" s="59">
        <v>704810744.57098675</v>
      </c>
    </row>
    <row r="45" spans="1:15" x14ac:dyDescent="0.3">
      <c r="A45" s="42"/>
      <c r="B45" s="42"/>
      <c r="C45" s="41"/>
      <c r="D45" s="59"/>
      <c r="E45" s="59"/>
      <c r="F45" s="59"/>
      <c r="G45" s="59"/>
      <c r="J45" s="42"/>
      <c r="K45" s="41"/>
      <c r="L45" s="41"/>
      <c r="M45" s="41"/>
      <c r="N45" s="41"/>
      <c r="O45" s="41"/>
    </row>
    <row r="46" spans="1:15" x14ac:dyDescent="0.3">
      <c r="A46" s="40" t="s">
        <v>58</v>
      </c>
      <c r="B46" s="41"/>
      <c r="C46" s="41"/>
      <c r="D46" s="59"/>
      <c r="E46" s="59"/>
      <c r="F46" s="59"/>
      <c r="G46" s="59"/>
      <c r="J46" s="42"/>
      <c r="K46" s="41"/>
      <c r="L46" s="41"/>
      <c r="M46" s="41"/>
      <c r="N46" s="41"/>
      <c r="O46" s="41"/>
    </row>
    <row r="47" spans="1:15" x14ac:dyDescent="0.3">
      <c r="A47" s="42" t="s">
        <v>50</v>
      </c>
      <c r="B47" s="41">
        <v>462564.25999999983</v>
      </c>
      <c r="C47" s="41">
        <v>438307.81</v>
      </c>
      <c r="D47" s="59">
        <v>412994.40263999993</v>
      </c>
      <c r="E47" s="59">
        <v>387680.97319999972</v>
      </c>
      <c r="F47" s="59">
        <v>362367.54375999962</v>
      </c>
      <c r="G47" s="59">
        <v>337054.11431999941</v>
      </c>
      <c r="I47" s="47"/>
      <c r="J47" s="42"/>
      <c r="K47" s="41"/>
      <c r="L47" s="41"/>
      <c r="M47" s="41"/>
      <c r="N47" s="41"/>
      <c r="O47" s="41"/>
    </row>
    <row r="48" spans="1:15" x14ac:dyDescent="0.3">
      <c r="A48" s="42" t="s">
        <v>51</v>
      </c>
      <c r="B48" s="41">
        <v>-116640.05461538464</v>
      </c>
      <c r="C48" s="41">
        <v>460871.03384615394</v>
      </c>
      <c r="D48" s="59">
        <v>425649.35425230762</v>
      </c>
      <c r="E48" s="59">
        <v>400337.68791999988</v>
      </c>
      <c r="F48" s="59">
        <v>375024.25847999967</v>
      </c>
      <c r="G48" s="59">
        <v>349710.82903999946</v>
      </c>
      <c r="J48" s="42"/>
      <c r="K48" s="41"/>
      <c r="L48" s="41"/>
      <c r="M48" s="41"/>
      <c r="N48" s="41"/>
      <c r="O48" s="41"/>
    </row>
    <row r="49" spans="1:15" x14ac:dyDescent="0.3">
      <c r="A49" s="42" t="s">
        <v>53</v>
      </c>
      <c r="B49" s="41">
        <v>779800125.3900001</v>
      </c>
      <c r="C49" s="41">
        <v>787286017.27999997</v>
      </c>
      <c r="D49" s="59">
        <v>771078859.5914315</v>
      </c>
      <c r="E49" s="59">
        <v>773495294.33128381</v>
      </c>
      <c r="F49" s="59">
        <v>788254430.29500842</v>
      </c>
      <c r="G49" s="59">
        <v>790257683.61750293</v>
      </c>
      <c r="J49" s="42"/>
      <c r="K49" s="41"/>
      <c r="L49" s="41"/>
      <c r="M49" s="41"/>
      <c r="N49" s="41"/>
      <c r="O49" s="41"/>
    </row>
    <row r="50" spans="1:15" x14ac:dyDescent="0.3">
      <c r="A50" s="42"/>
      <c r="B50" s="41"/>
      <c r="C50" s="41"/>
      <c r="D50" s="41"/>
      <c r="E50" s="41"/>
      <c r="F50" s="41"/>
      <c r="G50" s="41"/>
      <c r="J50" s="42"/>
      <c r="K50" s="41"/>
      <c r="L50" s="41"/>
      <c r="M50" s="41"/>
      <c r="N50" s="41"/>
      <c r="O50" s="41"/>
    </row>
    <row r="51" spans="1:15" x14ac:dyDescent="0.3">
      <c r="A51" s="44" t="s">
        <v>54</v>
      </c>
      <c r="B51" s="45">
        <f>B48+B44</f>
        <v>740374905.99384606</v>
      </c>
      <c r="C51" s="45">
        <f t="shared" ref="C51" si="7">C48+C44</f>
        <v>731016113.01230764</v>
      </c>
      <c r="D51" s="45">
        <f>D48+D44</f>
        <v>724462424.00618172</v>
      </c>
      <c r="E51" s="45">
        <f>E48+E44</f>
        <v>709157395.98749292</v>
      </c>
      <c r="F51" s="45">
        <f t="shared" ref="F51:G51" si="8">F48+F44</f>
        <v>704118059.20102</v>
      </c>
      <c r="G51" s="45">
        <f t="shared" si="8"/>
        <v>705160455.4000268</v>
      </c>
      <c r="H51" s="47"/>
      <c r="J51" s="42"/>
      <c r="K51" s="41"/>
      <c r="L51" s="41"/>
      <c r="M51" s="41"/>
      <c r="N51" s="41"/>
      <c r="O51" s="41"/>
    </row>
    <row r="52" spans="1:15" x14ac:dyDescent="0.3">
      <c r="A52" s="44"/>
      <c r="B52" s="46">
        <f>B51/1000000</f>
        <v>740.37490599384603</v>
      </c>
      <c r="C52" s="46">
        <f t="shared" ref="C52:G52" si="9">C51/1000000</f>
        <v>731.01611301230764</v>
      </c>
      <c r="D52" s="46">
        <f t="shared" si="9"/>
        <v>724.46242400618166</v>
      </c>
      <c r="E52" s="46">
        <f t="shared" si="9"/>
        <v>709.15739598749292</v>
      </c>
      <c r="F52" s="46">
        <f t="shared" si="9"/>
        <v>704.11805920101995</v>
      </c>
      <c r="G52" s="46">
        <f t="shared" si="9"/>
        <v>705.16045540002676</v>
      </c>
      <c r="I52" s="47">
        <f>F52-B52</f>
        <v>-36.256846792826082</v>
      </c>
      <c r="J52" s="42"/>
      <c r="K52" s="41"/>
      <c r="L52" s="41"/>
      <c r="M52" s="41"/>
      <c r="N52" s="41"/>
      <c r="O52" s="41"/>
    </row>
    <row r="53" spans="1:15" x14ac:dyDescent="0.3">
      <c r="A53" s="42"/>
      <c r="B53" s="41"/>
      <c r="C53" s="41"/>
      <c r="D53" s="41"/>
      <c r="E53" s="41"/>
      <c r="F53" s="60"/>
      <c r="G53" s="60"/>
      <c r="J53" s="42"/>
      <c r="K53" s="41"/>
      <c r="L53" s="41"/>
      <c r="M53" s="41"/>
      <c r="N53" s="41"/>
      <c r="O53" s="41"/>
    </row>
    <row r="55" spans="1:15" x14ac:dyDescent="0.3">
      <c r="A55" s="55" t="s">
        <v>61</v>
      </c>
      <c r="B55" s="56"/>
    </row>
    <row r="56" spans="1:15" x14ac:dyDescent="0.3">
      <c r="A56" s="57" t="s">
        <v>62</v>
      </c>
      <c r="B56" s="57"/>
    </row>
    <row r="57" spans="1:15" x14ac:dyDescent="0.3">
      <c r="A57" s="58" t="s">
        <v>50</v>
      </c>
      <c r="B57" s="59">
        <v>1917243656.7399998</v>
      </c>
      <c r="C57" s="59">
        <v>2491270142.29</v>
      </c>
      <c r="D57" s="59">
        <v>2435360608.6855698</v>
      </c>
      <c r="E57" s="59">
        <v>2376745334.5463305</v>
      </c>
      <c r="F57" s="59">
        <v>2318130060.4070902</v>
      </c>
      <c r="G57" s="59">
        <v>2259514786.2678499</v>
      </c>
    </row>
    <row r="58" spans="1:15" x14ac:dyDescent="0.3">
      <c r="A58" s="44" t="s">
        <v>51</v>
      </c>
      <c r="B58" s="46">
        <v>2290185642</v>
      </c>
      <c r="C58" s="46">
        <v>2463703562.4453845</v>
      </c>
      <c r="D58" s="46">
        <v>2464479999.3467579</v>
      </c>
      <c r="E58" s="46">
        <v>2406052971.6159506</v>
      </c>
      <c r="F58" s="46">
        <v>2347437697.4767103</v>
      </c>
      <c r="G58" s="46">
        <v>2288822423.3374701</v>
      </c>
    </row>
    <row r="59" spans="1:15" x14ac:dyDescent="0.3">
      <c r="A59" s="44"/>
      <c r="B59" s="46">
        <v>2290</v>
      </c>
      <c r="C59" s="46">
        <v>2463.7035624453847</v>
      </c>
      <c r="D59" s="46">
        <v>2464.4799993467577</v>
      </c>
      <c r="E59" s="46">
        <v>2406.0529716159508</v>
      </c>
      <c r="F59" s="46">
        <v>2347.4376974767101</v>
      </c>
      <c r="G59" s="46">
        <v>2288.8224233374699</v>
      </c>
      <c r="I59" s="47">
        <v>57.437697476710127</v>
      </c>
    </row>
    <row r="60" spans="1:15" x14ac:dyDescent="0.3">
      <c r="A60" s="42" t="s">
        <v>53</v>
      </c>
      <c r="B60" s="256">
        <v>2143380545.8599997</v>
      </c>
      <c r="C60" s="38">
        <v>2754069815.3400002</v>
      </c>
      <c r="D60" s="38">
        <v>2756754019.6900001</v>
      </c>
      <c r="E60" s="38">
        <v>2756754019.6900001</v>
      </c>
      <c r="F60" s="38">
        <v>2756754019.6900001</v>
      </c>
      <c r="G60" s="38">
        <v>2756754020.6900001</v>
      </c>
    </row>
    <row r="61" spans="1:15" x14ac:dyDescent="0.3">
      <c r="B61" s="60"/>
      <c r="C61" s="60"/>
      <c r="D61" s="60"/>
      <c r="E61" s="60"/>
      <c r="F61" s="60"/>
      <c r="G61" s="60"/>
    </row>
    <row r="62" spans="1:15" x14ac:dyDescent="0.3">
      <c r="A62" s="37"/>
      <c r="B62" s="37"/>
      <c r="C62" s="37"/>
      <c r="D62" s="37"/>
      <c r="E62" s="37"/>
      <c r="F62" s="37"/>
      <c r="G62" s="37"/>
    </row>
    <row r="63" spans="1:15" x14ac:dyDescent="0.3">
      <c r="A63" s="37"/>
      <c r="B63" s="37"/>
      <c r="C63" s="37"/>
      <c r="D63" s="37"/>
      <c r="E63" s="37"/>
      <c r="F63" s="37"/>
      <c r="G63" s="37"/>
    </row>
    <row r="64" spans="1:15" x14ac:dyDescent="0.3">
      <c r="A64" s="37"/>
      <c r="B64" s="37"/>
      <c r="C64" s="37"/>
      <c r="D64" s="37"/>
      <c r="E64" s="37"/>
      <c r="F64" s="37"/>
      <c r="G64" s="37"/>
    </row>
    <row r="65" spans="1:7" x14ac:dyDescent="0.3">
      <c r="A65" s="37"/>
      <c r="B65" s="37"/>
      <c r="C65" s="37"/>
      <c r="D65" s="37"/>
      <c r="E65" s="37"/>
      <c r="F65" s="37"/>
      <c r="G65" s="37"/>
    </row>
    <row r="66" spans="1:7" x14ac:dyDescent="0.3">
      <c r="A66" s="37"/>
      <c r="B66" s="37"/>
      <c r="C66" s="37"/>
      <c r="D66" s="37"/>
      <c r="E66" s="37"/>
      <c r="F66" s="37"/>
      <c r="G66" s="37"/>
    </row>
    <row r="67" spans="1:7" x14ac:dyDescent="0.3">
      <c r="A67" s="37"/>
      <c r="B67" s="37"/>
      <c r="C67" s="37"/>
      <c r="D67" s="37"/>
      <c r="E67" s="37"/>
      <c r="F67" s="37"/>
      <c r="G67" s="37"/>
    </row>
    <row r="68" spans="1:7" x14ac:dyDescent="0.3">
      <c r="A68" s="37"/>
      <c r="B68" s="37"/>
      <c r="C68" s="37"/>
      <c r="D68" s="37"/>
      <c r="E68" s="37"/>
      <c r="F68" s="37"/>
      <c r="G68" s="37"/>
    </row>
    <row r="69" spans="1:7" x14ac:dyDescent="0.3">
      <c r="A69" s="37"/>
      <c r="B69" s="37"/>
      <c r="C69" s="37"/>
      <c r="D69" s="37"/>
      <c r="E69" s="37"/>
      <c r="F69" s="37"/>
      <c r="G69" s="37"/>
    </row>
    <row r="70" spans="1:7" x14ac:dyDescent="0.3">
      <c r="A70" s="37"/>
      <c r="B70" s="37"/>
      <c r="C70" s="37"/>
      <c r="D70" s="37"/>
      <c r="E70" s="37"/>
      <c r="F70" s="37"/>
      <c r="G70" s="37"/>
    </row>
    <row r="71" spans="1:7" x14ac:dyDescent="0.3">
      <c r="A71" s="37"/>
      <c r="B71" s="37"/>
      <c r="C71" s="37"/>
      <c r="D71" s="37"/>
      <c r="E71" s="37"/>
      <c r="F71" s="37"/>
      <c r="G71" s="37"/>
    </row>
    <row r="72" spans="1:7" x14ac:dyDescent="0.3">
      <c r="A72" s="37"/>
      <c r="B72" s="37"/>
      <c r="C72" s="37"/>
      <c r="D72" s="37"/>
      <c r="E72" s="37"/>
      <c r="F72" s="37"/>
      <c r="G72" s="37"/>
    </row>
    <row r="73" spans="1:7" x14ac:dyDescent="0.3">
      <c r="A73" s="37"/>
      <c r="B73" s="37"/>
      <c r="C73" s="37"/>
      <c r="D73" s="37"/>
      <c r="E73" s="37"/>
      <c r="F73" s="37"/>
      <c r="G73" s="37"/>
    </row>
    <row r="74" spans="1:7" x14ac:dyDescent="0.3">
      <c r="A74" s="37"/>
      <c r="B74" s="37"/>
      <c r="C74" s="37"/>
      <c r="D74" s="37"/>
      <c r="E74" s="37"/>
      <c r="F74" s="37"/>
      <c r="G74" s="37"/>
    </row>
    <row r="75" spans="1:7" x14ac:dyDescent="0.3">
      <c r="A75" s="37"/>
      <c r="B75" s="37"/>
      <c r="C75" s="37"/>
      <c r="D75" s="37"/>
      <c r="E75" s="37"/>
      <c r="F75" s="37"/>
      <c r="G75" s="37"/>
    </row>
    <row r="76" spans="1:7" x14ac:dyDescent="0.3">
      <c r="A76" s="37"/>
      <c r="B76" s="37"/>
      <c r="C76" s="37"/>
      <c r="D76" s="37"/>
      <c r="E76" s="37"/>
      <c r="F76" s="37"/>
      <c r="G76" s="37"/>
    </row>
    <row r="77" spans="1:7" x14ac:dyDescent="0.3">
      <c r="A77" s="37"/>
      <c r="B77" s="37"/>
      <c r="C77" s="37"/>
      <c r="D77" s="37"/>
      <c r="E77" s="37"/>
      <c r="F77" s="37"/>
      <c r="G77" s="37"/>
    </row>
    <row r="78" spans="1:7" x14ac:dyDescent="0.3">
      <c r="A78" s="37"/>
      <c r="B78" s="37"/>
      <c r="C78" s="37"/>
      <c r="D78" s="37"/>
      <c r="E78" s="37"/>
      <c r="F78" s="37"/>
      <c r="G78" s="37"/>
    </row>
    <row r="79" spans="1:7" x14ac:dyDescent="0.3">
      <c r="A79" s="37"/>
      <c r="B79" s="37"/>
      <c r="C79" s="37"/>
      <c r="D79" s="37"/>
      <c r="E79" s="37"/>
      <c r="F79" s="37"/>
      <c r="G79" s="37"/>
    </row>
    <row r="80" spans="1:7" x14ac:dyDescent="0.3">
      <c r="A80" s="37"/>
      <c r="B80" s="37"/>
      <c r="C80" s="37"/>
      <c r="D80" s="37"/>
      <c r="E80" s="37"/>
      <c r="F80" s="37"/>
      <c r="G80" s="37"/>
    </row>
    <row r="81" spans="1:7" x14ac:dyDescent="0.3">
      <c r="A81" s="37"/>
      <c r="B81" s="37"/>
      <c r="C81" s="37"/>
      <c r="D81" s="37"/>
      <c r="E81" s="37"/>
      <c r="F81" s="37"/>
      <c r="G81" s="37"/>
    </row>
    <row r="82" spans="1:7" x14ac:dyDescent="0.3">
      <c r="A82" s="37"/>
      <c r="B82" s="37"/>
      <c r="C82" s="37"/>
      <c r="D82" s="37"/>
      <c r="E82" s="37"/>
      <c r="F82" s="37"/>
      <c r="G82" s="37"/>
    </row>
    <row r="83" spans="1:7" x14ac:dyDescent="0.3">
      <c r="A83" s="37"/>
      <c r="B83" s="37"/>
      <c r="C83" s="37"/>
      <c r="D83" s="37"/>
      <c r="E83" s="37"/>
      <c r="F83" s="37"/>
      <c r="G83" s="37"/>
    </row>
    <row r="84" spans="1:7" x14ac:dyDescent="0.3">
      <c r="A84" s="37"/>
      <c r="B84" s="37"/>
      <c r="C84" s="37"/>
      <c r="D84" s="37"/>
      <c r="E84" s="37"/>
      <c r="F84" s="37"/>
      <c r="G84" s="37"/>
    </row>
    <row r="85" spans="1:7" x14ac:dyDescent="0.3">
      <c r="A85" s="37"/>
      <c r="B85" s="37"/>
      <c r="C85" s="37"/>
      <c r="D85" s="37"/>
      <c r="E85" s="37"/>
      <c r="F85" s="37"/>
      <c r="G85" s="37"/>
    </row>
    <row r="86" spans="1:7" x14ac:dyDescent="0.3">
      <c r="A86" s="37"/>
      <c r="B86" s="37"/>
      <c r="C86" s="37"/>
      <c r="D86" s="37"/>
      <c r="E86" s="37"/>
      <c r="F86" s="37"/>
      <c r="G86" s="37"/>
    </row>
    <row r="87" spans="1:7" x14ac:dyDescent="0.3">
      <c r="A87" s="37"/>
      <c r="B87" s="37"/>
      <c r="C87" s="37"/>
      <c r="D87" s="37"/>
      <c r="E87" s="37"/>
      <c r="F87" s="37"/>
      <c r="G87" s="3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2"/>
  <sheetViews>
    <sheetView workbookViewId="0">
      <selection activeCell="A2" sqref="A1:A2"/>
    </sheetView>
  </sheetViews>
  <sheetFormatPr defaultRowHeight="14.4" x14ac:dyDescent="0.3"/>
  <sheetData>
    <row r="1" spans="1:1" ht="18" x14ac:dyDescent="0.35">
      <c r="A1" s="7" t="s">
        <v>438</v>
      </c>
    </row>
    <row r="2" spans="1:1" ht="18" x14ac:dyDescent="0.35">
      <c r="A2" s="7" t="s">
        <v>435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showGridLines="0" zoomScale="85" zoomScaleNormal="85" zoomScaleSheetLayoutView="85" workbookViewId="0">
      <pane ySplit="4" topLeftCell="A5" activePane="bottomLeft" state="frozen"/>
      <selection activeCell="M133" sqref="M133"/>
      <selection pane="bottomLeft" activeCell="A4" sqref="A3:A4"/>
    </sheetView>
  </sheetViews>
  <sheetFormatPr defaultRowHeight="13.2" x14ac:dyDescent="0.25"/>
  <cols>
    <col min="1" max="1" width="40.88671875" style="65" customWidth="1"/>
    <col min="2" max="2" width="7.33203125" style="65" customWidth="1"/>
    <col min="3" max="3" width="3.88671875" style="65" customWidth="1"/>
    <col min="4" max="4" width="13.6640625" style="65" hidden="1" customWidth="1"/>
    <col min="5" max="10" width="13.6640625" style="65" customWidth="1"/>
    <col min="11" max="11" width="13.6640625" style="68" customWidth="1"/>
    <col min="12" max="13" width="13.6640625" style="65" customWidth="1"/>
    <col min="14" max="14" width="11.6640625" style="65" customWidth="1"/>
    <col min="15" max="42" width="9.6640625" style="65" customWidth="1"/>
    <col min="43" max="256" width="9.109375" style="65"/>
    <col min="257" max="257" width="40.88671875" style="65" customWidth="1"/>
    <col min="258" max="258" width="7.33203125" style="65" customWidth="1"/>
    <col min="259" max="259" width="3.88671875" style="65" customWidth="1"/>
    <col min="260" max="260" width="0" style="65" hidden="1" customWidth="1"/>
    <col min="261" max="269" width="13.6640625" style="65" customWidth="1"/>
    <col min="270" max="298" width="9.6640625" style="65" customWidth="1"/>
    <col min="299" max="512" width="9.109375" style="65"/>
    <col min="513" max="513" width="40.88671875" style="65" customWidth="1"/>
    <col min="514" max="514" width="7.33203125" style="65" customWidth="1"/>
    <col min="515" max="515" width="3.88671875" style="65" customWidth="1"/>
    <col min="516" max="516" width="0" style="65" hidden="1" customWidth="1"/>
    <col min="517" max="525" width="13.6640625" style="65" customWidth="1"/>
    <col min="526" max="554" width="9.6640625" style="65" customWidth="1"/>
    <col min="555" max="768" width="9.109375" style="65"/>
    <col min="769" max="769" width="40.88671875" style="65" customWidth="1"/>
    <col min="770" max="770" width="7.33203125" style="65" customWidth="1"/>
    <col min="771" max="771" width="3.88671875" style="65" customWidth="1"/>
    <col min="772" max="772" width="0" style="65" hidden="1" customWidth="1"/>
    <col min="773" max="781" width="13.6640625" style="65" customWidth="1"/>
    <col min="782" max="810" width="9.6640625" style="65" customWidth="1"/>
    <col min="811" max="1024" width="9.109375" style="65"/>
    <col min="1025" max="1025" width="40.88671875" style="65" customWidth="1"/>
    <col min="1026" max="1026" width="7.33203125" style="65" customWidth="1"/>
    <col min="1027" max="1027" width="3.88671875" style="65" customWidth="1"/>
    <col min="1028" max="1028" width="0" style="65" hidden="1" customWidth="1"/>
    <col min="1029" max="1037" width="13.6640625" style="65" customWidth="1"/>
    <col min="1038" max="1066" width="9.6640625" style="65" customWidth="1"/>
    <col min="1067" max="1280" width="9.109375" style="65"/>
    <col min="1281" max="1281" width="40.88671875" style="65" customWidth="1"/>
    <col min="1282" max="1282" width="7.33203125" style="65" customWidth="1"/>
    <col min="1283" max="1283" width="3.88671875" style="65" customWidth="1"/>
    <col min="1284" max="1284" width="0" style="65" hidden="1" customWidth="1"/>
    <col min="1285" max="1293" width="13.6640625" style="65" customWidth="1"/>
    <col min="1294" max="1322" width="9.6640625" style="65" customWidth="1"/>
    <col min="1323" max="1536" width="9.109375" style="65"/>
    <col min="1537" max="1537" width="40.88671875" style="65" customWidth="1"/>
    <col min="1538" max="1538" width="7.33203125" style="65" customWidth="1"/>
    <col min="1539" max="1539" width="3.88671875" style="65" customWidth="1"/>
    <col min="1540" max="1540" width="0" style="65" hidden="1" customWidth="1"/>
    <col min="1541" max="1549" width="13.6640625" style="65" customWidth="1"/>
    <col min="1550" max="1578" width="9.6640625" style="65" customWidth="1"/>
    <col min="1579" max="1792" width="9.109375" style="65"/>
    <col min="1793" max="1793" width="40.88671875" style="65" customWidth="1"/>
    <col min="1794" max="1794" width="7.33203125" style="65" customWidth="1"/>
    <col min="1795" max="1795" width="3.88671875" style="65" customWidth="1"/>
    <col min="1796" max="1796" width="0" style="65" hidden="1" customWidth="1"/>
    <col min="1797" max="1805" width="13.6640625" style="65" customWidth="1"/>
    <col min="1806" max="1834" width="9.6640625" style="65" customWidth="1"/>
    <col min="1835" max="2048" width="9.109375" style="65"/>
    <col min="2049" max="2049" width="40.88671875" style="65" customWidth="1"/>
    <col min="2050" max="2050" width="7.33203125" style="65" customWidth="1"/>
    <col min="2051" max="2051" width="3.88671875" style="65" customWidth="1"/>
    <col min="2052" max="2052" width="0" style="65" hidden="1" customWidth="1"/>
    <col min="2053" max="2061" width="13.6640625" style="65" customWidth="1"/>
    <col min="2062" max="2090" width="9.6640625" style="65" customWidth="1"/>
    <col min="2091" max="2304" width="9.109375" style="65"/>
    <col min="2305" max="2305" width="40.88671875" style="65" customWidth="1"/>
    <col min="2306" max="2306" width="7.33203125" style="65" customWidth="1"/>
    <col min="2307" max="2307" width="3.88671875" style="65" customWidth="1"/>
    <col min="2308" max="2308" width="0" style="65" hidden="1" customWidth="1"/>
    <col min="2309" max="2317" width="13.6640625" style="65" customWidth="1"/>
    <col min="2318" max="2346" width="9.6640625" style="65" customWidth="1"/>
    <col min="2347" max="2560" width="9.109375" style="65"/>
    <col min="2561" max="2561" width="40.88671875" style="65" customWidth="1"/>
    <col min="2562" max="2562" width="7.33203125" style="65" customWidth="1"/>
    <col min="2563" max="2563" width="3.88671875" style="65" customWidth="1"/>
    <col min="2564" max="2564" width="0" style="65" hidden="1" customWidth="1"/>
    <col min="2565" max="2573" width="13.6640625" style="65" customWidth="1"/>
    <col min="2574" max="2602" width="9.6640625" style="65" customWidth="1"/>
    <col min="2603" max="2816" width="9.109375" style="65"/>
    <col min="2817" max="2817" width="40.88671875" style="65" customWidth="1"/>
    <col min="2818" max="2818" width="7.33203125" style="65" customWidth="1"/>
    <col min="2819" max="2819" width="3.88671875" style="65" customWidth="1"/>
    <col min="2820" max="2820" width="0" style="65" hidden="1" customWidth="1"/>
    <col min="2821" max="2829" width="13.6640625" style="65" customWidth="1"/>
    <col min="2830" max="2858" width="9.6640625" style="65" customWidth="1"/>
    <col min="2859" max="3072" width="9.109375" style="65"/>
    <col min="3073" max="3073" width="40.88671875" style="65" customWidth="1"/>
    <col min="3074" max="3074" width="7.33203125" style="65" customWidth="1"/>
    <col min="3075" max="3075" width="3.88671875" style="65" customWidth="1"/>
    <col min="3076" max="3076" width="0" style="65" hidden="1" customWidth="1"/>
    <col min="3077" max="3085" width="13.6640625" style="65" customWidth="1"/>
    <col min="3086" max="3114" width="9.6640625" style="65" customWidth="1"/>
    <col min="3115" max="3328" width="9.109375" style="65"/>
    <col min="3329" max="3329" width="40.88671875" style="65" customWidth="1"/>
    <col min="3330" max="3330" width="7.33203125" style="65" customWidth="1"/>
    <col min="3331" max="3331" width="3.88671875" style="65" customWidth="1"/>
    <col min="3332" max="3332" width="0" style="65" hidden="1" customWidth="1"/>
    <col min="3333" max="3341" width="13.6640625" style="65" customWidth="1"/>
    <col min="3342" max="3370" width="9.6640625" style="65" customWidth="1"/>
    <col min="3371" max="3584" width="9.109375" style="65"/>
    <col min="3585" max="3585" width="40.88671875" style="65" customWidth="1"/>
    <col min="3586" max="3586" width="7.33203125" style="65" customWidth="1"/>
    <col min="3587" max="3587" width="3.88671875" style="65" customWidth="1"/>
    <col min="3588" max="3588" width="0" style="65" hidden="1" customWidth="1"/>
    <col min="3589" max="3597" width="13.6640625" style="65" customWidth="1"/>
    <col min="3598" max="3626" width="9.6640625" style="65" customWidth="1"/>
    <col min="3627" max="3840" width="9.109375" style="65"/>
    <col min="3841" max="3841" width="40.88671875" style="65" customWidth="1"/>
    <col min="3842" max="3842" width="7.33203125" style="65" customWidth="1"/>
    <col min="3843" max="3843" width="3.88671875" style="65" customWidth="1"/>
    <col min="3844" max="3844" width="0" style="65" hidden="1" customWidth="1"/>
    <col min="3845" max="3853" width="13.6640625" style="65" customWidth="1"/>
    <col min="3854" max="3882" width="9.6640625" style="65" customWidth="1"/>
    <col min="3883" max="4096" width="9.109375" style="65"/>
    <col min="4097" max="4097" width="40.88671875" style="65" customWidth="1"/>
    <col min="4098" max="4098" width="7.33203125" style="65" customWidth="1"/>
    <col min="4099" max="4099" width="3.88671875" style="65" customWidth="1"/>
    <col min="4100" max="4100" width="0" style="65" hidden="1" customWidth="1"/>
    <col min="4101" max="4109" width="13.6640625" style="65" customWidth="1"/>
    <col min="4110" max="4138" width="9.6640625" style="65" customWidth="1"/>
    <col min="4139" max="4352" width="9.109375" style="65"/>
    <col min="4353" max="4353" width="40.88671875" style="65" customWidth="1"/>
    <col min="4354" max="4354" width="7.33203125" style="65" customWidth="1"/>
    <col min="4355" max="4355" width="3.88671875" style="65" customWidth="1"/>
    <col min="4356" max="4356" width="0" style="65" hidden="1" customWidth="1"/>
    <col min="4357" max="4365" width="13.6640625" style="65" customWidth="1"/>
    <col min="4366" max="4394" width="9.6640625" style="65" customWidth="1"/>
    <col min="4395" max="4608" width="9.109375" style="65"/>
    <col min="4609" max="4609" width="40.88671875" style="65" customWidth="1"/>
    <col min="4610" max="4610" width="7.33203125" style="65" customWidth="1"/>
    <col min="4611" max="4611" width="3.88671875" style="65" customWidth="1"/>
    <col min="4612" max="4612" width="0" style="65" hidden="1" customWidth="1"/>
    <col min="4613" max="4621" width="13.6640625" style="65" customWidth="1"/>
    <col min="4622" max="4650" width="9.6640625" style="65" customWidth="1"/>
    <col min="4651" max="4864" width="9.109375" style="65"/>
    <col min="4865" max="4865" width="40.88671875" style="65" customWidth="1"/>
    <col min="4866" max="4866" width="7.33203125" style="65" customWidth="1"/>
    <col min="4867" max="4867" width="3.88671875" style="65" customWidth="1"/>
    <col min="4868" max="4868" width="0" style="65" hidden="1" customWidth="1"/>
    <col min="4869" max="4877" width="13.6640625" style="65" customWidth="1"/>
    <col min="4878" max="4906" width="9.6640625" style="65" customWidth="1"/>
    <col min="4907" max="5120" width="9.109375" style="65"/>
    <col min="5121" max="5121" width="40.88671875" style="65" customWidth="1"/>
    <col min="5122" max="5122" width="7.33203125" style="65" customWidth="1"/>
    <col min="5123" max="5123" width="3.88671875" style="65" customWidth="1"/>
    <col min="5124" max="5124" width="0" style="65" hidden="1" customWidth="1"/>
    <col min="5125" max="5133" width="13.6640625" style="65" customWidth="1"/>
    <col min="5134" max="5162" width="9.6640625" style="65" customWidth="1"/>
    <col min="5163" max="5376" width="9.109375" style="65"/>
    <col min="5377" max="5377" width="40.88671875" style="65" customWidth="1"/>
    <col min="5378" max="5378" width="7.33203125" style="65" customWidth="1"/>
    <col min="5379" max="5379" width="3.88671875" style="65" customWidth="1"/>
    <col min="5380" max="5380" width="0" style="65" hidden="1" customWidth="1"/>
    <col min="5381" max="5389" width="13.6640625" style="65" customWidth="1"/>
    <col min="5390" max="5418" width="9.6640625" style="65" customWidth="1"/>
    <col min="5419" max="5632" width="9.109375" style="65"/>
    <col min="5633" max="5633" width="40.88671875" style="65" customWidth="1"/>
    <col min="5634" max="5634" width="7.33203125" style="65" customWidth="1"/>
    <col min="5635" max="5635" width="3.88671875" style="65" customWidth="1"/>
    <col min="5636" max="5636" width="0" style="65" hidden="1" customWidth="1"/>
    <col min="5637" max="5645" width="13.6640625" style="65" customWidth="1"/>
    <col min="5646" max="5674" width="9.6640625" style="65" customWidth="1"/>
    <col min="5675" max="5888" width="9.109375" style="65"/>
    <col min="5889" max="5889" width="40.88671875" style="65" customWidth="1"/>
    <col min="5890" max="5890" width="7.33203125" style="65" customWidth="1"/>
    <col min="5891" max="5891" width="3.88671875" style="65" customWidth="1"/>
    <col min="5892" max="5892" width="0" style="65" hidden="1" customWidth="1"/>
    <col min="5893" max="5901" width="13.6640625" style="65" customWidth="1"/>
    <col min="5902" max="5930" width="9.6640625" style="65" customWidth="1"/>
    <col min="5931" max="6144" width="9.109375" style="65"/>
    <col min="6145" max="6145" width="40.88671875" style="65" customWidth="1"/>
    <col min="6146" max="6146" width="7.33203125" style="65" customWidth="1"/>
    <col min="6147" max="6147" width="3.88671875" style="65" customWidth="1"/>
    <col min="6148" max="6148" width="0" style="65" hidden="1" customWidth="1"/>
    <col min="6149" max="6157" width="13.6640625" style="65" customWidth="1"/>
    <col min="6158" max="6186" width="9.6640625" style="65" customWidth="1"/>
    <col min="6187" max="6400" width="9.109375" style="65"/>
    <col min="6401" max="6401" width="40.88671875" style="65" customWidth="1"/>
    <col min="6402" max="6402" width="7.33203125" style="65" customWidth="1"/>
    <col min="6403" max="6403" width="3.88671875" style="65" customWidth="1"/>
    <col min="6404" max="6404" width="0" style="65" hidden="1" customWidth="1"/>
    <col min="6405" max="6413" width="13.6640625" style="65" customWidth="1"/>
    <col min="6414" max="6442" width="9.6640625" style="65" customWidth="1"/>
    <col min="6443" max="6656" width="9.109375" style="65"/>
    <col min="6657" max="6657" width="40.88671875" style="65" customWidth="1"/>
    <col min="6658" max="6658" width="7.33203125" style="65" customWidth="1"/>
    <col min="6659" max="6659" width="3.88671875" style="65" customWidth="1"/>
    <col min="6660" max="6660" width="0" style="65" hidden="1" customWidth="1"/>
    <col min="6661" max="6669" width="13.6640625" style="65" customWidth="1"/>
    <col min="6670" max="6698" width="9.6640625" style="65" customWidth="1"/>
    <col min="6699" max="6912" width="9.109375" style="65"/>
    <col min="6913" max="6913" width="40.88671875" style="65" customWidth="1"/>
    <col min="6914" max="6914" width="7.33203125" style="65" customWidth="1"/>
    <col min="6915" max="6915" width="3.88671875" style="65" customWidth="1"/>
    <col min="6916" max="6916" width="0" style="65" hidden="1" customWidth="1"/>
    <col min="6917" max="6925" width="13.6640625" style="65" customWidth="1"/>
    <col min="6926" max="6954" width="9.6640625" style="65" customWidth="1"/>
    <col min="6955" max="7168" width="9.109375" style="65"/>
    <col min="7169" max="7169" width="40.88671875" style="65" customWidth="1"/>
    <col min="7170" max="7170" width="7.33203125" style="65" customWidth="1"/>
    <col min="7171" max="7171" width="3.88671875" style="65" customWidth="1"/>
    <col min="7172" max="7172" width="0" style="65" hidden="1" customWidth="1"/>
    <col min="7173" max="7181" width="13.6640625" style="65" customWidth="1"/>
    <col min="7182" max="7210" width="9.6640625" style="65" customWidth="1"/>
    <col min="7211" max="7424" width="9.109375" style="65"/>
    <col min="7425" max="7425" width="40.88671875" style="65" customWidth="1"/>
    <col min="7426" max="7426" width="7.33203125" style="65" customWidth="1"/>
    <col min="7427" max="7427" width="3.88671875" style="65" customWidth="1"/>
    <col min="7428" max="7428" width="0" style="65" hidden="1" customWidth="1"/>
    <col min="7429" max="7437" width="13.6640625" style="65" customWidth="1"/>
    <col min="7438" max="7466" width="9.6640625" style="65" customWidth="1"/>
    <col min="7467" max="7680" width="9.109375" style="65"/>
    <col min="7681" max="7681" width="40.88671875" style="65" customWidth="1"/>
    <col min="7682" max="7682" width="7.33203125" style="65" customWidth="1"/>
    <col min="7683" max="7683" width="3.88671875" style="65" customWidth="1"/>
    <col min="7684" max="7684" width="0" style="65" hidden="1" customWidth="1"/>
    <col min="7685" max="7693" width="13.6640625" style="65" customWidth="1"/>
    <col min="7694" max="7722" width="9.6640625" style="65" customWidth="1"/>
    <col min="7723" max="7936" width="9.109375" style="65"/>
    <col min="7937" max="7937" width="40.88671875" style="65" customWidth="1"/>
    <col min="7938" max="7938" width="7.33203125" style="65" customWidth="1"/>
    <col min="7939" max="7939" width="3.88671875" style="65" customWidth="1"/>
    <col min="7940" max="7940" width="0" style="65" hidden="1" customWidth="1"/>
    <col min="7941" max="7949" width="13.6640625" style="65" customWidth="1"/>
    <col min="7950" max="7978" width="9.6640625" style="65" customWidth="1"/>
    <col min="7979" max="8192" width="9.109375" style="65"/>
    <col min="8193" max="8193" width="40.88671875" style="65" customWidth="1"/>
    <col min="8194" max="8194" width="7.33203125" style="65" customWidth="1"/>
    <col min="8195" max="8195" width="3.88671875" style="65" customWidth="1"/>
    <col min="8196" max="8196" width="0" style="65" hidden="1" customWidth="1"/>
    <col min="8197" max="8205" width="13.6640625" style="65" customWidth="1"/>
    <col min="8206" max="8234" width="9.6640625" style="65" customWidth="1"/>
    <col min="8235" max="8448" width="9.109375" style="65"/>
    <col min="8449" max="8449" width="40.88671875" style="65" customWidth="1"/>
    <col min="8450" max="8450" width="7.33203125" style="65" customWidth="1"/>
    <col min="8451" max="8451" width="3.88671875" style="65" customWidth="1"/>
    <col min="8452" max="8452" width="0" style="65" hidden="1" customWidth="1"/>
    <col min="8453" max="8461" width="13.6640625" style="65" customWidth="1"/>
    <col min="8462" max="8490" width="9.6640625" style="65" customWidth="1"/>
    <col min="8491" max="8704" width="9.109375" style="65"/>
    <col min="8705" max="8705" width="40.88671875" style="65" customWidth="1"/>
    <col min="8706" max="8706" width="7.33203125" style="65" customWidth="1"/>
    <col min="8707" max="8707" width="3.88671875" style="65" customWidth="1"/>
    <col min="8708" max="8708" width="0" style="65" hidden="1" customWidth="1"/>
    <col min="8709" max="8717" width="13.6640625" style="65" customWidth="1"/>
    <col min="8718" max="8746" width="9.6640625" style="65" customWidth="1"/>
    <col min="8747" max="8960" width="9.109375" style="65"/>
    <col min="8961" max="8961" width="40.88671875" style="65" customWidth="1"/>
    <col min="8962" max="8962" width="7.33203125" style="65" customWidth="1"/>
    <col min="8963" max="8963" width="3.88671875" style="65" customWidth="1"/>
    <col min="8964" max="8964" width="0" style="65" hidden="1" customWidth="1"/>
    <col min="8965" max="8973" width="13.6640625" style="65" customWidth="1"/>
    <col min="8974" max="9002" width="9.6640625" style="65" customWidth="1"/>
    <col min="9003" max="9216" width="9.109375" style="65"/>
    <col min="9217" max="9217" width="40.88671875" style="65" customWidth="1"/>
    <col min="9218" max="9218" width="7.33203125" style="65" customWidth="1"/>
    <col min="9219" max="9219" width="3.88671875" style="65" customWidth="1"/>
    <col min="9220" max="9220" width="0" style="65" hidden="1" customWidth="1"/>
    <col min="9221" max="9229" width="13.6640625" style="65" customWidth="1"/>
    <col min="9230" max="9258" width="9.6640625" style="65" customWidth="1"/>
    <col min="9259" max="9472" width="9.109375" style="65"/>
    <col min="9473" max="9473" width="40.88671875" style="65" customWidth="1"/>
    <col min="9474" max="9474" width="7.33203125" style="65" customWidth="1"/>
    <col min="9475" max="9475" width="3.88671875" style="65" customWidth="1"/>
    <col min="9476" max="9476" width="0" style="65" hidden="1" customWidth="1"/>
    <col min="9477" max="9485" width="13.6640625" style="65" customWidth="1"/>
    <col min="9486" max="9514" width="9.6640625" style="65" customWidth="1"/>
    <col min="9515" max="9728" width="9.109375" style="65"/>
    <col min="9729" max="9729" width="40.88671875" style="65" customWidth="1"/>
    <col min="9730" max="9730" width="7.33203125" style="65" customWidth="1"/>
    <col min="9731" max="9731" width="3.88671875" style="65" customWidth="1"/>
    <col min="9732" max="9732" width="0" style="65" hidden="1" customWidth="1"/>
    <col min="9733" max="9741" width="13.6640625" style="65" customWidth="1"/>
    <col min="9742" max="9770" width="9.6640625" style="65" customWidth="1"/>
    <col min="9771" max="9984" width="9.109375" style="65"/>
    <col min="9985" max="9985" width="40.88671875" style="65" customWidth="1"/>
    <col min="9986" max="9986" width="7.33203125" style="65" customWidth="1"/>
    <col min="9987" max="9987" width="3.88671875" style="65" customWidth="1"/>
    <col min="9988" max="9988" width="0" style="65" hidden="1" customWidth="1"/>
    <col min="9989" max="9997" width="13.6640625" style="65" customWidth="1"/>
    <col min="9998" max="10026" width="9.6640625" style="65" customWidth="1"/>
    <col min="10027" max="10240" width="9.109375" style="65"/>
    <col min="10241" max="10241" width="40.88671875" style="65" customWidth="1"/>
    <col min="10242" max="10242" width="7.33203125" style="65" customWidth="1"/>
    <col min="10243" max="10243" width="3.88671875" style="65" customWidth="1"/>
    <col min="10244" max="10244" width="0" style="65" hidden="1" customWidth="1"/>
    <col min="10245" max="10253" width="13.6640625" style="65" customWidth="1"/>
    <col min="10254" max="10282" width="9.6640625" style="65" customWidth="1"/>
    <col min="10283" max="10496" width="9.109375" style="65"/>
    <col min="10497" max="10497" width="40.88671875" style="65" customWidth="1"/>
    <col min="10498" max="10498" width="7.33203125" style="65" customWidth="1"/>
    <col min="10499" max="10499" width="3.88671875" style="65" customWidth="1"/>
    <col min="10500" max="10500" width="0" style="65" hidden="1" customWidth="1"/>
    <col min="10501" max="10509" width="13.6640625" style="65" customWidth="1"/>
    <col min="10510" max="10538" width="9.6640625" style="65" customWidth="1"/>
    <col min="10539" max="10752" width="9.109375" style="65"/>
    <col min="10753" max="10753" width="40.88671875" style="65" customWidth="1"/>
    <col min="10754" max="10754" width="7.33203125" style="65" customWidth="1"/>
    <col min="10755" max="10755" width="3.88671875" style="65" customWidth="1"/>
    <col min="10756" max="10756" width="0" style="65" hidden="1" customWidth="1"/>
    <col min="10757" max="10765" width="13.6640625" style="65" customWidth="1"/>
    <col min="10766" max="10794" width="9.6640625" style="65" customWidth="1"/>
    <col min="10795" max="11008" width="9.109375" style="65"/>
    <col min="11009" max="11009" width="40.88671875" style="65" customWidth="1"/>
    <col min="11010" max="11010" width="7.33203125" style="65" customWidth="1"/>
    <col min="11011" max="11011" width="3.88671875" style="65" customWidth="1"/>
    <col min="11012" max="11012" width="0" style="65" hidden="1" customWidth="1"/>
    <col min="11013" max="11021" width="13.6640625" style="65" customWidth="1"/>
    <col min="11022" max="11050" width="9.6640625" style="65" customWidth="1"/>
    <col min="11051" max="11264" width="9.109375" style="65"/>
    <col min="11265" max="11265" width="40.88671875" style="65" customWidth="1"/>
    <col min="11266" max="11266" width="7.33203125" style="65" customWidth="1"/>
    <col min="11267" max="11267" width="3.88671875" style="65" customWidth="1"/>
    <col min="11268" max="11268" width="0" style="65" hidden="1" customWidth="1"/>
    <col min="11269" max="11277" width="13.6640625" style="65" customWidth="1"/>
    <col min="11278" max="11306" width="9.6640625" style="65" customWidth="1"/>
    <col min="11307" max="11520" width="9.109375" style="65"/>
    <col min="11521" max="11521" width="40.88671875" style="65" customWidth="1"/>
    <col min="11522" max="11522" width="7.33203125" style="65" customWidth="1"/>
    <col min="11523" max="11523" width="3.88671875" style="65" customWidth="1"/>
    <col min="11524" max="11524" width="0" style="65" hidden="1" customWidth="1"/>
    <col min="11525" max="11533" width="13.6640625" style="65" customWidth="1"/>
    <col min="11534" max="11562" width="9.6640625" style="65" customWidth="1"/>
    <col min="11563" max="11776" width="9.109375" style="65"/>
    <col min="11777" max="11777" width="40.88671875" style="65" customWidth="1"/>
    <col min="11778" max="11778" width="7.33203125" style="65" customWidth="1"/>
    <col min="11779" max="11779" width="3.88671875" style="65" customWidth="1"/>
    <col min="11780" max="11780" width="0" style="65" hidden="1" customWidth="1"/>
    <col min="11781" max="11789" width="13.6640625" style="65" customWidth="1"/>
    <col min="11790" max="11818" width="9.6640625" style="65" customWidth="1"/>
    <col min="11819" max="12032" width="9.109375" style="65"/>
    <col min="12033" max="12033" width="40.88671875" style="65" customWidth="1"/>
    <col min="12034" max="12034" width="7.33203125" style="65" customWidth="1"/>
    <col min="12035" max="12035" width="3.88671875" style="65" customWidth="1"/>
    <col min="12036" max="12036" width="0" style="65" hidden="1" customWidth="1"/>
    <col min="12037" max="12045" width="13.6640625" style="65" customWidth="1"/>
    <col min="12046" max="12074" width="9.6640625" style="65" customWidth="1"/>
    <col min="12075" max="12288" width="9.109375" style="65"/>
    <col min="12289" max="12289" width="40.88671875" style="65" customWidth="1"/>
    <col min="12290" max="12290" width="7.33203125" style="65" customWidth="1"/>
    <col min="12291" max="12291" width="3.88671875" style="65" customWidth="1"/>
    <col min="12292" max="12292" width="0" style="65" hidden="1" customWidth="1"/>
    <col min="12293" max="12301" width="13.6640625" style="65" customWidth="1"/>
    <col min="12302" max="12330" width="9.6640625" style="65" customWidth="1"/>
    <col min="12331" max="12544" width="9.109375" style="65"/>
    <col min="12545" max="12545" width="40.88671875" style="65" customWidth="1"/>
    <col min="12546" max="12546" width="7.33203125" style="65" customWidth="1"/>
    <col min="12547" max="12547" width="3.88671875" style="65" customWidth="1"/>
    <col min="12548" max="12548" width="0" style="65" hidden="1" customWidth="1"/>
    <col min="12549" max="12557" width="13.6640625" style="65" customWidth="1"/>
    <col min="12558" max="12586" width="9.6640625" style="65" customWidth="1"/>
    <col min="12587" max="12800" width="9.109375" style="65"/>
    <col min="12801" max="12801" width="40.88671875" style="65" customWidth="1"/>
    <col min="12802" max="12802" width="7.33203125" style="65" customWidth="1"/>
    <col min="12803" max="12803" width="3.88671875" style="65" customWidth="1"/>
    <col min="12804" max="12804" width="0" style="65" hidden="1" customWidth="1"/>
    <col min="12805" max="12813" width="13.6640625" style="65" customWidth="1"/>
    <col min="12814" max="12842" width="9.6640625" style="65" customWidth="1"/>
    <col min="12843" max="13056" width="9.109375" style="65"/>
    <col min="13057" max="13057" width="40.88671875" style="65" customWidth="1"/>
    <col min="13058" max="13058" width="7.33203125" style="65" customWidth="1"/>
    <col min="13059" max="13059" width="3.88671875" style="65" customWidth="1"/>
    <col min="13060" max="13060" width="0" style="65" hidden="1" customWidth="1"/>
    <col min="13061" max="13069" width="13.6640625" style="65" customWidth="1"/>
    <col min="13070" max="13098" width="9.6640625" style="65" customWidth="1"/>
    <col min="13099" max="13312" width="9.109375" style="65"/>
    <col min="13313" max="13313" width="40.88671875" style="65" customWidth="1"/>
    <col min="13314" max="13314" width="7.33203125" style="65" customWidth="1"/>
    <col min="13315" max="13315" width="3.88671875" style="65" customWidth="1"/>
    <col min="13316" max="13316" width="0" style="65" hidden="1" customWidth="1"/>
    <col min="13317" max="13325" width="13.6640625" style="65" customWidth="1"/>
    <col min="13326" max="13354" width="9.6640625" style="65" customWidth="1"/>
    <col min="13355" max="13568" width="9.109375" style="65"/>
    <col min="13569" max="13569" width="40.88671875" style="65" customWidth="1"/>
    <col min="13570" max="13570" width="7.33203125" style="65" customWidth="1"/>
    <col min="13571" max="13571" width="3.88671875" style="65" customWidth="1"/>
    <col min="13572" max="13572" width="0" style="65" hidden="1" customWidth="1"/>
    <col min="13573" max="13581" width="13.6640625" style="65" customWidth="1"/>
    <col min="13582" max="13610" width="9.6640625" style="65" customWidth="1"/>
    <col min="13611" max="13824" width="9.109375" style="65"/>
    <col min="13825" max="13825" width="40.88671875" style="65" customWidth="1"/>
    <col min="13826" max="13826" width="7.33203125" style="65" customWidth="1"/>
    <col min="13827" max="13827" width="3.88671875" style="65" customWidth="1"/>
    <col min="13828" max="13828" width="0" style="65" hidden="1" customWidth="1"/>
    <col min="13829" max="13837" width="13.6640625" style="65" customWidth="1"/>
    <col min="13838" max="13866" width="9.6640625" style="65" customWidth="1"/>
    <col min="13867" max="14080" width="9.109375" style="65"/>
    <col min="14081" max="14081" width="40.88671875" style="65" customWidth="1"/>
    <col min="14082" max="14082" width="7.33203125" style="65" customWidth="1"/>
    <col min="14083" max="14083" width="3.88671875" style="65" customWidth="1"/>
    <col min="14084" max="14084" width="0" style="65" hidden="1" customWidth="1"/>
    <col min="14085" max="14093" width="13.6640625" style="65" customWidth="1"/>
    <col min="14094" max="14122" width="9.6640625" style="65" customWidth="1"/>
    <col min="14123" max="14336" width="9.109375" style="65"/>
    <col min="14337" max="14337" width="40.88671875" style="65" customWidth="1"/>
    <col min="14338" max="14338" width="7.33203125" style="65" customWidth="1"/>
    <col min="14339" max="14339" width="3.88671875" style="65" customWidth="1"/>
    <col min="14340" max="14340" width="0" style="65" hidden="1" customWidth="1"/>
    <col min="14341" max="14349" width="13.6640625" style="65" customWidth="1"/>
    <col min="14350" max="14378" width="9.6640625" style="65" customWidth="1"/>
    <col min="14379" max="14592" width="9.109375" style="65"/>
    <col min="14593" max="14593" width="40.88671875" style="65" customWidth="1"/>
    <col min="14594" max="14594" width="7.33203125" style="65" customWidth="1"/>
    <col min="14595" max="14595" width="3.88671875" style="65" customWidth="1"/>
    <col min="14596" max="14596" width="0" style="65" hidden="1" customWidth="1"/>
    <col min="14597" max="14605" width="13.6640625" style="65" customWidth="1"/>
    <col min="14606" max="14634" width="9.6640625" style="65" customWidth="1"/>
    <col min="14635" max="14848" width="9.109375" style="65"/>
    <col min="14849" max="14849" width="40.88671875" style="65" customWidth="1"/>
    <col min="14850" max="14850" width="7.33203125" style="65" customWidth="1"/>
    <col min="14851" max="14851" width="3.88671875" style="65" customWidth="1"/>
    <col min="14852" max="14852" width="0" style="65" hidden="1" customWidth="1"/>
    <col min="14853" max="14861" width="13.6640625" style="65" customWidth="1"/>
    <col min="14862" max="14890" width="9.6640625" style="65" customWidth="1"/>
    <col min="14891" max="15104" width="9.109375" style="65"/>
    <col min="15105" max="15105" width="40.88671875" style="65" customWidth="1"/>
    <col min="15106" max="15106" width="7.33203125" style="65" customWidth="1"/>
    <col min="15107" max="15107" width="3.88671875" style="65" customWidth="1"/>
    <col min="15108" max="15108" width="0" style="65" hidden="1" customWidth="1"/>
    <col min="15109" max="15117" width="13.6640625" style="65" customWidth="1"/>
    <col min="15118" max="15146" width="9.6640625" style="65" customWidth="1"/>
    <col min="15147" max="15360" width="9.109375" style="65"/>
    <col min="15361" max="15361" width="40.88671875" style="65" customWidth="1"/>
    <col min="15362" max="15362" width="7.33203125" style="65" customWidth="1"/>
    <col min="15363" max="15363" width="3.88671875" style="65" customWidth="1"/>
    <col min="15364" max="15364" width="0" style="65" hidden="1" customWidth="1"/>
    <col min="15365" max="15373" width="13.6640625" style="65" customWidth="1"/>
    <col min="15374" max="15402" width="9.6640625" style="65" customWidth="1"/>
    <col min="15403" max="15616" width="9.109375" style="65"/>
    <col min="15617" max="15617" width="40.88671875" style="65" customWidth="1"/>
    <col min="15618" max="15618" width="7.33203125" style="65" customWidth="1"/>
    <col min="15619" max="15619" width="3.88671875" style="65" customWidth="1"/>
    <col min="15620" max="15620" width="0" style="65" hidden="1" customWidth="1"/>
    <col min="15621" max="15629" width="13.6640625" style="65" customWidth="1"/>
    <col min="15630" max="15658" width="9.6640625" style="65" customWidth="1"/>
    <col min="15659" max="15872" width="9.109375" style="65"/>
    <col min="15873" max="15873" width="40.88671875" style="65" customWidth="1"/>
    <col min="15874" max="15874" width="7.33203125" style="65" customWidth="1"/>
    <col min="15875" max="15875" width="3.88671875" style="65" customWidth="1"/>
    <col min="15876" max="15876" width="0" style="65" hidden="1" customWidth="1"/>
    <col min="15877" max="15885" width="13.6640625" style="65" customWidth="1"/>
    <col min="15886" max="15914" width="9.6640625" style="65" customWidth="1"/>
    <col min="15915" max="16128" width="9.109375" style="65"/>
    <col min="16129" max="16129" width="40.88671875" style="65" customWidth="1"/>
    <col min="16130" max="16130" width="7.33203125" style="65" customWidth="1"/>
    <col min="16131" max="16131" width="3.88671875" style="65" customWidth="1"/>
    <col min="16132" max="16132" width="0" style="65" hidden="1" customWidth="1"/>
    <col min="16133" max="16141" width="13.6640625" style="65" customWidth="1"/>
    <col min="16142" max="16170" width="9.6640625" style="65" customWidth="1"/>
    <col min="16171" max="16384" width="9.109375" style="65"/>
  </cols>
  <sheetData>
    <row r="1" spans="1:13" ht="15.6" x14ac:dyDescent="0.3">
      <c r="A1" s="63" t="s">
        <v>71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</row>
    <row r="2" spans="1:13" x14ac:dyDescent="0.25">
      <c r="A2" s="66" t="s">
        <v>72</v>
      </c>
      <c r="F2" s="67"/>
    </row>
    <row r="3" spans="1:13" ht="18" x14ac:dyDescent="0.35">
      <c r="A3" s="7" t="s">
        <v>439</v>
      </c>
      <c r="F3" s="67"/>
      <c r="J3" s="69" t="s">
        <v>73</v>
      </c>
      <c r="K3" s="70"/>
      <c r="M3" s="65" t="s">
        <v>73</v>
      </c>
    </row>
    <row r="4" spans="1:13" ht="18" x14ac:dyDescent="0.35">
      <c r="A4" s="7" t="s">
        <v>435</v>
      </c>
      <c r="B4" s="71"/>
      <c r="D4" s="72">
        <f>'FPL Capex - Non Earning'!B7</f>
        <v>2012</v>
      </c>
      <c r="E4" s="73">
        <f>+D4+1</f>
        <v>2013</v>
      </c>
      <c r="F4" s="73">
        <f>+E4+1</f>
        <v>2014</v>
      </c>
      <c r="G4" s="73">
        <f>+F4+1</f>
        <v>2015</v>
      </c>
      <c r="H4" s="73">
        <f>+G4+1</f>
        <v>2016</v>
      </c>
      <c r="I4" s="73">
        <f>+H4+1</f>
        <v>2017</v>
      </c>
      <c r="J4" s="74" t="s">
        <v>63</v>
      </c>
      <c r="K4" s="75" t="s">
        <v>39</v>
      </c>
      <c r="L4" s="73">
        <f>+I4+1</f>
        <v>2018</v>
      </c>
      <c r="M4" s="73" t="s">
        <v>74</v>
      </c>
    </row>
    <row r="5" spans="1:13" x14ac:dyDescent="0.25">
      <c r="A5" s="76" t="s">
        <v>75</v>
      </c>
      <c r="B5" s="71"/>
      <c r="D5" s="72"/>
      <c r="E5" s="73"/>
      <c r="F5" s="73"/>
      <c r="G5" s="73"/>
      <c r="H5" s="73"/>
      <c r="I5" s="73"/>
      <c r="J5" s="77"/>
      <c r="K5" s="78"/>
      <c r="L5" s="73"/>
      <c r="M5" s="73"/>
    </row>
    <row r="6" spans="1:13" x14ac:dyDescent="0.25">
      <c r="A6" s="79" t="s">
        <v>76</v>
      </c>
      <c r="B6" s="76"/>
      <c r="C6" s="73"/>
    </row>
    <row r="7" spans="1:13" x14ac:dyDescent="0.25">
      <c r="A7" s="80" t="str">
        <f>'Annual RB - Non Earning'!A6</f>
        <v>Growth</v>
      </c>
      <c r="B7" s="80"/>
      <c r="C7" s="81"/>
      <c r="D7" s="82">
        <f ca="1">'Annual RB - Non Earning'!G134</f>
        <v>105.2572804519575</v>
      </c>
      <c r="E7" s="82">
        <f ca="1">'Annual RB - Non Earning'!H134</f>
        <v>341.8415143493155</v>
      </c>
      <c r="F7" s="82">
        <f ca="1">'Annual RB - Non Earning'!I134</f>
        <v>604.35614579078447</v>
      </c>
      <c r="G7" s="82">
        <f ca="1">'Annual RB - Non Earning'!J134</f>
        <v>883.56550932543348</v>
      </c>
      <c r="H7" s="82">
        <f ca="1">'Annual RB - Non Earning'!K134</f>
        <v>1230.7601579643065</v>
      </c>
      <c r="I7" s="82">
        <f ca="1">'Annual RB - Non Earning'!L134</f>
        <v>1694.3941991742035</v>
      </c>
      <c r="J7" s="83">
        <f ca="1">I7-E7</f>
        <v>1352.552684824888</v>
      </c>
      <c r="K7" s="68">
        <f t="shared" ref="K7:K24" ca="1" si="0">J7/$J$147</f>
        <v>0.20873334330728549</v>
      </c>
      <c r="L7" s="82">
        <f ca="1">'Annual RB - Non Earning'!M134</f>
        <v>2193.8373967211405</v>
      </c>
      <c r="M7" s="82">
        <f ca="1">+L7-I7</f>
        <v>499.44319754693697</v>
      </c>
    </row>
    <row r="8" spans="1:13" x14ac:dyDescent="0.25">
      <c r="A8" s="84" t="str">
        <f>'Annual RB - Non Earning'!A7</f>
        <v>New Service</v>
      </c>
      <c r="B8" s="80"/>
      <c r="C8" s="81"/>
      <c r="D8" s="85">
        <f ca="1">'Annual RB - Non Earning'!G149</f>
        <v>21.522817378522497</v>
      </c>
      <c r="E8" s="85">
        <f ca="1">'Annual RB - Non Earning'!H149</f>
        <v>72.05992968143849</v>
      </c>
      <c r="F8" s="85">
        <f ca="1">'Annual RB - Non Earning'!I149</f>
        <v>148.34393970226949</v>
      </c>
      <c r="G8" s="85">
        <f ca="1">'Annual RB - Non Earning'!J149</f>
        <v>256.61449593589646</v>
      </c>
      <c r="H8" s="85">
        <f ca="1">'Annual RB - Non Earning'!K149</f>
        <v>379.17499595473953</v>
      </c>
      <c r="I8" s="85">
        <f ca="1">'Annual RB - Non Earning'!L149</f>
        <v>511.19753509972651</v>
      </c>
      <c r="J8" s="86">
        <f t="shared" ref="J8:J24" ca="1" si="1">I8-E8</f>
        <v>439.13760541828799</v>
      </c>
      <c r="K8" s="87">
        <f t="shared" ca="1" si="0"/>
        <v>6.7770122065730951E-2</v>
      </c>
      <c r="L8" s="85">
        <f ca="1">'Annual RB - Non Earning'!M149</f>
        <v>656.9527226798175</v>
      </c>
      <c r="M8" s="85">
        <f t="shared" ref="M8:M68" ca="1" si="2">+L8-I8</f>
        <v>145.75518758009099</v>
      </c>
    </row>
    <row r="9" spans="1:13" x14ac:dyDescent="0.25">
      <c r="A9" s="84" t="str">
        <f>'Annual RB - Non Earning'!A8</f>
        <v>Other</v>
      </c>
      <c r="B9" s="80"/>
      <c r="C9" s="81"/>
      <c r="D9" s="85">
        <f ca="1">'Annual RB - Non Earning'!G164</f>
        <v>83.734463073434995</v>
      </c>
      <c r="E9" s="85">
        <f ca="1">'Annual RB - Non Earning'!H164</f>
        <v>269.78158466787698</v>
      </c>
      <c r="F9" s="85">
        <f ca="1">'Annual RB - Non Earning'!I164</f>
        <v>456.01220608851497</v>
      </c>
      <c r="G9" s="85">
        <f ca="1">'Annual RB - Non Earning'!J164</f>
        <v>626.95101338953691</v>
      </c>
      <c r="H9" s="85">
        <f ca="1">'Annual RB - Non Earning'!K164</f>
        <v>851.58516200956694</v>
      </c>
      <c r="I9" s="85">
        <f ca="1">'Annual RB - Non Earning'!L164</f>
        <v>1183.1966640744768</v>
      </c>
      <c r="J9" s="86">
        <f t="shared" ca="1" si="1"/>
        <v>913.41507940659972</v>
      </c>
      <c r="K9" s="87">
        <f t="shared" ca="1" si="0"/>
        <v>0.1409632212415545</v>
      </c>
      <c r="L9" s="85">
        <f ca="1">'Annual RB - Non Earning'!M164</f>
        <v>1536.8846740413228</v>
      </c>
      <c r="M9" s="85">
        <f t="shared" ca="1" si="2"/>
        <v>353.68800996684604</v>
      </c>
    </row>
    <row r="10" spans="1:13" x14ac:dyDescent="0.25">
      <c r="A10" s="80" t="s">
        <v>77</v>
      </c>
      <c r="B10" s="80"/>
      <c r="C10" s="81"/>
      <c r="D10" s="82">
        <f ca="1">'Annual RB - Non Earning'!G179</f>
        <v>62.331885420027504</v>
      </c>
      <c r="E10" s="82">
        <f ca="1">'Annual RB - Non Earning'!H179</f>
        <v>190.4233491554285</v>
      </c>
      <c r="F10" s="82">
        <f ca="1">'Annual RB - Non Earning'!I179</f>
        <v>403.62019592945546</v>
      </c>
      <c r="G10" s="82">
        <f ca="1">'Annual RB - Non Earning'!J179</f>
        <v>828.48788764186634</v>
      </c>
      <c r="H10" s="82">
        <f ca="1">'Annual RB - Non Earning'!K179</f>
        <v>1335.9735206913492</v>
      </c>
      <c r="I10" s="82">
        <f ca="1">'Annual RB - Non Earning'!L179</f>
        <v>1754.7568855132963</v>
      </c>
      <c r="J10" s="83">
        <f t="shared" ca="1" si="1"/>
        <v>1564.3335363578678</v>
      </c>
      <c r="K10" s="68">
        <f t="shared" ca="1" si="0"/>
        <v>0.24141652503093566</v>
      </c>
      <c r="L10" s="82">
        <f ca="1">'Annual RB - Non Earning'!M179</f>
        <v>2041.2694649938994</v>
      </c>
      <c r="M10" s="82">
        <f t="shared" ca="1" si="2"/>
        <v>286.51257948060311</v>
      </c>
    </row>
    <row r="11" spans="1:13" x14ac:dyDescent="0.25">
      <c r="A11" s="84" t="str">
        <f>'Annual RB - Non Earning'!A11</f>
        <v>Smart Grid</v>
      </c>
      <c r="B11" s="80"/>
      <c r="C11" s="81"/>
      <c r="D11" s="85">
        <f ca="1">'Annual RB - Non Earning'!G194</f>
        <v>0</v>
      </c>
      <c r="E11" s="85">
        <f ca="1">'Annual RB - Non Earning'!H194</f>
        <v>0.99812999999999996</v>
      </c>
      <c r="F11" s="85">
        <f ca="1">'Annual RB - Non Earning'!I194</f>
        <v>4.2933900000000005</v>
      </c>
      <c r="G11" s="85">
        <f ca="1">'Annual RB - Non Earning'!J194</f>
        <v>14.589090000000001</v>
      </c>
      <c r="H11" s="85">
        <f ca="1">'Annual RB - Non Earning'!K194</f>
        <v>38.949269999999999</v>
      </c>
      <c r="I11" s="85">
        <f ca="1">'Annual RB - Non Earning'!L194</f>
        <v>56.489130000000003</v>
      </c>
      <c r="J11" s="86">
        <f t="shared" ca="1" si="1"/>
        <v>55.491</v>
      </c>
      <c r="K11" s="87">
        <f t="shared" ca="1" si="0"/>
        <v>8.5636752515590043E-3</v>
      </c>
      <c r="L11" s="85">
        <f ca="1">'Annual RB - Non Earning'!M194</f>
        <v>56.826750000000004</v>
      </c>
      <c r="M11" s="85">
        <f t="shared" ca="1" si="2"/>
        <v>0.33762000000000114</v>
      </c>
    </row>
    <row r="12" spans="1:13" x14ac:dyDescent="0.25">
      <c r="A12" s="84" t="str">
        <f>'Annual RB - Non Earning'!A12</f>
        <v>T&amp;S Planned Reliability</v>
      </c>
      <c r="B12" s="80"/>
      <c r="C12" s="81"/>
      <c r="D12" s="85">
        <f ca="1">'Annual RB - Non Earning'!G209</f>
        <v>17.29866766776</v>
      </c>
      <c r="E12" s="85">
        <f ca="1">'Annual RB - Non Earning'!H209</f>
        <v>55.512997391272002</v>
      </c>
      <c r="F12" s="85">
        <f ca="1">'Annual RB - Non Earning'!I209</f>
        <v>99.42180399346401</v>
      </c>
      <c r="G12" s="85">
        <f ca="1">'Annual RB - Non Earning'!J209</f>
        <v>151.69499426636</v>
      </c>
      <c r="H12" s="85">
        <f ca="1">'Annual RB - Non Earning'!K209</f>
        <v>208.27264683020002</v>
      </c>
      <c r="I12" s="85">
        <f ca="1">'Annual RB - Non Earning'!L209</f>
        <v>255.71321167944802</v>
      </c>
      <c r="J12" s="86">
        <f t="shared" ca="1" si="1"/>
        <v>200.20021428817603</v>
      </c>
      <c r="K12" s="87">
        <f t="shared" ca="1" si="0"/>
        <v>3.0895994313608736E-2</v>
      </c>
      <c r="L12" s="85">
        <f ca="1">'Annual RB - Non Earning'!M209</f>
        <v>296.08941262023205</v>
      </c>
      <c r="M12" s="85">
        <f t="shared" ca="1" si="2"/>
        <v>40.376200940784031</v>
      </c>
    </row>
    <row r="13" spans="1:13" x14ac:dyDescent="0.25">
      <c r="A13" s="84" t="str">
        <f>'Annual RB - Non Earning'!A13</f>
        <v>Distribution Automation</v>
      </c>
      <c r="B13" s="80"/>
      <c r="C13" s="81"/>
      <c r="D13" s="85">
        <f ca="1">'Annual RB - Non Earning'!G224</f>
        <v>0.31865094488750001</v>
      </c>
      <c r="E13" s="85">
        <f ca="1">'Annual RB - Non Earning'!H224</f>
        <v>6.6624451583394988</v>
      </c>
      <c r="F13" s="85">
        <f ca="1">'Annual RB - Non Earning'!I224</f>
        <v>30.264442714544497</v>
      </c>
      <c r="G13" s="85">
        <f ca="1">'Annual RB - Non Earning'!J224</f>
        <v>144.99328022680149</v>
      </c>
      <c r="H13" s="85">
        <f ca="1">'Annual RB - Non Earning'!K224</f>
        <v>322.08727780670648</v>
      </c>
      <c r="I13" s="85">
        <f ca="1">'Annual RB - Non Earning'!L224</f>
        <v>463.16688232510751</v>
      </c>
      <c r="J13" s="86">
        <f t="shared" ca="1" si="1"/>
        <v>456.50443716676801</v>
      </c>
      <c r="K13" s="87">
        <f t="shared" ca="1" si="0"/>
        <v>7.0450266724188138E-2</v>
      </c>
      <c r="L13" s="85">
        <f ca="1">'Annual RB - Non Earning'!M224</f>
        <v>549.52024214445248</v>
      </c>
      <c r="M13" s="85">
        <f t="shared" ca="1" si="2"/>
        <v>86.353359819344973</v>
      </c>
    </row>
    <row r="14" spans="1:13" x14ac:dyDescent="0.25">
      <c r="A14" s="84" t="str">
        <f>'Annual RB - Non Earning'!A14</f>
        <v>Cable Rehab</v>
      </c>
      <c r="B14" s="80"/>
      <c r="C14" s="81"/>
      <c r="D14" s="85">
        <f ca="1">'Annual RB - Non Earning'!G239</f>
        <v>19.887587361509997</v>
      </c>
      <c r="E14" s="85">
        <f ca="1">'Annual RB - Non Earning'!H239</f>
        <v>59.446722439206994</v>
      </c>
      <c r="F14" s="85">
        <f ca="1">'Annual RB - Non Earning'!I239</f>
        <v>98.16035450509699</v>
      </c>
      <c r="G14" s="85">
        <f ca="1">'Annual RB - Non Earning'!J239</f>
        <v>137.17996788261499</v>
      </c>
      <c r="H14" s="85">
        <f ca="1">'Annual RB - Non Earning'!K239</f>
        <v>178.600860238613</v>
      </c>
      <c r="I14" s="85">
        <f ca="1">'Annual RB - Non Earning'!L239</f>
        <v>221.338485143171</v>
      </c>
      <c r="J14" s="86">
        <f t="shared" ca="1" si="1"/>
        <v>161.89176270396399</v>
      </c>
      <c r="K14" s="87">
        <f t="shared" ca="1" si="0"/>
        <v>2.4984024106597457E-2</v>
      </c>
      <c r="L14" s="85">
        <f ca="1">'Annual RB - Non Earning'!M239</f>
        <v>263.61641331390501</v>
      </c>
      <c r="M14" s="85">
        <f t="shared" ca="1" si="2"/>
        <v>42.277928170734015</v>
      </c>
    </row>
    <row r="15" spans="1:13" x14ac:dyDescent="0.25">
      <c r="A15" s="84" t="str">
        <f>'Annual RB - Non Earning'!A15</f>
        <v>Other Reliability</v>
      </c>
      <c r="B15" s="80"/>
      <c r="C15" s="81"/>
      <c r="D15" s="85">
        <f ca="1">'Annual RB - Non Earning'!G254</f>
        <v>24.826979445869998</v>
      </c>
      <c r="E15" s="85">
        <f ca="1">'Annual RB - Non Earning'!H254</f>
        <v>67.803054166609996</v>
      </c>
      <c r="F15" s="85">
        <f ca="1">'Annual RB - Non Earning'!I254</f>
        <v>171.48020471634999</v>
      </c>
      <c r="G15" s="85">
        <f ca="1">'Annual RB - Non Earning'!J254</f>
        <v>380.03055526609</v>
      </c>
      <c r="H15" s="85">
        <f ca="1">'Annual RB - Non Earning'!K254</f>
        <v>588.06346581583</v>
      </c>
      <c r="I15" s="85">
        <f ca="1">'Annual RB - Non Earning'!L254</f>
        <v>758.04917636557002</v>
      </c>
      <c r="J15" s="86">
        <f t="shared" ca="1" si="1"/>
        <v>690.24612219896005</v>
      </c>
      <c r="K15" s="87">
        <f t="shared" ca="1" si="0"/>
        <v>0.10652256463498236</v>
      </c>
      <c r="L15" s="85">
        <f ca="1">'Annual RB - Non Earning'!M254</f>
        <v>875.21664691530998</v>
      </c>
      <c r="M15" s="85">
        <f t="shared" ca="1" si="2"/>
        <v>117.16747054973996</v>
      </c>
    </row>
    <row r="16" spans="1:13" x14ac:dyDescent="0.25">
      <c r="A16" s="80" t="s">
        <v>78</v>
      </c>
      <c r="B16" s="80"/>
      <c r="C16" s="81"/>
      <c r="D16" s="82">
        <f ca="1">'Annual RB - Non Earning'!G269</f>
        <v>52.867665174827998</v>
      </c>
      <c r="E16" s="82">
        <f ca="1">'Annual RB - Non Earning'!H269</f>
        <v>204.65700606291139</v>
      </c>
      <c r="F16" s="82">
        <f ca="1">'Annual RB - Non Earning'!I269</f>
        <v>437.45704732717013</v>
      </c>
      <c r="G16" s="82">
        <f ca="1">'Annual RB - Non Earning'!J269</f>
        <v>698.84585239752562</v>
      </c>
      <c r="H16" s="82">
        <f ca="1">'Annual RB - Non Earning'!K269</f>
        <v>1029.7412879203835</v>
      </c>
      <c r="I16" s="82">
        <f ca="1">'Annual RB - Non Earning'!L269</f>
        <v>1490.4386769992511</v>
      </c>
      <c r="J16" s="83">
        <f t="shared" ca="1" si="1"/>
        <v>1285.7816709363397</v>
      </c>
      <c r="K16" s="68">
        <f t="shared" ca="1" si="0"/>
        <v>0.19842887448965985</v>
      </c>
      <c r="L16" s="82">
        <f ca="1">'Annual RB - Non Earning'!M269</f>
        <v>2117.627440813927</v>
      </c>
      <c r="M16" s="82">
        <f t="shared" ca="1" si="2"/>
        <v>627.18876381467589</v>
      </c>
    </row>
    <row r="17" spans="1:15" x14ac:dyDescent="0.25">
      <c r="A17" s="84" t="str">
        <f>'Annual RB - Non Earning'!A18</f>
        <v>Feeder Hardening</v>
      </c>
      <c r="B17" s="80"/>
      <c r="C17" s="81"/>
      <c r="D17" s="85">
        <f ca="1">'Annual RB - Non Earning'!G284</f>
        <v>22.095004857576001</v>
      </c>
      <c r="E17" s="85">
        <f ca="1">'Annual RB - Non Earning'!H284</f>
        <v>90.591627339991604</v>
      </c>
      <c r="F17" s="85">
        <f ca="1">'Annual RB - Non Earning'!I284</f>
        <v>206.4204637860756</v>
      </c>
      <c r="G17" s="85">
        <f ca="1">'Annual RB - Non Earning'!J284</f>
        <v>353.39084500921399</v>
      </c>
      <c r="H17" s="85">
        <f ca="1">'Annual RB - Non Earning'!K284</f>
        <v>585.35024886740212</v>
      </c>
      <c r="I17" s="85">
        <f ca="1">'Annual RB - Non Earning'!L284</f>
        <v>946.43073177999008</v>
      </c>
      <c r="J17" s="86">
        <f t="shared" ca="1" si="1"/>
        <v>855.83910443999844</v>
      </c>
      <c r="K17" s="87">
        <f t="shared" ca="1" si="0"/>
        <v>0.13207778122595082</v>
      </c>
      <c r="L17" s="85">
        <f ca="1">'Annual RB - Non Earning'!M284</f>
        <v>1472.6294875326932</v>
      </c>
      <c r="M17" s="85">
        <f t="shared" ca="1" si="2"/>
        <v>526.19875575270316</v>
      </c>
      <c r="O17" s="88"/>
    </row>
    <row r="18" spans="1:15" x14ac:dyDescent="0.25">
      <c r="A18" s="84" t="str">
        <f>'Annual RB - Non Earning'!A19</f>
        <v>Pole Program</v>
      </c>
      <c r="B18" s="80"/>
      <c r="C18" s="81"/>
      <c r="D18" s="85">
        <f ca="1">'Annual RB - Non Earning'!G299</f>
        <v>24.188243506024502</v>
      </c>
      <c r="E18" s="85">
        <f ca="1">'Annual RB - Non Earning'!H299</f>
        <v>73.79492767044151</v>
      </c>
      <c r="F18" s="85">
        <f ca="1">'Annual RB - Non Earning'!I299</f>
        <v>128.15079901637691</v>
      </c>
      <c r="G18" s="85">
        <f ca="1">'Annual RB - Non Earning'!J299</f>
        <v>182.73718290624993</v>
      </c>
      <c r="H18" s="85">
        <f ca="1">'Annual RB - Non Earning'!K299</f>
        <v>222.89878300779012</v>
      </c>
      <c r="I18" s="85">
        <f ca="1">'Annual RB - Non Earning'!L299</f>
        <v>252.2292735922295</v>
      </c>
      <c r="J18" s="86">
        <f t="shared" ca="1" si="1"/>
        <v>178.43434592178801</v>
      </c>
      <c r="K18" s="87">
        <f t="shared" ca="1" si="0"/>
        <v>2.7536966214314649E-2</v>
      </c>
      <c r="L18" s="85">
        <f ca="1">'Annual RB - Non Earning'!M299</f>
        <v>282.2071903939617</v>
      </c>
      <c r="M18" s="85">
        <f t="shared" ca="1" si="2"/>
        <v>29.977916801732192</v>
      </c>
    </row>
    <row r="19" spans="1:15" x14ac:dyDescent="0.25">
      <c r="A19" s="84" t="str">
        <f>'Annual RB - Non Earning'!A20</f>
        <v>T&amp;S Storm Secure</v>
      </c>
      <c r="B19" s="80"/>
      <c r="C19" s="81"/>
      <c r="D19" s="85">
        <f ca="1">'Annual RB - Non Earning'!G314</f>
        <v>4.5540245071439998</v>
      </c>
      <c r="E19" s="85">
        <f ca="1">'Annual RB - Non Earning'!H314</f>
        <v>21.938927527477802</v>
      </c>
      <c r="F19" s="85">
        <f ca="1">'Annual RB - Non Earning'!I314</f>
        <v>56.392967166050198</v>
      </c>
      <c r="G19" s="85">
        <f ca="1">'Annual RB - Non Earning'!J314</f>
        <v>97.345689289727403</v>
      </c>
      <c r="H19" s="85">
        <f ca="1">'Annual RB - Non Earning'!K314</f>
        <v>135.78448301919019</v>
      </c>
      <c r="I19" s="85">
        <f ca="1">'Annual RB - Non Earning'!L314</f>
        <v>175.6384607673634</v>
      </c>
      <c r="J19" s="86">
        <f t="shared" ca="1" si="1"/>
        <v>153.6995332398856</v>
      </c>
      <c r="K19" s="87">
        <f t="shared" ca="1" si="0"/>
        <v>2.3719754356248377E-2</v>
      </c>
      <c r="L19" s="85">
        <f ca="1">'Annual RB - Non Earning'!M314</f>
        <v>216.33485019393657</v>
      </c>
      <c r="M19" s="85">
        <f t="shared" ca="1" si="2"/>
        <v>40.696389426573177</v>
      </c>
      <c r="N19" s="89"/>
    </row>
    <row r="20" spans="1:15" x14ac:dyDescent="0.25">
      <c r="A20" s="84" t="str">
        <f>'Annual RB - Non Earning'!A21</f>
        <v>Other</v>
      </c>
      <c r="B20" s="80"/>
      <c r="C20" s="81"/>
      <c r="D20" s="85">
        <f ca="1">'Annual RB - Non Earning'!G329</f>
        <v>2.0303923040835001</v>
      </c>
      <c r="E20" s="85">
        <f ca="1">'Annual RB - Non Earning'!H329</f>
        <v>18.331523525000499</v>
      </c>
      <c r="F20" s="85">
        <f ca="1">'Annual RB - Non Earning'!I329</f>
        <v>46.492817358667494</v>
      </c>
      <c r="G20" s="85">
        <f ca="1">'Annual RB - Non Earning'!J329</f>
        <v>65.372135192334497</v>
      </c>
      <c r="H20" s="85">
        <f ca="1">'Annual RB - Non Earning'!K329</f>
        <v>85.70777302600149</v>
      </c>
      <c r="I20" s="85">
        <f ca="1">'Annual RB - Non Earning'!L329</f>
        <v>116.14021085966849</v>
      </c>
      <c r="J20" s="86">
        <f t="shared" ca="1" si="1"/>
        <v>97.808687334667979</v>
      </c>
      <c r="K20" s="87">
        <f t="shared" ca="1" si="0"/>
        <v>1.5094372693146074E-2</v>
      </c>
      <c r="L20" s="85">
        <f ca="1">'Annual RB - Non Earning'!M329</f>
        <v>146.45591269333551</v>
      </c>
      <c r="M20" s="85">
        <f t="shared" ca="1" si="2"/>
        <v>30.315701833667021</v>
      </c>
    </row>
    <row r="21" spans="1:15" x14ac:dyDescent="0.25">
      <c r="A21" s="80" t="str">
        <f>'Annual RB - Non Earning'!A333</f>
        <v>Compliance</v>
      </c>
      <c r="B21" s="80"/>
      <c r="C21" s="81"/>
      <c r="D21" s="82">
        <f ca="1">'Annual RB - Non Earning'!G344</f>
        <v>17.101801324307502</v>
      </c>
      <c r="E21" s="82">
        <f ca="1">'Annual RB - Non Earning'!H344</f>
        <v>49.454640958172504</v>
      </c>
      <c r="F21" s="82">
        <f ca="1">'Annual RB - Non Earning'!I344</f>
        <v>91.159117577287503</v>
      </c>
      <c r="G21" s="82">
        <f ca="1">'Annual RB - Non Earning'!J344</f>
        <v>148.05863419640249</v>
      </c>
      <c r="H21" s="82">
        <f ca="1">'Annual RB - Non Earning'!K344</f>
        <v>227.5997508155175</v>
      </c>
      <c r="I21" s="82">
        <f ca="1">'Annual RB - Non Earning'!L344</f>
        <v>311.93750743463249</v>
      </c>
      <c r="J21" s="83">
        <f t="shared" ca="1" si="1"/>
        <v>262.48286647646</v>
      </c>
      <c r="K21" s="68">
        <f t="shared" ca="1" si="0"/>
        <v>4.0507794554120978E-2</v>
      </c>
      <c r="L21" s="82">
        <f ca="1">'Annual RB - Non Earning'!M344</f>
        <v>370.62550405374748</v>
      </c>
      <c r="M21" s="82">
        <f t="shared" ca="1" si="2"/>
        <v>58.687996619114983</v>
      </c>
    </row>
    <row r="22" spans="1:15" x14ac:dyDescent="0.25">
      <c r="A22" s="80" t="str">
        <f>'Annual RB - Non Earning'!A348</f>
        <v>Grid Servicing/Support</v>
      </c>
      <c r="B22" s="80"/>
      <c r="C22" s="81"/>
      <c r="D22" s="82">
        <f ca="1">'Annual RB - Non Earning'!G359</f>
        <v>66.081516469427513</v>
      </c>
      <c r="E22" s="82">
        <f ca="1">'Annual RB - Non Earning'!H359</f>
        <v>182.23683151305249</v>
      </c>
      <c r="F22" s="82">
        <f ca="1">'Annual RB - Non Earning'!I359</f>
        <v>336.27418544175151</v>
      </c>
      <c r="G22" s="82">
        <f ca="1">'Annual RB - Non Earning'!J359</f>
        <v>543.76029457438653</v>
      </c>
      <c r="H22" s="82">
        <f ca="1">'Annual RB - Non Earning'!K359</f>
        <v>714.32767477398147</v>
      </c>
      <c r="I22" s="82">
        <f ca="1">'Annual RB - Non Earning'!L359</f>
        <v>854.76316285012058</v>
      </c>
      <c r="J22" s="83">
        <f t="shared" ca="1" si="1"/>
        <v>672.52633133706809</v>
      </c>
      <c r="K22" s="68">
        <f t="shared" ca="1" si="0"/>
        <v>0.10378794939166749</v>
      </c>
      <c r="L22" s="82">
        <f ca="1">'Annual RB - Non Earning'!M359</f>
        <v>990.20441965014766</v>
      </c>
      <c r="M22" s="82">
        <f t="shared" ca="1" si="2"/>
        <v>135.44125680002708</v>
      </c>
    </row>
    <row r="23" spans="1:15" x14ac:dyDescent="0.25">
      <c r="A23" s="84" t="str">
        <f>'Annual RB - Non Earning'!A363</f>
        <v>Fleet</v>
      </c>
      <c r="B23" s="80"/>
      <c r="C23" s="81"/>
      <c r="D23" s="85">
        <f ca="1">'Annual RB - Non Earning'!G374</f>
        <v>29.568293280660001</v>
      </c>
      <c r="E23" s="85">
        <f ca="1">'Annual RB - Non Earning'!H374</f>
        <v>66.748533909594002</v>
      </c>
      <c r="F23" s="85">
        <f ca="1">'Annual RB - Non Earning'!I374</f>
        <v>106.10397637301401</v>
      </c>
      <c r="G23" s="85">
        <f ca="1">'Annual RB - Non Earning'!J374</f>
        <v>157.69985514570601</v>
      </c>
      <c r="H23" s="85">
        <f ca="1">'Annual RB - Non Earning'!K374</f>
        <v>190.15507600471801</v>
      </c>
      <c r="I23" s="85">
        <f ca="1">'Annual RB - Non Earning'!L374</f>
        <v>213.233414154402</v>
      </c>
      <c r="J23" s="86">
        <f t="shared" ca="1" si="1"/>
        <v>146.48488024480798</v>
      </c>
      <c r="K23" s="87">
        <f t="shared" ca="1" si="0"/>
        <v>2.2606349564434712E-2</v>
      </c>
      <c r="L23" s="85">
        <f ca="1">'Annual RB - Non Earning'!M374</f>
        <v>234.14353359835803</v>
      </c>
      <c r="M23" s="85">
        <f t="shared" ca="1" si="2"/>
        <v>20.910119443956035</v>
      </c>
    </row>
    <row r="24" spans="1:15" x14ac:dyDescent="0.25">
      <c r="A24" s="84" t="str">
        <f>'Annual RB - Non Earning'!A378</f>
        <v>Other Requests</v>
      </c>
      <c r="B24" s="80"/>
      <c r="C24" s="81"/>
      <c r="D24" s="85">
        <f ca="1">'Annual RB - Non Earning'!G389</f>
        <v>36.513223188767498</v>
      </c>
      <c r="E24" s="85">
        <f ca="1">'Annual RB - Non Earning'!H389</f>
        <v>115.48829760345848</v>
      </c>
      <c r="F24" s="85">
        <f ca="1">'Annual RB - Non Earning'!I389</f>
        <v>230.17020906873745</v>
      </c>
      <c r="G24" s="85">
        <f ca="1">'Annual RB - Non Earning'!J389</f>
        <v>386.06043942868047</v>
      </c>
      <c r="H24" s="85">
        <f ca="1">'Annual RB - Non Earning'!K389</f>
        <v>524.17259876926346</v>
      </c>
      <c r="I24" s="85">
        <f ca="1">'Annual RB - Non Earning'!L389</f>
        <v>641.52974869571847</v>
      </c>
      <c r="J24" s="86">
        <f t="shared" ca="1" si="1"/>
        <v>526.04145109225999</v>
      </c>
      <c r="K24" s="87">
        <f t="shared" ca="1" si="0"/>
        <v>8.1181599827232762E-2</v>
      </c>
      <c r="L24" s="85">
        <f ca="1">'Annual RB - Non Earning'!M389</f>
        <v>756.06088605178945</v>
      </c>
      <c r="M24" s="85">
        <f t="shared" ca="1" si="2"/>
        <v>114.53113735607099</v>
      </c>
    </row>
    <row r="25" spans="1:15" x14ac:dyDescent="0.25">
      <c r="A25" s="90" t="s">
        <v>79</v>
      </c>
      <c r="B25" s="90"/>
      <c r="C25" s="91"/>
      <c r="D25" s="92" t="e">
        <f ca="1">D7+D10+D16+D21+#REF!+D22+#REF!+#REF!</f>
        <v>#REF!</v>
      </c>
      <c r="E25" s="285">
        <f ca="1">E7+E10+E16+E21+E22</f>
        <v>968.61334203888032</v>
      </c>
      <c r="F25" s="285">
        <f t="shared" ref="F25:M25" ca="1" si="3">F7+F10+F16+F21+F22</f>
        <v>1872.8666920664491</v>
      </c>
      <c r="G25" s="285">
        <f t="shared" ca="1" si="3"/>
        <v>3102.7181781356144</v>
      </c>
      <c r="H25" s="285">
        <f t="shared" ca="1" si="3"/>
        <v>4538.402392165538</v>
      </c>
      <c r="I25" s="285">
        <f t="shared" ca="1" si="3"/>
        <v>6106.2904319715044</v>
      </c>
      <c r="J25" s="285">
        <f t="shared" ca="1" si="3"/>
        <v>5137.6770899326239</v>
      </c>
      <c r="K25" s="285">
        <f t="shared" ca="1" si="3"/>
        <v>0.79287448677366945</v>
      </c>
      <c r="L25" s="285">
        <f t="shared" ca="1" si="3"/>
        <v>7713.5642262328611</v>
      </c>
      <c r="M25" s="285">
        <f t="shared" ca="1" si="3"/>
        <v>1607.273794261358</v>
      </c>
    </row>
    <row r="26" spans="1:15" x14ac:dyDescent="0.25">
      <c r="M26" s="65">
        <f t="shared" si="2"/>
        <v>0</v>
      </c>
    </row>
    <row r="27" spans="1:15" x14ac:dyDescent="0.25">
      <c r="A27" s="79" t="s">
        <v>80</v>
      </c>
      <c r="M27" s="65">
        <f t="shared" si="2"/>
        <v>0</v>
      </c>
    </row>
    <row r="28" spans="1:15" x14ac:dyDescent="0.25">
      <c r="A28" s="80" t="str">
        <f>'Annual RB - Non Earning'!A412</f>
        <v>CT Overhauls (Outage Execution and Not Parts)</v>
      </c>
      <c r="D28" s="82">
        <f ca="1">'Annual RB - Non Earning'!G423</f>
        <v>44.548752062994744</v>
      </c>
      <c r="E28" s="82">
        <f ca="1">'Annual RB - Non Earning'!H423</f>
        <v>119.89564659222214</v>
      </c>
      <c r="F28" s="82">
        <f ca="1">'Annual RB - Non Earning'!I423</f>
        <v>207.35539433732671</v>
      </c>
      <c r="G28" s="82">
        <f ca="1">'Annual RB - Non Earning'!J423</f>
        <v>321.6301429366705</v>
      </c>
      <c r="H28" s="82">
        <f ca="1">'Annual RB - Non Earning'!K423</f>
        <v>448.30826957761423</v>
      </c>
      <c r="I28" s="82">
        <f ca="1">'Annual RB - Non Earning'!L423</f>
        <v>629.71407621855792</v>
      </c>
      <c r="J28" s="94">
        <f ca="1">I28-E28</f>
        <v>509.81842962633579</v>
      </c>
      <c r="K28" s="95">
        <f t="shared" ref="K28:K37" ca="1" si="4">J28/$J$147</f>
        <v>7.867797424050256E-2</v>
      </c>
      <c r="L28" s="82">
        <f ca="1">'Annual RB - Non Earning'!M423</f>
        <v>774.32644285950164</v>
      </c>
      <c r="M28" s="82">
        <f t="shared" ca="1" si="2"/>
        <v>144.61236664094372</v>
      </c>
    </row>
    <row r="29" spans="1:15" x14ac:dyDescent="0.25">
      <c r="A29" s="80" t="str">
        <f>'Annual RB - Non Earning'!A427</f>
        <v>CT Parts</v>
      </c>
      <c r="D29" s="82">
        <f ca="1">'Annual RB - Non Earning'!G438</f>
        <v>66.528110251190256</v>
      </c>
      <c r="E29" s="82">
        <f ca="1">'Annual RB - Non Earning'!H438</f>
        <v>246.82475125478015</v>
      </c>
      <c r="F29" s="82">
        <f ca="1">'Annual RB - Non Earning'!I438</f>
        <v>542.4040502081491</v>
      </c>
      <c r="G29" s="82">
        <f ca="1">'Annual RB - Non Earning'!J438</f>
        <v>831.04081183088749</v>
      </c>
      <c r="H29" s="82">
        <f ca="1">'Annual RB - Non Earning'!K438</f>
        <v>960.53439867442603</v>
      </c>
      <c r="I29" s="82">
        <f ca="1">'Annual RB - Non Earning'!L438</f>
        <v>1085.6254255179645</v>
      </c>
      <c r="J29" s="94">
        <f ca="1">I29-E29</f>
        <v>838.80067426318431</v>
      </c>
      <c r="K29" s="95">
        <f t="shared" ca="1" si="4"/>
        <v>0.12944831729791564</v>
      </c>
      <c r="L29" s="82">
        <f ca="1">'Annual RB - Non Earning'!M438</f>
        <v>1251.5423723615029</v>
      </c>
      <c r="M29" s="82">
        <f t="shared" ca="1" si="2"/>
        <v>165.91694684353843</v>
      </c>
    </row>
    <row r="30" spans="1:15" x14ac:dyDescent="0.25">
      <c r="A30" s="80" t="str">
        <f>'Annual RB - Non Earning'!A442</f>
        <v>Coal Sites</v>
      </c>
      <c r="D30" s="82">
        <f ca="1">'Annual RB - Non Earning'!G453</f>
        <v>8.9678370550072479</v>
      </c>
      <c r="E30" s="82">
        <f ca="1">'Annual RB - Non Earning'!H453</f>
        <v>23.202677851315546</v>
      </c>
      <c r="F30" s="82">
        <f ca="1">'Annual RB - Non Earning'!I453</f>
        <v>40.804664509736853</v>
      </c>
      <c r="G30" s="82">
        <f ca="1">'Annual RB - Non Earning'!J453</f>
        <v>58.093151425577346</v>
      </c>
      <c r="H30" s="82">
        <f ca="1">'Annual RB - Non Earning'!K453</f>
        <v>72.853919423017842</v>
      </c>
      <c r="I30" s="82">
        <f ca="1">'Annual RB - Non Earning'!L453</f>
        <v>89.268767420458346</v>
      </c>
      <c r="J30" s="94">
        <f t="shared" ref="J30:J36" ca="1" si="5">I30-E30</f>
        <v>66.066089569142804</v>
      </c>
      <c r="K30" s="95">
        <f t="shared" ca="1" si="4"/>
        <v>1.0195681033150397E-2</v>
      </c>
      <c r="L30" s="82">
        <f ca="1">'Annual RB - Non Earning'!M453</f>
        <v>112.79577541789885</v>
      </c>
      <c r="M30" s="82">
        <f t="shared" ca="1" si="2"/>
        <v>23.527007997440506</v>
      </c>
    </row>
    <row r="31" spans="1:15" x14ac:dyDescent="0.25">
      <c r="A31" s="80" t="str">
        <f>'Annual RB - Non Earning'!A457</f>
        <v>Steam Sites</v>
      </c>
      <c r="D31" s="82">
        <f ca="1">'Annual RB - Non Earning'!G468</f>
        <v>17.798656055773499</v>
      </c>
      <c r="E31" s="82">
        <f ca="1">'Annual RB - Non Earning'!H468</f>
        <v>61.709114921397493</v>
      </c>
      <c r="F31" s="82">
        <f ca="1">'Annual RB - Non Earning'!I468</f>
        <v>104.67133932612408</v>
      </c>
      <c r="G31" s="82">
        <f ca="1">'Annual RB - Non Earning'!J468</f>
        <v>150.98968502467631</v>
      </c>
      <c r="H31" s="82">
        <f ca="1">'Annual RB - Non Earning'!K468</f>
        <v>196.68185323202852</v>
      </c>
      <c r="I31" s="82">
        <f ca="1">'Annual RB - Non Earning'!L468</f>
        <v>238.99818143938072</v>
      </c>
      <c r="J31" s="94">
        <f t="shared" ca="1" si="5"/>
        <v>177.28906651798323</v>
      </c>
      <c r="K31" s="95">
        <f t="shared" ca="1" si="4"/>
        <v>2.736022041974466E-2</v>
      </c>
      <c r="L31" s="82">
        <f ca="1">'Annual RB - Non Earning'!M468</f>
        <v>288.16122964673292</v>
      </c>
      <c r="M31" s="82">
        <f t="shared" ca="1" si="2"/>
        <v>49.163048207352205</v>
      </c>
    </row>
    <row r="32" spans="1:15" x14ac:dyDescent="0.25">
      <c r="A32" s="80" t="str">
        <f>'Annual RB - Non Earning'!A472</f>
        <v>Gas Turbines</v>
      </c>
      <c r="D32" s="82">
        <f ca="1">'Annual RB - Non Earning'!G483</f>
        <v>4.3026811916512502</v>
      </c>
      <c r="E32" s="82">
        <f ca="1">'Annual RB - Non Earning'!H483</f>
        <v>10.62240524078385</v>
      </c>
      <c r="F32" s="82">
        <f ca="1">'Annual RB - Non Earning'!I483</f>
        <v>14.05200447550575</v>
      </c>
      <c r="G32" s="82">
        <f ca="1">'Annual RB - Non Earning'!J483</f>
        <v>17.00050923158685</v>
      </c>
      <c r="H32" s="82">
        <f ca="1">'Annual RB - Non Earning'!K483</f>
        <v>20.001365989267946</v>
      </c>
      <c r="I32" s="82">
        <f ca="1">'Annual RB - Non Earning'!L483</f>
        <v>25.633582746949045</v>
      </c>
      <c r="J32" s="94">
        <f t="shared" ca="1" si="5"/>
        <v>15.011177506165195</v>
      </c>
      <c r="K32" s="95">
        <f t="shared" ca="1" si="4"/>
        <v>2.3166071850625521E-3</v>
      </c>
      <c r="L32" s="82">
        <f ca="1">'Annual RB - Non Earning'!M483</f>
        <v>32.866119504630149</v>
      </c>
      <c r="M32" s="82">
        <f t="shared" ca="1" si="2"/>
        <v>7.2325367576811033</v>
      </c>
    </row>
    <row r="33" spans="1:13" x14ac:dyDescent="0.25">
      <c r="A33" s="80" t="str">
        <f>'Annual RB - Non Earning'!A487</f>
        <v>Turkey Point Unit 2 Dismantlement</v>
      </c>
      <c r="D33" s="82">
        <f ca="1">'Annual RB - Non Earning'!G498</f>
        <v>0</v>
      </c>
      <c r="E33" s="82">
        <f ca="1">'Annual RB - Non Earning'!H498</f>
        <v>0.15937252589159998</v>
      </c>
      <c r="F33" s="82">
        <f ca="1">'Annual RB - Non Earning'!I498</f>
        <v>2.4197223134667998</v>
      </c>
      <c r="G33" s="82">
        <f ca="1">'Annual RB - Non Earning'!J498</f>
        <v>9.9804980528339993</v>
      </c>
      <c r="H33" s="82">
        <f ca="1">'Annual RB - Non Earning'!K498</f>
        <v>20.224735008201197</v>
      </c>
      <c r="I33" s="82">
        <f ca="1">'Annual RB - Non Earning'!L498</f>
        <v>30.060491963568396</v>
      </c>
      <c r="J33" s="94">
        <f t="shared" ca="1" si="5"/>
        <v>29.901119437676794</v>
      </c>
      <c r="K33" s="95">
        <f t="shared" ca="1" si="4"/>
        <v>4.6145046317843013E-3</v>
      </c>
      <c r="L33" s="82">
        <f ca="1">'Annual RB - Non Earning'!M498</f>
        <v>39.025528918935599</v>
      </c>
      <c r="M33" s="82">
        <f t="shared" ca="1" si="2"/>
        <v>8.9650369553672036</v>
      </c>
    </row>
    <row r="34" spans="1:13" x14ac:dyDescent="0.25">
      <c r="A34" s="80" t="str">
        <f>'Annual RB - Non Earning'!A502</f>
        <v>Putnam Dismantlement</v>
      </c>
      <c r="D34" s="82">
        <f ca="1">'Annual RB - Non Earning'!G513</f>
        <v>0</v>
      </c>
      <c r="E34" s="82">
        <f ca="1">'Annual RB - Non Earning'!H513</f>
        <v>0</v>
      </c>
      <c r="F34" s="82">
        <f ca="1">'Annual RB - Non Earning'!I513</f>
        <v>4.9400891900783996</v>
      </c>
      <c r="G34" s="82">
        <f ca="1">'Annual RB - Non Earning'!J513</f>
        <v>9.6903722534351999</v>
      </c>
      <c r="H34" s="82">
        <f ca="1">'Annual RB - Non Earning'!K513</f>
        <v>9.3107599999919977</v>
      </c>
      <c r="I34" s="82">
        <f ca="1">'Annual RB - Non Earning'!L513</f>
        <v>8.9311477465487989</v>
      </c>
      <c r="J34" s="94">
        <f t="shared" ca="1" si="5"/>
        <v>8.9311477465487989</v>
      </c>
      <c r="K34" s="95">
        <f t="shared" ca="1" si="4"/>
        <v>1.3783036695164427E-3</v>
      </c>
      <c r="L34" s="82">
        <f ca="1">'Annual RB - Non Earning'!M513</f>
        <v>8.5515354931055967</v>
      </c>
      <c r="M34" s="82">
        <f t="shared" ca="1" si="2"/>
        <v>-0.37961225344320226</v>
      </c>
    </row>
    <row r="35" spans="1:13" x14ac:dyDescent="0.25">
      <c r="A35" s="80" t="str">
        <f>'Annual RB - Non Earning'!A517</f>
        <v>Vero Beach Dismantlement</v>
      </c>
      <c r="D35" s="82">
        <f ca="1">'Annual RB - Non Earning'!G528</f>
        <v>0</v>
      </c>
      <c r="E35" s="82">
        <f ca="1">'Annual RB - Non Earning'!H528</f>
        <v>0</v>
      </c>
      <c r="F35" s="82">
        <f ca="1">'Annual RB - Non Earning'!I528</f>
        <v>0</v>
      </c>
      <c r="G35" s="82">
        <f ca="1">'Annual RB - Non Earning'!J528</f>
        <v>0</v>
      </c>
      <c r="H35" s="82">
        <f ca="1">'Annual RB - Non Earning'!K528</f>
        <v>0</v>
      </c>
      <c r="I35" s="82">
        <f ca="1">'Annual RB - Non Earning'!L528</f>
        <v>0</v>
      </c>
      <c r="J35" s="94">
        <f t="shared" ca="1" si="5"/>
        <v>0</v>
      </c>
      <c r="K35" s="95">
        <f t="shared" ca="1" si="4"/>
        <v>0</v>
      </c>
      <c r="L35" s="82">
        <f ca="1">'Annual RB - Non Earning'!M528</f>
        <v>0</v>
      </c>
      <c r="M35" s="82">
        <f t="shared" ca="1" si="2"/>
        <v>0</v>
      </c>
    </row>
    <row r="36" spans="1:13" x14ac:dyDescent="0.25">
      <c r="A36" s="80" t="str">
        <f>'Annual RB - Non Earning'!A532</f>
        <v xml:space="preserve">Staff Groups and Other Capital </v>
      </c>
      <c r="D36" s="82">
        <f ca="1">'Annual RB - Non Earning'!G543</f>
        <v>0.95814506583449999</v>
      </c>
      <c r="E36" s="82">
        <f ca="1">'Annual RB - Non Earning'!H543</f>
        <v>2.9704454947589003</v>
      </c>
      <c r="F36" s="82">
        <f ca="1">'Annual RB - Non Earning'!I543</f>
        <v>10.3230945339035</v>
      </c>
      <c r="G36" s="82">
        <f ca="1">'Annual RB - Non Earning'!J543</f>
        <v>20.457994836412901</v>
      </c>
      <c r="H36" s="82">
        <f ca="1">'Annual RB - Non Earning'!K543</f>
        <v>28.433208089322299</v>
      </c>
      <c r="I36" s="82">
        <f ca="1">'Annual RB - Non Earning'!L543</f>
        <v>37.457701342231701</v>
      </c>
      <c r="J36" s="94">
        <f t="shared" ca="1" si="5"/>
        <v>34.487255847472802</v>
      </c>
      <c r="K36" s="95">
        <f t="shared" ca="1" si="4"/>
        <v>5.3222623379500528E-3</v>
      </c>
      <c r="L36" s="82">
        <f ca="1">'Annual RB - Non Earning'!M543</f>
        <v>44.704754595141097</v>
      </c>
      <c r="M36" s="82">
        <f t="shared" ca="1" si="2"/>
        <v>7.2470532529093958</v>
      </c>
    </row>
    <row r="37" spans="1:13" x14ac:dyDescent="0.25">
      <c r="A37" s="90" t="s">
        <v>81</v>
      </c>
      <c r="B37" s="90"/>
      <c r="C37" s="91"/>
      <c r="D37" s="92">
        <f ca="1">SUM(D28:D36)</f>
        <v>143.1041816824515</v>
      </c>
      <c r="E37" s="92">
        <f t="shared" ref="E37:L37" ca="1" si="6">SUM(E28:E36)</f>
        <v>465.38441388114973</v>
      </c>
      <c r="F37" s="92">
        <f t="shared" ca="1" si="6"/>
        <v>926.97035889429128</v>
      </c>
      <c r="G37" s="92">
        <f t="shared" ca="1" si="6"/>
        <v>1418.8831655920808</v>
      </c>
      <c r="H37" s="92">
        <f t="shared" ca="1" si="6"/>
        <v>1756.34850999387</v>
      </c>
      <c r="I37" s="92">
        <f t="shared" ca="1" si="6"/>
        <v>2145.6893743956593</v>
      </c>
      <c r="J37" s="92">
        <f ca="1">SUM(J28:J36)</f>
        <v>1680.3049605145097</v>
      </c>
      <c r="K37" s="93">
        <f t="shared" ca="1" si="4"/>
        <v>0.25931387081562662</v>
      </c>
      <c r="L37" s="92">
        <f t="shared" ca="1" si="6"/>
        <v>2551.9737587974487</v>
      </c>
      <c r="M37" s="92">
        <f t="shared" ca="1" si="2"/>
        <v>406.28438440178934</v>
      </c>
    </row>
    <row r="38" spans="1:13" x14ac:dyDescent="0.25">
      <c r="M38" s="65">
        <f t="shared" si="2"/>
        <v>0</v>
      </c>
    </row>
    <row r="39" spans="1:13" x14ac:dyDescent="0.25">
      <c r="A39" s="79" t="str">
        <f>'Annual RB - Non Earning'!A44</f>
        <v>Nuclear Generation</v>
      </c>
      <c r="B39" s="76"/>
      <c r="C39" s="73"/>
      <c r="M39" s="65">
        <f t="shared" si="2"/>
        <v>0</v>
      </c>
    </row>
    <row r="40" spans="1:13" x14ac:dyDescent="0.25">
      <c r="A40" s="80" t="str">
        <f>'Annual RB - Non Earning'!A45</f>
        <v>Equipment Reliability</v>
      </c>
      <c r="D40" s="82">
        <f ca="1">'Annual RB - Non Earning'!G576</f>
        <v>58.761804300755003</v>
      </c>
      <c r="E40" s="82">
        <f ca="1">'Annual RB - Non Earning'!H576</f>
        <v>162.43992416517699</v>
      </c>
      <c r="F40" s="82">
        <f ca="1">'Annual RB - Non Earning'!I576</f>
        <v>260.36924649295901</v>
      </c>
      <c r="G40" s="82">
        <f ca="1">'Annual RB - Non Earning'!J576</f>
        <v>385.66861874278902</v>
      </c>
      <c r="H40" s="82">
        <f ca="1">'Annual RB - Non Earning'!K576</f>
        <v>501.31174971421905</v>
      </c>
      <c r="I40" s="82">
        <f ca="1">'Annual RB - Non Earning'!L576</f>
        <v>597.63008068564909</v>
      </c>
      <c r="J40" s="94">
        <f ca="1">I40-E40</f>
        <v>435.1901565204721</v>
      </c>
      <c r="K40" s="95">
        <f t="shared" ref="K40:K55" ca="1" si="7">J40/$J$147</f>
        <v>6.7160930116892045E-2</v>
      </c>
      <c r="L40" s="82">
        <f ca="1">'Annual RB - Non Earning'!M576</f>
        <v>712.346811657079</v>
      </c>
      <c r="M40" s="82">
        <f t="shared" ca="1" si="2"/>
        <v>114.71673097142991</v>
      </c>
    </row>
    <row r="41" spans="1:13" x14ac:dyDescent="0.25">
      <c r="A41" s="84" t="str">
        <f>'Annual RB - Non Earning'!A46</f>
        <v>Base Capital</v>
      </c>
      <c r="D41" s="85">
        <f ca="1">'Annual RB - Non Earning'!G591</f>
        <v>2.18663514589</v>
      </c>
      <c r="E41" s="85">
        <f ca="1">'Annual RB - Non Earning'!H591</f>
        <v>10.076142059166999</v>
      </c>
      <c r="F41" s="85">
        <f ca="1">'Annual RB - Non Earning'!I591</f>
        <v>20.620970701136997</v>
      </c>
      <c r="G41" s="85">
        <f ca="1">'Annual RB - Non Earning'!J591</f>
        <v>29.715468133502995</v>
      </c>
      <c r="H41" s="85">
        <f ca="1">'Annual RB - Non Earning'!K591</f>
        <v>35.748549249068994</v>
      </c>
      <c r="I41" s="85">
        <f ca="1">'Annual RB - Non Earning'!L591</f>
        <v>39.237630364634995</v>
      </c>
      <c r="J41" s="86">
        <f ca="1">I41-E41</f>
        <v>29.161488305467998</v>
      </c>
      <c r="K41" s="87">
        <f t="shared" ca="1" si="7"/>
        <v>4.5003607017383646E-3</v>
      </c>
      <c r="L41" s="85">
        <f ca="1">'Annual RB - Non Earning'!M591</f>
        <v>43.513911480200989</v>
      </c>
      <c r="M41" s="85">
        <f t="shared" ca="1" si="2"/>
        <v>4.2762811155659932</v>
      </c>
    </row>
    <row r="42" spans="1:13" x14ac:dyDescent="0.25">
      <c r="A42" s="84" t="str">
        <f>'Annual RB - Non Earning'!A47</f>
        <v>Turbine Reliability</v>
      </c>
      <c r="D42" s="85">
        <f ca="1">'Annual RB - Non Earning'!G606</f>
        <v>11.7634382310025</v>
      </c>
      <c r="E42" s="85">
        <f ca="1">'Annual RB - Non Earning'!H606</f>
        <v>26.213519383915497</v>
      </c>
      <c r="F42" s="85">
        <f ca="1">'Annual RB - Non Earning'!I606</f>
        <v>34.219296622784498</v>
      </c>
      <c r="G42" s="85">
        <f ca="1">'Annual RB - Non Earning'!J606</f>
        <v>45.419989858301506</v>
      </c>
      <c r="H42" s="85">
        <f ca="1">'Annual RB - Non Earning'!K606</f>
        <v>58.378307695418506</v>
      </c>
      <c r="I42" s="85">
        <f ca="1">'Annual RB - Non Earning'!L606</f>
        <v>74.615025532535512</v>
      </c>
      <c r="J42" s="86">
        <f t="shared" ref="J42:J54" ca="1" si="8">I42-E42</f>
        <v>48.401506148620015</v>
      </c>
      <c r="K42" s="87">
        <f t="shared" ca="1" si="7"/>
        <v>7.4695857047650648E-3</v>
      </c>
      <c r="L42" s="85">
        <f ca="1">'Annual RB - Non Earning'!M606</f>
        <v>92.618143369652515</v>
      </c>
      <c r="M42" s="85">
        <f t="shared" ca="1" si="2"/>
        <v>18.003117837117003</v>
      </c>
    </row>
    <row r="43" spans="1:13" x14ac:dyDescent="0.25">
      <c r="A43" s="84" t="str">
        <f>'Annual RB - Non Earning'!A48</f>
        <v>All other Equipment Reliability</v>
      </c>
      <c r="D43" s="85">
        <f ca="1">'Annual RB - Non Earning'!G621</f>
        <v>32.204408255782511</v>
      </c>
      <c r="E43" s="85">
        <f ca="1">'Annual RB - Non Earning'!H621</f>
        <v>86.476229734309527</v>
      </c>
      <c r="F43" s="85">
        <f ca="1">'Annual RB - Non Earning'!I621</f>
        <v>141.83169467277452</v>
      </c>
      <c r="G43" s="85">
        <f ca="1">'Annual RB - Non Earning'!J621</f>
        <v>194.21123916341548</v>
      </c>
      <c r="H43" s="85">
        <f ca="1">'Annual RB - Non Earning'!K621</f>
        <v>225.19902471325651</v>
      </c>
      <c r="I43" s="85">
        <f ca="1">'Annual RB - Non Earning'!L621</f>
        <v>246.18841026309747</v>
      </c>
      <c r="J43" s="86">
        <f t="shared" ca="1" si="8"/>
        <v>159.71218052878794</v>
      </c>
      <c r="K43" s="87">
        <f t="shared" ca="1" si="7"/>
        <v>2.4647659039608315E-2</v>
      </c>
      <c r="L43" s="85">
        <f ca="1">'Annual RB - Non Earning'!M621</f>
        <v>264.43699581293845</v>
      </c>
      <c r="M43" s="85">
        <f t="shared" ca="1" si="2"/>
        <v>18.248585549840982</v>
      </c>
    </row>
    <row r="44" spans="1:13" x14ac:dyDescent="0.25">
      <c r="A44" s="84" t="str">
        <f>'Annual RB - Non Earning'!A49</f>
        <v>PTN Operating Margin Project</v>
      </c>
      <c r="D44" s="85">
        <f ca="1">'Annual RB - Non Earning'!G636</f>
        <v>0</v>
      </c>
      <c r="E44" s="85">
        <f ca="1">'Annual RB - Non Earning'!H636</f>
        <v>0</v>
      </c>
      <c r="F44" s="85">
        <f ca="1">'Annual RB - Non Earning'!I636</f>
        <v>0.29588766859199994</v>
      </c>
      <c r="G44" s="85">
        <f ca="1">'Annual RB - Non Earning'!J636</f>
        <v>22.000224172175994</v>
      </c>
      <c r="H44" s="85">
        <f ca="1">'Annual RB - Non Earning'!K636</f>
        <v>42.737121842159993</v>
      </c>
      <c r="I44" s="85">
        <f ca="1">'Annual RB - Non Earning'!L636</f>
        <v>41.394019512143984</v>
      </c>
      <c r="J44" s="86">
        <f t="shared" ca="1" si="8"/>
        <v>41.394019512143984</v>
      </c>
      <c r="K44" s="87">
        <f t="shared" ca="1" si="7"/>
        <v>6.3881519608350538E-3</v>
      </c>
      <c r="L44" s="85">
        <f ca="1">'Annual RB - Non Earning'!M636</f>
        <v>40.050917182127989</v>
      </c>
      <c r="M44" s="85">
        <f t="shared" ca="1" si="2"/>
        <v>-1.343102330015995</v>
      </c>
    </row>
    <row r="45" spans="1:13" x14ac:dyDescent="0.25">
      <c r="A45" s="84" t="str">
        <f>'Annual RB - Non Earning'!A50</f>
        <v>Rad Monitor Replacements</v>
      </c>
      <c r="D45" s="85">
        <f ca="1">'Annual RB - Non Earning'!G651</f>
        <v>1.2395185010074998</v>
      </c>
      <c r="E45" s="85">
        <f ca="1">'Annual RB - Non Earning'!H651</f>
        <v>3.5167828692184995</v>
      </c>
      <c r="F45" s="85">
        <f ca="1">'Annual RB - Non Earning'!I651</f>
        <v>6.306431350033499</v>
      </c>
      <c r="G45" s="85">
        <f ca="1">'Annual RB - Non Earning'!J651</f>
        <v>9.7927199708564974</v>
      </c>
      <c r="H45" s="85">
        <f ca="1">'Annual RB - Non Earning'!K651</f>
        <v>14.135091985279498</v>
      </c>
      <c r="I45" s="85">
        <f ca="1">'Annual RB - Non Earning'!L651</f>
        <v>20.1958639997025</v>
      </c>
      <c r="J45" s="86">
        <f t="shared" ca="1" si="8"/>
        <v>16.679081130484001</v>
      </c>
      <c r="K45" s="87">
        <f t="shared" ca="1" si="7"/>
        <v>2.5740072137079998E-3</v>
      </c>
      <c r="L45" s="85">
        <f ca="1">'Annual RB - Non Earning'!M651</f>
        <v>26.055036014125498</v>
      </c>
      <c r="M45" s="85">
        <f t="shared" ca="1" si="2"/>
        <v>5.8591720144229988</v>
      </c>
    </row>
    <row r="46" spans="1:13" x14ac:dyDescent="0.25">
      <c r="A46" s="84" t="str">
        <f>'Annual RB - Non Earning'!A51</f>
        <v>Storm Hardening-EDG's and Offsite Power</v>
      </c>
      <c r="D46" s="85">
        <f ca="1">'Annual RB - Non Earning'!G666</f>
        <v>0.8580319086599999</v>
      </c>
      <c r="E46" s="85">
        <f ca="1">'Annual RB - Non Earning'!H666</f>
        <v>3.2933515386039991</v>
      </c>
      <c r="F46" s="85">
        <f ca="1">'Annual RB - Non Earning'!I666</f>
        <v>5.9526468770599994</v>
      </c>
      <c r="G46" s="85">
        <f ca="1">'Annual RB - Non Earning'!J666</f>
        <v>8.7850956010039987</v>
      </c>
      <c r="H46" s="85">
        <f ca="1">'Annual RB - Non Earning'!K666</f>
        <v>12.693977814547997</v>
      </c>
      <c r="I46" s="85">
        <f ca="1">'Annual RB - Non Earning'!L666</f>
        <v>16.007660028091998</v>
      </c>
      <c r="J46" s="86">
        <f t="shared" ca="1" si="8"/>
        <v>12.714308489487998</v>
      </c>
      <c r="K46" s="87">
        <f t="shared" ca="1" si="7"/>
        <v>1.9621417698746629E-3</v>
      </c>
      <c r="L46" s="85">
        <f ca="1">'Annual RB - Non Earning'!M666</f>
        <v>19.206142241635998</v>
      </c>
      <c r="M46" s="85">
        <f t="shared" ca="1" si="2"/>
        <v>3.1984822135440005</v>
      </c>
    </row>
    <row r="47" spans="1:13" x14ac:dyDescent="0.25">
      <c r="A47" s="84" t="str">
        <f>'Annual RB - Non Earning'!A52</f>
        <v>Projects</v>
      </c>
      <c r="D47" s="85">
        <f ca="1">'Annual RB - Non Earning'!G681</f>
        <v>10.509772258412498</v>
      </c>
      <c r="E47" s="85">
        <f ca="1">'Annual RB - Non Earning'!H681</f>
        <v>32.863898579962495</v>
      </c>
      <c r="F47" s="85">
        <f ca="1">'Annual RB - Non Earning'!I681</f>
        <v>51.142318600577489</v>
      </c>
      <c r="G47" s="85">
        <f ca="1">'Annual RB - Non Earning'!J681</f>
        <v>75.743881843532492</v>
      </c>
      <c r="H47" s="85">
        <f ca="1">'Annual RB - Non Earning'!K681</f>
        <v>112.41967641448748</v>
      </c>
      <c r="I47" s="85">
        <f ca="1">'Annual RB - Non Earning'!L681</f>
        <v>159.99147098544248</v>
      </c>
      <c r="J47" s="86">
        <f t="shared" ca="1" si="8"/>
        <v>127.12757240547998</v>
      </c>
      <c r="K47" s="87">
        <f t="shared" ca="1" si="7"/>
        <v>1.9619023726362549E-2</v>
      </c>
      <c r="L47" s="85">
        <f ca="1">'Annual RB - Non Earning'!M681</f>
        <v>226.46566555639745</v>
      </c>
      <c r="M47" s="85">
        <f t="shared" ca="1" si="2"/>
        <v>66.474194570954978</v>
      </c>
    </row>
    <row r="48" spans="1:13" x14ac:dyDescent="0.25">
      <c r="A48" s="80" t="str">
        <f>'Annual RB - Non Earning'!A54</f>
        <v>Efficiency</v>
      </c>
      <c r="D48" s="82">
        <f ca="1">'Annual RB - Non Earning'!G696</f>
        <v>0.17708808297999998</v>
      </c>
      <c r="E48" s="82">
        <f ca="1">'Annual RB - Non Earning'!H696</f>
        <v>0.99264152964800001</v>
      </c>
      <c r="F48" s="82">
        <f ca="1">'Annual RB - Non Earning'!I696</f>
        <v>3.2355490539199994</v>
      </c>
      <c r="G48" s="82">
        <f ca="1">'Annual RB - Non Earning'!J696</f>
        <v>4.7641912582879993</v>
      </c>
      <c r="H48" s="82">
        <f ca="1">'Annual RB - Non Earning'!K696</f>
        <v>4.6125913458559982</v>
      </c>
      <c r="I48" s="82">
        <f ca="1">'Annual RB - Non Earning'!L696</f>
        <v>4.4704300766239982</v>
      </c>
      <c r="J48" s="94">
        <f t="shared" ca="1" si="8"/>
        <v>3.4777885469759982</v>
      </c>
      <c r="K48" s="95">
        <f t="shared" ca="1" si="7"/>
        <v>5.3671138941258415E-4</v>
      </c>
      <c r="L48" s="82">
        <f ca="1">'Annual RB - Non Earning'!M696</f>
        <v>4.3279768905919989</v>
      </c>
      <c r="M48" s="82">
        <f t="shared" ca="1" si="2"/>
        <v>-0.1424531860319993</v>
      </c>
    </row>
    <row r="49" spans="1:13" x14ac:dyDescent="0.25">
      <c r="A49" s="80" t="str">
        <f>'Annual RB - Non Earning'!A55</f>
        <v>Regulatory</v>
      </c>
      <c r="D49" s="82">
        <f ca="1">'Annual RB - Non Earning'!G711</f>
        <v>12.458619042774998</v>
      </c>
      <c r="E49" s="82">
        <f ca="1">'Annual RB - Non Earning'!H711</f>
        <v>38.351516984312994</v>
      </c>
      <c r="F49" s="82">
        <f ca="1">'Annual RB - Non Earning'!I711</f>
        <v>63.763094727822995</v>
      </c>
      <c r="G49" s="82">
        <f ca="1">'Annual RB - Non Earning'!J711</f>
        <v>91.293697390117003</v>
      </c>
      <c r="H49" s="82">
        <f ca="1">'Annual RB - Non Earning'!K711</f>
        <v>118.62270502521099</v>
      </c>
      <c r="I49" s="82">
        <f ca="1">'Annual RB - Non Earning'!L711</f>
        <v>145.48131266030498</v>
      </c>
      <c r="J49" s="94">
        <f t="shared" ca="1" si="8"/>
        <v>107.12979567599199</v>
      </c>
      <c r="K49" s="95">
        <f t="shared" ca="1" si="7"/>
        <v>1.6532857218919561E-2</v>
      </c>
      <c r="L49" s="82">
        <f ca="1">'Annual RB - Non Earning'!M711</f>
        <v>163.00872029539897</v>
      </c>
      <c r="M49" s="82">
        <f t="shared" ca="1" si="2"/>
        <v>17.527407635093994</v>
      </c>
    </row>
    <row r="50" spans="1:13" x14ac:dyDescent="0.25">
      <c r="A50" s="84" t="str">
        <f>'Annual RB - Non Earning'!A56</f>
        <v>Fire Protection - NFPA 805</v>
      </c>
      <c r="D50" s="85">
        <f ca="1">'Annual RB - Non Earning'!G726</f>
        <v>2.7314141783349997</v>
      </c>
      <c r="E50" s="85">
        <f ca="1">'Annual RB - Non Earning'!H726</f>
        <v>8.8424805006799989</v>
      </c>
      <c r="F50" s="85">
        <f ca="1">'Annual RB - Non Earning'!I726</f>
        <v>16.355680919119997</v>
      </c>
      <c r="G50" s="85">
        <f ca="1">'Annual RB - Non Earning'!J726</f>
        <v>29.475846531979997</v>
      </c>
      <c r="H50" s="85">
        <f ca="1">'Annual RB - Non Earning'!K726</f>
        <v>46.69548120884</v>
      </c>
      <c r="I50" s="85">
        <f ca="1">'Annual RB - Non Earning'!L726</f>
        <v>62.887915885700011</v>
      </c>
      <c r="J50" s="86">
        <f t="shared" ca="1" si="8"/>
        <v>54.045435385020014</v>
      </c>
      <c r="K50" s="87">
        <f t="shared" ca="1" si="7"/>
        <v>8.3405877974162858E-3</v>
      </c>
      <c r="L50" s="85">
        <f ca="1">'Annual RB - Non Earning'!M726</f>
        <v>70.152350562560002</v>
      </c>
      <c r="M50" s="85">
        <f t="shared" ca="1" si="2"/>
        <v>7.2644346768599917</v>
      </c>
    </row>
    <row r="51" spans="1:13" x14ac:dyDescent="0.25">
      <c r="A51" s="84" t="str">
        <f>'Annual RB - Non Earning'!A57</f>
        <v>Contiainment Insulation</v>
      </c>
      <c r="D51" s="85">
        <f ca="1">'Annual RB - Non Earning'!G741</f>
        <v>1.4272728773750001</v>
      </c>
      <c r="E51" s="85">
        <f ca="1">'Annual RB - Non Earning'!H741</f>
        <v>3.5397909034699997</v>
      </c>
      <c r="F51" s="85">
        <f ca="1">'Annual RB - Non Earning'!I741</f>
        <v>5.5672076616899986</v>
      </c>
      <c r="G51" s="85">
        <f ca="1">'Annual RB - Non Earning'!J741</f>
        <v>9.592705056689999</v>
      </c>
      <c r="H51" s="85">
        <f ca="1">'Annual RB - Non Earning'!K741</f>
        <v>14.872956627690002</v>
      </c>
      <c r="I51" s="85">
        <f ca="1">'Annual RB - Non Earning'!L741</f>
        <v>20.911608198690004</v>
      </c>
      <c r="J51" s="86">
        <f t="shared" ca="1" si="8"/>
        <v>17.371817295220005</v>
      </c>
      <c r="K51" s="87">
        <f t="shared" ca="1" si="7"/>
        <v>2.6809140553545664E-3</v>
      </c>
      <c r="L51" s="85">
        <f ca="1">'Annual RB - Non Earning'!M741</f>
        <v>26.748659769690001</v>
      </c>
      <c r="M51" s="85">
        <f t="shared" ca="1" si="2"/>
        <v>5.8370515709999964</v>
      </c>
    </row>
    <row r="52" spans="1:13" x14ac:dyDescent="0.25">
      <c r="A52" s="84" t="str">
        <f>'Annual RB - Non Earning'!A58</f>
        <v>PSL/PTN License Renewal</v>
      </c>
      <c r="D52" s="85">
        <f ca="1">'Annual RB - Non Earning'!G756</f>
        <v>8.2999319870649995</v>
      </c>
      <c r="E52" s="85">
        <f ca="1">'Annual RB - Non Earning'!H756</f>
        <v>25.969245580162998</v>
      </c>
      <c r="F52" s="85">
        <f ca="1">'Annual RB - Non Earning'!I756</f>
        <v>41.840206147012992</v>
      </c>
      <c r="G52" s="85">
        <f ca="1">'Annual RB - Non Earning'!J756</f>
        <v>52.225145801446992</v>
      </c>
      <c r="H52" s="85">
        <f ca="1">'Annual RB - Non Earning'!K756</f>
        <v>57.054267188680996</v>
      </c>
      <c r="I52" s="85">
        <f ca="1">'Annual RB - Non Earning'!L756</f>
        <v>61.681788575914993</v>
      </c>
      <c r="J52" s="86">
        <f t="shared" ca="1" si="8"/>
        <v>35.712542995751996</v>
      </c>
      <c r="K52" s="87">
        <f t="shared" ca="1" si="7"/>
        <v>5.5113553661487128E-3</v>
      </c>
      <c r="L52" s="85">
        <f ca="1">'Annual RB - Non Earning'!M756</f>
        <v>66.107709963149006</v>
      </c>
      <c r="M52" s="85">
        <f t="shared" ca="1" si="2"/>
        <v>4.4259213872340126</v>
      </c>
    </row>
    <row r="53" spans="1:13" x14ac:dyDescent="0.25">
      <c r="A53" s="80" t="str">
        <f>'Annual RB - Non Earning'!A60</f>
        <v>All other</v>
      </c>
      <c r="D53" s="82">
        <f ca="1">'Annual RB - Non Earning'!G771</f>
        <v>0.41425510930999765</v>
      </c>
      <c r="E53" s="82">
        <f ca="1">'Annual RB - Non Earning'!H771</f>
        <v>1.5989299461309949</v>
      </c>
      <c r="F53" s="82">
        <f ca="1">'Annual RB - Non Earning'!I771</f>
        <v>3.501042566268993</v>
      </c>
      <c r="G53" s="82">
        <f ca="1">'Annual RB - Non Earning'!J771</f>
        <v>5.9563535387229916</v>
      </c>
      <c r="H53" s="82">
        <f ca="1">'Annual RB - Non Earning'!K771</f>
        <v>8.0947896983769922</v>
      </c>
      <c r="I53" s="82">
        <f ca="1">'Annual RB - Non Earning'!L771</f>
        <v>8.9846146862709908</v>
      </c>
      <c r="J53" s="94">
        <f t="shared" ca="1" si="8"/>
        <v>7.3856847401399959</v>
      </c>
      <c r="K53" s="95">
        <f t="shared" ca="1" si="7"/>
        <v>1.1397993480916522E-3</v>
      </c>
      <c r="L53" s="82">
        <f ca="1">'Annual RB - Non Earning'!M771</f>
        <v>10.304429710404989</v>
      </c>
      <c r="M53" s="82">
        <f t="shared" ca="1" si="2"/>
        <v>1.3198150241339981</v>
      </c>
    </row>
    <row r="54" spans="1:13" x14ac:dyDescent="0.25">
      <c r="A54" s="80" t="str">
        <f>'Annual RB - Non Earning'!A61</f>
        <v>Growth: EPU</v>
      </c>
      <c r="D54" s="82">
        <f ca="1">'Annual RB - Non Earning'!G786</f>
        <v>33.481281897170007</v>
      </c>
      <c r="E54" s="82">
        <f ca="1">'Annual RB - Non Earning'!H786</f>
        <v>70.124418113648005</v>
      </c>
      <c r="F54" s="82">
        <f ca="1">'Annual RB - Non Earning'!I786</f>
        <v>72.657937680960003</v>
      </c>
      <c r="G54" s="82">
        <f ca="1">'Annual RB - Non Earning'!J786</f>
        <v>70.851803740679998</v>
      </c>
      <c r="H54" s="82">
        <f ca="1">'Annual RB - Non Earning'!K786</f>
        <v>68.491950394512003</v>
      </c>
      <c r="I54" s="82">
        <f ca="1">'Annual RB - Non Earning'!L786</f>
        <v>66.127842078743981</v>
      </c>
      <c r="J54" s="94">
        <f t="shared" ca="1" si="8"/>
        <v>-3.9965760349040238</v>
      </c>
      <c r="K54" s="95">
        <f t="shared" ca="1" si="7"/>
        <v>-6.1677351788725027E-4</v>
      </c>
      <c r="L54" s="82">
        <f ca="1">'Annual RB - Non Earning'!M786</f>
        <v>63.763733762975988</v>
      </c>
      <c r="M54" s="82">
        <f t="shared" ca="1" si="2"/>
        <v>-2.364108315767993</v>
      </c>
    </row>
    <row r="55" spans="1:13" x14ac:dyDescent="0.25">
      <c r="A55" s="90" t="s">
        <v>82</v>
      </c>
      <c r="B55" s="90"/>
      <c r="C55" s="91"/>
      <c r="D55" s="92">
        <f ca="1">D40+D48+D49+D53+D54</f>
        <v>105.29304843298999</v>
      </c>
      <c r="E55" s="92">
        <f t="shared" ref="E55:L55" ca="1" si="9">E40+E48+E49+E53+E54</f>
        <v>273.50743073891704</v>
      </c>
      <c r="F55" s="92">
        <f t="shared" ca="1" si="9"/>
        <v>403.52687052193102</v>
      </c>
      <c r="G55" s="92">
        <f t="shared" ca="1" si="9"/>
        <v>558.53466467059707</v>
      </c>
      <c r="H55" s="92">
        <f t="shared" ca="1" si="9"/>
        <v>701.13378617817511</v>
      </c>
      <c r="I55" s="92">
        <f t="shared" ca="1" si="9"/>
        <v>822.69428018759299</v>
      </c>
      <c r="J55" s="92">
        <f t="shared" ca="1" si="9"/>
        <v>549.18684944867607</v>
      </c>
      <c r="K55" s="93">
        <f t="shared" ca="1" si="7"/>
        <v>8.4753524555428589E-2</v>
      </c>
      <c r="L55" s="92">
        <f t="shared" ca="1" si="9"/>
        <v>953.75167231645105</v>
      </c>
      <c r="M55" s="92">
        <f t="shared" ca="1" si="2"/>
        <v>131.05739212885806</v>
      </c>
    </row>
    <row r="56" spans="1:13" x14ac:dyDescent="0.25">
      <c r="D56" s="82"/>
      <c r="E56" s="82"/>
      <c r="F56" s="82"/>
      <c r="G56" s="82"/>
      <c r="H56" s="82"/>
      <c r="I56" s="82"/>
      <c r="J56" s="94"/>
      <c r="K56" s="95"/>
      <c r="L56" s="82"/>
      <c r="M56" s="82">
        <f t="shared" si="2"/>
        <v>0</v>
      </c>
    </row>
    <row r="57" spans="1:13" x14ac:dyDescent="0.25">
      <c r="A57" s="79" t="str">
        <f>'Annual RB - Non Earning'!A64</f>
        <v>Eng &amp; Construction</v>
      </c>
      <c r="D57" s="82"/>
      <c r="E57" s="82"/>
      <c r="F57" s="82"/>
      <c r="G57" s="82"/>
      <c r="H57" s="82"/>
      <c r="I57" s="82"/>
      <c r="J57" s="94"/>
      <c r="K57" s="95"/>
      <c r="L57" s="82"/>
      <c r="M57" s="82">
        <f t="shared" si="2"/>
        <v>0</v>
      </c>
    </row>
    <row r="58" spans="1:13" x14ac:dyDescent="0.25">
      <c r="A58" s="80" t="str">
        <f>'Annual RB - Non Earning'!A65</f>
        <v>Hendry Land</v>
      </c>
      <c r="D58" s="82">
        <f ca="1">'Annual RB - Non Earning'!G819</f>
        <v>1.8935576367499998E-2</v>
      </c>
      <c r="E58" s="82">
        <f ca="1">'Annual RB - Non Earning'!H819</f>
        <v>15.465124416448502</v>
      </c>
      <c r="F58" s="82">
        <f ca="1">'Annual RB - Non Earning'!I819</f>
        <v>30.418149626163505</v>
      </c>
      <c r="G58" s="82">
        <f ca="1">'Annual RB - Non Earning'!J819</f>
        <v>29.466077807766503</v>
      </c>
      <c r="H58" s="82">
        <f ca="1">'Annual RB - Non Earning'!K819</f>
        <v>28.510390278969503</v>
      </c>
      <c r="I58" s="82">
        <f ca="1">'Annual RB - Non Earning'!L819</f>
        <v>27.554702750172503</v>
      </c>
      <c r="J58" s="94">
        <f ca="1">I58-E58</f>
        <v>12.089578333724001</v>
      </c>
      <c r="K58" s="95">
        <f ca="1">J58/$J$147</f>
        <v>1.8657299882556841E-3</v>
      </c>
      <c r="L58" s="82">
        <f ca="1">'Annual RB - Non Earning'!M819</f>
        <v>26.599015221375502</v>
      </c>
      <c r="M58" s="82">
        <f t="shared" ca="1" si="2"/>
        <v>-0.95568752879700014</v>
      </c>
    </row>
    <row r="59" spans="1:13" x14ac:dyDescent="0.25">
      <c r="A59" s="80" t="str">
        <f>'Annual RB - Non Earning'!A66</f>
        <v>Port, Cape, Riviera Mods Removal</v>
      </c>
      <c r="D59" s="82">
        <f ca="1">'Annual RB - Non Earning'!G834</f>
        <v>4.5668767414399998</v>
      </c>
      <c r="E59" s="82">
        <f ca="1">'Annual RB - Non Earning'!H834</f>
        <v>19.715709834465997</v>
      </c>
      <c r="F59" s="82">
        <f ca="1">'Annual RB - Non Earning'!I834</f>
        <v>33.522201798238001</v>
      </c>
      <c r="G59" s="82">
        <f ca="1">'Annual RB - Non Earning'!J834</f>
        <v>37.556295102609994</v>
      </c>
      <c r="H59" s="82">
        <f ca="1">'Annual RB - Non Earning'!K834</f>
        <v>37.875216198982002</v>
      </c>
      <c r="I59" s="82">
        <f ca="1">'Annual RB - Non Earning'!L834</f>
        <v>36.749813407353997</v>
      </c>
      <c r="J59" s="94">
        <f ca="1">I59-E59</f>
        <v>17.034103572888</v>
      </c>
      <c r="K59" s="95">
        <f ca="1">J59/$J$147</f>
        <v>2.6287962228043063E-3</v>
      </c>
      <c r="L59" s="82">
        <f ca="1">'Annual RB - Non Earning'!M834</f>
        <v>35.480281015726007</v>
      </c>
      <c r="M59" s="82">
        <f t="shared" ca="1" si="2"/>
        <v>-1.2695323916279904</v>
      </c>
    </row>
    <row r="60" spans="1:13" x14ac:dyDescent="0.25">
      <c r="A60" s="80" t="str">
        <f>'Annual RB - Non Earning'!A67</f>
        <v>Other</v>
      </c>
      <c r="D60" s="82">
        <f ca="1">'Annual RB - Non Earning'!G849</f>
        <v>0.55401388155500031</v>
      </c>
      <c r="E60" s="82">
        <f ca="1">'Annual RB - Non Earning'!H849</f>
        <v>1.8728900443519971</v>
      </c>
      <c r="F60" s="82">
        <f ca="1">'Annual RB - Non Earning'!I849</f>
        <v>3.6430857797519947</v>
      </c>
      <c r="G60" s="82">
        <f ca="1">'Annual RB - Non Earning'!J849</f>
        <v>15.283528595267994</v>
      </c>
      <c r="H60" s="82">
        <f ca="1">'Annual RB - Non Earning'!K849</f>
        <v>33.894547317983992</v>
      </c>
      <c r="I60" s="82">
        <f ca="1">'Annual RB - Non Earning'!L849</f>
        <v>42.603166040699989</v>
      </c>
      <c r="J60" s="94">
        <f ca="1">I60-E60</f>
        <v>40.730275996347991</v>
      </c>
      <c r="K60" s="95">
        <f ca="1">J60/$J$147</f>
        <v>6.2857194236739843E-3</v>
      </c>
      <c r="L60" s="82">
        <f ca="1">'Annual RB - Non Earning'!M849</f>
        <v>44.025384763416</v>
      </c>
      <c r="M60" s="82">
        <f t="shared" ca="1" si="2"/>
        <v>1.4222187227160106</v>
      </c>
    </row>
    <row r="61" spans="1:13" x14ac:dyDescent="0.25">
      <c r="A61" s="90" t="s">
        <v>83</v>
      </c>
      <c r="B61" s="90"/>
      <c r="C61" s="91"/>
      <c r="D61" s="92">
        <f t="shared" ref="D61:I61" ca="1" si="10">SUM(D58:D60)</f>
        <v>5.1398261993625001</v>
      </c>
      <c r="E61" s="92">
        <f t="shared" ca="1" si="10"/>
        <v>37.053724295266498</v>
      </c>
      <c r="F61" s="92">
        <f t="shared" ca="1" si="10"/>
        <v>67.583437204153498</v>
      </c>
      <c r="G61" s="92">
        <f t="shared" ca="1" si="10"/>
        <v>82.305901505644499</v>
      </c>
      <c r="H61" s="92">
        <f t="shared" ca="1" si="10"/>
        <v>100.2801537959355</v>
      </c>
      <c r="I61" s="92">
        <f t="shared" ca="1" si="10"/>
        <v>106.9076821982265</v>
      </c>
      <c r="J61" s="92">
        <f ca="1">SUM(J58:J60)</f>
        <v>69.853957902959991</v>
      </c>
      <c r="K61" s="93">
        <f ca="1">J61/$J$147</f>
        <v>1.0780245634733975E-2</v>
      </c>
      <c r="L61" s="92">
        <f ca="1">SUM(L58:L60)</f>
        <v>106.1046810005175</v>
      </c>
      <c r="M61" s="92">
        <f t="shared" ca="1" si="2"/>
        <v>-0.80300119770899414</v>
      </c>
    </row>
    <row r="62" spans="1:13" x14ac:dyDescent="0.25">
      <c r="A62" s="84"/>
      <c r="D62" s="82"/>
      <c r="E62" s="82"/>
      <c r="F62" s="82"/>
      <c r="G62" s="82"/>
      <c r="H62" s="82"/>
      <c r="I62" s="82"/>
      <c r="J62" s="94"/>
      <c r="K62" s="95"/>
      <c r="L62" s="82"/>
      <c r="M62" s="82">
        <f t="shared" si="2"/>
        <v>0</v>
      </c>
    </row>
    <row r="63" spans="1:13" x14ac:dyDescent="0.25">
      <c r="A63" s="79" t="str">
        <f>'Annual RB - Non Earning'!A70</f>
        <v>Info Management</v>
      </c>
      <c r="D63" s="82"/>
      <c r="E63" s="82"/>
      <c r="F63" s="82"/>
      <c r="G63" s="82"/>
      <c r="H63" s="82"/>
      <c r="I63" s="82"/>
      <c r="J63" s="94"/>
      <c r="K63" s="95"/>
      <c r="L63" s="82"/>
      <c r="M63" s="82">
        <f t="shared" si="2"/>
        <v>0</v>
      </c>
    </row>
    <row r="64" spans="1:13" x14ac:dyDescent="0.25">
      <c r="A64" s="80" t="str">
        <f>'Annual RB - Non Earning'!A71</f>
        <v xml:space="preserve">Customer Facing Applications </v>
      </c>
      <c r="D64" s="82">
        <f ca="1">'Annual RB - Non Earning'!G882</f>
        <v>4.4528399999999992</v>
      </c>
      <c r="E64" s="82">
        <f ca="1">'Annual RB - Non Earning'!H882</f>
        <v>16.182003999999999</v>
      </c>
      <c r="F64" s="82">
        <f ca="1">'Annual RB - Non Earning'!I882</f>
        <v>40.320451999999996</v>
      </c>
      <c r="G64" s="82">
        <f ca="1">'Annual RB - Non Earning'!J882</f>
        <v>82.026139999999998</v>
      </c>
      <c r="H64" s="82">
        <f ca="1">'Annual RB - Non Earning'!K882</f>
        <v>138.463988</v>
      </c>
      <c r="I64" s="82">
        <f ca="1">'Annual RB - Non Earning'!L882</f>
        <v>193.36007599999999</v>
      </c>
      <c r="J64" s="94">
        <f t="shared" ref="J64:J70" ca="1" si="11">I64-E64</f>
        <v>177.17807199999999</v>
      </c>
      <c r="K64" s="95">
        <f t="shared" ref="K64:K71" ca="1" si="12">J64/$J$147</f>
        <v>2.7343091137397763E-2</v>
      </c>
      <c r="L64" s="82">
        <f ca="1">'Annual RB - Non Earning'!M882</f>
        <v>241.57072399999998</v>
      </c>
      <c r="M64" s="82">
        <f t="shared" ca="1" si="2"/>
        <v>48.210647999999992</v>
      </c>
    </row>
    <row r="65" spans="1:13" x14ac:dyDescent="0.25">
      <c r="A65" s="84" t="str">
        <f>'Annual RB - Non Earning'!A72</f>
        <v>Customer Service Projects</v>
      </c>
      <c r="D65" s="85">
        <f ca="1">'Annual RB - Non Earning'!G897</f>
        <v>3.6282399999999999</v>
      </c>
      <c r="E65" s="85">
        <f ca="1">'Annual RB - Non Earning'!H897</f>
        <v>11.978687999999998</v>
      </c>
      <c r="F65" s="85">
        <f ca="1">'Annual RB - Non Earning'!I897</f>
        <v>23.596575999999999</v>
      </c>
      <c r="G65" s="85">
        <f ca="1">'Annual RB - Non Earning'!J897</f>
        <v>42.049695999999997</v>
      </c>
      <c r="H65" s="85">
        <f ca="1">'Annual RB - Non Earning'!K897</f>
        <v>68.010015999999993</v>
      </c>
      <c r="I65" s="85">
        <f ca="1">'Annual RB - Non Earning'!L897</f>
        <v>93.901215999999991</v>
      </c>
      <c r="J65" s="86">
        <f t="shared" ca="1" si="11"/>
        <v>81.922528</v>
      </c>
      <c r="K65" s="87">
        <f t="shared" ca="1" si="12"/>
        <v>1.2642733516763972E-2</v>
      </c>
      <c r="L65" s="85">
        <f ca="1">'Annual RB - Non Earning'!M897</f>
        <v>117.71305599999998</v>
      </c>
      <c r="M65" s="85">
        <f t="shared" ca="1" si="2"/>
        <v>23.811839999999989</v>
      </c>
    </row>
    <row r="66" spans="1:13" x14ac:dyDescent="0.25">
      <c r="A66" s="84" t="str">
        <f>'Annual RB - Non Earning'!A73</f>
        <v>AMI / Smart Grid</v>
      </c>
      <c r="D66" s="85">
        <f ca="1">'Annual RB - Non Earning'!G912</f>
        <v>0</v>
      </c>
      <c r="E66" s="85">
        <f ca="1">'Annual RB - Non Earning'!H912</f>
        <v>0.29772399999999999</v>
      </c>
      <c r="F66" s="85">
        <f ca="1">'Annual RB - Non Earning'!I912</f>
        <v>3.5083160000000002</v>
      </c>
      <c r="G66" s="85">
        <f ca="1">'Annual RB - Non Earning'!J912</f>
        <v>11.759012</v>
      </c>
      <c r="H66" s="85">
        <f ca="1">'Annual RB - Non Earning'!K912</f>
        <v>21.547628</v>
      </c>
      <c r="I66" s="85">
        <f ca="1">'Annual RB - Non Earning'!L912</f>
        <v>25.395764</v>
      </c>
      <c r="J66" s="86">
        <f t="shared" ca="1" si="11"/>
        <v>25.098040000000001</v>
      </c>
      <c r="K66" s="87">
        <f t="shared" ca="1" si="12"/>
        <v>3.8732670885483762E-3</v>
      </c>
      <c r="L66" s="85">
        <f ca="1">'Annual RB - Non Earning'!M912</f>
        <v>26.020220000000002</v>
      </c>
      <c r="M66" s="85">
        <f t="shared" ca="1" si="2"/>
        <v>0.62445600000000212</v>
      </c>
    </row>
    <row r="67" spans="1:13" x14ac:dyDescent="0.25">
      <c r="A67" s="84" t="str">
        <f>'Annual RB - Non Earning'!A74</f>
        <v>Marketing and communications</v>
      </c>
      <c r="D67" s="85">
        <f ca="1">'Annual RB - Non Earning'!G927</f>
        <v>0.28860999999999998</v>
      </c>
      <c r="E67" s="85">
        <f ca="1">'Annual RB - Non Earning'!H927</f>
        <v>1.8092900000000001</v>
      </c>
      <c r="F67" s="85">
        <f ca="1">'Annual RB - Non Earning'!I927</f>
        <v>6.2615420000000004</v>
      </c>
      <c r="G67" s="85">
        <f ca="1">'Annual RB - Non Earning'!J927</f>
        <v>13.300946</v>
      </c>
      <c r="H67" s="85">
        <f ca="1">'Annual RB - Non Earning'!K927</f>
        <v>19.825790000000001</v>
      </c>
      <c r="I67" s="85">
        <f ca="1">'Annual RB - Non Earning'!L927</f>
        <v>22.936874000000003</v>
      </c>
      <c r="J67" s="86">
        <f t="shared" ca="1" si="11"/>
        <v>21.127584000000002</v>
      </c>
      <c r="K67" s="87">
        <f t="shared" ca="1" si="12"/>
        <v>3.2605245576045488E-3</v>
      </c>
      <c r="L67" s="85">
        <f ca="1">'Annual RB - Non Earning'!M927</f>
        <v>21.284438000000002</v>
      </c>
      <c r="M67" s="85">
        <f t="shared" ca="1" si="2"/>
        <v>-1.6524360000000016</v>
      </c>
    </row>
    <row r="68" spans="1:13" x14ac:dyDescent="0.25">
      <c r="A68" s="84" t="str">
        <f>'Annual RB - Non Earning'!A75</f>
        <v>Power Delivery</v>
      </c>
      <c r="D68" s="85">
        <f ca="1">'Annual RB - Non Earning'!G942</f>
        <v>0.53598999999999997</v>
      </c>
      <c r="E68" s="85">
        <f ca="1">'Annual RB - Non Earning'!H942</f>
        <v>2.0963019999999997</v>
      </c>
      <c r="F68" s="85">
        <f ca="1">'Annual RB - Non Earning'!I942</f>
        <v>6.9540179999999996</v>
      </c>
      <c r="G68" s="85">
        <f ca="1">'Annual RB - Non Earning'!J942</f>
        <v>14.916485999999999</v>
      </c>
      <c r="H68" s="85">
        <f ca="1">'Annual RB - Non Earning'!K942</f>
        <v>29.080553999999999</v>
      </c>
      <c r="I68" s="85">
        <f ca="1">'Annual RB - Non Earning'!L942</f>
        <v>51.126221999999999</v>
      </c>
      <c r="J68" s="86">
        <f t="shared" ca="1" si="11"/>
        <v>49.029919999999997</v>
      </c>
      <c r="K68" s="87">
        <f t="shared" ca="1" si="12"/>
        <v>7.5665659744808675E-3</v>
      </c>
      <c r="L68" s="85">
        <f ca="1">'Annual RB - Non Earning'!M942</f>
        <v>76.55301</v>
      </c>
      <c r="M68" s="85">
        <f t="shared" ca="1" si="2"/>
        <v>25.426788000000002</v>
      </c>
    </row>
    <row r="69" spans="1:13" x14ac:dyDescent="0.25">
      <c r="A69" s="80" t="str">
        <f>'Annual RB - Non Earning'!A77</f>
        <v>Other Corp Applications</v>
      </c>
      <c r="D69" s="82">
        <f ca="1">'Annual RB - Non Earning'!G957</f>
        <v>5.9783499999999989</v>
      </c>
      <c r="E69" s="82">
        <f ca="1">'Annual RB - Non Earning'!H957</f>
        <v>18.277989999999996</v>
      </c>
      <c r="F69" s="82">
        <f ca="1">'Annual RB - Non Earning'!I957</f>
        <v>27.423593999999994</v>
      </c>
      <c r="G69" s="82">
        <f ca="1">'Annual RB - Non Earning'!J957</f>
        <v>37.086941999999993</v>
      </c>
      <c r="H69" s="82">
        <f ca="1">'Annual RB - Non Earning'!K957</f>
        <v>46.391249999999992</v>
      </c>
      <c r="I69" s="82">
        <f ca="1">'Annual RB - Non Earning'!L957</f>
        <v>50.724677999999997</v>
      </c>
      <c r="J69" s="94">
        <f t="shared" ca="1" si="11"/>
        <v>32.446688000000002</v>
      </c>
      <c r="K69" s="95">
        <f t="shared" ca="1" si="12"/>
        <v>5.0073507239130049E-3</v>
      </c>
      <c r="L69" s="82">
        <f ca="1">'Annual RB - Non Earning'!M957</f>
        <v>54.217146</v>
      </c>
      <c r="M69" s="82">
        <f t="shared" ref="M69:M131" ca="1" si="13">+L69-I69</f>
        <v>3.4924680000000023</v>
      </c>
    </row>
    <row r="70" spans="1:13" x14ac:dyDescent="0.25">
      <c r="A70" s="80" t="str">
        <f>'Annual RB - Non Earning'!A78</f>
        <v>Infrastructure Srvcs &amp; Other</v>
      </c>
      <c r="D70" s="82">
        <f ca="1">'Annual RB - Non Earning'!G972</f>
        <v>20.862380000000002</v>
      </c>
      <c r="E70" s="82">
        <f ca="1">'Annual RB - Non Earning'!H972</f>
        <v>62.412592000000004</v>
      </c>
      <c r="F70" s="82">
        <f ca="1">'Annual RB - Non Earning'!I972</f>
        <v>96.88127200000001</v>
      </c>
      <c r="G70" s="82">
        <f ca="1">'Annual RB - Non Earning'!J972</f>
        <v>122.39624800000003</v>
      </c>
      <c r="H70" s="82">
        <f ca="1">'Annual RB - Non Earning'!K972</f>
        <v>145.06962400000003</v>
      </c>
      <c r="I70" s="82">
        <f ca="1">'Annual RB - Non Earning'!L972</f>
        <v>159.10684000000003</v>
      </c>
      <c r="J70" s="94">
        <f t="shared" ca="1" si="11"/>
        <v>96.69424800000003</v>
      </c>
      <c r="K70" s="95">
        <f t="shared" ca="1" si="12"/>
        <v>1.4922386307071579E-2</v>
      </c>
      <c r="L70" s="82">
        <f ca="1">'Annual RB - Non Earning'!M972</f>
        <v>167.67781600000006</v>
      </c>
      <c r="M70" s="82">
        <f t="shared" ca="1" si="13"/>
        <v>8.5709760000000301</v>
      </c>
    </row>
    <row r="71" spans="1:13" x14ac:dyDescent="0.25">
      <c r="A71" s="90" t="s">
        <v>84</v>
      </c>
      <c r="B71" s="90"/>
      <c r="C71" s="91"/>
      <c r="D71" s="92">
        <f ca="1">D64+D69+D70</f>
        <v>31.293569999999999</v>
      </c>
      <c r="E71" s="92">
        <f t="shared" ref="E71:J71" ca="1" si="14">E64+E69+E70</f>
        <v>96.872585999999998</v>
      </c>
      <c r="F71" s="92">
        <f t="shared" ca="1" si="14"/>
        <v>164.62531799999999</v>
      </c>
      <c r="G71" s="92">
        <f t="shared" ca="1" si="14"/>
        <v>241.50933000000003</v>
      </c>
      <c r="H71" s="92">
        <f t="shared" ca="1" si="14"/>
        <v>329.92486200000002</v>
      </c>
      <c r="I71" s="92">
        <f t="shared" ca="1" si="14"/>
        <v>403.19159400000001</v>
      </c>
      <c r="J71" s="92">
        <f t="shared" ca="1" si="14"/>
        <v>306.319008</v>
      </c>
      <c r="K71" s="93">
        <f t="shared" ca="1" si="12"/>
        <v>4.7272828168382339E-2</v>
      </c>
      <c r="L71" s="92">
        <f ca="1">L64+L69+L70</f>
        <v>463.46568600000006</v>
      </c>
      <c r="M71" s="92">
        <f t="shared" ca="1" si="13"/>
        <v>60.274092000000053</v>
      </c>
    </row>
    <row r="72" spans="1:13" x14ac:dyDescent="0.25">
      <c r="D72" s="82"/>
      <c r="E72" s="82"/>
      <c r="F72" s="82"/>
      <c r="G72" s="82"/>
      <c r="H72" s="82"/>
      <c r="I72" s="82"/>
      <c r="J72" s="94"/>
      <c r="K72" s="95"/>
      <c r="L72" s="82"/>
      <c r="M72" s="82">
        <f t="shared" si="13"/>
        <v>0</v>
      </c>
    </row>
    <row r="73" spans="1:13" x14ac:dyDescent="0.25">
      <c r="A73" s="79" t="str">
        <f>'Annual RB - Non Earning'!A81</f>
        <v>Other</v>
      </c>
      <c r="D73" s="82"/>
      <c r="E73" s="82"/>
      <c r="F73" s="82"/>
      <c r="G73" s="82"/>
      <c r="H73" s="82"/>
      <c r="I73" s="82"/>
      <c r="J73" s="94"/>
      <c r="K73" s="95"/>
      <c r="L73" s="82"/>
      <c r="M73" s="82">
        <f t="shared" si="13"/>
        <v>0</v>
      </c>
    </row>
    <row r="74" spans="1:13" x14ac:dyDescent="0.25">
      <c r="A74" s="80" t="str">
        <f>'Annual RB - Non Earning'!A82</f>
        <v>Corp Real Estate</v>
      </c>
      <c r="D74" s="82">
        <f ca="1">'Annual RB - Non Earning'!G1005</f>
        <v>6.3795222826349995</v>
      </c>
      <c r="E74" s="82">
        <f ca="1">'Annual RB - Non Earning'!H1005</f>
        <v>22.145427190435999</v>
      </c>
      <c r="F74" s="82">
        <f ca="1">'Annual RB - Non Earning'!I1005</f>
        <v>39.615470582211998</v>
      </c>
      <c r="G74" s="82">
        <f ca="1">'Annual RB - Non Earning'!J1005</f>
        <v>62.304944400231996</v>
      </c>
      <c r="H74" s="82">
        <f ca="1">'Annual RB - Non Earning'!K1005</f>
        <v>106.40617050305201</v>
      </c>
      <c r="I74" s="82">
        <f ca="1">'Annual RB - Non Earning'!L1005</f>
        <v>173.29299660587202</v>
      </c>
      <c r="J74" s="94">
        <f ca="1">I74-E74</f>
        <v>151.14756941543601</v>
      </c>
      <c r="K74" s="95">
        <f ca="1">J74/$J$147</f>
        <v>2.3325921312217585E-2</v>
      </c>
      <c r="L74" s="82">
        <f ca="1">'Annual RB - Non Earning'!M1005</f>
        <v>687.91082270869197</v>
      </c>
      <c r="M74" s="82">
        <f t="shared" ca="1" si="13"/>
        <v>514.61782610281989</v>
      </c>
    </row>
    <row r="75" spans="1:13" x14ac:dyDescent="0.25">
      <c r="A75" s="80" t="str">
        <f>'Annual RB - Non Earning'!A83</f>
        <v>Meters</v>
      </c>
      <c r="D75" s="82">
        <f ca="1">'Annual RB - Non Earning'!G1020</f>
        <v>6.5112408475850003</v>
      </c>
      <c r="E75" s="82">
        <f ca="1">'Annual RB - Non Earning'!H1020</f>
        <v>19.813786814251998</v>
      </c>
      <c r="F75" s="82">
        <f ca="1">'Annual RB - Non Earning'!I1020</f>
        <v>30.644196924012</v>
      </c>
      <c r="G75" s="82">
        <f ca="1">'Annual RB - Non Earning'!J1020</f>
        <v>43.439817068567997</v>
      </c>
      <c r="H75" s="82">
        <f ca="1">'Annual RB - Non Earning'!K1020</f>
        <v>61.130447376324</v>
      </c>
      <c r="I75" s="82">
        <f ca="1">'Annual RB - Non Earning'!L1020</f>
        <v>81.024277684079991</v>
      </c>
      <c r="J75" s="94">
        <f ca="1">I75-E75</f>
        <v>61.210490869827993</v>
      </c>
      <c r="K75" s="95">
        <f ca="1">J75/$J$147</f>
        <v>9.4463384296142507E-3</v>
      </c>
      <c r="L75" s="82">
        <f ca="1">'Annual RB - Non Earning'!M1020</f>
        <v>104.43170799183599</v>
      </c>
      <c r="M75" s="82">
        <f t="shared" ca="1" si="13"/>
        <v>23.407430307756002</v>
      </c>
    </row>
    <row r="76" spans="1:13" x14ac:dyDescent="0.25">
      <c r="A76" s="80" t="str">
        <f>'Annual RB - Non Earning'!A84</f>
        <v>Net Other</v>
      </c>
      <c r="D76" s="82">
        <f ca="1">'Annual RB - Non Earning'!G1035</f>
        <v>-18.44936749723993</v>
      </c>
      <c r="E76" s="82">
        <f ca="1">'Annual RB - Non Earning'!H1035</f>
        <v>-37.962988920938827</v>
      </c>
      <c r="F76" s="82">
        <f ca="1">'Annual RB - Non Earning'!I1035</f>
        <v>-46.17393393691701</v>
      </c>
      <c r="G76" s="82">
        <f ca="1">'Annual RB - Non Earning'!J1035</f>
        <v>-57.115220707955238</v>
      </c>
      <c r="H76" s="82">
        <f ca="1">'Annual RB - Non Earning'!K1035</f>
        <v>-58.973212070993227</v>
      </c>
      <c r="I76" s="82">
        <f ca="1">'Annual RB - Non Earning'!L1035</f>
        <v>-54.197603434031222</v>
      </c>
      <c r="J76" s="94">
        <f ca="1">I76-E76</f>
        <v>-16.234614513092396</v>
      </c>
      <c r="K76" s="95">
        <f ca="1">J76/$J$147</f>
        <v>-2.5054146893076349E-3</v>
      </c>
      <c r="L76" s="82">
        <f ca="1">'Annual RB - Non Earning'!M1035</f>
        <v>-56.026794797069215</v>
      </c>
      <c r="M76" s="82">
        <f t="shared" ca="1" si="13"/>
        <v>-1.8291913630379923</v>
      </c>
    </row>
    <row r="77" spans="1:13" x14ac:dyDescent="0.25">
      <c r="D77" s="82"/>
      <c r="E77" s="82"/>
      <c r="F77" s="82"/>
      <c r="G77" s="82"/>
      <c r="H77" s="82"/>
      <c r="I77" s="82"/>
      <c r="J77" s="94"/>
      <c r="K77" s="95">
        <f>J77/$J$147</f>
        <v>0</v>
      </c>
      <c r="L77" s="82"/>
      <c r="M77" s="82">
        <f t="shared" si="13"/>
        <v>0</v>
      </c>
    </row>
    <row r="78" spans="1:13" s="96" customFormat="1" ht="13.8" thickBot="1" x14ac:dyDescent="0.3">
      <c r="A78" s="96" t="s">
        <v>85</v>
      </c>
      <c r="D78" s="97" t="e">
        <f t="shared" ref="D78:L78" ca="1" si="15">D25+D37+D55+D61+D71+SUM(D74:D76)</f>
        <v>#REF!</v>
      </c>
      <c r="E78" s="97">
        <f t="shared" ca="1" si="15"/>
        <v>1845.4277220379627</v>
      </c>
      <c r="F78" s="97">
        <f t="shared" ca="1" si="15"/>
        <v>3459.6584102561319</v>
      </c>
      <c r="G78" s="97">
        <f t="shared" ca="1" si="15"/>
        <v>5452.5807806647817</v>
      </c>
      <c r="H78" s="97">
        <f t="shared" ca="1" si="15"/>
        <v>7534.6531099419008</v>
      </c>
      <c r="I78" s="97">
        <f t="shared" ca="1" si="15"/>
        <v>9784.8930336089052</v>
      </c>
      <c r="J78" s="97">
        <f t="shared" ca="1" si="15"/>
        <v>7939.4653115709416</v>
      </c>
      <c r="K78" s="98">
        <f ca="1">J78/$J$147</f>
        <v>1.2252618010003653</v>
      </c>
      <c r="L78" s="97">
        <f t="shared" ca="1" si="15"/>
        <v>12525.175760250739</v>
      </c>
      <c r="M78" s="97">
        <f t="shared" ca="1" si="13"/>
        <v>2740.2827266418335</v>
      </c>
    </row>
    <row r="79" spans="1:13" ht="13.8" thickTop="1" x14ac:dyDescent="0.25">
      <c r="D79" s="82"/>
      <c r="E79" s="82"/>
      <c r="F79" s="82"/>
      <c r="G79" s="82"/>
      <c r="H79" s="82"/>
      <c r="I79" s="82"/>
      <c r="J79" s="94"/>
      <c r="K79" s="95"/>
      <c r="L79" s="82"/>
      <c r="M79" s="82">
        <f t="shared" si="13"/>
        <v>0</v>
      </c>
    </row>
    <row r="80" spans="1:13" x14ac:dyDescent="0.25">
      <c r="A80" s="76" t="s">
        <v>86</v>
      </c>
      <c r="D80" s="82"/>
      <c r="E80" s="82"/>
      <c r="F80" s="82"/>
      <c r="G80" s="82"/>
      <c r="H80" s="82"/>
      <c r="I80" s="82"/>
      <c r="J80" s="94"/>
      <c r="K80" s="95"/>
      <c r="L80" s="82"/>
      <c r="M80" s="82">
        <f t="shared" si="13"/>
        <v>0</v>
      </c>
    </row>
    <row r="81" spans="1:13" x14ac:dyDescent="0.25">
      <c r="A81" s="79" t="str">
        <f>'Annual RB - Earning'!A5</f>
        <v>Power Generation</v>
      </c>
      <c r="D81" s="82"/>
      <c r="E81" s="82"/>
      <c r="F81" s="82"/>
      <c r="G81" s="82"/>
      <c r="H81" s="82"/>
      <c r="I81" s="82"/>
      <c r="J81" s="94"/>
      <c r="K81" s="95"/>
      <c r="L81" s="82"/>
      <c r="M81" s="82">
        <f t="shared" si="13"/>
        <v>0</v>
      </c>
    </row>
    <row r="82" spans="1:13" x14ac:dyDescent="0.25">
      <c r="A82" s="80" t="str">
        <f>'Annual RB - Earning'!A6</f>
        <v>.05 CT Parts</v>
      </c>
      <c r="D82" s="82">
        <f ca="1">'Annual RB - Earning'!G98</f>
        <v>0</v>
      </c>
      <c r="E82" s="82">
        <f ca="1">'Annual RB - Earning'!H98</f>
        <v>0</v>
      </c>
      <c r="F82" s="82">
        <f ca="1">'Annual RB - Earning'!I98</f>
        <v>0</v>
      </c>
      <c r="G82" s="82">
        <f ca="1">'Annual RB - Earning'!J98</f>
        <v>165.98400000000001</v>
      </c>
      <c r="H82" s="82">
        <f ca="1">'Annual RB - Earning'!K98</f>
        <v>331.44000000000005</v>
      </c>
      <c r="I82" s="82">
        <f ca="1">'Annual RB - Earning'!L98</f>
        <v>338.61599999999999</v>
      </c>
      <c r="J82" s="94">
        <f ca="1">I82-E82</f>
        <v>338.61599999999999</v>
      </c>
      <c r="K82" s="95">
        <f ca="1">J82/$J$147</f>
        <v>5.2257076985130983E-2</v>
      </c>
      <c r="L82" s="82">
        <f ca="1">'Annual RB - Earning'!M98</f>
        <v>336.26400000000001</v>
      </c>
      <c r="M82" s="82">
        <f t="shared" ca="1" si="13"/>
        <v>-2.3519999999999754</v>
      </c>
    </row>
    <row r="83" spans="1:13" x14ac:dyDescent="0.25">
      <c r="A83" s="90" t="str">
        <f>'Annual RB - Earning'!A7</f>
        <v>Total Power Generation</v>
      </c>
      <c r="D83" s="99">
        <f ca="1">D82</f>
        <v>0</v>
      </c>
      <c r="E83" s="99">
        <f t="shared" ref="E83:L83" ca="1" si="16">E82</f>
        <v>0</v>
      </c>
      <c r="F83" s="99">
        <f t="shared" ca="1" si="16"/>
        <v>0</v>
      </c>
      <c r="G83" s="99">
        <f t="shared" ca="1" si="16"/>
        <v>165.98400000000001</v>
      </c>
      <c r="H83" s="99">
        <f t="shared" ca="1" si="16"/>
        <v>331.44000000000005</v>
      </c>
      <c r="I83" s="99">
        <f t="shared" ca="1" si="16"/>
        <v>338.61599999999999</v>
      </c>
      <c r="J83" s="99">
        <f t="shared" ca="1" si="16"/>
        <v>338.61599999999999</v>
      </c>
      <c r="K83" s="93">
        <f ca="1">J83/$J$147</f>
        <v>5.2257076985130983E-2</v>
      </c>
      <c r="L83" s="99">
        <f t="shared" ca="1" si="16"/>
        <v>336.26400000000001</v>
      </c>
      <c r="M83" s="99">
        <f t="shared" ca="1" si="13"/>
        <v>-2.3519999999999754</v>
      </c>
    </row>
    <row r="84" spans="1:13" x14ac:dyDescent="0.25">
      <c r="A84" s="90"/>
      <c r="D84" s="82"/>
      <c r="E84" s="82"/>
      <c r="F84" s="82"/>
      <c r="G84" s="82"/>
      <c r="H84" s="82"/>
      <c r="I84" s="82"/>
      <c r="J84" s="94"/>
      <c r="K84" s="95"/>
      <c r="L84" s="82"/>
      <c r="M84" s="82">
        <f t="shared" si="13"/>
        <v>0</v>
      </c>
    </row>
    <row r="85" spans="1:13" x14ac:dyDescent="0.25">
      <c r="A85" s="79" t="str">
        <f>'Annual RB - Earning'!A9</f>
        <v>Nuclear</v>
      </c>
      <c r="D85" s="82"/>
      <c r="E85" s="82"/>
      <c r="F85" s="82"/>
      <c r="G85" s="82"/>
      <c r="H85" s="82"/>
      <c r="I85" s="82"/>
      <c r="J85" s="94"/>
      <c r="K85" s="95"/>
      <c r="L85" s="82"/>
      <c r="M85" s="82">
        <f t="shared" si="13"/>
        <v>0</v>
      </c>
    </row>
    <row r="86" spans="1:13" x14ac:dyDescent="0.25">
      <c r="A86" s="80" t="str">
        <f>'Annual RB - Earning'!A10</f>
        <v>Extended Power Uprate (EPU)</v>
      </c>
      <c r="D86" s="82">
        <f ca="1">'Annual RB - Earning'!G131</f>
        <v>0</v>
      </c>
      <c r="E86" s="82">
        <f ca="1">'Annual RB - Earning'!H131</f>
        <v>0</v>
      </c>
      <c r="F86" s="82">
        <f ca="1">'Annual RB - Earning'!I131</f>
        <v>0</v>
      </c>
      <c r="G86" s="82">
        <f ca="1">'Annual RB - Earning'!J131</f>
        <v>0</v>
      </c>
      <c r="H86" s="82">
        <f ca="1">'Annual RB - Earning'!K131</f>
        <v>0</v>
      </c>
      <c r="I86" s="82">
        <f ca="1">'Annual RB - Earning'!L131</f>
        <v>0</v>
      </c>
      <c r="J86" s="94">
        <f ca="1">I86-E86</f>
        <v>0</v>
      </c>
      <c r="K86" s="95">
        <f t="shared" ref="K86:K91" ca="1" si="17">J86/$J$147</f>
        <v>0</v>
      </c>
      <c r="L86" s="82">
        <f ca="1">'Annual RB - Earning'!M131</f>
        <v>0</v>
      </c>
      <c r="M86" s="82">
        <f t="shared" ca="1" si="13"/>
        <v>0</v>
      </c>
    </row>
    <row r="87" spans="1:13" x14ac:dyDescent="0.25">
      <c r="A87" s="80" t="str">
        <f>'Annual RB - Earning'!A11</f>
        <v>St. Lucie Reactor Coolant Pumps (RCP)</v>
      </c>
      <c r="D87" s="82">
        <f ca="1">'Annual RB - Earning'!G146</f>
        <v>16.549659751059998</v>
      </c>
      <c r="E87" s="82">
        <f ca="1">'Annual RB - Earning'!H146</f>
        <v>48.816749680414993</v>
      </c>
      <c r="F87" s="82">
        <f ca="1">'Annual RB - Earning'!I146</f>
        <v>72.827738841568987</v>
      </c>
      <c r="G87" s="82">
        <f ca="1">'Annual RB - Earning'!J146</f>
        <v>93.322060436087</v>
      </c>
      <c r="H87" s="82">
        <f ca="1">'Annual RB - Earning'!K146</f>
        <v>111.25318565940501</v>
      </c>
      <c r="I87" s="82">
        <f ca="1">'Annual RB - Earning'!L146</f>
        <v>116.43071088272299</v>
      </c>
      <c r="J87" s="94">
        <f ca="1">I87-E87</f>
        <v>67.613961202307991</v>
      </c>
      <c r="K87" s="95">
        <f t="shared" ca="1" si="17"/>
        <v>1.0434557067057282E-2</v>
      </c>
      <c r="L87" s="82">
        <f ca="1">'Annual RB - Earning'!M146</f>
        <v>114.35063610604098</v>
      </c>
      <c r="M87" s="82">
        <f t="shared" ca="1" si="13"/>
        <v>-2.0800747766820109</v>
      </c>
    </row>
    <row r="88" spans="1:13" x14ac:dyDescent="0.25">
      <c r="A88" s="80" t="str">
        <f>'Annual RB - Earning'!A12</f>
        <v>Turkey Pt. Excellence (TPE)</v>
      </c>
      <c r="D88" s="82">
        <f ca="1">'Annual RB - Earning'!G161</f>
        <v>19.126721140489998</v>
      </c>
      <c r="E88" s="82">
        <f ca="1">'Annual RB - Earning'!H161</f>
        <v>41.512136804526996</v>
      </c>
      <c r="F88" s="82">
        <f ca="1">'Annual RB - Earning'!I161</f>
        <v>45.169745075281</v>
      </c>
      <c r="G88" s="82">
        <f ca="1">'Annual RB - Earning'!J161</f>
        <v>45.289315361694996</v>
      </c>
      <c r="H88" s="82">
        <f ca="1">'Annual RB - Earning'!K161</f>
        <v>44.716228440108992</v>
      </c>
      <c r="I88" s="82">
        <f ca="1">'Annual RB - Earning'!L161</f>
        <v>43.648741518522996</v>
      </c>
      <c r="J88" s="94">
        <f ca="1">I88-E88</f>
        <v>2.1366047139960003</v>
      </c>
      <c r="K88" s="95">
        <f t="shared" ca="1" si="17"/>
        <v>3.2973254963168533E-4</v>
      </c>
      <c r="L88" s="82">
        <f ca="1">'Annual RB - Earning'!M161</f>
        <v>42.101254596936997</v>
      </c>
      <c r="M88" s="82">
        <f t="shared" ca="1" si="13"/>
        <v>-1.5474869215859997</v>
      </c>
    </row>
    <row r="89" spans="1:13" x14ac:dyDescent="0.25">
      <c r="A89" s="80" t="str">
        <f>'Annual RB - Earning'!A13</f>
        <v>Turkey Pt. Low Pressure Turbine Replacement</v>
      </c>
      <c r="D89" s="82">
        <f ca="1">'Annual RB - Earning'!G176</f>
        <v>0</v>
      </c>
      <c r="E89" s="82">
        <f ca="1">'Annual RB - Earning'!H176</f>
        <v>0</v>
      </c>
      <c r="F89" s="82">
        <f ca="1">'Annual RB - Earning'!I176</f>
        <v>0</v>
      </c>
      <c r="G89" s="82">
        <f ca="1">'Annual RB - Earning'!J176</f>
        <v>0</v>
      </c>
      <c r="H89" s="82">
        <f ca="1">'Annual RB - Earning'!K176</f>
        <v>0</v>
      </c>
      <c r="I89" s="82">
        <f ca="1">'Annual RB - Earning'!L176</f>
        <v>0</v>
      </c>
      <c r="J89" s="94">
        <f ca="1">I89-E89</f>
        <v>0</v>
      </c>
      <c r="K89" s="95">
        <f t="shared" ca="1" si="17"/>
        <v>0</v>
      </c>
      <c r="L89" s="82">
        <f ca="1">'Annual RB - Earning'!M176</f>
        <v>0</v>
      </c>
      <c r="M89" s="82">
        <f t="shared" ca="1" si="13"/>
        <v>0</v>
      </c>
    </row>
    <row r="90" spans="1:13" x14ac:dyDescent="0.25">
      <c r="A90" s="80" t="str">
        <f>'Annual RB - Earning'!A14</f>
        <v>Turkey Pt. Units 6&amp;7</v>
      </c>
      <c r="D90" s="82">
        <f ca="1">'Annual RB - Earning'!G191</f>
        <v>13.767742189287501</v>
      </c>
      <c r="E90" s="82">
        <f ca="1">'Annual RB - Earning'!H191</f>
        <v>40.9520241594645</v>
      </c>
      <c r="F90" s="82">
        <f ca="1">'Annual RB - Earning'!I191</f>
        <v>63.026434013163495</v>
      </c>
      <c r="G90" s="82">
        <f ca="1">'Annual RB - Earning'!J191</f>
        <v>80.779404742782503</v>
      </c>
      <c r="H90" s="82">
        <f ca="1">'Annual RB - Earning'!K191</f>
        <v>101.91200605640149</v>
      </c>
      <c r="I90" s="82">
        <f ca="1">'Annual RB - Earning'!L191</f>
        <v>122.31020737002049</v>
      </c>
      <c r="J90" s="94">
        <f ca="1">I90-E90</f>
        <v>81.358183210555993</v>
      </c>
      <c r="K90" s="95">
        <f t="shared" ca="1" si="17"/>
        <v>1.2555640735831786E-2</v>
      </c>
      <c r="L90" s="82">
        <f ca="1">'Annual RB - Earning'!M191</f>
        <v>129.44936868363948</v>
      </c>
      <c r="M90" s="82">
        <f t="shared" ca="1" si="13"/>
        <v>7.1391613136189847</v>
      </c>
    </row>
    <row r="91" spans="1:13" x14ac:dyDescent="0.25">
      <c r="A91" s="90" t="str">
        <f>'Annual RB - Earning'!A15</f>
        <v>Total Nuclear</v>
      </c>
      <c r="D91" s="99">
        <f t="shared" ref="D91:L91" ca="1" si="18">SUM(D86:D90)</f>
        <v>49.4441230808375</v>
      </c>
      <c r="E91" s="99">
        <f t="shared" ca="1" si="18"/>
        <v>131.2809106444065</v>
      </c>
      <c r="F91" s="99">
        <f t="shared" ca="1" si="18"/>
        <v>181.02391793001348</v>
      </c>
      <c r="G91" s="99">
        <f t="shared" ca="1" si="18"/>
        <v>219.39078054056449</v>
      </c>
      <c r="H91" s="99">
        <f t="shared" ca="1" si="18"/>
        <v>257.88142015591546</v>
      </c>
      <c r="I91" s="99">
        <f t="shared" ca="1" si="18"/>
        <v>282.38965977126645</v>
      </c>
      <c r="J91" s="99">
        <f t="shared" ca="1" si="18"/>
        <v>151.10874912686</v>
      </c>
      <c r="K91" s="93">
        <f t="shared" ca="1" si="17"/>
        <v>2.3319930352520755E-2</v>
      </c>
      <c r="L91" s="99">
        <f t="shared" ca="1" si="18"/>
        <v>285.90125938661743</v>
      </c>
      <c r="M91" s="99">
        <f t="shared" ca="1" si="13"/>
        <v>3.5115996153509741</v>
      </c>
    </row>
    <row r="92" spans="1:13" x14ac:dyDescent="0.25">
      <c r="A92" s="100"/>
      <c r="D92" s="82"/>
      <c r="E92" s="82"/>
      <c r="F92" s="82"/>
      <c r="G92" s="82"/>
      <c r="H92" s="82"/>
      <c r="I92" s="82"/>
      <c r="J92" s="94"/>
      <c r="K92" s="95"/>
      <c r="L92" s="82"/>
      <c r="M92" s="82">
        <f t="shared" si="13"/>
        <v>0</v>
      </c>
    </row>
    <row r="93" spans="1:13" x14ac:dyDescent="0.25">
      <c r="A93" s="79" t="str">
        <f>'Annual RB - Earning'!A17</f>
        <v>Power Delivery</v>
      </c>
      <c r="D93" s="82"/>
      <c r="E93" s="82"/>
      <c r="F93" s="82"/>
      <c r="G93" s="82"/>
      <c r="H93" s="82"/>
      <c r="I93" s="82"/>
      <c r="J93" s="94"/>
      <c r="K93" s="95">
        <f>J93/$J$147</f>
        <v>0</v>
      </c>
      <c r="L93" s="82"/>
      <c r="M93" s="82">
        <f t="shared" si="13"/>
        <v>0</v>
      </c>
    </row>
    <row r="94" spans="1:13" x14ac:dyDescent="0.25">
      <c r="A94" s="80" t="str">
        <f>'Annual RB - Earning'!A18</f>
        <v>Extended Power Uprate (EPU)</v>
      </c>
      <c r="D94" s="82">
        <f ca="1">'Annual RB - Earning'!G224</f>
        <v>0</v>
      </c>
      <c r="E94" s="82">
        <f ca="1">'Annual RB - Earning'!H224</f>
        <v>0</v>
      </c>
      <c r="F94" s="82">
        <f ca="1">'Annual RB - Earning'!I224</f>
        <v>0</v>
      </c>
      <c r="G94" s="82">
        <f ca="1">'Annual RB - Earning'!J224</f>
        <v>0</v>
      </c>
      <c r="H94" s="82">
        <f ca="1">'Annual RB - Earning'!K224</f>
        <v>0</v>
      </c>
      <c r="I94" s="82">
        <f ca="1">'Annual RB - Earning'!L224</f>
        <v>0</v>
      </c>
      <c r="J94" s="94">
        <f ca="1">I94-E94</f>
        <v>0</v>
      </c>
      <c r="K94" s="95">
        <f ca="1">J94/$J$147</f>
        <v>0</v>
      </c>
      <c r="L94" s="82">
        <f ca="1">'Annual RB - Earning'!M224</f>
        <v>0</v>
      </c>
      <c r="M94" s="82">
        <f t="shared" ca="1" si="13"/>
        <v>0</v>
      </c>
    </row>
    <row r="95" spans="1:13" x14ac:dyDescent="0.25">
      <c r="A95" s="80" t="str">
        <f>'Annual RB - Earning'!A19</f>
        <v>St. Lucie #4 Line / Treasure Substation</v>
      </c>
      <c r="D95" s="82">
        <f ca="1">'Annual RB - Earning'!G239</f>
        <v>0.1004227616425</v>
      </c>
      <c r="E95" s="82">
        <f ca="1">'Annual RB - Earning'!H239</f>
        <v>0.1004227616425</v>
      </c>
      <c r="F95" s="82">
        <f ca="1">'Annual RB - Earning'!I239</f>
        <v>1.0848367050000002E-4</v>
      </c>
      <c r="G95" s="82">
        <f ca="1">'Annual RB - Earning'!J239</f>
        <v>3.2545101150000005E-4</v>
      </c>
      <c r="H95" s="82">
        <f ca="1">'Annual RB - Earning'!K239</f>
        <v>5.4241835250000013E-4</v>
      </c>
      <c r="I95" s="82">
        <f ca="1">'Annual RB - Earning'!L239</f>
        <v>7.5938569350000006E-4</v>
      </c>
      <c r="J95" s="94">
        <f ca="1">I95-E95</f>
        <v>-9.9663375949000002E-2</v>
      </c>
      <c r="K95" s="95">
        <f ca="1">J95/$J$147</f>
        <v>-1.5380598405169707E-5</v>
      </c>
      <c r="L95" s="82">
        <f ca="1">'Annual RB - Earning'!M239</f>
        <v>9.763530345000002E-4</v>
      </c>
      <c r="M95" s="82">
        <f t="shared" ca="1" si="13"/>
        <v>2.1696734100000014E-4</v>
      </c>
    </row>
    <row r="96" spans="1:13" x14ac:dyDescent="0.25">
      <c r="A96" s="90" t="str">
        <f>'Annual RB - Earning'!A20</f>
        <v>Total Power Delivery</v>
      </c>
      <c r="D96" s="99">
        <f t="shared" ref="D96:L96" ca="1" si="19">SUM(D94:D95)</f>
        <v>0.1004227616425</v>
      </c>
      <c r="E96" s="99">
        <f t="shared" ca="1" si="19"/>
        <v>0.1004227616425</v>
      </c>
      <c r="F96" s="99">
        <f t="shared" ca="1" si="19"/>
        <v>1.0848367050000002E-4</v>
      </c>
      <c r="G96" s="99">
        <f t="shared" ca="1" si="19"/>
        <v>3.2545101150000005E-4</v>
      </c>
      <c r="H96" s="99">
        <f t="shared" ca="1" si="19"/>
        <v>5.4241835250000013E-4</v>
      </c>
      <c r="I96" s="99">
        <f t="shared" ca="1" si="19"/>
        <v>7.5938569350000006E-4</v>
      </c>
      <c r="J96" s="99">
        <f t="shared" ca="1" si="19"/>
        <v>-9.9663375949000002E-2</v>
      </c>
      <c r="K96" s="93">
        <f ca="1">J96/$J$147</f>
        <v>-1.5380598405169707E-5</v>
      </c>
      <c r="L96" s="99">
        <f t="shared" ca="1" si="19"/>
        <v>9.763530345000002E-4</v>
      </c>
      <c r="M96" s="99">
        <f t="shared" ca="1" si="13"/>
        <v>2.1696734100000014E-4</v>
      </c>
    </row>
    <row r="97" spans="1:13" x14ac:dyDescent="0.25">
      <c r="A97" s="100"/>
      <c r="D97" s="82"/>
      <c r="E97" s="82"/>
      <c r="F97" s="82"/>
      <c r="G97" s="82"/>
      <c r="H97" s="82"/>
      <c r="I97" s="82"/>
      <c r="J97" s="94"/>
      <c r="K97" s="95">
        <f>J97/$J$147</f>
        <v>0</v>
      </c>
      <c r="L97" s="82"/>
      <c r="M97" s="82">
        <f t="shared" si="13"/>
        <v>0</v>
      </c>
    </row>
    <row r="98" spans="1:13" x14ac:dyDescent="0.25">
      <c r="A98" s="79" t="str">
        <f>'Annual RB - Earning'!A22</f>
        <v>Customer Service</v>
      </c>
      <c r="D98" s="82"/>
      <c r="E98" s="82"/>
      <c r="F98" s="82"/>
      <c r="G98" s="82"/>
      <c r="H98" s="82"/>
      <c r="I98" s="82"/>
      <c r="J98" s="94"/>
      <c r="K98" s="95"/>
      <c r="L98" s="82"/>
      <c r="M98" s="82">
        <f t="shared" si="13"/>
        <v>0</v>
      </c>
    </row>
    <row r="99" spans="1:13" x14ac:dyDescent="0.25">
      <c r="A99" s="80" t="str">
        <f>'Annual RB - Earning'!A23</f>
        <v>Advanced Metering Infrastructure</v>
      </c>
      <c r="D99" s="82">
        <f ca="1">'Annual RB - Earning'!G272</f>
        <v>92.710949053695003</v>
      </c>
      <c r="E99" s="82">
        <f ca="1">'Annual RB - Earning'!H272</f>
        <v>212.19904841022301</v>
      </c>
      <c r="F99" s="82">
        <f ca="1">'Annual RB - Earning'!I272</f>
        <v>259.76379999164101</v>
      </c>
      <c r="G99" s="82">
        <f ca="1">'Annual RB - Earning'!J272</f>
        <v>281.69294266197898</v>
      </c>
      <c r="H99" s="82">
        <f ca="1">'Annual RB - Earning'!K272</f>
        <v>279.51129679108499</v>
      </c>
      <c r="I99" s="82">
        <f ca="1">'Annual RB - Earning'!L272</f>
        <v>271.424922265791</v>
      </c>
      <c r="J99" s="94">
        <f ca="1">I99-E99</f>
        <v>59.225873855567983</v>
      </c>
      <c r="K99" s="95">
        <f ca="1">J99/$J$147</f>
        <v>9.1400614548103835E-3</v>
      </c>
      <c r="L99" s="82">
        <f ca="1">'Annual RB - Earning'!M272</f>
        <v>261.89854774049695</v>
      </c>
      <c r="M99" s="82">
        <f t="shared" ca="1" si="13"/>
        <v>-9.5263745252940453</v>
      </c>
    </row>
    <row r="100" spans="1:13" x14ac:dyDescent="0.25">
      <c r="A100" s="90" t="str">
        <f>'Annual RB - Earning'!A24</f>
        <v>Total Customer Service</v>
      </c>
      <c r="D100" s="99">
        <f t="shared" ref="D100:L100" ca="1" si="20">SUM(D99)</f>
        <v>92.710949053695003</v>
      </c>
      <c r="E100" s="99">
        <f t="shared" ca="1" si="20"/>
        <v>212.19904841022301</v>
      </c>
      <c r="F100" s="99">
        <f t="shared" ca="1" si="20"/>
        <v>259.76379999164101</v>
      </c>
      <c r="G100" s="99">
        <f t="shared" ca="1" si="20"/>
        <v>281.69294266197898</v>
      </c>
      <c r="H100" s="99">
        <f t="shared" ca="1" si="20"/>
        <v>279.51129679108499</v>
      </c>
      <c r="I100" s="99">
        <f t="shared" ca="1" si="20"/>
        <v>271.424922265791</v>
      </c>
      <c r="J100" s="99">
        <f t="shared" ca="1" si="20"/>
        <v>59.225873855567983</v>
      </c>
      <c r="K100" s="93">
        <f ca="1">J100/$J$147</f>
        <v>9.1400614548103835E-3</v>
      </c>
      <c r="L100" s="99">
        <f t="shared" ca="1" si="20"/>
        <v>261.89854774049695</v>
      </c>
      <c r="M100" s="99">
        <f t="shared" ca="1" si="13"/>
        <v>-9.5263745252940453</v>
      </c>
    </row>
    <row r="101" spans="1:13" x14ac:dyDescent="0.25">
      <c r="A101" s="100"/>
      <c r="D101" s="82"/>
      <c r="E101" s="82"/>
      <c r="F101" s="82"/>
      <c r="G101" s="82"/>
      <c r="H101" s="82"/>
      <c r="I101" s="82"/>
      <c r="J101" s="94"/>
      <c r="K101" s="95"/>
      <c r="L101" s="82"/>
      <c r="M101" s="82">
        <f t="shared" si="13"/>
        <v>0</v>
      </c>
    </row>
    <row r="102" spans="1:13" x14ac:dyDescent="0.25">
      <c r="A102" s="79" t="str">
        <f>'Annual RB - Earning'!A26</f>
        <v>Engineering &amp; Construction</v>
      </c>
      <c r="D102" s="82"/>
      <c r="E102" s="82"/>
      <c r="F102" s="82"/>
      <c r="G102" s="82"/>
      <c r="H102" s="82"/>
      <c r="I102" s="82"/>
      <c r="J102" s="94"/>
      <c r="K102" s="95"/>
      <c r="L102" s="82"/>
      <c r="M102" s="82">
        <f t="shared" si="13"/>
        <v>0</v>
      </c>
    </row>
    <row r="103" spans="1:13" x14ac:dyDescent="0.25">
      <c r="A103" s="80" t="str">
        <f>'Annual RB - Earning'!A27</f>
        <v>Riviera Mod</v>
      </c>
      <c r="D103" s="82">
        <f ca="1">'Annual RB - Earning'!G305</f>
        <v>0</v>
      </c>
      <c r="E103" s="82">
        <f ca="1">'Annual RB - Earning'!H305</f>
        <v>0</v>
      </c>
      <c r="F103" s="82">
        <f ca="1">'Annual RB - Earning'!I305</f>
        <v>0</v>
      </c>
      <c r="G103" s="82">
        <f ca="1">'Annual RB - Earning'!J305</f>
        <v>0</v>
      </c>
      <c r="H103" s="82">
        <f ca="1">'Annual RB - Earning'!K305</f>
        <v>0</v>
      </c>
      <c r="I103" s="82">
        <f ca="1">'Annual RB - Earning'!L305</f>
        <v>0</v>
      </c>
      <c r="J103" s="94">
        <f t="shared" ref="J103:J110" ca="1" si="21">I103-E103</f>
        <v>0</v>
      </c>
      <c r="K103" s="95">
        <f t="shared" ref="K103:K110" ca="1" si="22">J103/$J$147</f>
        <v>0</v>
      </c>
      <c r="L103" s="82">
        <f ca="1">'Annual RB - Earning'!M305</f>
        <v>0</v>
      </c>
      <c r="M103" s="82">
        <f t="shared" ca="1" si="13"/>
        <v>0</v>
      </c>
    </row>
    <row r="104" spans="1:13" x14ac:dyDescent="0.25">
      <c r="A104" s="80" t="str">
        <f>'Annual RB - Earning'!A28</f>
        <v>Cape Canaveral Mod</v>
      </c>
      <c r="D104" s="82">
        <f ca="1">'Annual RB - Earning'!G320</f>
        <v>0</v>
      </c>
      <c r="E104" s="82">
        <f ca="1">'Annual RB - Earning'!H320</f>
        <v>0</v>
      </c>
      <c r="F104" s="82">
        <f ca="1">'Annual RB - Earning'!I320</f>
        <v>0</v>
      </c>
      <c r="G104" s="82">
        <f ca="1">'Annual RB - Earning'!J320</f>
        <v>0</v>
      </c>
      <c r="H104" s="82">
        <f ca="1">'Annual RB - Earning'!K320</f>
        <v>0</v>
      </c>
      <c r="I104" s="82">
        <f ca="1">'Annual RB - Earning'!L320</f>
        <v>0</v>
      </c>
      <c r="J104" s="94">
        <f t="shared" ca="1" si="21"/>
        <v>0</v>
      </c>
      <c r="K104" s="95">
        <f t="shared" ca="1" si="22"/>
        <v>0</v>
      </c>
      <c r="L104" s="82">
        <f ca="1">'Annual RB - Earning'!M320</f>
        <v>0</v>
      </c>
      <c r="M104" s="82">
        <f t="shared" ca="1" si="13"/>
        <v>0</v>
      </c>
    </row>
    <row r="105" spans="1:13" x14ac:dyDescent="0.25">
      <c r="A105" s="80" t="str">
        <f>'Annual RB - Earning'!A29</f>
        <v>Port Everglades Mod</v>
      </c>
      <c r="D105" s="82">
        <f ca="1">'Annual RB - Earning'!G335</f>
        <v>0</v>
      </c>
      <c r="E105" s="82">
        <f ca="1">'Annual RB - Earning'!H335</f>
        <v>0</v>
      </c>
      <c r="F105" s="82">
        <f ca="1">'Annual RB - Earning'!I335</f>
        <v>0</v>
      </c>
      <c r="G105" s="82">
        <f ca="1">'Annual RB - Earning'!J335</f>
        <v>0</v>
      </c>
      <c r="H105" s="82">
        <f ca="1">'Annual RB - Earning'!K335</f>
        <v>0</v>
      </c>
      <c r="I105" s="82">
        <f ca="1">'Annual RB - Earning'!L335</f>
        <v>0</v>
      </c>
      <c r="J105" s="94">
        <f t="shared" ca="1" si="21"/>
        <v>0</v>
      </c>
      <c r="K105" s="95">
        <f t="shared" ca="1" si="22"/>
        <v>0</v>
      </c>
      <c r="L105" s="82">
        <f ca="1">'Annual RB - Earning'!M335</f>
        <v>0</v>
      </c>
      <c r="M105" s="82">
        <f t="shared" ca="1" si="13"/>
        <v>0</v>
      </c>
    </row>
    <row r="106" spans="1:13" x14ac:dyDescent="0.25">
      <c r="A106" s="80" t="str">
        <f>'Annual RB - Earning'!A30</f>
        <v>St. Lucie #4 Line / Treasure Substation</v>
      </c>
      <c r="D106" s="82">
        <f ca="1">'Annual RB - Earning'!G350</f>
        <v>0.16379447681250001</v>
      </c>
      <c r="E106" s="82">
        <f ca="1">'Annual RB - Earning'!H350</f>
        <v>1.4809390832725</v>
      </c>
      <c r="F106" s="82">
        <f ca="1">'Annual RB - Earning'!I350</f>
        <v>13.885171220987498</v>
      </c>
      <c r="G106" s="82">
        <f ca="1">'Annual RB - Earning'!J350</f>
        <v>55.02245193952249</v>
      </c>
      <c r="H106" s="82">
        <f ca="1">'Annual RB - Earning'!K350</f>
        <v>147.38724936045747</v>
      </c>
      <c r="I106" s="82">
        <f ca="1">'Annual RB - Earning'!L350</f>
        <v>204.18404678139248</v>
      </c>
      <c r="J106" s="94">
        <f t="shared" ca="1" si="21"/>
        <v>202.70310769811999</v>
      </c>
      <c r="K106" s="95">
        <f t="shared" ca="1" si="22"/>
        <v>3.1282254542331002E-2</v>
      </c>
      <c r="L106" s="82">
        <f ca="1">'Annual RB - Earning'!M350</f>
        <v>192.82084420232749</v>
      </c>
      <c r="M106" s="82">
        <f t="shared" ca="1" si="13"/>
        <v>-11.363202579064989</v>
      </c>
    </row>
    <row r="107" spans="1:13" x14ac:dyDescent="0.25">
      <c r="A107" s="80" t="str">
        <f>'Annual RB - Earning'!A31</f>
        <v>Okeechobee Energy Center</v>
      </c>
      <c r="D107" s="82">
        <f ca="1">'Annual RB - Earning'!G365</f>
        <v>0</v>
      </c>
      <c r="E107" s="82">
        <f ca="1">'Annual RB - Earning'!H365</f>
        <v>0</v>
      </c>
      <c r="F107" s="82">
        <f ca="1">'Annual RB - Earning'!I365</f>
        <v>0</v>
      </c>
      <c r="G107" s="82">
        <f ca="1">'Annual RB - Earning'!J365</f>
        <v>0</v>
      </c>
      <c r="H107" s="82">
        <f ca="1">'Annual RB - Earning'!K365</f>
        <v>0</v>
      </c>
      <c r="I107" s="82">
        <f ca="1">'Annual RB - Earning'!L365</f>
        <v>0</v>
      </c>
      <c r="J107" s="94">
        <f t="shared" ca="1" si="21"/>
        <v>0</v>
      </c>
      <c r="K107" s="95">
        <f t="shared" ca="1" si="22"/>
        <v>0</v>
      </c>
      <c r="L107" s="82">
        <f ca="1">'Annual RB - Earning'!M365</f>
        <v>0</v>
      </c>
      <c r="M107" s="82">
        <f t="shared" ca="1" si="13"/>
        <v>0</v>
      </c>
    </row>
    <row r="108" spans="1:13" x14ac:dyDescent="0.25">
      <c r="A108" s="80" t="str">
        <f>'Annual RB - Earning'!A32</f>
        <v>Hendry Energy Center</v>
      </c>
      <c r="D108" s="82">
        <f ca="1">'Annual RB - Earning'!G380</f>
        <v>0</v>
      </c>
      <c r="E108" s="82">
        <f ca="1">'Annual RB - Earning'!H380</f>
        <v>0</v>
      </c>
      <c r="F108" s="82">
        <f ca="1">'Annual RB - Earning'!I380</f>
        <v>0</v>
      </c>
      <c r="G108" s="82">
        <f ca="1">'Annual RB - Earning'!J380</f>
        <v>0</v>
      </c>
      <c r="H108" s="82">
        <f ca="1">'Annual RB - Earning'!K380</f>
        <v>0</v>
      </c>
      <c r="I108" s="82">
        <f ca="1">'Annual RB - Earning'!L380</f>
        <v>0</v>
      </c>
      <c r="J108" s="94">
        <f t="shared" ca="1" si="21"/>
        <v>0</v>
      </c>
      <c r="K108" s="95">
        <f t="shared" ca="1" si="22"/>
        <v>0</v>
      </c>
      <c r="L108" s="82">
        <f ca="1">'Annual RB - Earning'!M380</f>
        <v>0</v>
      </c>
      <c r="M108" s="82">
        <f t="shared" ca="1" si="13"/>
        <v>0</v>
      </c>
    </row>
    <row r="109" spans="1:13" x14ac:dyDescent="0.25">
      <c r="A109" s="80" t="str">
        <f>'Annual RB - Earning'!A33</f>
        <v>Manatee 1&amp;2 ESP (Base)</v>
      </c>
      <c r="D109" s="82">
        <f ca="1">'Annual RB - Earning'!G395</f>
        <v>-14.664925539937499</v>
      </c>
      <c r="E109" s="82">
        <f ca="1">'Annual RB - Earning'!H395</f>
        <v>-28.557307893812499</v>
      </c>
      <c r="F109" s="82">
        <f ca="1">'Annual RB - Earning'!I395</f>
        <v>-27.017579504927497</v>
      </c>
      <c r="G109" s="82">
        <f ca="1">'Annual RB - Earning'!J395</f>
        <v>-25.478350280082495</v>
      </c>
      <c r="H109" s="82">
        <f ca="1">'Annual RB - Earning'!K395</f>
        <v>-23.934262236037497</v>
      </c>
      <c r="I109" s="82">
        <f ca="1">'Annual RB - Earning'!L395</f>
        <v>-22.390174191992493</v>
      </c>
      <c r="J109" s="94">
        <f t="shared" ca="1" si="21"/>
        <v>6.1671337018200063</v>
      </c>
      <c r="K109" s="95">
        <f t="shared" ca="1" si="22"/>
        <v>9.5174587330074166E-4</v>
      </c>
      <c r="L109" s="82">
        <f ca="1">'Annual RB - Earning'!M395</f>
        <v>-20.846086147947496</v>
      </c>
      <c r="M109" s="82">
        <f t="shared" ca="1" si="13"/>
        <v>1.5440880440449973</v>
      </c>
    </row>
    <row r="110" spans="1:13" x14ac:dyDescent="0.25">
      <c r="A110" s="80" t="str">
        <f>'Annual RB - Earning'!A34</f>
        <v>Other (Martin Solar, West County 1,2,3)</v>
      </c>
      <c r="D110" s="82">
        <f ca="1">'Annual RB - Earning'!G410</f>
        <v>0.20783351209999992</v>
      </c>
      <c r="E110" s="82">
        <f ca="1">'Annual RB - Earning'!H410</f>
        <v>0.62747612204499981</v>
      </c>
      <c r="F110" s="82">
        <f ca="1">'Annual RB - Earning'!I410</f>
        <v>0.95388554863499986</v>
      </c>
      <c r="G110" s="82">
        <f ca="1">'Annual RB - Earning'!J410</f>
        <v>1.473778930525</v>
      </c>
      <c r="H110" s="82">
        <f ca="1">'Annual RB - Earning'!K410</f>
        <v>1.8262812848149999</v>
      </c>
      <c r="I110" s="82">
        <f ca="1">'Annual RB - Earning'!L410</f>
        <v>1.7206998871049999</v>
      </c>
      <c r="J110" s="94">
        <f t="shared" ca="1" si="21"/>
        <v>1.0932237650600001</v>
      </c>
      <c r="K110" s="95">
        <f t="shared" ca="1" si="22"/>
        <v>1.6871228309564573E-4</v>
      </c>
      <c r="L110" s="82">
        <f ca="1">'Annual RB - Earning'!M410</f>
        <v>1.6151184893949999</v>
      </c>
      <c r="M110" s="82">
        <f t="shared" ca="1" si="13"/>
        <v>-0.10558139770999997</v>
      </c>
    </row>
    <row r="111" spans="1:13" x14ac:dyDescent="0.25">
      <c r="A111" s="100"/>
      <c r="D111" s="82"/>
      <c r="E111" s="82"/>
      <c r="F111" s="82"/>
      <c r="G111" s="82"/>
      <c r="H111" s="82"/>
      <c r="I111" s="82"/>
      <c r="J111" s="94"/>
      <c r="K111" s="95"/>
      <c r="L111" s="82"/>
      <c r="M111" s="82">
        <f t="shared" si="13"/>
        <v>0</v>
      </c>
    </row>
    <row r="112" spans="1:13" x14ac:dyDescent="0.25">
      <c r="A112" s="66" t="str">
        <f>'Annual RB - Earning'!A36</f>
        <v>Peaker Upgrades</v>
      </c>
      <c r="D112" s="82"/>
      <c r="E112" s="82"/>
      <c r="F112" s="82"/>
      <c r="G112" s="82"/>
      <c r="H112" s="82"/>
      <c r="I112" s="82"/>
      <c r="J112" s="94"/>
      <c r="K112" s="95"/>
      <c r="L112" s="82"/>
      <c r="M112" s="82">
        <f t="shared" si="13"/>
        <v>0</v>
      </c>
    </row>
    <row r="113" spans="1:18" x14ac:dyDescent="0.25">
      <c r="A113" s="80" t="str">
        <f>'Annual RB - Earning'!A37</f>
        <v>Ft. Lauderdale Peakers</v>
      </c>
      <c r="D113" s="82">
        <f ca="1">'Annual RB - Earning'!G440</f>
        <v>0</v>
      </c>
      <c r="E113" s="82">
        <f ca="1">'Annual RB - Earning'!H440</f>
        <v>0</v>
      </c>
      <c r="F113" s="82">
        <f ca="1">'Annual RB - Earning'!I440</f>
        <v>0</v>
      </c>
      <c r="G113" s="82">
        <f ca="1">'Annual RB - Earning'!J440</f>
        <v>0</v>
      </c>
      <c r="H113" s="82">
        <f ca="1">'Annual RB - Earning'!K440</f>
        <v>37.435692307692307</v>
      </c>
      <c r="I113" s="82">
        <f ca="1">'Annual RB - Earning'!L440</f>
        <v>473.45600000000002</v>
      </c>
      <c r="J113" s="94">
        <f ca="1">I113-E113</f>
        <v>473.45600000000002</v>
      </c>
      <c r="K113" s="95">
        <f t="shared" ref="K113:K118" ca="1" si="23">J113/$J$147</f>
        <v>7.3066324807664659E-2</v>
      </c>
      <c r="L113" s="82">
        <f ca="1">'Annual RB - Earning'!M440</f>
        <v>449.072</v>
      </c>
      <c r="M113" s="82">
        <f t="shared" ca="1" si="13"/>
        <v>-24.384000000000015</v>
      </c>
    </row>
    <row r="114" spans="1:18" x14ac:dyDescent="0.25">
      <c r="A114" s="80" t="str">
        <f>'Annual RB - Earning'!A38</f>
        <v>Ft. Myers Peakers</v>
      </c>
      <c r="D114" s="82">
        <f ca="1">'Annual RB - Earning'!G455</f>
        <v>0</v>
      </c>
      <c r="E114" s="82">
        <f ca="1">'Annual RB - Earning'!H455</f>
        <v>0</v>
      </c>
      <c r="F114" s="82">
        <f ca="1">'Annual RB - Earning'!I455</f>
        <v>0</v>
      </c>
      <c r="G114" s="82">
        <f ca="1">'Annual RB - Earning'!J455</f>
        <v>0</v>
      </c>
      <c r="H114" s="82">
        <f ca="1">'Annual RB - Earning'!K455</f>
        <v>10.685384615384613</v>
      </c>
      <c r="I114" s="82">
        <f ca="1">'Annual RB - Earning'!L455</f>
        <v>135.13999999999999</v>
      </c>
      <c r="J114" s="94">
        <f ca="1">I114-E114</f>
        <v>135.13999999999999</v>
      </c>
      <c r="K114" s="95">
        <f t="shared" ca="1" si="23"/>
        <v>2.0855545466754676E-2</v>
      </c>
      <c r="L114" s="82">
        <f ca="1">'Annual RB - Earning'!M455</f>
        <v>128.17999999999998</v>
      </c>
      <c r="M114" s="82">
        <f t="shared" ca="1" si="13"/>
        <v>-6.960000000000008</v>
      </c>
    </row>
    <row r="115" spans="1:18" x14ac:dyDescent="0.25">
      <c r="A115" s="80" t="str">
        <f>'Annual RB - Earning'!A39</f>
        <v>Ft. Lauderdale Black Start Upgrades</v>
      </c>
      <c r="D115" s="82">
        <f ca="1">'Annual RB - Earning'!G470</f>
        <v>0</v>
      </c>
      <c r="E115" s="82">
        <f ca="1">'Annual RB - Earning'!H470</f>
        <v>0</v>
      </c>
      <c r="F115" s="82">
        <f ca="1">'Annual RB - Earning'!I470</f>
        <v>0</v>
      </c>
      <c r="G115" s="82">
        <f ca="1">'Annual RB - Earning'!J470</f>
        <v>0</v>
      </c>
      <c r="H115" s="82">
        <f ca="1">'Annual RB - Earning'!K470</f>
        <v>0.88430769230769224</v>
      </c>
      <c r="I115" s="82">
        <f ca="1">'Annual RB - Earning'!L470</f>
        <v>11.183999999999999</v>
      </c>
      <c r="J115" s="94">
        <f ca="1">I115-E115</f>
        <v>11.183999999999999</v>
      </c>
      <c r="K115" s="95">
        <f t="shared" ca="1" si="23"/>
        <v>1.7259761765590076E-3</v>
      </c>
      <c r="L115" s="82">
        <f ca="1">'Annual RB - Earning'!M470</f>
        <v>10.607999999999999</v>
      </c>
      <c r="M115" s="82">
        <f t="shared" ca="1" si="13"/>
        <v>-0.57600000000000051</v>
      </c>
    </row>
    <row r="116" spans="1:18" x14ac:dyDescent="0.25">
      <c r="A116" s="80" t="str">
        <f>'Annual RB - Earning'!A40</f>
        <v>Ft Myers 3A &amp; 3B Upgrades</v>
      </c>
      <c r="D116" s="82">
        <f ca="1">'Annual RB - Earning'!G485</f>
        <v>0</v>
      </c>
      <c r="E116" s="82">
        <f ca="1">'Annual RB - Earning'!H485</f>
        <v>0</v>
      </c>
      <c r="F116" s="82">
        <f ca="1">'Annual RB - Earning'!I485</f>
        <v>0</v>
      </c>
      <c r="G116" s="82">
        <f ca="1">'Annual RB - Earning'!J485</f>
        <v>0</v>
      </c>
      <c r="H116" s="82">
        <f ca="1">'Annual RB - Earning'!K485</f>
        <v>3.4635384615384615</v>
      </c>
      <c r="I116" s="82">
        <f ca="1">'Annual RB - Earning'!L485</f>
        <v>43.803999999999995</v>
      </c>
      <c r="J116" s="94">
        <f ca="1">I116-E116</f>
        <v>43.803999999999995</v>
      </c>
      <c r="K116" s="95">
        <f t="shared" ca="1" si="23"/>
        <v>6.7600733581894461E-3</v>
      </c>
      <c r="L116" s="82">
        <f ca="1">'Annual RB - Earning'!M485</f>
        <v>41.547999999999995</v>
      </c>
      <c r="M116" s="82">
        <f t="shared" ca="1" si="13"/>
        <v>-2.2560000000000002</v>
      </c>
    </row>
    <row r="117" spans="1:18" x14ac:dyDescent="0.25">
      <c r="A117" s="80" t="str">
        <f>'Annual RB - Earning'!A41</f>
        <v>Ft Myers Black Start Upgrades</v>
      </c>
      <c r="D117" s="82">
        <f ca="1">'Annual RB - Earning'!G500</f>
        <v>0</v>
      </c>
      <c r="E117" s="82">
        <f ca="1">'Annual RB - Earning'!H500</f>
        <v>0</v>
      </c>
      <c r="F117" s="82">
        <f ca="1">'Annual RB - Earning'!I500</f>
        <v>0</v>
      </c>
      <c r="G117" s="82">
        <f ca="1">'Annual RB - Earning'!J500</f>
        <v>0</v>
      </c>
      <c r="H117" s="82">
        <f ca="1">'Annual RB - Earning'!K500</f>
        <v>1.0533191120030769</v>
      </c>
      <c r="I117" s="82">
        <f ca="1">'Annual RB - Earning'!L500</f>
        <v>13.321518122159999</v>
      </c>
      <c r="J117" s="94">
        <f ca="1">I117-E117</f>
        <v>13.321518122159999</v>
      </c>
      <c r="K117" s="95">
        <f t="shared" ca="1" si="23"/>
        <v>2.0558496883447109E-3</v>
      </c>
      <c r="L117" s="82">
        <f ca="1">'Annual RB - Earning'!M500</f>
        <v>12.635431351919999</v>
      </c>
      <c r="M117" s="82">
        <f t="shared" ca="1" si="13"/>
        <v>-0.68608677023999931</v>
      </c>
    </row>
    <row r="118" spans="1:18" x14ac:dyDescent="0.25">
      <c r="A118" s="101" t="str">
        <f>'Annual RB - Earning'!A42</f>
        <v>Subtotal:  Peaker Upgrades</v>
      </c>
      <c r="D118" s="99">
        <f t="shared" ref="D118:L118" ca="1" si="24">SUM(D113:D117)</f>
        <v>0</v>
      </c>
      <c r="E118" s="99">
        <f t="shared" ca="1" si="24"/>
        <v>0</v>
      </c>
      <c r="F118" s="99">
        <f t="shared" ca="1" si="24"/>
        <v>0</v>
      </c>
      <c r="G118" s="99">
        <f t="shared" ca="1" si="24"/>
        <v>0</v>
      </c>
      <c r="H118" s="99">
        <f t="shared" ca="1" si="24"/>
        <v>53.52224218892615</v>
      </c>
      <c r="I118" s="99">
        <f t="shared" ca="1" si="24"/>
        <v>676.90551812215995</v>
      </c>
      <c r="J118" s="99">
        <f t="shared" ca="1" si="24"/>
        <v>676.90551812215995</v>
      </c>
      <c r="K118" s="93">
        <f t="shared" ca="1" si="23"/>
        <v>0.1044637694975125</v>
      </c>
      <c r="L118" s="99">
        <f t="shared" ca="1" si="24"/>
        <v>642.04343135191993</v>
      </c>
      <c r="M118" s="99">
        <f t="shared" ca="1" si="13"/>
        <v>-34.862086770240012</v>
      </c>
    </row>
    <row r="119" spans="1:18" x14ac:dyDescent="0.25">
      <c r="A119" s="80"/>
      <c r="D119" s="82"/>
      <c r="E119" s="82"/>
      <c r="F119" s="82"/>
      <c r="G119" s="82"/>
      <c r="H119" s="82"/>
      <c r="I119" s="82"/>
      <c r="J119" s="94"/>
      <c r="K119" s="95"/>
      <c r="L119" s="82"/>
      <c r="M119" s="82">
        <f t="shared" si="13"/>
        <v>0</v>
      </c>
    </row>
    <row r="120" spans="1:18" x14ac:dyDescent="0.25">
      <c r="A120" s="66" t="str">
        <f>'Annual RB - Earning'!A44</f>
        <v>Solar</v>
      </c>
      <c r="D120" s="82"/>
      <c r="E120" s="82"/>
      <c r="F120" s="82"/>
      <c r="G120" s="82"/>
      <c r="H120" s="82"/>
      <c r="I120" s="82"/>
      <c r="J120" s="94"/>
      <c r="K120" s="95"/>
      <c r="L120" s="82"/>
      <c r="M120" s="82">
        <f t="shared" si="13"/>
        <v>0</v>
      </c>
    </row>
    <row r="121" spans="1:18" x14ac:dyDescent="0.25">
      <c r="A121" s="80" t="str">
        <f>'Annual RB - Earning'!A45</f>
        <v>Babcock Ranch Solar</v>
      </c>
      <c r="D121" s="82">
        <f ca="1">'Annual RB - Earning'!G530</f>
        <v>0</v>
      </c>
      <c r="E121" s="82">
        <f ca="1">'Annual RB - Earning'!H530</f>
        <v>0</v>
      </c>
      <c r="F121" s="82">
        <f ca="1">'Annual RB - Earning'!I530</f>
        <v>0</v>
      </c>
      <c r="G121" s="82">
        <f ca="1">'Annual RB - Earning'!J530</f>
        <v>0</v>
      </c>
      <c r="H121" s="82">
        <f ca="1">'Annual RB - Earning'!K530</f>
        <v>37.99982769230769</v>
      </c>
      <c r="I121" s="82">
        <f ca="1">'Annual RB - Earning'!L530</f>
        <v>121.11551999999998</v>
      </c>
      <c r="J121" s="94">
        <f ca="1">I121-E121</f>
        <v>121.11551999999998</v>
      </c>
      <c r="K121" s="95">
        <f ca="1">J121/$J$147</f>
        <v>1.8691210848672746E-2</v>
      </c>
      <c r="L121" s="82">
        <f ca="1">'Annual RB - Earning'!M530</f>
        <v>117.02879999999999</v>
      </c>
      <c r="M121" s="82">
        <f t="shared" ca="1" si="13"/>
        <v>-4.0867199999999855</v>
      </c>
    </row>
    <row r="122" spans="1:18" x14ac:dyDescent="0.25">
      <c r="A122" s="80" t="str">
        <f>'Annual RB - Earning'!A46</f>
        <v>Citrus Solar</v>
      </c>
      <c r="D122" s="82">
        <f ca="1">'Annual RB - Earning'!G545</f>
        <v>0</v>
      </c>
      <c r="E122" s="82">
        <f ca="1">'Annual RB - Earning'!H545</f>
        <v>0</v>
      </c>
      <c r="F122" s="82">
        <f ca="1">'Annual RB - Earning'!I545</f>
        <v>0</v>
      </c>
      <c r="G122" s="82">
        <f ca="1">'Annual RB - Earning'!J545</f>
        <v>0</v>
      </c>
      <c r="H122" s="82">
        <f ca="1">'Annual RB - Earning'!K545</f>
        <v>39.377058513857726</v>
      </c>
      <c r="I122" s="82">
        <f ca="1">'Annual RB - Earning'!L545</f>
        <v>125.5051195651008</v>
      </c>
      <c r="J122" s="94">
        <f ca="1">I122-E122</f>
        <v>125.5051195651008</v>
      </c>
      <c r="K122" s="95">
        <f ca="1">J122/$J$147</f>
        <v>1.9368637911798443E-2</v>
      </c>
      <c r="L122" s="82">
        <f ca="1">'Annual RB - Earning'!M545</f>
        <v>121.27028424235199</v>
      </c>
      <c r="M122" s="82">
        <f t="shared" ca="1" si="13"/>
        <v>-4.2348353227488076</v>
      </c>
    </row>
    <row r="123" spans="1:18" x14ac:dyDescent="0.25">
      <c r="A123" s="80" t="str">
        <f>'Annual RB - Earning'!A47</f>
        <v>Manatee Solar</v>
      </c>
      <c r="D123" s="82">
        <f ca="1">'Annual RB - Earning'!G560</f>
        <v>0</v>
      </c>
      <c r="E123" s="82">
        <f ca="1">'Annual RB - Earning'!H560</f>
        <v>0</v>
      </c>
      <c r="F123" s="82">
        <f ca="1">'Annual RB - Earning'!I560</f>
        <v>0</v>
      </c>
      <c r="G123" s="82">
        <f ca="1">'Annual RB - Earning'!J560</f>
        <v>0</v>
      </c>
      <c r="H123" s="82">
        <f ca="1">'Annual RB - Earning'!K560</f>
        <v>38.308287717492185</v>
      </c>
      <c r="I123" s="82">
        <f ca="1">'Annual RB - Earning'!L560</f>
        <v>122.0986638355968</v>
      </c>
      <c r="J123" s="94">
        <f ca="1">I123-E123</f>
        <v>122.0986638355968</v>
      </c>
      <c r="K123" s="95">
        <f ca="1">J123/$J$147</f>
        <v>1.8842934993734527E-2</v>
      </c>
      <c r="L123" s="82">
        <f ca="1">'Annual RB - Earning'!M560</f>
        <v>117.97877027059201</v>
      </c>
      <c r="M123" s="82">
        <f t="shared" ca="1" si="13"/>
        <v>-4.1198935650047872</v>
      </c>
    </row>
    <row r="124" spans="1:18" x14ac:dyDescent="0.25">
      <c r="A124" s="101" t="str">
        <f>'Annual RB - Earning'!A48</f>
        <v>Subtotal:  Solar Upgrades</v>
      </c>
      <c r="D124" s="99">
        <f t="shared" ref="D124:L124" ca="1" si="25">SUM(D121:D123)</f>
        <v>0</v>
      </c>
      <c r="E124" s="99">
        <f t="shared" ca="1" si="25"/>
        <v>0</v>
      </c>
      <c r="F124" s="99">
        <f t="shared" ca="1" si="25"/>
        <v>0</v>
      </c>
      <c r="G124" s="99">
        <f t="shared" ca="1" si="25"/>
        <v>0</v>
      </c>
      <c r="H124" s="99">
        <f t="shared" ca="1" si="25"/>
        <v>115.6851739236576</v>
      </c>
      <c r="I124" s="99">
        <f t="shared" ca="1" si="25"/>
        <v>368.71930340069753</v>
      </c>
      <c r="J124" s="99">
        <f t="shared" ca="1" si="25"/>
        <v>368.71930340069753</v>
      </c>
      <c r="K124" s="93">
        <f ca="1">J124/$J$147</f>
        <v>5.690278375420571E-2</v>
      </c>
      <c r="L124" s="99">
        <f t="shared" ca="1" si="25"/>
        <v>356.27785451294397</v>
      </c>
      <c r="M124" s="99">
        <f t="shared" ca="1" si="13"/>
        <v>-12.441448887753552</v>
      </c>
    </row>
    <row r="125" spans="1:18" x14ac:dyDescent="0.25">
      <c r="A125" s="80"/>
      <c r="D125" s="82"/>
      <c r="E125" s="82"/>
      <c r="F125" s="82"/>
      <c r="G125" s="82"/>
      <c r="H125" s="82"/>
      <c r="I125" s="82"/>
      <c r="J125" s="94"/>
      <c r="K125" s="95"/>
      <c r="L125" s="82"/>
      <c r="M125" s="82">
        <f t="shared" si="13"/>
        <v>0</v>
      </c>
    </row>
    <row r="126" spans="1:18" x14ac:dyDescent="0.25">
      <c r="A126" s="90" t="str">
        <f>'Annual RB - Earning'!A51</f>
        <v>Total Engineering &amp; Construction</v>
      </c>
      <c r="D126" s="99">
        <f t="shared" ref="D126:L126" ca="1" si="26">SUM(D103:D110)+D118+D124</f>
        <v>-14.293297551024999</v>
      </c>
      <c r="E126" s="99">
        <f t="shared" ca="1" si="26"/>
        <v>-26.448892688495</v>
      </c>
      <c r="F126" s="99">
        <f t="shared" ca="1" si="26"/>
        <v>-12.178522735304998</v>
      </c>
      <c r="G126" s="99">
        <f t="shared" ca="1" si="26"/>
        <v>31.017880589964996</v>
      </c>
      <c r="H126" s="99">
        <f t="shared" ca="1" si="26"/>
        <v>294.48668452181869</v>
      </c>
      <c r="I126" s="99">
        <f t="shared" ca="1" si="26"/>
        <v>1229.1393939993625</v>
      </c>
      <c r="J126" s="99">
        <f t="shared" ca="1" si="26"/>
        <v>1255.5882866878574</v>
      </c>
      <c r="K126" s="93">
        <f ca="1">J126/$J$147</f>
        <v>0.19376926595044558</v>
      </c>
      <c r="L126" s="99">
        <f t="shared" ca="1" si="26"/>
        <v>1171.911162408639</v>
      </c>
      <c r="M126" s="99">
        <f t="shared" ca="1" si="13"/>
        <v>-57.228231590723453</v>
      </c>
    </row>
    <row r="127" spans="1:18" x14ac:dyDescent="0.25">
      <c r="A127" s="90"/>
      <c r="D127" s="102"/>
      <c r="E127" s="102"/>
      <c r="F127" s="102"/>
      <c r="G127" s="102"/>
      <c r="H127" s="102"/>
      <c r="I127" s="102"/>
      <c r="J127" s="102"/>
      <c r="K127" s="95"/>
      <c r="L127" s="102"/>
      <c r="M127" s="102">
        <f t="shared" si="13"/>
        <v>0</v>
      </c>
    </row>
    <row r="128" spans="1:18" ht="13.8" thickBot="1" x14ac:dyDescent="0.3">
      <c r="A128" s="96" t="s">
        <v>87</v>
      </c>
      <c r="D128" s="97">
        <f t="shared" ref="D128:L128" ca="1" si="27">D83+D91+D96+D100+D126</f>
        <v>127.96219734515</v>
      </c>
      <c r="E128" s="97">
        <f t="shared" ca="1" si="27"/>
        <v>317.13148912777706</v>
      </c>
      <c r="F128" s="97">
        <f t="shared" ca="1" si="27"/>
        <v>428.60930367001993</v>
      </c>
      <c r="G128" s="97">
        <f t="shared" ca="1" si="27"/>
        <v>698.08592924352001</v>
      </c>
      <c r="H128" s="97">
        <f t="shared" ca="1" si="27"/>
        <v>1163.3199438871718</v>
      </c>
      <c r="I128" s="97">
        <f t="shared" ca="1" si="27"/>
        <v>2121.5707354221136</v>
      </c>
      <c r="J128" s="97">
        <f t="shared" ca="1" si="27"/>
        <v>1804.4392462943365</v>
      </c>
      <c r="K128" s="98">
        <f t="shared" ref="K128:K136" ca="1" si="28">J128/$J$147</f>
        <v>0.27847095414450257</v>
      </c>
      <c r="L128" s="97">
        <f t="shared" ca="1" si="27"/>
        <v>2055.9759458887879</v>
      </c>
      <c r="M128" s="97">
        <f t="shared" ca="1" si="13"/>
        <v>-65.594789533325638</v>
      </c>
      <c r="N128" s="331"/>
      <c r="O128" s="331"/>
      <c r="P128" s="331"/>
      <c r="Q128" s="331"/>
      <c r="R128" s="331"/>
    </row>
    <row r="129" spans="1:18" ht="13.8" thickTop="1" x14ac:dyDescent="0.25">
      <c r="A129" s="96" t="s">
        <v>88</v>
      </c>
      <c r="D129" s="103" t="e">
        <f ca="1">D128+D78</f>
        <v>#REF!</v>
      </c>
      <c r="E129" s="103">
        <f t="shared" ref="E129:L129" ca="1" si="29">E128+E78</f>
        <v>2162.5592111657397</v>
      </c>
      <c r="F129" s="103">
        <f t="shared" ca="1" si="29"/>
        <v>3888.2677139261518</v>
      </c>
      <c r="G129" s="103">
        <f t="shared" ca="1" si="29"/>
        <v>6150.6667099083015</v>
      </c>
      <c r="H129" s="103">
        <f t="shared" ca="1" si="29"/>
        <v>8697.9730538290733</v>
      </c>
      <c r="I129" s="103">
        <f t="shared" ca="1" si="29"/>
        <v>11906.463769031019</v>
      </c>
      <c r="J129" s="103">
        <f ca="1">J128+J78</f>
        <v>9743.9045578652785</v>
      </c>
      <c r="K129" s="104">
        <f t="shared" ca="1" si="28"/>
        <v>1.5037327551448678</v>
      </c>
      <c r="L129" s="103">
        <f t="shared" ca="1" si="29"/>
        <v>14581.151706139526</v>
      </c>
      <c r="M129" s="103">
        <f t="shared" ca="1" si="13"/>
        <v>2674.687937108507</v>
      </c>
      <c r="N129" s="331"/>
      <c r="O129" s="332"/>
      <c r="P129" s="332"/>
      <c r="Q129" s="332"/>
      <c r="R129" s="332"/>
    </row>
    <row r="130" spans="1:18" x14ac:dyDescent="0.25">
      <c r="A130" s="96" t="s">
        <v>89</v>
      </c>
      <c r="D130" s="103">
        <f ca="1">'Depr and RB'!E17</f>
        <v>26.764747996268003</v>
      </c>
      <c r="E130" s="103">
        <f ca="1">'Depr and RB'!F17</f>
        <v>110.60113201266041</v>
      </c>
      <c r="F130" s="103">
        <f ca="1">'Depr and RB'!G17</f>
        <v>265.38121637114824</v>
      </c>
      <c r="G130" s="103">
        <f ca="1">'Depr and RB'!H17</f>
        <v>517.31222732019819</v>
      </c>
      <c r="H130" s="103">
        <f ca="1">'Depr and RB'!I17</f>
        <v>876.96969169920976</v>
      </c>
      <c r="I130" s="103">
        <f ca="1">'Depr and RB'!J17</f>
        <v>1344.0686643907395</v>
      </c>
      <c r="J130" s="103">
        <f ca="1">I130-E130</f>
        <v>1233.4675323780791</v>
      </c>
      <c r="K130" s="104">
        <f t="shared" ca="1" si="28"/>
        <v>0.1903554699073311</v>
      </c>
      <c r="L130" s="103">
        <f ca="1">'Depr and RB'!K17</f>
        <v>1934.4123605314376</v>
      </c>
      <c r="M130" s="103">
        <f t="shared" ca="1" si="13"/>
        <v>590.34369614069806</v>
      </c>
      <c r="N130" s="331"/>
      <c r="O130" s="333"/>
      <c r="P130" s="333"/>
      <c r="Q130" s="333"/>
      <c r="R130" s="333"/>
    </row>
    <row r="131" spans="1:18" ht="13.8" thickBot="1" x14ac:dyDescent="0.3">
      <c r="A131" s="96" t="s">
        <v>90</v>
      </c>
      <c r="D131" s="105" t="e">
        <f t="shared" ref="D131:I131" ca="1" si="30">D129+D130</f>
        <v>#REF!</v>
      </c>
      <c r="E131" s="105">
        <f t="shared" ca="1" si="30"/>
        <v>2273.1603431784001</v>
      </c>
      <c r="F131" s="105">
        <f t="shared" ca="1" si="30"/>
        <v>4153.6489302973005</v>
      </c>
      <c r="G131" s="105">
        <f t="shared" ca="1" si="30"/>
        <v>6667.9789372284995</v>
      </c>
      <c r="H131" s="105">
        <f t="shared" ca="1" si="30"/>
        <v>9574.9427455282821</v>
      </c>
      <c r="I131" s="105">
        <f t="shared" ca="1" si="30"/>
        <v>13250.532433421758</v>
      </c>
      <c r="J131" s="105">
        <f ca="1">J129+J130</f>
        <v>10977.372090243358</v>
      </c>
      <c r="K131" s="98">
        <f t="shared" ca="1" si="28"/>
        <v>1.6940882250521991</v>
      </c>
      <c r="L131" s="105">
        <f ca="1">L129+L130</f>
        <v>16515.564066670962</v>
      </c>
      <c r="M131" s="105">
        <f t="shared" ca="1" si="13"/>
        <v>3265.0316332492039</v>
      </c>
      <c r="N131" s="331"/>
      <c r="O131" s="332"/>
      <c r="P131" s="332"/>
      <c r="Q131" s="332"/>
      <c r="R131" s="332"/>
    </row>
    <row r="132" spans="1:18" ht="13.8" thickTop="1" x14ac:dyDescent="0.25">
      <c r="A132" s="76" t="s">
        <v>10</v>
      </c>
      <c r="D132" s="82"/>
      <c r="E132" s="82"/>
      <c r="F132" s="82"/>
      <c r="G132" s="82"/>
      <c r="H132" s="82"/>
      <c r="I132" s="82"/>
      <c r="J132" s="94"/>
      <c r="K132" s="95">
        <f t="shared" si="28"/>
        <v>0</v>
      </c>
      <c r="L132" s="82"/>
      <c r="M132" s="82">
        <f t="shared" ref="M132" si="31">L132-J132</f>
        <v>0</v>
      </c>
      <c r="N132" s="331"/>
      <c r="O132" s="331"/>
      <c r="P132" s="331"/>
      <c r="Q132" s="331"/>
      <c r="R132" s="331"/>
    </row>
    <row r="133" spans="1:18" x14ac:dyDescent="0.25">
      <c r="A133" s="65" t="s">
        <v>91</v>
      </c>
      <c r="D133" s="82">
        <v>-72.636277010000001</v>
      </c>
      <c r="E133" s="82">
        <v>-77.999638494999999</v>
      </c>
      <c r="F133" s="82">
        <v>-23.560470070000001</v>
      </c>
      <c r="G133" s="82">
        <v>-55.305273215000007</v>
      </c>
      <c r="H133" s="82">
        <v>-74.569782009999997</v>
      </c>
      <c r="I133" s="82">
        <v>-91.526481100000012</v>
      </c>
      <c r="J133" s="83">
        <v>0</v>
      </c>
      <c r="K133" s="68">
        <f t="shared" si="28"/>
        <v>0</v>
      </c>
      <c r="L133" s="82">
        <v>-111.25263613999999</v>
      </c>
      <c r="M133" s="82">
        <f t="shared" ref="M133:M147" si="32">L133-J133</f>
        <v>-111.25263613999999</v>
      </c>
      <c r="N133" s="331"/>
      <c r="O133" s="333"/>
      <c r="P133" s="333"/>
      <c r="Q133" s="333"/>
      <c r="R133" s="333"/>
    </row>
    <row r="134" spans="1:18" x14ac:dyDescent="0.25">
      <c r="A134" s="65" t="s">
        <v>265</v>
      </c>
      <c r="D134" s="106">
        <v>0</v>
      </c>
      <c r="E134" s="342">
        <v>0</v>
      </c>
      <c r="F134" s="342">
        <v>0</v>
      </c>
      <c r="G134" s="342">
        <v>0</v>
      </c>
      <c r="H134" s="342">
        <v>0</v>
      </c>
      <c r="I134" s="342">
        <v>0</v>
      </c>
      <c r="J134" s="83">
        <f>I134-E134</f>
        <v>0</v>
      </c>
      <c r="K134" s="68">
        <f t="shared" si="28"/>
        <v>0</v>
      </c>
      <c r="M134" s="65">
        <f t="shared" si="32"/>
        <v>0</v>
      </c>
      <c r="N134" s="331"/>
      <c r="O134" s="333"/>
      <c r="P134" s="333"/>
      <c r="Q134" s="333"/>
      <c r="R134" s="333"/>
    </row>
    <row r="135" spans="1:18" x14ac:dyDescent="0.25">
      <c r="A135" s="65" t="s">
        <v>41</v>
      </c>
      <c r="D135" s="106">
        <v>0</v>
      </c>
      <c r="E135" s="342">
        <v>0</v>
      </c>
      <c r="F135" s="342">
        <v>0</v>
      </c>
      <c r="G135" s="342">
        <v>0</v>
      </c>
      <c r="H135" s="342">
        <v>0</v>
      </c>
      <c r="I135" s="342">
        <v>-335</v>
      </c>
      <c r="J135" s="83">
        <f>I135-E135</f>
        <v>-335</v>
      </c>
      <c r="K135" s="68">
        <f t="shared" si="28"/>
        <v>-5.1699036046787161E-2</v>
      </c>
      <c r="M135" s="65">
        <f t="shared" si="32"/>
        <v>335</v>
      </c>
      <c r="N135" s="331"/>
      <c r="O135" s="333"/>
      <c r="P135" s="333"/>
      <c r="Q135" s="333"/>
      <c r="R135" s="333"/>
    </row>
    <row r="136" spans="1:18" ht="13.8" thickBot="1" x14ac:dyDescent="0.3">
      <c r="A136" s="96" t="s">
        <v>93</v>
      </c>
      <c r="B136" s="96"/>
      <c r="C136" s="96"/>
      <c r="D136" s="107" t="e">
        <f ca="1">D78+D128+SUM(D133:D135)</f>
        <v>#REF!</v>
      </c>
      <c r="E136" s="107">
        <f t="shared" ref="E136:J136" ca="1" si="33">E78+E128+SUM(E133:E135)</f>
        <v>2084.5595726707397</v>
      </c>
      <c r="F136" s="107">
        <f t="shared" ca="1" si="33"/>
        <v>3864.7072438561518</v>
      </c>
      <c r="G136" s="107">
        <f t="shared" ca="1" si="33"/>
        <v>6095.3614366933016</v>
      </c>
      <c r="H136" s="107">
        <f t="shared" ca="1" si="33"/>
        <v>8623.4032718190738</v>
      </c>
      <c r="I136" s="107">
        <f t="shared" ca="1" si="33"/>
        <v>11479.937287931019</v>
      </c>
      <c r="J136" s="107">
        <f t="shared" ca="1" si="33"/>
        <v>9408.9045578652785</v>
      </c>
      <c r="K136" s="98">
        <f t="shared" ca="1" si="28"/>
        <v>1.4520337190980808</v>
      </c>
      <c r="L136" s="107">
        <f ca="1">L78+L128+SUM(L133:L135)</f>
        <v>14469.899069999527</v>
      </c>
      <c r="M136" s="107">
        <f t="shared" ca="1" si="32"/>
        <v>5060.994512134248</v>
      </c>
    </row>
    <row r="137" spans="1:18" ht="13.8" thickTop="1" x14ac:dyDescent="0.25">
      <c r="J137" s="69" t="str">
        <f>J3</f>
        <v>Variance</v>
      </c>
      <c r="K137" s="70"/>
    </row>
    <row r="138" spans="1:18" x14ac:dyDescent="0.25">
      <c r="D138" s="73">
        <f t="shared" ref="D138:I138" si="34">D4</f>
        <v>2012</v>
      </c>
      <c r="E138" s="73">
        <f t="shared" si="34"/>
        <v>2013</v>
      </c>
      <c r="F138" s="73">
        <f t="shared" si="34"/>
        <v>2014</v>
      </c>
      <c r="G138" s="73">
        <f t="shared" si="34"/>
        <v>2015</v>
      </c>
      <c r="H138" s="73">
        <f t="shared" si="34"/>
        <v>2016</v>
      </c>
      <c r="I138" s="73">
        <f t="shared" si="34"/>
        <v>2017</v>
      </c>
      <c r="J138" s="73" t="str">
        <f>J4</f>
        <v>2013 to 2017</v>
      </c>
      <c r="K138" s="108"/>
    </row>
    <row r="139" spans="1:18" x14ac:dyDescent="0.25">
      <c r="A139" s="76" t="s">
        <v>64</v>
      </c>
      <c r="D139" s="106">
        <v>20293.564019509999</v>
      </c>
      <c r="E139" s="342">
        <v>23646.36388194</v>
      </c>
      <c r="F139" s="342">
        <v>25635.001458032577</v>
      </c>
      <c r="G139" s="342">
        <v>27096</v>
      </c>
      <c r="H139" s="342">
        <v>29881</v>
      </c>
      <c r="I139" s="342">
        <v>32496</v>
      </c>
      <c r="J139" s="342">
        <f>I139-E139</f>
        <v>8849.6361180599997</v>
      </c>
      <c r="K139" s="343">
        <f>J139/$J$147</f>
        <v>1.3657243482642791</v>
      </c>
      <c r="L139" s="342">
        <v>34227</v>
      </c>
      <c r="M139" s="342">
        <f>L139-I139</f>
        <v>1731</v>
      </c>
    </row>
    <row r="140" spans="1:18" x14ac:dyDescent="0.25">
      <c r="A140" s="65" t="s">
        <v>65</v>
      </c>
    </row>
    <row r="141" spans="1:18" x14ac:dyDescent="0.25">
      <c r="A141" s="65" t="s">
        <v>66</v>
      </c>
      <c r="D141" s="106">
        <v>0</v>
      </c>
      <c r="E141" s="109">
        <v>639.12094338307679</v>
      </c>
      <c r="F141" s="110">
        <v>901.23798101615364</v>
      </c>
      <c r="G141" s="110">
        <v>903.30369851236003</v>
      </c>
      <c r="H141" s="110">
        <v>890.03117712334131</v>
      </c>
      <c r="I141" s="110">
        <v>890.55749446767095</v>
      </c>
      <c r="J141" s="83">
        <f>I141-E141</f>
        <v>251.43655108459416</v>
      </c>
      <c r="K141" s="111">
        <f>L141/$J$147</f>
        <v>0.13618918707350197</v>
      </c>
      <c r="L141" s="110">
        <v>882.48023867088</v>
      </c>
      <c r="M141" s="110">
        <f t="shared" si="32"/>
        <v>631.04368758628584</v>
      </c>
    </row>
    <row r="142" spans="1:18" x14ac:dyDescent="0.25">
      <c r="A142" s="65" t="s">
        <v>67</v>
      </c>
      <c r="D142" s="106">
        <v>0</v>
      </c>
      <c r="E142" s="109">
        <v>0.11112351461538457</v>
      </c>
      <c r="F142" s="110">
        <v>705.61954891692301</v>
      </c>
      <c r="G142" s="110">
        <v>1070.2816072526507</v>
      </c>
      <c r="H142" s="110">
        <v>1056.5452797785626</v>
      </c>
      <c r="I142" s="110">
        <v>1023.8622000638246</v>
      </c>
      <c r="J142" s="83">
        <f>I142-E142</f>
        <v>1023.7510765492092</v>
      </c>
      <c r="K142" s="111">
        <f>L142/$J$147</f>
        <v>0.15576107920315299</v>
      </c>
      <c r="L142" s="110">
        <v>1009.3024072215554</v>
      </c>
      <c r="M142" s="110">
        <f t="shared" si="32"/>
        <v>-14.448669327653761</v>
      </c>
    </row>
    <row r="143" spans="1:18" x14ac:dyDescent="0.25">
      <c r="A143" s="65" t="s">
        <v>68</v>
      </c>
      <c r="D143" s="106">
        <v>0</v>
      </c>
      <c r="E143" s="109">
        <v>0</v>
      </c>
      <c r="F143" s="110">
        <v>0</v>
      </c>
      <c r="G143" s="110">
        <v>3.2634448271436298</v>
      </c>
      <c r="H143" s="110">
        <v>737.88201417354139</v>
      </c>
      <c r="I143" s="110">
        <v>1049.8617653284366</v>
      </c>
      <c r="J143" s="83">
        <f>I143-E143</f>
        <v>1049.8617653284366</v>
      </c>
      <c r="K143" s="111">
        <f>L143/$J$147</f>
        <v>0.15859456520726362</v>
      </c>
      <c r="L143" s="110">
        <v>1027.6628619603639</v>
      </c>
      <c r="M143" s="110">
        <f t="shared" si="32"/>
        <v>-22.198903368072706</v>
      </c>
    </row>
    <row r="144" spans="1:18" x14ac:dyDescent="0.25">
      <c r="A144" s="65" t="s">
        <v>5</v>
      </c>
      <c r="D144" s="106">
        <v>0</v>
      </c>
      <c r="E144" s="109">
        <v>2290</v>
      </c>
      <c r="F144" s="110">
        <v>2463.7035624453847</v>
      </c>
      <c r="G144" s="110">
        <v>2464.4799993467577</v>
      </c>
      <c r="H144" s="110">
        <v>2406.0529716159508</v>
      </c>
      <c r="I144" s="110">
        <v>2347.4376974767101</v>
      </c>
      <c r="J144" s="83">
        <f>I144-E144</f>
        <v>57.437697476710127</v>
      </c>
      <c r="K144" s="111">
        <f>L144/$J$147</f>
        <v>0.35322362080244357</v>
      </c>
      <c r="L144" s="110">
        <v>2288.8224233374699</v>
      </c>
      <c r="M144" s="110">
        <f t="shared" si="32"/>
        <v>2231.3847258607598</v>
      </c>
    </row>
    <row r="145" spans="1:13" x14ac:dyDescent="0.25">
      <c r="A145" s="65" t="s">
        <v>69</v>
      </c>
      <c r="D145" s="106"/>
      <c r="E145" s="109">
        <v>740.37490599384603</v>
      </c>
      <c r="F145" s="110">
        <v>731.01611301230764</v>
      </c>
      <c r="G145" s="110">
        <v>732.8785789030577</v>
      </c>
      <c r="H145" s="110">
        <v>732.02216891456612</v>
      </c>
      <c r="I145" s="110">
        <v>727.71259444741122</v>
      </c>
      <c r="J145" s="83">
        <f>I145-E145</f>
        <v>-12.662311546434807</v>
      </c>
      <c r="K145" s="111"/>
      <c r="L145" s="110">
        <v>715.9675497724005</v>
      </c>
      <c r="M145" s="110">
        <f t="shared" si="32"/>
        <v>728.62986131883531</v>
      </c>
    </row>
    <row r="146" spans="1:13" x14ac:dyDescent="0.25">
      <c r="A146" s="65" t="s">
        <v>70</v>
      </c>
      <c r="D146" s="112">
        <f>SUM(D141:D144)</f>
        <v>0</v>
      </c>
      <c r="E146" s="112">
        <f>SUM(E141:E145)</f>
        <v>3669.6069728915381</v>
      </c>
      <c r="F146" s="112">
        <f t="shared" ref="F146:L146" si="35">SUM(F141:F145)</f>
        <v>4801.5772053907694</v>
      </c>
      <c r="G146" s="112">
        <f t="shared" si="35"/>
        <v>5174.2073288419697</v>
      </c>
      <c r="H146" s="112">
        <f t="shared" si="35"/>
        <v>5822.5336116059625</v>
      </c>
      <c r="I146" s="112">
        <f t="shared" si="35"/>
        <v>6039.4317517840536</v>
      </c>
      <c r="J146" s="112">
        <f t="shared" si="35"/>
        <v>2369.824778892515</v>
      </c>
      <c r="K146" s="113">
        <f>J146/$J$147</f>
        <v>0.36572434826427924</v>
      </c>
      <c r="L146" s="112">
        <f t="shared" si="35"/>
        <v>5924.2354809626695</v>
      </c>
      <c r="M146" s="112">
        <f t="shared" si="32"/>
        <v>3554.4107020701545</v>
      </c>
    </row>
    <row r="147" spans="1:13" x14ac:dyDescent="0.25">
      <c r="A147" s="65" t="s">
        <v>94</v>
      </c>
      <c r="D147" s="83">
        <f t="shared" ref="D147:I147" si="36">D139-D146</f>
        <v>20293.564019509999</v>
      </c>
      <c r="E147" s="83">
        <f t="shared" si="36"/>
        <v>19976.756909048461</v>
      </c>
      <c r="F147" s="83">
        <f t="shared" si="36"/>
        <v>20833.424252641809</v>
      </c>
      <c r="G147" s="83">
        <f t="shared" si="36"/>
        <v>21921.792671158029</v>
      </c>
      <c r="H147" s="83">
        <f t="shared" si="36"/>
        <v>24058.466388394037</v>
      </c>
      <c r="I147" s="83">
        <f t="shared" si="36"/>
        <v>26456.568248215946</v>
      </c>
      <c r="J147" s="83">
        <f>I147-E147</f>
        <v>6479.8113391674851</v>
      </c>
      <c r="K147" s="68">
        <f>J147/$J$147</f>
        <v>1</v>
      </c>
      <c r="L147" s="83">
        <f>L139-I139-L146+I146</f>
        <v>1846.1962708213841</v>
      </c>
      <c r="M147" s="83">
        <f t="shared" si="32"/>
        <v>-4633.615068346101</v>
      </c>
    </row>
    <row r="148" spans="1:13" x14ac:dyDescent="0.25">
      <c r="A148" s="65" t="s">
        <v>95</v>
      </c>
      <c r="D148" s="95"/>
      <c r="E148" s="95"/>
      <c r="F148" s="83">
        <f>F147-E147</f>
        <v>856.66734359334805</v>
      </c>
      <c r="G148" s="83">
        <f>G147-F147</f>
        <v>1088.3684185162201</v>
      </c>
      <c r="H148" s="83">
        <f>H147-G147</f>
        <v>2136.6737172360081</v>
      </c>
      <c r="I148" s="83">
        <f>I147-H147</f>
        <v>2398.1018598219089</v>
      </c>
      <c r="J148" s="83"/>
      <c r="L148" s="83"/>
      <c r="M148" s="83"/>
    </row>
  </sheetData>
  <pageMargins left="0" right="0" top="0.25" bottom="0.75" header="0.3" footer="0.3"/>
  <pageSetup scale="35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workbookViewId="0">
      <selection activeCell="C1" sqref="C1:C2"/>
    </sheetView>
  </sheetViews>
  <sheetFormatPr defaultRowHeight="10.199999999999999" x14ac:dyDescent="0.2"/>
  <cols>
    <col min="1" max="1" width="24.88671875" style="115" bestFit="1" customWidth="1"/>
    <col min="2" max="2" width="1.44140625" style="115" customWidth="1"/>
    <col min="3" max="3" width="12" style="115" bestFit="1" customWidth="1"/>
    <col min="4" max="5" width="9.109375" style="115"/>
    <col min="6" max="6" width="12.5546875" style="115" bestFit="1" customWidth="1"/>
    <col min="7" max="256" width="9.109375" style="115"/>
    <col min="257" max="257" width="24.88671875" style="115" bestFit="1" customWidth="1"/>
    <col min="258" max="258" width="1.44140625" style="115" customWidth="1"/>
    <col min="259" max="512" width="9.109375" style="115"/>
    <col min="513" max="513" width="24.88671875" style="115" bestFit="1" customWidth="1"/>
    <col min="514" max="514" width="1.44140625" style="115" customWidth="1"/>
    <col min="515" max="768" width="9.109375" style="115"/>
    <col min="769" max="769" width="24.88671875" style="115" bestFit="1" customWidth="1"/>
    <col min="770" max="770" width="1.44140625" style="115" customWidth="1"/>
    <col min="771" max="1024" width="9.109375" style="115"/>
    <col min="1025" max="1025" width="24.88671875" style="115" bestFit="1" customWidth="1"/>
    <col min="1026" max="1026" width="1.44140625" style="115" customWidth="1"/>
    <col min="1027" max="1280" width="9.109375" style="115"/>
    <col min="1281" max="1281" width="24.88671875" style="115" bestFit="1" customWidth="1"/>
    <col min="1282" max="1282" width="1.44140625" style="115" customWidth="1"/>
    <col min="1283" max="1536" width="9.109375" style="115"/>
    <col min="1537" max="1537" width="24.88671875" style="115" bestFit="1" customWidth="1"/>
    <col min="1538" max="1538" width="1.44140625" style="115" customWidth="1"/>
    <col min="1539" max="1792" width="9.109375" style="115"/>
    <col min="1793" max="1793" width="24.88671875" style="115" bestFit="1" customWidth="1"/>
    <col min="1794" max="1794" width="1.44140625" style="115" customWidth="1"/>
    <col min="1795" max="2048" width="9.109375" style="115"/>
    <col min="2049" max="2049" width="24.88671875" style="115" bestFit="1" customWidth="1"/>
    <col min="2050" max="2050" width="1.44140625" style="115" customWidth="1"/>
    <col min="2051" max="2304" width="9.109375" style="115"/>
    <col min="2305" max="2305" width="24.88671875" style="115" bestFit="1" customWidth="1"/>
    <col min="2306" max="2306" width="1.44140625" style="115" customWidth="1"/>
    <col min="2307" max="2560" width="9.109375" style="115"/>
    <col min="2561" max="2561" width="24.88671875" style="115" bestFit="1" customWidth="1"/>
    <col min="2562" max="2562" width="1.44140625" style="115" customWidth="1"/>
    <col min="2563" max="2816" width="9.109375" style="115"/>
    <col min="2817" max="2817" width="24.88671875" style="115" bestFit="1" customWidth="1"/>
    <col min="2818" max="2818" width="1.44140625" style="115" customWidth="1"/>
    <col min="2819" max="3072" width="9.109375" style="115"/>
    <col min="3073" max="3073" width="24.88671875" style="115" bestFit="1" customWidth="1"/>
    <col min="3074" max="3074" width="1.44140625" style="115" customWidth="1"/>
    <col min="3075" max="3328" width="9.109375" style="115"/>
    <col min="3329" max="3329" width="24.88671875" style="115" bestFit="1" customWidth="1"/>
    <col min="3330" max="3330" width="1.44140625" style="115" customWidth="1"/>
    <col min="3331" max="3584" width="9.109375" style="115"/>
    <col min="3585" max="3585" width="24.88671875" style="115" bestFit="1" customWidth="1"/>
    <col min="3586" max="3586" width="1.44140625" style="115" customWidth="1"/>
    <col min="3587" max="3840" width="9.109375" style="115"/>
    <col min="3841" max="3841" width="24.88671875" style="115" bestFit="1" customWidth="1"/>
    <col min="3842" max="3842" width="1.44140625" style="115" customWidth="1"/>
    <col min="3843" max="4096" width="9.109375" style="115"/>
    <col min="4097" max="4097" width="24.88671875" style="115" bestFit="1" customWidth="1"/>
    <col min="4098" max="4098" width="1.44140625" style="115" customWidth="1"/>
    <col min="4099" max="4352" width="9.109375" style="115"/>
    <col min="4353" max="4353" width="24.88671875" style="115" bestFit="1" customWidth="1"/>
    <col min="4354" max="4354" width="1.44140625" style="115" customWidth="1"/>
    <col min="4355" max="4608" width="9.109375" style="115"/>
    <col min="4609" max="4609" width="24.88671875" style="115" bestFit="1" customWidth="1"/>
    <col min="4610" max="4610" width="1.44140625" style="115" customWidth="1"/>
    <col min="4611" max="4864" width="9.109375" style="115"/>
    <col min="4865" max="4865" width="24.88671875" style="115" bestFit="1" customWidth="1"/>
    <col min="4866" max="4866" width="1.44140625" style="115" customWidth="1"/>
    <col min="4867" max="5120" width="9.109375" style="115"/>
    <col min="5121" max="5121" width="24.88671875" style="115" bestFit="1" customWidth="1"/>
    <col min="5122" max="5122" width="1.44140625" style="115" customWidth="1"/>
    <col min="5123" max="5376" width="9.109375" style="115"/>
    <col min="5377" max="5377" width="24.88671875" style="115" bestFit="1" customWidth="1"/>
    <col min="5378" max="5378" width="1.44140625" style="115" customWidth="1"/>
    <col min="5379" max="5632" width="9.109375" style="115"/>
    <col min="5633" max="5633" width="24.88671875" style="115" bestFit="1" customWidth="1"/>
    <col min="5634" max="5634" width="1.44140625" style="115" customWidth="1"/>
    <col min="5635" max="5888" width="9.109375" style="115"/>
    <col min="5889" max="5889" width="24.88671875" style="115" bestFit="1" customWidth="1"/>
    <col min="5890" max="5890" width="1.44140625" style="115" customWidth="1"/>
    <col min="5891" max="6144" width="9.109375" style="115"/>
    <col min="6145" max="6145" width="24.88671875" style="115" bestFit="1" customWidth="1"/>
    <col min="6146" max="6146" width="1.44140625" style="115" customWidth="1"/>
    <col min="6147" max="6400" width="9.109375" style="115"/>
    <col min="6401" max="6401" width="24.88671875" style="115" bestFit="1" customWidth="1"/>
    <col min="6402" max="6402" width="1.44140625" style="115" customWidth="1"/>
    <col min="6403" max="6656" width="9.109375" style="115"/>
    <col min="6657" max="6657" width="24.88671875" style="115" bestFit="1" customWidth="1"/>
    <col min="6658" max="6658" width="1.44140625" style="115" customWidth="1"/>
    <col min="6659" max="6912" width="9.109375" style="115"/>
    <col min="6913" max="6913" width="24.88671875" style="115" bestFit="1" customWidth="1"/>
    <col min="6914" max="6914" width="1.44140625" style="115" customWidth="1"/>
    <col min="6915" max="7168" width="9.109375" style="115"/>
    <col min="7169" max="7169" width="24.88671875" style="115" bestFit="1" customWidth="1"/>
    <col min="7170" max="7170" width="1.44140625" style="115" customWidth="1"/>
    <col min="7171" max="7424" width="9.109375" style="115"/>
    <col min="7425" max="7425" width="24.88671875" style="115" bestFit="1" customWidth="1"/>
    <col min="7426" max="7426" width="1.44140625" style="115" customWidth="1"/>
    <col min="7427" max="7680" width="9.109375" style="115"/>
    <col min="7681" max="7681" width="24.88671875" style="115" bestFit="1" customWidth="1"/>
    <col min="7682" max="7682" width="1.44140625" style="115" customWidth="1"/>
    <col min="7683" max="7936" width="9.109375" style="115"/>
    <col min="7937" max="7937" width="24.88671875" style="115" bestFit="1" customWidth="1"/>
    <col min="7938" max="7938" width="1.44140625" style="115" customWidth="1"/>
    <col min="7939" max="8192" width="9.109375" style="115"/>
    <col min="8193" max="8193" width="24.88671875" style="115" bestFit="1" customWidth="1"/>
    <col min="8194" max="8194" width="1.44140625" style="115" customWidth="1"/>
    <col min="8195" max="8448" width="9.109375" style="115"/>
    <col min="8449" max="8449" width="24.88671875" style="115" bestFit="1" customWidth="1"/>
    <col min="8450" max="8450" width="1.44140625" style="115" customWidth="1"/>
    <col min="8451" max="8704" width="9.109375" style="115"/>
    <col min="8705" max="8705" width="24.88671875" style="115" bestFit="1" customWidth="1"/>
    <col min="8706" max="8706" width="1.44140625" style="115" customWidth="1"/>
    <col min="8707" max="8960" width="9.109375" style="115"/>
    <col min="8961" max="8961" width="24.88671875" style="115" bestFit="1" customWidth="1"/>
    <col min="8962" max="8962" width="1.44140625" style="115" customWidth="1"/>
    <col min="8963" max="9216" width="9.109375" style="115"/>
    <col min="9217" max="9217" width="24.88671875" style="115" bestFit="1" customWidth="1"/>
    <col min="9218" max="9218" width="1.44140625" style="115" customWidth="1"/>
    <col min="9219" max="9472" width="9.109375" style="115"/>
    <col min="9473" max="9473" width="24.88671875" style="115" bestFit="1" customWidth="1"/>
    <col min="9474" max="9474" width="1.44140625" style="115" customWidth="1"/>
    <col min="9475" max="9728" width="9.109375" style="115"/>
    <col min="9729" max="9729" width="24.88671875" style="115" bestFit="1" customWidth="1"/>
    <col min="9730" max="9730" width="1.44140625" style="115" customWidth="1"/>
    <col min="9731" max="9984" width="9.109375" style="115"/>
    <col min="9985" max="9985" width="24.88671875" style="115" bestFit="1" customWidth="1"/>
    <col min="9986" max="9986" width="1.44140625" style="115" customWidth="1"/>
    <col min="9987" max="10240" width="9.109375" style="115"/>
    <col min="10241" max="10241" width="24.88671875" style="115" bestFit="1" customWidth="1"/>
    <col min="10242" max="10242" width="1.44140625" style="115" customWidth="1"/>
    <col min="10243" max="10496" width="9.109375" style="115"/>
    <col min="10497" max="10497" width="24.88671875" style="115" bestFit="1" customWidth="1"/>
    <col min="10498" max="10498" width="1.44140625" style="115" customWidth="1"/>
    <col min="10499" max="10752" width="9.109375" style="115"/>
    <col min="10753" max="10753" width="24.88671875" style="115" bestFit="1" customWidth="1"/>
    <col min="10754" max="10754" width="1.44140625" style="115" customWidth="1"/>
    <col min="10755" max="11008" width="9.109375" style="115"/>
    <col min="11009" max="11009" width="24.88671875" style="115" bestFit="1" customWidth="1"/>
    <col min="11010" max="11010" width="1.44140625" style="115" customWidth="1"/>
    <col min="11011" max="11264" width="9.109375" style="115"/>
    <col min="11265" max="11265" width="24.88671875" style="115" bestFit="1" customWidth="1"/>
    <col min="11266" max="11266" width="1.44140625" style="115" customWidth="1"/>
    <col min="11267" max="11520" width="9.109375" style="115"/>
    <col min="11521" max="11521" width="24.88671875" style="115" bestFit="1" customWidth="1"/>
    <col min="11522" max="11522" width="1.44140625" style="115" customWidth="1"/>
    <col min="11523" max="11776" width="9.109375" style="115"/>
    <col min="11777" max="11777" width="24.88671875" style="115" bestFit="1" customWidth="1"/>
    <col min="11778" max="11778" width="1.44140625" style="115" customWidth="1"/>
    <col min="11779" max="12032" width="9.109375" style="115"/>
    <col min="12033" max="12033" width="24.88671875" style="115" bestFit="1" customWidth="1"/>
    <col min="12034" max="12034" width="1.44140625" style="115" customWidth="1"/>
    <col min="12035" max="12288" width="9.109375" style="115"/>
    <col min="12289" max="12289" width="24.88671875" style="115" bestFit="1" customWidth="1"/>
    <col min="12290" max="12290" width="1.44140625" style="115" customWidth="1"/>
    <col min="12291" max="12544" width="9.109375" style="115"/>
    <col min="12545" max="12545" width="24.88671875" style="115" bestFit="1" customWidth="1"/>
    <col min="12546" max="12546" width="1.44140625" style="115" customWidth="1"/>
    <col min="12547" max="12800" width="9.109375" style="115"/>
    <col min="12801" max="12801" width="24.88671875" style="115" bestFit="1" customWidth="1"/>
    <col min="12802" max="12802" width="1.44140625" style="115" customWidth="1"/>
    <col min="12803" max="13056" width="9.109375" style="115"/>
    <col min="13057" max="13057" width="24.88671875" style="115" bestFit="1" customWidth="1"/>
    <col min="13058" max="13058" width="1.44140625" style="115" customWidth="1"/>
    <col min="13059" max="13312" width="9.109375" style="115"/>
    <col min="13313" max="13313" width="24.88671875" style="115" bestFit="1" customWidth="1"/>
    <col min="13314" max="13314" width="1.44140625" style="115" customWidth="1"/>
    <col min="13315" max="13568" width="9.109375" style="115"/>
    <col min="13569" max="13569" width="24.88671875" style="115" bestFit="1" customWidth="1"/>
    <col min="13570" max="13570" width="1.44140625" style="115" customWidth="1"/>
    <col min="13571" max="13824" width="9.109375" style="115"/>
    <col min="13825" max="13825" width="24.88671875" style="115" bestFit="1" customWidth="1"/>
    <col min="13826" max="13826" width="1.44140625" style="115" customWidth="1"/>
    <col min="13827" max="14080" width="9.109375" style="115"/>
    <col min="14081" max="14081" width="24.88671875" style="115" bestFit="1" customWidth="1"/>
    <col min="14082" max="14082" width="1.44140625" style="115" customWidth="1"/>
    <col min="14083" max="14336" width="9.109375" style="115"/>
    <col min="14337" max="14337" width="24.88671875" style="115" bestFit="1" customWidth="1"/>
    <col min="14338" max="14338" width="1.44140625" style="115" customWidth="1"/>
    <col min="14339" max="14592" width="9.109375" style="115"/>
    <col min="14593" max="14593" width="24.88671875" style="115" bestFit="1" customWidth="1"/>
    <col min="14594" max="14594" width="1.44140625" style="115" customWidth="1"/>
    <col min="14595" max="14848" width="9.109375" style="115"/>
    <col min="14849" max="14849" width="24.88671875" style="115" bestFit="1" customWidth="1"/>
    <col min="14850" max="14850" width="1.44140625" style="115" customWidth="1"/>
    <col min="14851" max="15104" width="9.109375" style="115"/>
    <col min="15105" max="15105" width="24.88671875" style="115" bestFit="1" customWidth="1"/>
    <col min="15106" max="15106" width="1.44140625" style="115" customWidth="1"/>
    <col min="15107" max="15360" width="9.109375" style="115"/>
    <col min="15361" max="15361" width="24.88671875" style="115" bestFit="1" customWidth="1"/>
    <col min="15362" max="15362" width="1.44140625" style="115" customWidth="1"/>
    <col min="15363" max="15616" width="9.109375" style="115"/>
    <col min="15617" max="15617" width="24.88671875" style="115" bestFit="1" customWidth="1"/>
    <col min="15618" max="15618" width="1.44140625" style="115" customWidth="1"/>
    <col min="15619" max="15872" width="9.109375" style="115"/>
    <col min="15873" max="15873" width="24.88671875" style="115" bestFit="1" customWidth="1"/>
    <col min="15874" max="15874" width="1.44140625" style="115" customWidth="1"/>
    <col min="15875" max="16128" width="9.109375" style="115"/>
    <col min="16129" max="16129" width="24.88671875" style="115" bestFit="1" customWidth="1"/>
    <col min="16130" max="16130" width="1.44140625" style="115" customWidth="1"/>
    <col min="16131" max="16384" width="9.109375" style="115"/>
  </cols>
  <sheetData>
    <row r="1" spans="1:11" ht="18" x14ac:dyDescent="0.35">
      <c r="A1" s="114" t="s">
        <v>96</v>
      </c>
      <c r="C1" s="7" t="s">
        <v>440</v>
      </c>
    </row>
    <row r="2" spans="1:11" ht="18" x14ac:dyDescent="0.35">
      <c r="C2" s="7" t="s">
        <v>435</v>
      </c>
      <c r="E2" s="116">
        <f>'Annual RB - Earning'!G67</f>
        <v>2012</v>
      </c>
      <c r="F2" s="116">
        <f>'Annual RB - Earning'!H67</f>
        <v>2013</v>
      </c>
      <c r="G2" s="116">
        <f>'Annual RB - Earning'!I67</f>
        <v>2014</v>
      </c>
      <c r="H2" s="116">
        <f>'Annual RB - Earning'!J67</f>
        <v>2015</v>
      </c>
      <c r="I2" s="116">
        <f>'Annual RB - Earning'!K67</f>
        <v>2016</v>
      </c>
      <c r="J2" s="116">
        <f>'Annual RB - Earning'!L67</f>
        <v>2017</v>
      </c>
      <c r="K2" s="116">
        <f>'Annual RB - Earning'!M67</f>
        <v>2018</v>
      </c>
    </row>
    <row r="3" spans="1:11" x14ac:dyDescent="0.2">
      <c r="E3" s="116"/>
      <c r="F3" s="116"/>
      <c r="G3" s="116"/>
      <c r="H3" s="116"/>
      <c r="I3" s="116"/>
      <c r="J3" s="116"/>
      <c r="K3" s="116"/>
    </row>
    <row r="4" spans="1:11" x14ac:dyDescent="0.2">
      <c r="A4" s="116" t="s">
        <v>97</v>
      </c>
      <c r="E4" s="116"/>
      <c r="F4" s="116"/>
      <c r="G4" s="116"/>
      <c r="H4" s="116"/>
      <c r="I4" s="116"/>
      <c r="J4" s="116"/>
      <c r="K4" s="116"/>
    </row>
    <row r="5" spans="1:11" x14ac:dyDescent="0.2">
      <c r="A5" s="117" t="s">
        <v>86</v>
      </c>
      <c r="E5" s="117">
        <f ca="1">'Annual RB - Earning'!G68</f>
        <v>7.2947513256999983</v>
      </c>
      <c r="F5" s="117">
        <f ca="1">'Annual RB - Earning'!H68</f>
        <v>11.352869713846001</v>
      </c>
      <c r="G5" s="117">
        <f ca="1">'Annual RB - Earning'!I68</f>
        <v>15.324313780868</v>
      </c>
      <c r="H5" s="117">
        <f ca="1">'Annual RB - Earning'!J68</f>
        <v>37.907413875332004</v>
      </c>
      <c r="I5" s="117">
        <f ca="1">'Annual RB - Earning'!K68</f>
        <v>46.998613875331998</v>
      </c>
      <c r="J5" s="117">
        <f ca="1">'Annual RB - Earning'!L68</f>
        <v>49.494613875332007</v>
      </c>
      <c r="K5" s="117">
        <f ca="1">'Annual RB - Earning'!M68</f>
        <v>49.583893875331995</v>
      </c>
    </row>
    <row r="6" spans="1:11" ht="12" x14ac:dyDescent="0.35">
      <c r="A6" s="117" t="s">
        <v>75</v>
      </c>
      <c r="E6" s="118">
        <f>'Annual RB - Non Earning'!G104</f>
        <v>46.234744666836008</v>
      </c>
      <c r="F6" s="118">
        <f>'Annual RB - Non Earning'!H104</f>
        <v>102.7904023264028</v>
      </c>
      <c r="G6" s="118">
        <f>'Annual RB - Non Earning'!I104</f>
        <v>180.09258289585878</v>
      </c>
      <c r="H6" s="118">
        <f>'Annual RB - Non Earning'!J104</f>
        <v>270.53771134604114</v>
      </c>
      <c r="I6" s="118">
        <f>'Annual RB - Non Earning'!K104</f>
        <v>363.87118966131794</v>
      </c>
      <c r="J6" s="118">
        <f>'Annual RB - Non Earning'!L104</f>
        <v>473.83352797107801</v>
      </c>
      <c r="K6" s="118">
        <f>'Annual RB - Non Earning'!M104</f>
        <v>607.77535655965391</v>
      </c>
    </row>
    <row r="7" spans="1:11" x14ac:dyDescent="0.2">
      <c r="A7" s="119" t="s">
        <v>98</v>
      </c>
      <c r="E7" s="120">
        <f ca="1">SUM(E5:E6)</f>
        <v>53.529495992536006</v>
      </c>
      <c r="F7" s="120">
        <f t="shared" ref="F7:K7" ca="1" si="0">SUM(F5:F6)</f>
        <v>114.1432720402488</v>
      </c>
      <c r="G7" s="120">
        <f t="shared" ca="1" si="0"/>
        <v>195.41689667672679</v>
      </c>
      <c r="H7" s="120">
        <f t="shared" ca="1" si="0"/>
        <v>308.44512522137313</v>
      </c>
      <c r="I7" s="120">
        <f t="shared" ca="1" si="0"/>
        <v>410.86980353664995</v>
      </c>
      <c r="J7" s="120">
        <f t="shared" ca="1" si="0"/>
        <v>523.32814184641006</v>
      </c>
      <c r="K7" s="120">
        <f t="shared" ca="1" si="0"/>
        <v>657.35925043498594</v>
      </c>
    </row>
    <row r="9" spans="1:11" x14ac:dyDescent="0.2">
      <c r="A9" s="116" t="s">
        <v>99</v>
      </c>
      <c r="E9" s="116"/>
      <c r="F9" s="116"/>
      <c r="G9" s="116"/>
      <c r="H9" s="116"/>
      <c r="I9" s="116"/>
      <c r="J9" s="116"/>
      <c r="K9" s="116"/>
    </row>
    <row r="10" spans="1:11" x14ac:dyDescent="0.2">
      <c r="A10" s="117" t="s">
        <v>86</v>
      </c>
      <c r="E10" s="117">
        <f ca="1">SUM($E5:E5)</f>
        <v>7.2947513256999983</v>
      </c>
      <c r="F10" s="117">
        <f ca="1">SUM($E5:F5)</f>
        <v>18.647621039545999</v>
      </c>
      <c r="G10" s="117">
        <f ca="1">SUM($E5:G5)</f>
        <v>33.971934820413999</v>
      </c>
      <c r="H10" s="117">
        <f ca="1">SUM($E5:H5)</f>
        <v>71.879348695746003</v>
      </c>
      <c r="I10" s="117">
        <f ca="1">SUM($E5:I5)</f>
        <v>118.877962571078</v>
      </c>
      <c r="J10" s="117">
        <f ca="1">SUM($E5:J5)</f>
        <v>168.37257644640999</v>
      </c>
      <c r="K10" s="117">
        <f ca="1">SUM($E5:K5)</f>
        <v>217.95647032174199</v>
      </c>
    </row>
    <row r="11" spans="1:11" ht="12" x14ac:dyDescent="0.35">
      <c r="A11" s="117" t="s">
        <v>75</v>
      </c>
      <c r="E11" s="118">
        <f>SUM($E6:E6)</f>
        <v>46.234744666836008</v>
      </c>
      <c r="F11" s="118">
        <f>SUM($E6:F6)</f>
        <v>149.02514699323882</v>
      </c>
      <c r="G11" s="118">
        <f>SUM($E6:G6)</f>
        <v>329.11772988909763</v>
      </c>
      <c r="H11" s="118">
        <f>SUM($E6:H6)</f>
        <v>599.65544123513882</v>
      </c>
      <c r="I11" s="118">
        <f>SUM($E6:I6)</f>
        <v>963.52663089645671</v>
      </c>
      <c r="J11" s="118">
        <f>SUM($E6:J6)</f>
        <v>1437.3601588675347</v>
      </c>
      <c r="K11" s="118">
        <f>SUM($E6:K6)</f>
        <v>2045.1355154271887</v>
      </c>
    </row>
    <row r="12" spans="1:11" x14ac:dyDescent="0.2">
      <c r="A12" s="119" t="s">
        <v>100</v>
      </c>
      <c r="E12" s="120">
        <f ca="1">SUM(E10:E11)</f>
        <v>53.529495992536006</v>
      </c>
      <c r="F12" s="120">
        <f t="shared" ref="F12:K12" ca="1" si="1">SUM(F10:F11)</f>
        <v>167.67276803278483</v>
      </c>
      <c r="G12" s="120">
        <f t="shared" ca="1" si="1"/>
        <v>363.08966470951162</v>
      </c>
      <c r="H12" s="120">
        <f t="shared" ca="1" si="1"/>
        <v>671.53478993088481</v>
      </c>
      <c r="I12" s="120">
        <f t="shared" ca="1" si="1"/>
        <v>1082.4045934675346</v>
      </c>
      <c r="J12" s="120">
        <f t="shared" ca="1" si="1"/>
        <v>1605.7327353139447</v>
      </c>
      <c r="K12" s="120">
        <f t="shared" ca="1" si="1"/>
        <v>2263.0919857489307</v>
      </c>
    </row>
    <row r="14" spans="1:11" x14ac:dyDescent="0.2">
      <c r="A14" s="116" t="s">
        <v>101</v>
      </c>
      <c r="E14" s="116"/>
      <c r="F14" s="116"/>
      <c r="G14" s="116"/>
      <c r="H14" s="116"/>
      <c r="I14" s="116"/>
      <c r="J14" s="116"/>
      <c r="K14" s="116"/>
    </row>
    <row r="15" spans="1:11" x14ac:dyDescent="0.2">
      <c r="A15" s="117" t="s">
        <v>86</v>
      </c>
      <c r="C15" s="117">
        <f>'Annual RB - Earning'!$C$61</f>
        <v>2</v>
      </c>
      <c r="E15" s="121">
        <f ca="1">SUM(OFFSET(E10,0,0,1,-MIN($C$15,'Annual RB - Earning'!G$55+1)))/$C$15</f>
        <v>3.6473756628499991</v>
      </c>
      <c r="F15" s="121">
        <f ca="1">SUM(OFFSET(F10,0,0,1,-MIN($C$15,'Annual RB - Earning'!H$55+1)))/$C$15</f>
        <v>12.971186182622999</v>
      </c>
      <c r="G15" s="121">
        <f ca="1">SUM(OFFSET(G10,0,0,1,-MIN($C$15,'Annual RB - Earning'!I$55+1)))/$C$15</f>
        <v>26.309777929980001</v>
      </c>
      <c r="H15" s="121">
        <f ca="1">SUM(OFFSET(H10,0,0,1,-MIN($C$15,'Annual RB - Earning'!J$55+1)))/$C$15</f>
        <v>52.925641758080005</v>
      </c>
      <c r="I15" s="121">
        <f ca="1">SUM(OFFSET(I10,0,0,1,-MIN($C$15,'Annual RB - Earning'!K$55+1)))/$C$15</f>
        <v>95.378655633411995</v>
      </c>
      <c r="J15" s="121">
        <f ca="1">SUM(OFFSET(J10,0,0,1,-MIN($C$15,'Annual RB - Earning'!L$55+1)))/$C$15</f>
        <v>143.625269508744</v>
      </c>
      <c r="K15" s="121">
        <f ca="1">SUM(OFFSET(K10,0,0,1,-MIN($C$15,'Annual RB - Earning'!M$55+1)))/$C$15</f>
        <v>193.16452338407601</v>
      </c>
    </row>
    <row r="16" spans="1:11" ht="12" x14ac:dyDescent="0.35">
      <c r="A16" s="117" t="s">
        <v>75</v>
      </c>
      <c r="E16" s="122">
        <f ca="1">SUM(OFFSET(E11,0,0,1,-MIN($C$15,'Annual RB - Earning'!G$55+1)))/$C$15</f>
        <v>23.117372333418004</v>
      </c>
      <c r="F16" s="122">
        <f ca="1">SUM(OFFSET(F11,0,0,1,-MIN($C$15,'Annual RB - Earning'!H$55+1)))/$C$15</f>
        <v>97.629945830037414</v>
      </c>
      <c r="G16" s="122">
        <f ca="1">SUM(OFFSET(G11,0,0,1,-MIN($C$15,'Annual RB - Earning'!I$55+1)))/$C$15</f>
        <v>239.07143844116823</v>
      </c>
      <c r="H16" s="122">
        <f ca="1">SUM(OFFSET(H11,0,0,1,-MIN($C$15,'Annual RB - Earning'!J$55+1)))/$C$15</f>
        <v>464.38658556211823</v>
      </c>
      <c r="I16" s="122">
        <f ca="1">SUM(OFFSET(I11,0,0,1,-MIN($C$15,'Annual RB - Earning'!K$55+1)))/$C$15</f>
        <v>781.59103606579777</v>
      </c>
      <c r="J16" s="122">
        <f ca="1">SUM(OFFSET(J11,0,0,1,-MIN($C$15,'Annual RB - Earning'!L$55+1)))/$C$15</f>
        <v>1200.4433948819956</v>
      </c>
      <c r="K16" s="122">
        <f ca="1">SUM(OFFSET(K11,0,0,1,-MIN($C$15,'Annual RB - Earning'!M$55+1)))/$C$15</f>
        <v>1741.2478371473617</v>
      </c>
    </row>
    <row r="17" spans="1:13" x14ac:dyDescent="0.2">
      <c r="A17" s="119" t="s">
        <v>102</v>
      </c>
      <c r="E17" s="120">
        <f ca="1">SUM(E15:E16)</f>
        <v>26.764747996268003</v>
      </c>
      <c r="F17" s="120">
        <f t="shared" ref="F17:K17" ca="1" si="2">SUM(F15:F16)</f>
        <v>110.60113201266041</v>
      </c>
      <c r="G17" s="120">
        <f t="shared" ca="1" si="2"/>
        <v>265.38121637114824</v>
      </c>
      <c r="H17" s="120">
        <f t="shared" ca="1" si="2"/>
        <v>517.31222732019819</v>
      </c>
      <c r="I17" s="120">
        <f t="shared" ca="1" si="2"/>
        <v>876.96969169920976</v>
      </c>
      <c r="J17" s="120">
        <f t="shared" ca="1" si="2"/>
        <v>1344.0686643907395</v>
      </c>
      <c r="K17" s="120">
        <f t="shared" ca="1" si="2"/>
        <v>1934.4123605314376</v>
      </c>
    </row>
    <row r="18" spans="1:13" x14ac:dyDescent="0.2">
      <c r="J18" s="123">
        <f ca="1">J15-F15</f>
        <v>130.654083326121</v>
      </c>
      <c r="K18" s="123">
        <f ca="1">+K15-J15</f>
        <v>49.539253875332008</v>
      </c>
    </row>
    <row r="19" spans="1:13" x14ac:dyDescent="0.2">
      <c r="A19" s="116" t="s">
        <v>103</v>
      </c>
      <c r="E19" s="116"/>
      <c r="F19" s="116"/>
      <c r="G19" s="116"/>
      <c r="H19" s="116"/>
      <c r="I19" s="116"/>
      <c r="J19" s="123">
        <f ca="1">J16-F16</f>
        <v>1102.8134490519581</v>
      </c>
      <c r="K19" s="123">
        <f ca="1">+K16-J16</f>
        <v>540.80444226536611</v>
      </c>
    </row>
    <row r="20" spans="1:13" x14ac:dyDescent="0.2">
      <c r="A20" s="117" t="str">
        <f>A5</f>
        <v>Earning Projects</v>
      </c>
      <c r="E20" s="121">
        <f ca="1">'Annual RB - Earning'!G83+'Annual RB - Earning'!G116+'Annual RB - Earning'!G209+'Annual RB - Earning'!G257+'Annual RB - Earning'!G290</f>
        <v>127.96219734515</v>
      </c>
      <c r="F20" s="121">
        <f ca="1">'Annual RB - Earning'!H83+'Annual RB - Earning'!H116+'Annual RB - Earning'!H209+'Annual RB - Earning'!H257+'Annual RB - Earning'!H290</f>
        <v>317.13148912777706</v>
      </c>
      <c r="G20" s="121">
        <f ca="1">'Annual RB - Earning'!I83+'Annual RB - Earning'!I116+'Annual RB - Earning'!I209+'Annual RB - Earning'!I257+'Annual RB - Earning'!I290</f>
        <v>428.60930367001993</v>
      </c>
      <c r="H20" s="121">
        <f ca="1">'Annual RB - Earning'!J83+'Annual RB - Earning'!J116+'Annual RB - Earning'!J209+'Annual RB - Earning'!J257+'Annual RB - Earning'!J290</f>
        <v>698.08592924352001</v>
      </c>
      <c r="I20" s="121">
        <f ca="1">'Annual RB - Earning'!K83+'Annual RB - Earning'!K116+'Annual RB - Earning'!K209+'Annual RB - Earning'!K257+'Annual RB - Earning'!K290</f>
        <v>1163.3199438871718</v>
      </c>
      <c r="J20" s="121">
        <f ca="1">'Annual RB - Earning'!L83+'Annual RB - Earning'!L116+'Annual RB - Earning'!L209+'Annual RB - Earning'!L257+'Annual RB - Earning'!L290</f>
        <v>2121.5707354221136</v>
      </c>
      <c r="K20" s="121">
        <f ca="1">'Annual RB - Earning'!M83+'Annual RB - Earning'!M116+'Annual RB - Earning'!M209+'Annual RB - Earning'!M257+'Annual RB - Earning'!M290</f>
        <v>2055.9759458887879</v>
      </c>
      <c r="M20" s="121"/>
    </row>
    <row r="21" spans="1:13" s="125" customFormat="1" x14ac:dyDescent="0.2">
      <c r="A21" s="124" t="str">
        <f>A6</f>
        <v>Non-Earning Projects</v>
      </c>
      <c r="E21" s="124">
        <f ca="1">'Annual RB - Non Earning'!G119+'Annual RB - Non Earning'!G408+'Annual RB - Non Earning'!G561+'Annual RB - Non Earning'!G804+'Annual RB - Non Earning'!G867+'Annual RB - Non Earning'!G990</f>
        <v>582.91217078833211</v>
      </c>
      <c r="F21" s="124">
        <f ca="1">'Annual RB - Non Earning'!H119+'Annual RB - Non Earning'!H408+'Annual RB - Non Earning'!H561+'Annual RB - Non Earning'!H804+'Annual RB - Non Earning'!H867+'Annual RB - Non Earning'!H990</f>
        <v>1845.4277220379627</v>
      </c>
      <c r="G21" s="124">
        <f ca="1">'Annual RB - Non Earning'!I119+'Annual RB - Non Earning'!I408+'Annual RB - Non Earning'!I561+'Annual RB - Non Earning'!I804+'Annual RB - Non Earning'!I867+'Annual RB - Non Earning'!I990</f>
        <v>3459.6584102561319</v>
      </c>
      <c r="H21" s="124">
        <f ca="1">'Annual RB - Non Earning'!J119+'Annual RB - Non Earning'!J408+'Annual RB - Non Earning'!J561+'Annual RB - Non Earning'!J804+'Annual RB - Non Earning'!J867+'Annual RB - Non Earning'!J990</f>
        <v>5452.5807806647817</v>
      </c>
      <c r="I21" s="124">
        <f ca="1">'Annual RB - Non Earning'!K119+'Annual RB - Non Earning'!K408+'Annual RB - Non Earning'!K561+'Annual RB - Non Earning'!K804+'Annual RB - Non Earning'!K867+'Annual RB - Non Earning'!K990</f>
        <v>7534.6531099419008</v>
      </c>
      <c r="J21" s="124">
        <f ca="1">'Annual RB - Non Earning'!L119+'Annual RB - Non Earning'!L408+'Annual RB - Non Earning'!L561+'Annual RB - Non Earning'!L804+'Annual RB - Non Earning'!L867+'Annual RB - Non Earning'!L990</f>
        <v>9784.8930336089015</v>
      </c>
      <c r="K21" s="124">
        <f ca="1">'Annual RB - Non Earning'!M119+'Annual RB - Non Earning'!M408+'Annual RB - Non Earning'!M561+'Annual RB - Non Earning'!M804+'Annual RB - Non Earning'!M867+'Annual RB - Non Earning'!M990</f>
        <v>12525.175760250739</v>
      </c>
      <c r="M21" s="121"/>
    </row>
    <row r="22" spans="1:13" s="125" customFormat="1" x14ac:dyDescent="0.2">
      <c r="A22" s="124" t="str">
        <f>'Summary - capex'!A133</f>
        <v>Removal &amp; Dismantlement</v>
      </c>
      <c r="E22" s="124">
        <f>'Summary - capex'!D133</f>
        <v>-72.636277010000001</v>
      </c>
      <c r="F22" s="124">
        <f>'Summary - capex'!E133</f>
        <v>-77.999638494999999</v>
      </c>
      <c r="G22" s="124">
        <f>'Summary - capex'!F133</f>
        <v>-23.560470070000001</v>
      </c>
      <c r="H22" s="124">
        <f>'Summary - capex'!G133</f>
        <v>-55.305273215000007</v>
      </c>
      <c r="I22" s="124">
        <f>'Summary - capex'!H133</f>
        <v>-74.569782009999997</v>
      </c>
      <c r="J22" s="124">
        <f>'Summary - capex'!I133</f>
        <v>-91.526481100000012</v>
      </c>
      <c r="K22" s="124">
        <f>'Summary - capex'!L133</f>
        <v>-111.25263613999999</v>
      </c>
      <c r="M22" s="126"/>
    </row>
    <row r="23" spans="1:13" s="125" customFormat="1" x14ac:dyDescent="0.2">
      <c r="A23" s="124" t="str">
        <f>'Summary - capex'!A134</f>
        <v>Effect of $282MM Depr Study on RB</v>
      </c>
      <c r="E23" s="124">
        <f>'Summary - capex'!D134</f>
        <v>0</v>
      </c>
      <c r="F23" s="124">
        <f>'Summary - capex'!E134</f>
        <v>0</v>
      </c>
      <c r="G23" s="124">
        <f>'Summary - capex'!F134</f>
        <v>0</v>
      </c>
      <c r="H23" s="124">
        <f>'Summary - capex'!G134</f>
        <v>0</v>
      </c>
      <c r="I23" s="124">
        <f>'Summary - capex'!H134</f>
        <v>0</v>
      </c>
      <c r="J23" s="124">
        <f>'Summary - capex'!I134</f>
        <v>0</v>
      </c>
      <c r="K23" s="124">
        <f>'Summary - capex'!L134</f>
        <v>0</v>
      </c>
    </row>
    <row r="24" spans="1:13" s="125" customFormat="1" ht="12" x14ac:dyDescent="0.35">
      <c r="A24" s="124" t="str">
        <f>'Summary - capex'!A135</f>
        <v>Working Capital</v>
      </c>
      <c r="E24" s="118">
        <f>'Summary - capex'!D135</f>
        <v>0</v>
      </c>
      <c r="F24" s="118">
        <f>'Summary - capex'!E135</f>
        <v>0</v>
      </c>
      <c r="G24" s="118">
        <f>'Summary - capex'!F135</f>
        <v>0</v>
      </c>
      <c r="H24" s="118">
        <f>'Summary - capex'!G135</f>
        <v>0</v>
      </c>
      <c r="I24" s="118">
        <f>'Summary - capex'!H135</f>
        <v>0</v>
      </c>
      <c r="J24" s="118">
        <f>'Summary - capex'!I135</f>
        <v>-335</v>
      </c>
      <c r="K24" s="118">
        <f>'Summary - capex'!L135</f>
        <v>0</v>
      </c>
    </row>
    <row r="25" spans="1:13" x14ac:dyDescent="0.2">
      <c r="A25" s="119" t="s">
        <v>104</v>
      </c>
      <c r="E25" s="120">
        <f ca="1">SUM(E20:E24)</f>
        <v>638.23809112348215</v>
      </c>
      <c r="F25" s="120">
        <f t="shared" ref="F25:K25" ca="1" si="3">SUM(F20:F24)</f>
        <v>2084.5595726707397</v>
      </c>
      <c r="G25" s="120">
        <f t="shared" ca="1" si="3"/>
        <v>3864.7072438561518</v>
      </c>
      <c r="H25" s="120">
        <f t="shared" ca="1" si="3"/>
        <v>6095.3614366933016</v>
      </c>
      <c r="I25" s="120">
        <f t="shared" ca="1" si="3"/>
        <v>8623.4032718190738</v>
      </c>
      <c r="J25" s="120">
        <f ca="1">SUM(J20:J24)</f>
        <v>11479.937287931016</v>
      </c>
      <c r="K25" s="120">
        <f t="shared" ca="1" si="3"/>
        <v>14469.899069999527</v>
      </c>
    </row>
    <row r="26" spans="1:13" x14ac:dyDescent="0.2">
      <c r="E26" s="115" t="e">
        <f ca="1">+E21='Summary - capex'!D78</f>
        <v>#REF!</v>
      </c>
      <c r="F26" s="115" t="b">
        <f ca="1">+F21='Summary - capex'!E78</f>
        <v>1</v>
      </c>
      <c r="G26" s="115" t="b">
        <f ca="1">+G21='Summary - capex'!F78</f>
        <v>1</v>
      </c>
      <c r="H26" s="115" t="b">
        <f ca="1">+H21='Summary - capex'!G78</f>
        <v>1</v>
      </c>
      <c r="I26" s="115" t="b">
        <f ca="1">+I21='Summary - capex'!H78</f>
        <v>1</v>
      </c>
      <c r="J26" s="115" t="b">
        <f ca="1">+J21='Summary - capex'!I78</f>
        <v>0</v>
      </c>
      <c r="K26" s="115" t="b">
        <f ca="1">+K21='Summary - capex'!L78</f>
        <v>1</v>
      </c>
    </row>
    <row r="27" spans="1:13" x14ac:dyDescent="0.2">
      <c r="J27" s="127"/>
    </row>
    <row r="28" spans="1:13" x14ac:dyDescent="0.2">
      <c r="A28" s="116" t="s">
        <v>105</v>
      </c>
    </row>
    <row r="29" spans="1:13" x14ac:dyDescent="0.2">
      <c r="A29" s="117" t="s">
        <v>101</v>
      </c>
    </row>
    <row r="30" spans="1:13" x14ac:dyDescent="0.2">
      <c r="A30" s="128" t="s">
        <v>86</v>
      </c>
      <c r="J30" s="121">
        <f ca="1">J15-F15</f>
        <v>130.654083326121</v>
      </c>
    </row>
    <row r="31" spans="1:13" ht="12" x14ac:dyDescent="0.35">
      <c r="A31" s="128" t="s">
        <v>75</v>
      </c>
      <c r="J31" s="122">
        <f ca="1">J16-F16</f>
        <v>1102.8134490519581</v>
      </c>
    </row>
    <row r="32" spans="1:13" x14ac:dyDescent="0.2">
      <c r="A32" s="129" t="s">
        <v>102</v>
      </c>
      <c r="J32" s="117">
        <f ca="1">SUM(J30:J31)</f>
        <v>1233.4675323780791</v>
      </c>
    </row>
    <row r="33" spans="1:10" x14ac:dyDescent="0.2">
      <c r="J33" s="121"/>
    </row>
    <row r="34" spans="1:10" x14ac:dyDescent="0.2">
      <c r="A34" s="117" t="s">
        <v>103</v>
      </c>
    </row>
    <row r="35" spans="1:10" x14ac:dyDescent="0.2">
      <c r="A35" s="128" t="str">
        <f>A30</f>
        <v>Earning Projects</v>
      </c>
      <c r="J35" s="121">
        <f ca="1">J20-F20</f>
        <v>1804.4392462943365</v>
      </c>
    </row>
    <row r="36" spans="1:10" x14ac:dyDescent="0.2">
      <c r="A36" s="128" t="str">
        <f>A31</f>
        <v>Non-Earning Projects</v>
      </c>
      <c r="J36" s="126">
        <f ca="1">J21-F21</f>
        <v>7939.4653115709389</v>
      </c>
    </row>
    <row r="37" spans="1:10" x14ac:dyDescent="0.2">
      <c r="A37" s="128" t="s">
        <v>91</v>
      </c>
      <c r="J37" s="126">
        <f>J22-F22</f>
        <v>-13.526842605000013</v>
      </c>
    </row>
    <row r="38" spans="1:10" x14ac:dyDescent="0.2">
      <c r="A38" s="128" t="s">
        <v>92</v>
      </c>
      <c r="J38" s="126">
        <f>J23-F23</f>
        <v>0</v>
      </c>
    </row>
    <row r="39" spans="1:10" ht="12" x14ac:dyDescent="0.35">
      <c r="A39" s="128" t="s">
        <v>41</v>
      </c>
      <c r="J39" s="122">
        <f>J24-F24</f>
        <v>-335</v>
      </c>
    </row>
    <row r="40" spans="1:10" x14ac:dyDescent="0.2">
      <c r="A40" s="130" t="s">
        <v>106</v>
      </c>
      <c r="B40" s="131"/>
      <c r="C40" s="131"/>
      <c r="D40" s="131"/>
      <c r="E40" s="131"/>
      <c r="F40" s="131"/>
      <c r="G40" s="131"/>
      <c r="H40" s="131"/>
      <c r="I40" s="131"/>
      <c r="J40" s="120">
        <f ca="1">SUM(J35:J39)</f>
        <v>9395.3777152602743</v>
      </c>
    </row>
    <row r="41" spans="1:10" x14ac:dyDescent="0.2">
      <c r="J41" s="132"/>
    </row>
    <row r="44" spans="1:10" x14ac:dyDescent="0.2">
      <c r="A44" s="115" t="s">
        <v>272</v>
      </c>
      <c r="C44" s="344">
        <f>SUM('Summary Depr Exp'!E66:E69)/1000000</f>
        <v>4603.2976847344371</v>
      </c>
      <c r="D44" s="125" t="s">
        <v>280</v>
      </c>
      <c r="E44" s="125"/>
      <c r="F44" s="345">
        <f>('Summary Depr Exp'!G58-'Summary Depr Exp'!H97-176924234)/1000000</f>
        <v>1404.8584955238998</v>
      </c>
    </row>
    <row r="45" spans="1:10" x14ac:dyDescent="0.2">
      <c r="A45" s="115" t="s">
        <v>274</v>
      </c>
      <c r="C45" s="346">
        <f ca="1">-SUM(J18:J19)</f>
        <v>-1233.4675323780791</v>
      </c>
      <c r="D45" s="125" t="s">
        <v>281</v>
      </c>
      <c r="E45" s="125"/>
      <c r="F45" s="347">
        <f ca="1">+-SUM(K18:K19)</f>
        <v>-590.34369614069806</v>
      </c>
    </row>
    <row r="46" spans="1:10" x14ac:dyDescent="0.2">
      <c r="A46" s="115" t="s">
        <v>275</v>
      </c>
      <c r="C46" s="117">
        <f ca="1">SUM(C44:C45)</f>
        <v>3369.8301523563578</v>
      </c>
      <c r="D46" s="125" t="s">
        <v>282</v>
      </c>
      <c r="E46" s="125"/>
      <c r="F46" s="124">
        <f ca="1">SUM(F44:F45)</f>
        <v>814.51479938320176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zoomScale="70" zoomScaleNormal="70" workbookViewId="0">
      <selection activeCell="A2" sqref="A1:A2"/>
    </sheetView>
  </sheetViews>
  <sheetFormatPr defaultRowHeight="14.4" x14ac:dyDescent="0.3"/>
  <cols>
    <col min="1" max="1" width="81.6640625" bestFit="1" customWidth="1"/>
    <col min="2" max="2" width="41.109375" bestFit="1" customWidth="1"/>
    <col min="3" max="3" width="17.6640625" customWidth="1"/>
    <col min="4" max="4" width="20" customWidth="1"/>
    <col min="5" max="5" width="19" customWidth="1"/>
    <col min="6" max="6" width="19.33203125" customWidth="1"/>
    <col min="7" max="7" width="14" bestFit="1" customWidth="1"/>
    <col min="8" max="8" width="15.44140625" customWidth="1"/>
  </cols>
  <sheetData>
    <row r="1" spans="1:7" ht="18" x14ac:dyDescent="0.35">
      <c r="A1" s="7" t="s">
        <v>441</v>
      </c>
    </row>
    <row r="2" spans="1:7" ht="18.600000000000001" thickBot="1" x14ac:dyDescent="0.4">
      <c r="A2" s="7" t="s">
        <v>435</v>
      </c>
    </row>
    <row r="3" spans="1:7" ht="15" thickBot="1" x14ac:dyDescent="0.35">
      <c r="A3" s="365" t="s">
        <v>393</v>
      </c>
      <c r="B3" s="365" t="s">
        <v>291</v>
      </c>
      <c r="C3" s="365" t="s">
        <v>292</v>
      </c>
      <c r="D3" s="365" t="s">
        <v>293</v>
      </c>
      <c r="E3" s="365" t="s">
        <v>294</v>
      </c>
      <c r="F3" s="365" t="s">
        <v>295</v>
      </c>
      <c r="G3" s="365" t="s">
        <v>296</v>
      </c>
    </row>
    <row r="4" spans="1:7" ht="27" thickBot="1" x14ac:dyDescent="0.35">
      <c r="A4" s="365"/>
      <c r="B4" s="322" t="s">
        <v>297</v>
      </c>
      <c r="C4" s="322" t="s">
        <v>297</v>
      </c>
      <c r="D4" s="322" t="s">
        <v>297</v>
      </c>
      <c r="E4" s="322" t="s">
        <v>297</v>
      </c>
      <c r="F4" s="322" t="s">
        <v>297</v>
      </c>
      <c r="G4" s="322" t="s">
        <v>297</v>
      </c>
    </row>
    <row r="5" spans="1:7" x14ac:dyDescent="0.3">
      <c r="A5" s="317"/>
      <c r="B5" s="318"/>
      <c r="C5" s="318"/>
      <c r="D5" s="318"/>
      <c r="E5" s="318"/>
      <c r="F5" s="318"/>
      <c r="G5" s="318"/>
    </row>
    <row r="6" spans="1:7" x14ac:dyDescent="0.3">
      <c r="A6" s="324" t="s">
        <v>363</v>
      </c>
      <c r="B6" s="323"/>
      <c r="C6" s="323"/>
      <c r="D6" s="323"/>
      <c r="E6" s="323"/>
      <c r="F6" s="323"/>
      <c r="G6" s="323"/>
    </row>
    <row r="7" spans="1:7" x14ac:dyDescent="0.3">
      <c r="A7" s="325" t="s">
        <v>364</v>
      </c>
      <c r="B7" s="323"/>
      <c r="C7" s="323"/>
      <c r="D7" s="323"/>
      <c r="E7" s="323"/>
      <c r="F7" s="323"/>
      <c r="G7" s="323"/>
    </row>
    <row r="8" spans="1:7" x14ac:dyDescent="0.3">
      <c r="A8" s="326" t="s">
        <v>394</v>
      </c>
      <c r="B8" s="323">
        <v>62414461.700000003</v>
      </c>
      <c r="C8" s="323">
        <v>69382204.090270549</v>
      </c>
      <c r="D8" s="323">
        <v>72910552.671652034</v>
      </c>
      <c r="E8" s="323">
        <v>82816527.47497569</v>
      </c>
      <c r="F8" s="323">
        <v>99010226.331678122</v>
      </c>
      <c r="G8" s="323">
        <v>104440946.00919203</v>
      </c>
    </row>
    <row r="9" spans="1:7" ht="15" thickBot="1" x14ac:dyDescent="0.35">
      <c r="A9" s="326" t="s">
        <v>395</v>
      </c>
      <c r="B9" s="323">
        <v>117343.28</v>
      </c>
      <c r="C9" s="323">
        <v>-841365.13349328737</v>
      </c>
      <c r="D9" s="323">
        <v>-835084.02988635341</v>
      </c>
      <c r="E9" s="323">
        <v>-834257.42979877698</v>
      </c>
      <c r="F9" s="323">
        <v>-836135.04707492772</v>
      </c>
      <c r="G9" s="323">
        <v>-881282.12833884184</v>
      </c>
    </row>
    <row r="10" spans="1:7" x14ac:dyDescent="0.3">
      <c r="A10" s="325" t="s">
        <v>364</v>
      </c>
      <c r="B10" s="327">
        <v>62531804.980000004</v>
      </c>
      <c r="C10" s="327">
        <v>68540838.95677726</v>
      </c>
      <c r="D10" s="327">
        <v>72075468.641765684</v>
      </c>
      <c r="E10" s="327">
        <v>81982270.045176908</v>
      </c>
      <c r="F10" s="327">
        <v>98174091.284603193</v>
      </c>
      <c r="G10" s="327">
        <v>103559663.88085319</v>
      </c>
    </row>
    <row r="12" spans="1:7" x14ac:dyDescent="0.3">
      <c r="A12" s="348" t="s">
        <v>365</v>
      </c>
      <c r="B12" s="323"/>
      <c r="C12" s="323"/>
      <c r="D12" s="323"/>
      <c r="E12" s="323"/>
      <c r="F12" s="323"/>
      <c r="G12" s="323"/>
    </row>
    <row r="13" spans="1:7" x14ac:dyDescent="0.3">
      <c r="A13" s="349" t="s">
        <v>396</v>
      </c>
      <c r="B13" s="323">
        <v>-9530039.2899999991</v>
      </c>
      <c r="C13" s="323">
        <v>66876910.189540438</v>
      </c>
      <c r="D13" s="323">
        <v>40019573.184246175</v>
      </c>
      <c r="E13" s="323">
        <v>39920963.07676363</v>
      </c>
      <c r="F13" s="323">
        <v>84346973.214526862</v>
      </c>
      <c r="G13" s="323">
        <v>85604671.276753202</v>
      </c>
    </row>
    <row r="14" spans="1:7" x14ac:dyDescent="0.3">
      <c r="A14" s="349" t="s">
        <v>397</v>
      </c>
      <c r="B14" s="323">
        <v>9537310.4600000009</v>
      </c>
      <c r="C14" s="323">
        <v>9233790.6264950391</v>
      </c>
      <c r="D14" s="323">
        <v>9190273.1974911876</v>
      </c>
      <c r="E14" s="323">
        <v>9183747.8408419378</v>
      </c>
      <c r="F14" s="323">
        <v>11978218.936909167</v>
      </c>
      <c r="G14" s="323">
        <v>11986895.261855859</v>
      </c>
    </row>
    <row r="15" spans="1:7" x14ac:dyDescent="0.3">
      <c r="A15" s="349" t="s">
        <v>398</v>
      </c>
      <c r="B15" s="323">
        <v>0</v>
      </c>
      <c r="C15" s="323">
        <v>0</v>
      </c>
      <c r="D15" s="323">
        <v>0</v>
      </c>
      <c r="E15" s="323">
        <v>-138076594.35351473</v>
      </c>
      <c r="F15" s="323">
        <v>0</v>
      </c>
      <c r="G15" s="323">
        <v>0</v>
      </c>
    </row>
    <row r="16" spans="1:7" ht="15" thickBot="1" x14ac:dyDescent="0.35">
      <c r="A16" s="349" t="s">
        <v>399</v>
      </c>
      <c r="B16" s="323">
        <v>1660380.72</v>
      </c>
      <c r="C16" s="323">
        <v>1660380.7200000004</v>
      </c>
      <c r="D16" s="323">
        <v>1659285.5400000005</v>
      </c>
      <c r="E16" s="323">
        <v>1656000</v>
      </c>
      <c r="F16" s="323">
        <v>1656000</v>
      </c>
      <c r="G16" s="323">
        <v>1656000</v>
      </c>
    </row>
    <row r="17" spans="1:7" x14ac:dyDescent="0.3">
      <c r="A17" s="348" t="s">
        <v>365</v>
      </c>
      <c r="B17" s="327">
        <v>1667651.8900000018</v>
      </c>
      <c r="C17" s="327">
        <v>77771081.536035478</v>
      </c>
      <c r="D17" s="327">
        <v>50869131.921737365</v>
      </c>
      <c r="E17" s="327">
        <v>-87315883.435909167</v>
      </c>
      <c r="F17" s="327">
        <v>97981192.151436031</v>
      </c>
      <c r="G17" s="327">
        <v>99247566.538609058</v>
      </c>
    </row>
    <row r="18" spans="1:7" x14ac:dyDescent="0.3">
      <c r="A18" s="349"/>
      <c r="B18" s="318"/>
      <c r="C18" s="318"/>
      <c r="D18" s="318"/>
      <c r="E18" s="318"/>
      <c r="F18" s="318"/>
      <c r="G18" s="318"/>
    </row>
    <row r="19" spans="1:7" x14ac:dyDescent="0.3">
      <c r="A19" s="348" t="s">
        <v>366</v>
      </c>
      <c r="B19" s="323"/>
      <c r="C19" s="323"/>
      <c r="D19" s="323"/>
      <c r="E19" s="323"/>
      <c r="F19" s="323"/>
      <c r="G19" s="323"/>
    </row>
    <row r="20" spans="1:7" x14ac:dyDescent="0.3">
      <c r="A20" s="349" t="s">
        <v>400</v>
      </c>
      <c r="B20" s="323">
        <v>81168582.620000005</v>
      </c>
      <c r="C20" s="323">
        <v>73174250.66433467</v>
      </c>
      <c r="D20" s="323">
        <v>73445450.779554963</v>
      </c>
      <c r="E20" s="323">
        <v>73642002.973077476</v>
      </c>
      <c r="F20" s="323">
        <v>224969789.47403598</v>
      </c>
      <c r="G20" s="323">
        <v>225770270.91327536</v>
      </c>
    </row>
    <row r="21" spans="1:7" x14ac:dyDescent="0.3">
      <c r="A21" s="349" t="s">
        <v>401</v>
      </c>
      <c r="B21" s="323">
        <v>31255113.059999999</v>
      </c>
      <c r="C21" s="323">
        <v>29615022.373869825</v>
      </c>
      <c r="D21" s="323">
        <v>29813097.292315178</v>
      </c>
      <c r="E21" s="323">
        <v>29916380.063732911</v>
      </c>
      <c r="F21" s="323">
        <v>29865992.097151432</v>
      </c>
      <c r="G21" s="323">
        <v>29680257.825219426</v>
      </c>
    </row>
    <row r="22" spans="1:7" x14ac:dyDescent="0.3">
      <c r="A22" s="349" t="s">
        <v>402</v>
      </c>
      <c r="B22" s="323">
        <v>-5668802.1100000003</v>
      </c>
      <c r="C22" s="323">
        <v>12063789.475831155</v>
      </c>
      <c r="D22" s="323">
        <v>13516752.012283994</v>
      </c>
      <c r="E22" s="323">
        <v>13077959.304235226</v>
      </c>
      <c r="F22" s="323">
        <v>12977107.455674049</v>
      </c>
      <c r="G22" s="323">
        <v>12598904.060569476</v>
      </c>
    </row>
    <row r="23" spans="1:7" x14ac:dyDescent="0.3">
      <c r="A23" s="349" t="s">
        <v>403</v>
      </c>
      <c r="B23" s="323">
        <v>39643018.189999998</v>
      </c>
      <c r="C23" s="323">
        <v>34042527.939669691</v>
      </c>
      <c r="D23" s="323">
        <v>35519566.321319729</v>
      </c>
      <c r="E23" s="323">
        <v>36724046.846782722</v>
      </c>
      <c r="F23" s="323">
        <v>37967749.416832902</v>
      </c>
      <c r="G23" s="323">
        <v>38797147.109415285</v>
      </c>
    </row>
    <row r="24" spans="1:7" ht="15" thickBot="1" x14ac:dyDescent="0.35">
      <c r="A24" s="349" t="s">
        <v>404</v>
      </c>
      <c r="B24" s="323">
        <v>7006153.0199999996</v>
      </c>
      <c r="C24" s="323">
        <v>-1437169.6065968485</v>
      </c>
      <c r="D24" s="323">
        <v>2087224.632326944</v>
      </c>
      <c r="E24" s="323">
        <v>2646725.8691002196</v>
      </c>
      <c r="F24" s="323">
        <v>0</v>
      </c>
      <c r="G24" s="323">
        <v>0</v>
      </c>
    </row>
    <row r="25" spans="1:7" x14ac:dyDescent="0.3">
      <c r="A25" s="348" t="s">
        <v>366</v>
      </c>
      <c r="B25" s="327">
        <v>153404064.78</v>
      </c>
      <c r="C25" s="327">
        <v>147458420.84710848</v>
      </c>
      <c r="D25" s="327">
        <v>154382091.03780082</v>
      </c>
      <c r="E25" s="327">
        <v>156007115.05692855</v>
      </c>
      <c r="F25" s="327">
        <v>305780638.44369435</v>
      </c>
      <c r="G25" s="327">
        <v>306846579.90847951</v>
      </c>
    </row>
    <row r="26" spans="1:7" x14ac:dyDescent="0.3">
      <c r="A26" s="349"/>
      <c r="B26" s="318"/>
      <c r="C26" s="318"/>
      <c r="D26" s="318"/>
      <c r="E26" s="318"/>
      <c r="F26" s="318"/>
      <c r="G26" s="318"/>
    </row>
    <row r="27" spans="1:7" x14ac:dyDescent="0.3">
      <c r="A27" s="348" t="s">
        <v>367</v>
      </c>
      <c r="B27" s="323"/>
      <c r="C27" s="323"/>
      <c r="D27" s="323"/>
      <c r="E27" s="323"/>
      <c r="F27" s="323"/>
      <c r="G27" s="323"/>
    </row>
    <row r="28" spans="1:7" x14ac:dyDescent="0.3">
      <c r="A28" s="349" t="s">
        <v>405</v>
      </c>
      <c r="B28" s="323">
        <v>245594102.74000001</v>
      </c>
      <c r="C28" s="323">
        <v>304642021.88303238</v>
      </c>
      <c r="D28" s="323">
        <v>300563800.61518973</v>
      </c>
      <c r="E28" s="323">
        <v>342090893.68668985</v>
      </c>
      <c r="F28" s="323">
        <v>493392477.70257324</v>
      </c>
      <c r="G28" s="323">
        <v>512177334.22497731</v>
      </c>
    </row>
    <row r="29" spans="1:7" ht="15" thickBot="1" x14ac:dyDescent="0.35">
      <c r="A29" s="349" t="s">
        <v>406</v>
      </c>
      <c r="B29" s="323">
        <v>8124263.4000000004</v>
      </c>
      <c r="C29" s="323">
        <v>7865713.0433608796</v>
      </c>
      <c r="D29" s="323">
        <v>7828643.1526978882</v>
      </c>
      <c r="E29" s="323">
        <v>7823084.5922989417</v>
      </c>
      <c r="F29" s="323">
        <v>13504110.930556059</v>
      </c>
      <c r="G29" s="323">
        <v>13513892.522891849</v>
      </c>
    </row>
    <row r="30" spans="1:7" x14ac:dyDescent="0.3">
      <c r="A30" s="348" t="s">
        <v>367</v>
      </c>
      <c r="B30" s="327">
        <v>253718366.14000002</v>
      </c>
      <c r="C30" s="327">
        <v>312507734.92639327</v>
      </c>
      <c r="D30" s="327">
        <v>308392443.76788759</v>
      </c>
      <c r="E30" s="327">
        <v>349913978.27898878</v>
      </c>
      <c r="F30" s="327">
        <v>506896588.6331293</v>
      </c>
      <c r="G30" s="327">
        <v>525691226.74786913</v>
      </c>
    </row>
    <row r="31" spans="1:7" x14ac:dyDescent="0.3">
      <c r="A31" s="349"/>
      <c r="B31" s="318"/>
      <c r="C31" s="318"/>
      <c r="D31" s="318"/>
      <c r="E31" s="318"/>
      <c r="F31" s="318"/>
      <c r="G31" s="318"/>
    </row>
    <row r="32" spans="1:7" x14ac:dyDescent="0.3">
      <c r="A32" s="348" t="s">
        <v>368</v>
      </c>
      <c r="B32" s="323"/>
      <c r="C32" s="323"/>
      <c r="D32" s="323"/>
      <c r="E32" s="323"/>
      <c r="F32" s="323"/>
      <c r="G32" s="323"/>
    </row>
    <row r="33" spans="1:7" x14ac:dyDescent="0.3">
      <c r="A33" s="349" t="s">
        <v>407</v>
      </c>
      <c r="B33" s="323">
        <v>75299964.590000004</v>
      </c>
      <c r="C33" s="323">
        <v>81705591.227720857</v>
      </c>
      <c r="D33" s="323">
        <v>88713734.156374425</v>
      </c>
      <c r="E33" s="323">
        <v>98344618.280547053</v>
      </c>
      <c r="F33" s="323">
        <v>109571277.49136107</v>
      </c>
      <c r="G33" s="323">
        <v>118722685.93915799</v>
      </c>
    </row>
    <row r="34" spans="1:7" x14ac:dyDescent="0.3">
      <c r="A34" s="349" t="s">
        <v>408</v>
      </c>
      <c r="B34" s="323">
        <v>15947286.130000001</v>
      </c>
      <c r="C34" s="323">
        <v>11529948.36201356</v>
      </c>
      <c r="D34" s="323">
        <v>11649527.109681208</v>
      </c>
      <c r="E34" s="323">
        <v>11607633.576983513</v>
      </c>
      <c r="F34" s="323">
        <v>11497272.372061208</v>
      </c>
      <c r="G34" s="323">
        <v>11231523.093467996</v>
      </c>
    </row>
    <row r="35" spans="1:7" ht="15" thickBot="1" x14ac:dyDescent="0.35">
      <c r="A35" s="349" t="s">
        <v>409</v>
      </c>
      <c r="B35" s="323">
        <v>1906258.24</v>
      </c>
      <c r="C35" s="323">
        <v>1930822</v>
      </c>
      <c r="D35" s="323">
        <v>1919426.0471899165</v>
      </c>
      <c r="E35" s="323">
        <v>1923815.9706914639</v>
      </c>
      <c r="F35" s="323">
        <v>1916365.2569913475</v>
      </c>
      <c r="G35" s="323">
        <v>1908836.6511061883</v>
      </c>
    </row>
    <row r="36" spans="1:7" x14ac:dyDescent="0.3">
      <c r="A36" s="348" t="s">
        <v>368</v>
      </c>
      <c r="B36" s="327">
        <v>93153508.959999993</v>
      </c>
      <c r="C36" s="327">
        <v>95166361.58973442</v>
      </c>
      <c r="D36" s="327">
        <v>102282687.31324555</v>
      </c>
      <c r="E36" s="327">
        <v>111876067.82822202</v>
      </c>
      <c r="F36" s="327">
        <v>122984915.12041362</v>
      </c>
      <c r="G36" s="327">
        <v>131863045.68373218</v>
      </c>
    </row>
    <row r="37" spans="1:7" x14ac:dyDescent="0.3">
      <c r="A37" s="349"/>
      <c r="B37" s="318"/>
      <c r="C37" s="318"/>
      <c r="D37" s="318"/>
      <c r="E37" s="318"/>
      <c r="F37" s="318"/>
      <c r="G37" s="318"/>
    </row>
    <row r="38" spans="1:7" x14ac:dyDescent="0.3">
      <c r="A38" s="348" t="s">
        <v>369</v>
      </c>
      <c r="B38" s="323"/>
      <c r="C38" s="323"/>
      <c r="D38" s="323"/>
      <c r="E38" s="323"/>
      <c r="F38" s="323"/>
      <c r="G38" s="323"/>
    </row>
    <row r="39" spans="1:7" x14ac:dyDescent="0.3">
      <c r="A39" s="349" t="s">
        <v>410</v>
      </c>
      <c r="B39" s="323">
        <v>3374958.48</v>
      </c>
      <c r="C39" s="323">
        <v>3420713.21</v>
      </c>
      <c r="D39" s="323">
        <v>3497706.2064191494</v>
      </c>
      <c r="E39" s="323">
        <v>3612942.248989162</v>
      </c>
      <c r="F39" s="323">
        <v>3726393.1823173692</v>
      </c>
      <c r="G39" s="323">
        <v>3830892.6346735503</v>
      </c>
    </row>
    <row r="40" spans="1:7" x14ac:dyDescent="0.3">
      <c r="A40" s="349" t="s">
        <v>411</v>
      </c>
      <c r="B40" s="323">
        <v>35323494.890000001</v>
      </c>
      <c r="C40" s="323">
        <v>36719093.810000002</v>
      </c>
      <c r="D40" s="323">
        <v>38764397.227484211</v>
      </c>
      <c r="E40" s="323">
        <v>42733169.667201325</v>
      </c>
      <c r="F40" s="323">
        <v>46984233.825812265</v>
      </c>
      <c r="G40" s="323">
        <v>50906579.84242937</v>
      </c>
    </row>
    <row r="41" spans="1:7" x14ac:dyDescent="0.3">
      <c r="A41" s="349" t="s">
        <v>412</v>
      </c>
      <c r="B41" s="323">
        <v>46087467.299999997</v>
      </c>
      <c r="C41" s="323">
        <v>50471390.559999995</v>
      </c>
      <c r="D41" s="323">
        <v>56899846.204946287</v>
      </c>
      <c r="E41" s="323">
        <v>67796653.507829785</v>
      </c>
      <c r="F41" s="323">
        <v>79301413.862068877</v>
      </c>
      <c r="G41" s="323">
        <v>91909919.751632318</v>
      </c>
    </row>
    <row r="42" spans="1:7" x14ac:dyDescent="0.3">
      <c r="A42" s="349" t="s">
        <v>413</v>
      </c>
      <c r="B42" s="323">
        <v>52164209.939999998</v>
      </c>
      <c r="C42" s="323">
        <v>55416089.159999996</v>
      </c>
      <c r="D42" s="323">
        <v>63399437.331072748</v>
      </c>
      <c r="E42" s="323">
        <v>73257224.59024632</v>
      </c>
      <c r="F42" s="323">
        <v>82277943.767491296</v>
      </c>
      <c r="G42" s="323">
        <v>92169301.958098799</v>
      </c>
    </row>
    <row r="43" spans="1:7" x14ac:dyDescent="0.3">
      <c r="A43" s="349" t="s">
        <v>414</v>
      </c>
      <c r="B43" s="323">
        <v>22653383.809999999</v>
      </c>
      <c r="C43" s="323">
        <v>23402768.199999999</v>
      </c>
      <c r="D43" s="323">
        <v>24298090.548423201</v>
      </c>
      <c r="E43" s="323">
        <v>25577536.249019306</v>
      </c>
      <c r="F43" s="323">
        <v>26899389.312896844</v>
      </c>
      <c r="G43" s="323">
        <v>28345712.615413416</v>
      </c>
    </row>
    <row r="44" spans="1:7" x14ac:dyDescent="0.3">
      <c r="A44" s="349" t="s">
        <v>415</v>
      </c>
      <c r="B44" s="323">
        <v>54792536.789999999</v>
      </c>
      <c r="C44" s="323">
        <v>56427191.25</v>
      </c>
      <c r="D44" s="323">
        <v>58837772.389411539</v>
      </c>
      <c r="E44" s="323">
        <v>63346928.985662192</v>
      </c>
      <c r="F44" s="323">
        <v>68296922.011014655</v>
      </c>
      <c r="G44" s="323">
        <v>73662458.809009999</v>
      </c>
    </row>
    <row r="45" spans="1:7" x14ac:dyDescent="0.3">
      <c r="A45" s="349" t="s">
        <v>416</v>
      </c>
      <c r="B45" s="323">
        <v>76508817.549999997</v>
      </c>
      <c r="C45" s="323">
        <v>77854725.090000004</v>
      </c>
      <c r="D45" s="323">
        <v>79132536.343885928</v>
      </c>
      <c r="E45" s="323">
        <v>81704010.685551837</v>
      </c>
      <c r="F45" s="323">
        <v>61587078.08098951</v>
      </c>
      <c r="G45" s="323">
        <v>67258777.338463977</v>
      </c>
    </row>
    <row r="46" spans="1:7" x14ac:dyDescent="0.3">
      <c r="A46" s="349" t="s">
        <v>417</v>
      </c>
      <c r="B46" s="323">
        <v>28084292.460000001</v>
      </c>
      <c r="C46" s="323">
        <v>29620953.77</v>
      </c>
      <c r="D46" s="323">
        <v>32027305.627630666</v>
      </c>
      <c r="E46" s="323">
        <v>35449332.07690686</v>
      </c>
      <c r="F46" s="323">
        <v>39338326.450008981</v>
      </c>
      <c r="G46" s="323">
        <v>43598354.662680253</v>
      </c>
    </row>
    <row r="47" spans="1:7" x14ac:dyDescent="0.3">
      <c r="A47" s="349" t="s">
        <v>418</v>
      </c>
      <c r="B47" s="323">
        <v>45066408.380000003</v>
      </c>
      <c r="C47" s="323">
        <v>48120290.496973425</v>
      </c>
      <c r="D47" s="323">
        <v>47928631.073334023</v>
      </c>
      <c r="E47" s="323">
        <v>49329273.752837829</v>
      </c>
      <c r="F47" s="323">
        <v>54823065.135589369</v>
      </c>
      <c r="G47" s="323">
        <v>60875666.10411074</v>
      </c>
    </row>
    <row r="48" spans="1:7" x14ac:dyDescent="0.3">
      <c r="A48" s="349" t="s">
        <v>419</v>
      </c>
      <c r="B48" s="323">
        <v>2789176.12</v>
      </c>
      <c r="C48" s="323">
        <v>2867325.1</v>
      </c>
      <c r="D48" s="323">
        <v>3035032.2780263317</v>
      </c>
      <c r="E48" s="323">
        <v>3193483.5568636418</v>
      </c>
      <c r="F48" s="323">
        <v>3356096.0031430372</v>
      </c>
      <c r="G48" s="323">
        <v>3536896.4122137618</v>
      </c>
    </row>
    <row r="49" spans="1:7" x14ac:dyDescent="0.3">
      <c r="A49" s="349" t="s">
        <v>420</v>
      </c>
      <c r="B49" s="323">
        <v>16392352.92</v>
      </c>
      <c r="C49" s="323">
        <v>16849784.140000001</v>
      </c>
      <c r="D49" s="323">
        <v>17317660.631148145</v>
      </c>
      <c r="E49" s="323">
        <v>18120307.457010247</v>
      </c>
      <c r="F49" s="323">
        <v>18999919.082505837</v>
      </c>
      <c r="G49" s="323">
        <v>19987451.026051182</v>
      </c>
    </row>
    <row r="50" spans="1:7" ht="15" thickBot="1" x14ac:dyDescent="0.35">
      <c r="A50" s="349" t="s">
        <v>421</v>
      </c>
      <c r="B50" s="323">
        <v>-78599755.739999995</v>
      </c>
      <c r="C50" s="323">
        <v>16656581.400000006</v>
      </c>
      <c r="D50" s="323">
        <v>-23470740.073233202</v>
      </c>
      <c r="E50" s="323">
        <v>-28548563.6486664</v>
      </c>
      <c r="F50" s="323">
        <v>0</v>
      </c>
      <c r="G50" s="323">
        <v>0</v>
      </c>
    </row>
    <row r="51" spans="1:7" ht="15" thickBot="1" x14ac:dyDescent="0.35">
      <c r="A51" s="348" t="s">
        <v>369</v>
      </c>
      <c r="B51" s="327">
        <v>304637342.89999998</v>
      </c>
      <c r="C51" s="327">
        <v>417826906.18697333</v>
      </c>
      <c r="D51" s="327">
        <v>401667675.78854907</v>
      </c>
      <c r="E51" s="327">
        <v>435572299.12945217</v>
      </c>
      <c r="F51" s="327">
        <v>485590780.71383804</v>
      </c>
      <c r="G51" s="327">
        <v>536082011.15477729</v>
      </c>
    </row>
    <row r="52" spans="1:7" ht="15" thickBot="1" x14ac:dyDescent="0.35">
      <c r="A52" s="350"/>
      <c r="B52" s="319"/>
      <c r="C52" s="319"/>
      <c r="D52" s="319"/>
      <c r="E52" s="319"/>
      <c r="F52" s="319"/>
      <c r="G52" s="319"/>
    </row>
    <row r="53" spans="1:7" ht="15" thickTop="1" x14ac:dyDescent="0.3">
      <c r="A53" s="348" t="s">
        <v>370</v>
      </c>
      <c r="B53" s="323"/>
      <c r="C53" s="323"/>
      <c r="D53" s="323"/>
      <c r="E53" s="323"/>
      <c r="F53" s="323"/>
      <c r="G53" s="323"/>
    </row>
    <row r="54" spans="1:7" x14ac:dyDescent="0.3">
      <c r="A54" s="349" t="s">
        <v>422</v>
      </c>
      <c r="B54" s="323">
        <v>7272540.9000000004</v>
      </c>
      <c r="C54" s="323">
        <v>7345389.3959540157</v>
      </c>
      <c r="D54" s="323">
        <v>8278287.468609768</v>
      </c>
      <c r="E54" s="323">
        <v>8822038.8190968372</v>
      </c>
      <c r="F54" s="323">
        <v>9862138.0834208</v>
      </c>
      <c r="G54" s="323">
        <v>10689960.334225941</v>
      </c>
    </row>
    <row r="55" spans="1:7" ht="15" thickBot="1" x14ac:dyDescent="0.35">
      <c r="A55" s="349" t="s">
        <v>423</v>
      </c>
      <c r="B55" s="323">
        <v>47778499.57</v>
      </c>
      <c r="C55" s="323">
        <v>52689524.786154814</v>
      </c>
      <c r="D55" s="323">
        <v>56615304.864315286</v>
      </c>
      <c r="E55" s="323">
        <v>49036514.744802579</v>
      </c>
      <c r="F55" s="323">
        <v>44836953.436504267</v>
      </c>
      <c r="G55" s="323">
        <v>35025744.762275904</v>
      </c>
    </row>
    <row r="56" spans="1:7" x14ac:dyDescent="0.3">
      <c r="A56" s="348" t="s">
        <v>370</v>
      </c>
      <c r="B56" s="327">
        <v>55051040.469999999</v>
      </c>
      <c r="C56" s="327">
        <v>60034914.182108827</v>
      </c>
      <c r="D56" s="327">
        <v>64893592.332925051</v>
      </c>
      <c r="E56" s="327">
        <v>57858553.563899413</v>
      </c>
      <c r="F56" s="327">
        <v>54699091.519925065</v>
      </c>
      <c r="G56" s="327">
        <v>45715705.096501842</v>
      </c>
    </row>
    <row r="57" spans="1:7" ht="15" thickBot="1" x14ac:dyDescent="0.35">
      <c r="A57" s="350"/>
      <c r="B57" s="321"/>
      <c r="C57" s="321"/>
      <c r="D57" s="321"/>
      <c r="E57" s="321"/>
      <c r="F57" s="321"/>
      <c r="G57" s="321"/>
    </row>
    <row r="58" spans="1:7" x14ac:dyDescent="0.3">
      <c r="A58" s="351" t="s">
        <v>363</v>
      </c>
      <c r="B58" s="327">
        <v>924163780.12</v>
      </c>
      <c r="C58" s="327">
        <v>1179306258.225131</v>
      </c>
      <c r="D58" s="327">
        <v>1154563090.803911</v>
      </c>
      <c r="E58" s="327">
        <v>1105894400.4667587</v>
      </c>
      <c r="F58" s="327">
        <v>1672107297.8670397</v>
      </c>
      <c r="G58" s="327">
        <v>1749005799.0108223</v>
      </c>
    </row>
    <row r="59" spans="1:7" x14ac:dyDescent="0.3">
      <c r="A59" s="350"/>
      <c r="B59" s="328"/>
      <c r="C59" s="328"/>
      <c r="D59" s="328"/>
      <c r="E59" s="328"/>
      <c r="F59" s="328"/>
      <c r="G59" s="328"/>
    </row>
    <row r="60" spans="1:7" x14ac:dyDescent="0.3">
      <c r="A60" s="27"/>
    </row>
    <row r="61" spans="1:7" x14ac:dyDescent="0.3">
      <c r="A61" s="27"/>
      <c r="B61" s="291" t="s">
        <v>298</v>
      </c>
      <c r="D61" s="290">
        <f>SUM(C58:F58)</f>
        <v>5111871047.3628407</v>
      </c>
    </row>
    <row r="62" spans="1:7" x14ac:dyDescent="0.3">
      <c r="A62" s="27"/>
      <c r="B62" s="291" t="s">
        <v>299</v>
      </c>
      <c r="D62" s="23">
        <f>D61-SUM(C66:C68)</f>
        <v>5327196047.3628407</v>
      </c>
    </row>
    <row r="63" spans="1:7" x14ac:dyDescent="0.3">
      <c r="B63" s="293"/>
      <c r="D63" s="23"/>
    </row>
    <row r="64" spans="1:7" x14ac:dyDescent="0.3">
      <c r="B64" s="291"/>
      <c r="C64" s="299" t="s">
        <v>371</v>
      </c>
      <c r="D64" s="299" t="s">
        <v>273</v>
      </c>
      <c r="E64" s="299" t="s">
        <v>299</v>
      </c>
    </row>
    <row r="65" spans="1:8" x14ac:dyDescent="0.3">
      <c r="B65" s="291">
        <v>2013</v>
      </c>
      <c r="C65" s="258">
        <v>-154675000</v>
      </c>
      <c r="D65" s="258">
        <f>+C97*0.982044</f>
        <v>95504395.851297751</v>
      </c>
      <c r="E65" s="26">
        <f>+B58-C65-D65</f>
        <v>983334384.26870215</v>
      </c>
    </row>
    <row r="66" spans="1:8" x14ac:dyDescent="0.3">
      <c r="B66" s="291">
        <v>2014</v>
      </c>
      <c r="C66" s="258">
        <v>32789000</v>
      </c>
      <c r="D66" s="286">
        <f>+D97*0.950791</f>
        <v>133014450.88534178</v>
      </c>
      <c r="E66" s="26">
        <f>C58-C66-D66</f>
        <v>1013502807.3397893</v>
      </c>
      <c r="F66" s="26">
        <f>+E66-E65</f>
        <v>30168423.071087122</v>
      </c>
    </row>
    <row r="67" spans="1:8" x14ac:dyDescent="0.3">
      <c r="B67" s="297">
        <v>2015</v>
      </c>
      <c r="C67" s="286">
        <v>-46119000</v>
      </c>
      <c r="D67" s="286">
        <f>+E97*0.94631</f>
        <v>142257370.5948984</v>
      </c>
      <c r="E67" s="26">
        <f>+D58-C67-D67</f>
        <v>1058424720.2090125</v>
      </c>
      <c r="F67" s="26">
        <f>+E67-$E$65</f>
        <v>75090335.940310359</v>
      </c>
    </row>
    <row r="68" spans="1:8" x14ac:dyDescent="0.3">
      <c r="B68" s="297">
        <v>2016</v>
      </c>
      <c r="C68" s="296">
        <v>-201995000</v>
      </c>
      <c r="D68" s="296">
        <f>+F97*0.945638</f>
        <v>167582459.27235651</v>
      </c>
      <c r="E68" s="26">
        <f>+E58-C68-D68</f>
        <v>1140306941.1944022</v>
      </c>
      <c r="F68" s="26">
        <f>+E68-$E$65</f>
        <v>156972556.92570007</v>
      </c>
    </row>
    <row r="69" spans="1:8" ht="15" x14ac:dyDescent="0.25">
      <c r="B69" s="297">
        <v>2017</v>
      </c>
      <c r="C69" s="62">
        <v>0</v>
      </c>
      <c r="D69" s="298">
        <f>+G97*0.95095</f>
        <v>156025081.87580672</v>
      </c>
      <c r="E69" s="26">
        <f>+F58-D69-125019000</f>
        <v>1391063215.9912329</v>
      </c>
      <c r="F69" s="292">
        <f>E69-E65</f>
        <v>407728831.72253072</v>
      </c>
    </row>
    <row r="70" spans="1:8" ht="15" x14ac:dyDescent="0.25">
      <c r="E70" s="26"/>
      <c r="F70" s="26">
        <f>SUM(F66:F69)</f>
        <v>669960147.65962827</v>
      </c>
    </row>
    <row r="74" spans="1:8" x14ac:dyDescent="0.3">
      <c r="A74" s="302" t="s">
        <v>431</v>
      </c>
      <c r="B74" s="300"/>
      <c r="C74" s="300"/>
      <c r="D74" s="300"/>
      <c r="E74" s="300"/>
      <c r="F74" s="300"/>
      <c r="G74" s="300"/>
      <c r="H74" s="300"/>
    </row>
    <row r="75" spans="1:8" ht="15" thickBot="1" x14ac:dyDescent="0.35">
      <c r="A75" s="301"/>
      <c r="B75" s="301"/>
      <c r="C75" s="301"/>
      <c r="D75" s="301"/>
      <c r="E75" s="301"/>
      <c r="F75" s="301"/>
      <c r="G75" s="301"/>
      <c r="H75" s="301"/>
    </row>
    <row r="76" spans="1:8" ht="15" thickBot="1" x14ac:dyDescent="0.35">
      <c r="A76" s="303" t="s">
        <v>372</v>
      </c>
      <c r="B76" s="303" t="s">
        <v>373</v>
      </c>
      <c r="C76" s="303" t="s">
        <v>42</v>
      </c>
      <c r="D76" s="303" t="s">
        <v>43</v>
      </c>
      <c r="E76" s="303" t="s">
        <v>44</v>
      </c>
      <c r="F76" s="303" t="s">
        <v>45</v>
      </c>
      <c r="G76" s="303" t="s">
        <v>46</v>
      </c>
      <c r="H76" s="303" t="s">
        <v>47</v>
      </c>
    </row>
    <row r="77" spans="1:8" x14ac:dyDescent="0.3">
      <c r="A77" s="304" t="s">
        <v>374</v>
      </c>
      <c r="B77" s="305" t="s">
        <v>375</v>
      </c>
      <c r="C77" s="306">
        <v>26316.659999999996</v>
      </c>
      <c r="D77" s="306">
        <v>28772.04</v>
      </c>
      <c r="E77" s="306">
        <v>28772.164484999994</v>
      </c>
      <c r="F77" s="306">
        <v>28772.177939999998</v>
      </c>
      <c r="G77" s="306">
        <v>28772.177939999998</v>
      </c>
      <c r="H77" s="306">
        <v>28772.177939999998</v>
      </c>
    </row>
    <row r="78" spans="1:8" x14ac:dyDescent="0.3">
      <c r="A78" s="304" t="s">
        <v>374</v>
      </c>
      <c r="B78" s="305" t="s">
        <v>375</v>
      </c>
      <c r="C78" s="306">
        <v>-637.39000000000021</v>
      </c>
      <c r="D78" s="306">
        <v>-652.20000000000016</v>
      </c>
      <c r="E78" s="306">
        <v>-652.22590500000024</v>
      </c>
      <c r="F78" s="306">
        <v>-652.30361999999991</v>
      </c>
      <c r="G78" s="306">
        <v>-652.30361999999991</v>
      </c>
      <c r="H78" s="306">
        <v>-652.30361999999991</v>
      </c>
    </row>
    <row r="79" spans="1:8" x14ac:dyDescent="0.3">
      <c r="A79" s="304" t="s">
        <v>374</v>
      </c>
      <c r="B79" s="305" t="s">
        <v>376</v>
      </c>
      <c r="C79" s="306">
        <v>12715146.689999999</v>
      </c>
      <c r="D79" s="306">
        <v>12330082.439999999</v>
      </c>
      <c r="E79" s="306">
        <v>12321697.483274998</v>
      </c>
      <c r="F79" s="306">
        <v>12317863.173099998</v>
      </c>
      <c r="G79" s="306">
        <v>12317863.173099998</v>
      </c>
      <c r="H79" s="306">
        <v>12317863.173099998</v>
      </c>
    </row>
    <row r="80" spans="1:8" x14ac:dyDescent="0.3">
      <c r="A80" s="304" t="s">
        <v>374</v>
      </c>
      <c r="B80" s="305" t="s">
        <v>376</v>
      </c>
      <c r="C80" s="306">
        <v>-718206.02</v>
      </c>
      <c r="D80" s="306">
        <v>-693737.52</v>
      </c>
      <c r="E80" s="306">
        <v>-693737.53623499989</v>
      </c>
      <c r="F80" s="306">
        <v>-693737.58493999997</v>
      </c>
      <c r="G80" s="306">
        <v>-693737.58493999997</v>
      </c>
      <c r="H80" s="306">
        <v>-693737.58493999997</v>
      </c>
    </row>
    <row r="81" spans="1:8" x14ac:dyDescent="0.3">
      <c r="A81" s="304" t="s">
        <v>374</v>
      </c>
      <c r="B81" s="305" t="s">
        <v>377</v>
      </c>
      <c r="C81" s="306">
        <v>8815290.7499999981</v>
      </c>
      <c r="D81" s="306">
        <v>8973994.6799999997</v>
      </c>
      <c r="E81" s="306">
        <v>8970022.8196200002</v>
      </c>
      <c r="F81" s="306">
        <v>8967317.2784799989</v>
      </c>
      <c r="G81" s="306">
        <v>8967317.2784799989</v>
      </c>
      <c r="H81" s="306">
        <v>8967317.2784799989</v>
      </c>
    </row>
    <row r="82" spans="1:8" x14ac:dyDescent="0.3">
      <c r="A82" s="304" t="s">
        <v>374</v>
      </c>
      <c r="B82" s="305" t="s">
        <v>377</v>
      </c>
      <c r="C82" s="306">
        <v>-528367.23999999976</v>
      </c>
      <c r="D82" s="306">
        <v>-573927.00000000012</v>
      </c>
      <c r="E82" s="306">
        <v>-573927.02071000007</v>
      </c>
      <c r="F82" s="306">
        <v>-573927.08283999993</v>
      </c>
      <c r="G82" s="306">
        <v>-573927.08283999993</v>
      </c>
      <c r="H82" s="306">
        <v>-573927.08283999993</v>
      </c>
    </row>
    <row r="83" spans="1:8" x14ac:dyDescent="0.3">
      <c r="A83" s="304" t="s">
        <v>374</v>
      </c>
      <c r="B83" s="305" t="s">
        <v>59</v>
      </c>
      <c r="C83" s="306">
        <v>11043960.210000003</v>
      </c>
      <c r="D83" s="306">
        <v>17238239.75</v>
      </c>
      <c r="E83" s="306">
        <v>16654142.729555</v>
      </c>
      <c r="F83" s="306">
        <v>16655163.118219998</v>
      </c>
      <c r="G83" s="306">
        <v>16655163.118219998</v>
      </c>
      <c r="H83" s="306">
        <v>16655163.118219998</v>
      </c>
    </row>
    <row r="84" spans="1:8" x14ac:dyDescent="0.3">
      <c r="A84" s="304" t="s">
        <v>374</v>
      </c>
      <c r="B84" s="305" t="s">
        <v>59</v>
      </c>
      <c r="C84" s="306">
        <v>-587711.32999999996</v>
      </c>
      <c r="D84" s="306">
        <v>-698871.28</v>
      </c>
      <c r="E84" s="306">
        <v>-698638.20874000003</v>
      </c>
      <c r="F84" s="306">
        <v>-698638.23496000003</v>
      </c>
      <c r="G84" s="306">
        <v>-698638.23496000003</v>
      </c>
      <c r="H84" s="306">
        <v>-698638.23496000003</v>
      </c>
    </row>
    <row r="85" spans="1:8" x14ac:dyDescent="0.3">
      <c r="A85" s="304" t="s">
        <v>374</v>
      </c>
      <c r="B85" s="305" t="s">
        <v>60</v>
      </c>
      <c r="C85" s="306">
        <v>22410157.470000003</v>
      </c>
      <c r="D85" s="306">
        <v>23884713.630000003</v>
      </c>
      <c r="E85" s="306">
        <v>23935916.73409</v>
      </c>
      <c r="F85" s="306">
        <v>23936990.896360002</v>
      </c>
      <c r="G85" s="306">
        <v>23936990.896360002</v>
      </c>
      <c r="H85" s="306">
        <v>23936990.896360002</v>
      </c>
    </row>
    <row r="86" spans="1:8" x14ac:dyDescent="0.3">
      <c r="A86" s="304" t="s">
        <v>374</v>
      </c>
      <c r="B86" s="305" t="s">
        <v>60</v>
      </c>
      <c r="C86" s="306">
        <v>-1271898.2600000002</v>
      </c>
      <c r="D86" s="306">
        <v>-1352984.7299999997</v>
      </c>
      <c r="E86" s="306">
        <v>-1344230.6722200003</v>
      </c>
      <c r="F86" s="306">
        <v>-1344228.5288800001</v>
      </c>
      <c r="G86" s="306">
        <v>-1344228.5288800001</v>
      </c>
      <c r="H86" s="306">
        <v>-1344228.5288800001</v>
      </c>
    </row>
    <row r="87" spans="1:8" x14ac:dyDescent="0.3">
      <c r="A87" s="304" t="s">
        <v>374</v>
      </c>
      <c r="B87" s="305" t="s">
        <v>378</v>
      </c>
      <c r="C87" s="307">
        <v>167606.09</v>
      </c>
      <c r="D87" s="307">
        <v>762079.41999999981</v>
      </c>
      <c r="E87" s="307">
        <v>732821.54634499992</v>
      </c>
      <c r="F87" s="307">
        <v>732867.86537999986</v>
      </c>
      <c r="G87" s="307">
        <v>732867.86537999986</v>
      </c>
      <c r="H87" s="307">
        <v>732867.86537999986</v>
      </c>
    </row>
    <row r="88" spans="1:8" x14ac:dyDescent="0.3">
      <c r="A88" s="304" t="s">
        <v>379</v>
      </c>
      <c r="B88" s="305"/>
      <c r="C88" s="306">
        <f>SUM(C77:C87)</f>
        <v>52071657.630000018</v>
      </c>
      <c r="D88" s="306">
        <f t="shared" ref="D88:H88" si="0">SUM(D77:D87)</f>
        <v>59897709.230000004</v>
      </c>
      <c r="E88" s="306">
        <f t="shared" si="0"/>
        <v>59332187.813560002</v>
      </c>
      <c r="F88" s="306">
        <f t="shared" si="0"/>
        <v>59327790.774239995</v>
      </c>
      <c r="G88" s="306">
        <f t="shared" si="0"/>
        <v>59327790.774239995</v>
      </c>
      <c r="H88" s="306">
        <f t="shared" si="0"/>
        <v>59327790.774239995</v>
      </c>
    </row>
    <row r="89" spans="1:8" x14ac:dyDescent="0.3">
      <c r="A89" s="304"/>
      <c r="B89" s="305"/>
      <c r="C89" s="306"/>
      <c r="D89" s="306"/>
      <c r="E89" s="306"/>
      <c r="F89" s="306"/>
      <c r="G89" s="306"/>
      <c r="H89" s="306"/>
    </row>
    <row r="90" spans="1:8" x14ac:dyDescent="0.3">
      <c r="A90" s="304"/>
      <c r="B90" s="305"/>
      <c r="C90" s="306"/>
      <c r="D90" s="306"/>
      <c r="E90" s="306"/>
      <c r="F90" s="306"/>
      <c r="G90" s="306"/>
      <c r="H90" s="306"/>
    </row>
    <row r="91" spans="1:8" x14ac:dyDescent="0.3">
      <c r="A91" s="304" t="s">
        <v>380</v>
      </c>
      <c r="B91" s="305" t="s">
        <v>381</v>
      </c>
      <c r="C91" s="306">
        <v>19558318.660000004</v>
      </c>
      <c r="D91" s="306">
        <v>28683310.109999999</v>
      </c>
      <c r="E91" s="306">
        <v>29229293.014282919</v>
      </c>
      <c r="F91" s="306">
        <v>29916196.188703597</v>
      </c>
      <c r="G91" s="306">
        <v>31071518.786652315</v>
      </c>
      <c r="H91" s="306">
        <v>32198366.291723404</v>
      </c>
    </row>
    <row r="92" spans="1:8" x14ac:dyDescent="0.3">
      <c r="A92" s="304" t="s">
        <v>380</v>
      </c>
      <c r="B92" s="305" t="s">
        <v>382</v>
      </c>
      <c r="C92" s="306">
        <v>0</v>
      </c>
      <c r="D92" s="306">
        <v>0</v>
      </c>
      <c r="E92" s="306">
        <v>843.82006600479599</v>
      </c>
      <c r="F92" s="306">
        <v>25148248.164634183</v>
      </c>
      <c r="G92" s="306">
        <v>35898054.976479389</v>
      </c>
      <c r="H92" s="306">
        <v>36979783.530445069</v>
      </c>
    </row>
    <row r="93" spans="1:8" x14ac:dyDescent="0.3">
      <c r="A93" s="304" t="s">
        <v>380</v>
      </c>
      <c r="B93" s="305" t="s">
        <v>383</v>
      </c>
      <c r="C93" s="306">
        <v>0</v>
      </c>
      <c r="D93" s="306">
        <v>25508821.84</v>
      </c>
      <c r="E93" s="306">
        <v>36345533.932773992</v>
      </c>
      <c r="F93" s="306">
        <v>37384699.270856835</v>
      </c>
      <c r="G93" s="306">
        <v>37775490.89751628</v>
      </c>
      <c r="H93" s="306">
        <v>38717128.890513964</v>
      </c>
    </row>
    <row r="94" spans="1:8" ht="15" x14ac:dyDescent="0.25">
      <c r="A94" s="304" t="s">
        <v>380</v>
      </c>
      <c r="B94" s="305" t="s">
        <v>384</v>
      </c>
      <c r="C94" s="307">
        <v>25620651.839999996</v>
      </c>
      <c r="D94" s="307">
        <v>25808886.18</v>
      </c>
      <c r="E94" s="307">
        <v>25420649.619482361</v>
      </c>
      <c r="F94" s="307">
        <v>25439356.90157292</v>
      </c>
      <c r="G94" s="307">
        <v>0</v>
      </c>
      <c r="H94" s="307">
        <v>0</v>
      </c>
    </row>
    <row r="95" spans="1:8" x14ac:dyDescent="0.3">
      <c r="A95" s="300"/>
      <c r="B95" s="300"/>
      <c r="C95" s="308">
        <f>SUM(C91:C94)</f>
        <v>45178970.5</v>
      </c>
      <c r="D95" s="308">
        <f t="shared" ref="D95:H95" si="1">SUM(D91:D94)</f>
        <v>80001018.129999995</v>
      </c>
      <c r="E95" s="308">
        <f t="shared" si="1"/>
        <v>90996320.386605278</v>
      </c>
      <c r="F95" s="308">
        <f t="shared" si="1"/>
        <v>117888500.52576753</v>
      </c>
      <c r="G95" s="308">
        <f t="shared" si="1"/>
        <v>104745064.66064799</v>
      </c>
      <c r="H95" s="308">
        <f t="shared" si="1"/>
        <v>107895278.71268243</v>
      </c>
    </row>
    <row r="97" spans="1:8" x14ac:dyDescent="0.3">
      <c r="A97" s="300"/>
      <c r="B97" s="300"/>
      <c r="C97" s="308">
        <f>+C88+C95</f>
        <v>97250628.130000025</v>
      </c>
      <c r="D97" s="308">
        <f t="shared" ref="D97:H97" si="2">+D88+D95</f>
        <v>139898727.36000001</v>
      </c>
      <c r="E97" s="308">
        <f t="shared" si="2"/>
        <v>150328508.20016527</v>
      </c>
      <c r="F97" s="308">
        <f t="shared" si="2"/>
        <v>177216291.30000752</v>
      </c>
      <c r="G97" s="308">
        <f t="shared" si="2"/>
        <v>164072855.43488798</v>
      </c>
      <c r="H97" s="308">
        <f t="shared" si="2"/>
        <v>167223069.48692241</v>
      </c>
    </row>
  </sheetData>
  <mergeCells count="7">
    <mergeCell ref="G3"/>
    <mergeCell ref="A3:A4"/>
    <mergeCell ref="B3"/>
    <mergeCell ref="C3"/>
    <mergeCell ref="D3"/>
    <mergeCell ref="E3"/>
    <mergeCell ref="F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1"/>
  <sheetViews>
    <sheetView showGridLines="0" zoomScale="90" zoomScaleNormal="90" workbookViewId="0">
      <pane xSplit="1" ySplit="4" topLeftCell="B5" activePane="bottomRight" state="frozen"/>
      <selection activeCell="M133" sqref="M133"/>
      <selection pane="topRight" activeCell="M133" sqref="M133"/>
      <selection pane="bottomLeft" activeCell="M133" sqref="M133"/>
      <selection pane="bottomRight" activeCell="A4" sqref="A3:A4"/>
    </sheetView>
  </sheetViews>
  <sheetFormatPr defaultRowHeight="13.2" x14ac:dyDescent="0.25"/>
  <cols>
    <col min="1" max="1" width="43.6640625" style="83" customWidth="1"/>
    <col min="2" max="2" width="7.44140625" style="83" customWidth="1"/>
    <col min="3" max="3" width="7.44140625" style="83" bestFit="1" customWidth="1"/>
    <col min="4" max="4" width="9.6640625" style="83" customWidth="1"/>
    <col min="5" max="5" width="2.6640625" style="83" customWidth="1"/>
    <col min="6" max="6" width="2.88671875" style="83" customWidth="1"/>
    <col min="7" max="60" width="9.6640625" style="83" customWidth="1"/>
    <col min="61" max="256" width="9.109375" style="83"/>
    <col min="257" max="257" width="43.6640625" style="83" customWidth="1"/>
    <col min="258" max="258" width="7.44140625" style="83" customWidth="1"/>
    <col min="259" max="259" width="7.44140625" style="83" bestFit="1" customWidth="1"/>
    <col min="260" max="260" width="9.6640625" style="83" customWidth="1"/>
    <col min="261" max="261" width="2.6640625" style="83" customWidth="1"/>
    <col min="262" max="262" width="2.88671875" style="83" customWidth="1"/>
    <col min="263" max="316" width="9.6640625" style="83" customWidth="1"/>
    <col min="317" max="512" width="9.109375" style="83"/>
    <col min="513" max="513" width="43.6640625" style="83" customWidth="1"/>
    <col min="514" max="514" width="7.44140625" style="83" customWidth="1"/>
    <col min="515" max="515" width="7.44140625" style="83" bestFit="1" customWidth="1"/>
    <col min="516" max="516" width="9.6640625" style="83" customWidth="1"/>
    <col min="517" max="517" width="2.6640625" style="83" customWidth="1"/>
    <col min="518" max="518" width="2.88671875" style="83" customWidth="1"/>
    <col min="519" max="572" width="9.6640625" style="83" customWidth="1"/>
    <col min="573" max="768" width="9.109375" style="83"/>
    <col min="769" max="769" width="43.6640625" style="83" customWidth="1"/>
    <col min="770" max="770" width="7.44140625" style="83" customWidth="1"/>
    <col min="771" max="771" width="7.44140625" style="83" bestFit="1" customWidth="1"/>
    <col min="772" max="772" width="9.6640625" style="83" customWidth="1"/>
    <col min="773" max="773" width="2.6640625" style="83" customWidth="1"/>
    <col min="774" max="774" width="2.88671875" style="83" customWidth="1"/>
    <col min="775" max="828" width="9.6640625" style="83" customWidth="1"/>
    <col min="829" max="1024" width="9.109375" style="83"/>
    <col min="1025" max="1025" width="43.6640625" style="83" customWidth="1"/>
    <col min="1026" max="1026" width="7.44140625" style="83" customWidth="1"/>
    <col min="1027" max="1027" width="7.44140625" style="83" bestFit="1" customWidth="1"/>
    <col min="1028" max="1028" width="9.6640625" style="83" customWidth="1"/>
    <col min="1029" max="1029" width="2.6640625" style="83" customWidth="1"/>
    <col min="1030" max="1030" width="2.88671875" style="83" customWidth="1"/>
    <col min="1031" max="1084" width="9.6640625" style="83" customWidth="1"/>
    <col min="1085" max="1280" width="9.109375" style="83"/>
    <col min="1281" max="1281" width="43.6640625" style="83" customWidth="1"/>
    <col min="1282" max="1282" width="7.44140625" style="83" customWidth="1"/>
    <col min="1283" max="1283" width="7.44140625" style="83" bestFit="1" customWidth="1"/>
    <col min="1284" max="1284" width="9.6640625" style="83" customWidth="1"/>
    <col min="1285" max="1285" width="2.6640625" style="83" customWidth="1"/>
    <col min="1286" max="1286" width="2.88671875" style="83" customWidth="1"/>
    <col min="1287" max="1340" width="9.6640625" style="83" customWidth="1"/>
    <col min="1341" max="1536" width="9.109375" style="83"/>
    <col min="1537" max="1537" width="43.6640625" style="83" customWidth="1"/>
    <col min="1538" max="1538" width="7.44140625" style="83" customWidth="1"/>
    <col min="1539" max="1539" width="7.44140625" style="83" bestFit="1" customWidth="1"/>
    <col min="1540" max="1540" width="9.6640625" style="83" customWidth="1"/>
    <col min="1541" max="1541" width="2.6640625" style="83" customWidth="1"/>
    <col min="1542" max="1542" width="2.88671875" style="83" customWidth="1"/>
    <col min="1543" max="1596" width="9.6640625" style="83" customWidth="1"/>
    <col min="1597" max="1792" width="9.109375" style="83"/>
    <col min="1793" max="1793" width="43.6640625" style="83" customWidth="1"/>
    <col min="1794" max="1794" width="7.44140625" style="83" customWidth="1"/>
    <col min="1795" max="1795" width="7.44140625" style="83" bestFit="1" customWidth="1"/>
    <col min="1796" max="1796" width="9.6640625" style="83" customWidth="1"/>
    <col min="1797" max="1797" width="2.6640625" style="83" customWidth="1"/>
    <col min="1798" max="1798" width="2.88671875" style="83" customWidth="1"/>
    <col min="1799" max="1852" width="9.6640625" style="83" customWidth="1"/>
    <col min="1853" max="2048" width="9.109375" style="83"/>
    <col min="2049" max="2049" width="43.6640625" style="83" customWidth="1"/>
    <col min="2050" max="2050" width="7.44140625" style="83" customWidth="1"/>
    <col min="2051" max="2051" width="7.44140625" style="83" bestFit="1" customWidth="1"/>
    <col min="2052" max="2052" width="9.6640625" style="83" customWidth="1"/>
    <col min="2053" max="2053" width="2.6640625" style="83" customWidth="1"/>
    <col min="2054" max="2054" width="2.88671875" style="83" customWidth="1"/>
    <col min="2055" max="2108" width="9.6640625" style="83" customWidth="1"/>
    <col min="2109" max="2304" width="9.109375" style="83"/>
    <col min="2305" max="2305" width="43.6640625" style="83" customWidth="1"/>
    <col min="2306" max="2306" width="7.44140625" style="83" customWidth="1"/>
    <col min="2307" max="2307" width="7.44140625" style="83" bestFit="1" customWidth="1"/>
    <col min="2308" max="2308" width="9.6640625" style="83" customWidth="1"/>
    <col min="2309" max="2309" width="2.6640625" style="83" customWidth="1"/>
    <col min="2310" max="2310" width="2.88671875" style="83" customWidth="1"/>
    <col min="2311" max="2364" width="9.6640625" style="83" customWidth="1"/>
    <col min="2365" max="2560" width="9.109375" style="83"/>
    <col min="2561" max="2561" width="43.6640625" style="83" customWidth="1"/>
    <col min="2562" max="2562" width="7.44140625" style="83" customWidth="1"/>
    <col min="2563" max="2563" width="7.44140625" style="83" bestFit="1" customWidth="1"/>
    <col min="2564" max="2564" width="9.6640625" style="83" customWidth="1"/>
    <col min="2565" max="2565" width="2.6640625" style="83" customWidth="1"/>
    <col min="2566" max="2566" width="2.88671875" style="83" customWidth="1"/>
    <col min="2567" max="2620" width="9.6640625" style="83" customWidth="1"/>
    <col min="2621" max="2816" width="9.109375" style="83"/>
    <col min="2817" max="2817" width="43.6640625" style="83" customWidth="1"/>
    <col min="2818" max="2818" width="7.44140625" style="83" customWidth="1"/>
    <col min="2819" max="2819" width="7.44140625" style="83" bestFit="1" customWidth="1"/>
    <col min="2820" max="2820" width="9.6640625" style="83" customWidth="1"/>
    <col min="2821" max="2821" width="2.6640625" style="83" customWidth="1"/>
    <col min="2822" max="2822" width="2.88671875" style="83" customWidth="1"/>
    <col min="2823" max="2876" width="9.6640625" style="83" customWidth="1"/>
    <col min="2877" max="3072" width="9.109375" style="83"/>
    <col min="3073" max="3073" width="43.6640625" style="83" customWidth="1"/>
    <col min="3074" max="3074" width="7.44140625" style="83" customWidth="1"/>
    <col min="3075" max="3075" width="7.44140625" style="83" bestFit="1" customWidth="1"/>
    <col min="3076" max="3076" width="9.6640625" style="83" customWidth="1"/>
    <col min="3077" max="3077" width="2.6640625" style="83" customWidth="1"/>
    <col min="3078" max="3078" width="2.88671875" style="83" customWidth="1"/>
    <col min="3079" max="3132" width="9.6640625" style="83" customWidth="1"/>
    <col min="3133" max="3328" width="9.109375" style="83"/>
    <col min="3329" max="3329" width="43.6640625" style="83" customWidth="1"/>
    <col min="3330" max="3330" width="7.44140625" style="83" customWidth="1"/>
    <col min="3331" max="3331" width="7.44140625" style="83" bestFit="1" customWidth="1"/>
    <col min="3332" max="3332" width="9.6640625" style="83" customWidth="1"/>
    <col min="3333" max="3333" width="2.6640625" style="83" customWidth="1"/>
    <col min="3334" max="3334" width="2.88671875" style="83" customWidth="1"/>
    <col min="3335" max="3388" width="9.6640625" style="83" customWidth="1"/>
    <col min="3389" max="3584" width="9.109375" style="83"/>
    <col min="3585" max="3585" width="43.6640625" style="83" customWidth="1"/>
    <col min="3586" max="3586" width="7.44140625" style="83" customWidth="1"/>
    <col min="3587" max="3587" width="7.44140625" style="83" bestFit="1" customWidth="1"/>
    <col min="3588" max="3588" width="9.6640625" style="83" customWidth="1"/>
    <col min="3589" max="3589" width="2.6640625" style="83" customWidth="1"/>
    <col min="3590" max="3590" width="2.88671875" style="83" customWidth="1"/>
    <col min="3591" max="3644" width="9.6640625" style="83" customWidth="1"/>
    <col min="3645" max="3840" width="9.109375" style="83"/>
    <col min="3841" max="3841" width="43.6640625" style="83" customWidth="1"/>
    <col min="3842" max="3842" width="7.44140625" style="83" customWidth="1"/>
    <col min="3843" max="3843" width="7.44140625" style="83" bestFit="1" customWidth="1"/>
    <col min="3844" max="3844" width="9.6640625" style="83" customWidth="1"/>
    <col min="3845" max="3845" width="2.6640625" style="83" customWidth="1"/>
    <col min="3846" max="3846" width="2.88671875" style="83" customWidth="1"/>
    <col min="3847" max="3900" width="9.6640625" style="83" customWidth="1"/>
    <col min="3901" max="4096" width="9.109375" style="83"/>
    <col min="4097" max="4097" width="43.6640625" style="83" customWidth="1"/>
    <col min="4098" max="4098" width="7.44140625" style="83" customWidth="1"/>
    <col min="4099" max="4099" width="7.44140625" style="83" bestFit="1" customWidth="1"/>
    <col min="4100" max="4100" width="9.6640625" style="83" customWidth="1"/>
    <col min="4101" max="4101" width="2.6640625" style="83" customWidth="1"/>
    <col min="4102" max="4102" width="2.88671875" style="83" customWidth="1"/>
    <col min="4103" max="4156" width="9.6640625" style="83" customWidth="1"/>
    <col min="4157" max="4352" width="9.109375" style="83"/>
    <col min="4353" max="4353" width="43.6640625" style="83" customWidth="1"/>
    <col min="4354" max="4354" width="7.44140625" style="83" customWidth="1"/>
    <col min="4355" max="4355" width="7.44140625" style="83" bestFit="1" customWidth="1"/>
    <col min="4356" max="4356" width="9.6640625" style="83" customWidth="1"/>
    <col min="4357" max="4357" width="2.6640625" style="83" customWidth="1"/>
    <col min="4358" max="4358" width="2.88671875" style="83" customWidth="1"/>
    <col min="4359" max="4412" width="9.6640625" style="83" customWidth="1"/>
    <col min="4413" max="4608" width="9.109375" style="83"/>
    <col min="4609" max="4609" width="43.6640625" style="83" customWidth="1"/>
    <col min="4610" max="4610" width="7.44140625" style="83" customWidth="1"/>
    <col min="4611" max="4611" width="7.44140625" style="83" bestFit="1" customWidth="1"/>
    <col min="4612" max="4612" width="9.6640625" style="83" customWidth="1"/>
    <col min="4613" max="4613" width="2.6640625" style="83" customWidth="1"/>
    <col min="4614" max="4614" width="2.88671875" style="83" customWidth="1"/>
    <col min="4615" max="4668" width="9.6640625" style="83" customWidth="1"/>
    <col min="4669" max="4864" width="9.109375" style="83"/>
    <col min="4865" max="4865" width="43.6640625" style="83" customWidth="1"/>
    <col min="4866" max="4866" width="7.44140625" style="83" customWidth="1"/>
    <col min="4867" max="4867" width="7.44140625" style="83" bestFit="1" customWidth="1"/>
    <col min="4868" max="4868" width="9.6640625" style="83" customWidth="1"/>
    <col min="4869" max="4869" width="2.6640625" style="83" customWidth="1"/>
    <col min="4870" max="4870" width="2.88671875" style="83" customWidth="1"/>
    <col min="4871" max="4924" width="9.6640625" style="83" customWidth="1"/>
    <col min="4925" max="5120" width="9.109375" style="83"/>
    <col min="5121" max="5121" width="43.6640625" style="83" customWidth="1"/>
    <col min="5122" max="5122" width="7.44140625" style="83" customWidth="1"/>
    <col min="5123" max="5123" width="7.44140625" style="83" bestFit="1" customWidth="1"/>
    <col min="5124" max="5124" width="9.6640625" style="83" customWidth="1"/>
    <col min="5125" max="5125" width="2.6640625" style="83" customWidth="1"/>
    <col min="5126" max="5126" width="2.88671875" style="83" customWidth="1"/>
    <col min="5127" max="5180" width="9.6640625" style="83" customWidth="1"/>
    <col min="5181" max="5376" width="9.109375" style="83"/>
    <col min="5377" max="5377" width="43.6640625" style="83" customWidth="1"/>
    <col min="5378" max="5378" width="7.44140625" style="83" customWidth="1"/>
    <col min="5379" max="5379" width="7.44140625" style="83" bestFit="1" customWidth="1"/>
    <col min="5380" max="5380" width="9.6640625" style="83" customWidth="1"/>
    <col min="5381" max="5381" width="2.6640625" style="83" customWidth="1"/>
    <col min="5382" max="5382" width="2.88671875" style="83" customWidth="1"/>
    <col min="5383" max="5436" width="9.6640625" style="83" customWidth="1"/>
    <col min="5437" max="5632" width="9.109375" style="83"/>
    <col min="5633" max="5633" width="43.6640625" style="83" customWidth="1"/>
    <col min="5634" max="5634" width="7.44140625" style="83" customWidth="1"/>
    <col min="5635" max="5635" width="7.44140625" style="83" bestFit="1" customWidth="1"/>
    <col min="5636" max="5636" width="9.6640625" style="83" customWidth="1"/>
    <col min="5637" max="5637" width="2.6640625" style="83" customWidth="1"/>
    <col min="5638" max="5638" width="2.88671875" style="83" customWidth="1"/>
    <col min="5639" max="5692" width="9.6640625" style="83" customWidth="1"/>
    <col min="5693" max="5888" width="9.109375" style="83"/>
    <col min="5889" max="5889" width="43.6640625" style="83" customWidth="1"/>
    <col min="5890" max="5890" width="7.44140625" style="83" customWidth="1"/>
    <col min="5891" max="5891" width="7.44140625" style="83" bestFit="1" customWidth="1"/>
    <col min="5892" max="5892" width="9.6640625" style="83" customWidth="1"/>
    <col min="5893" max="5893" width="2.6640625" style="83" customWidth="1"/>
    <col min="5894" max="5894" width="2.88671875" style="83" customWidth="1"/>
    <col min="5895" max="5948" width="9.6640625" style="83" customWidth="1"/>
    <col min="5949" max="6144" width="9.109375" style="83"/>
    <col min="6145" max="6145" width="43.6640625" style="83" customWidth="1"/>
    <col min="6146" max="6146" width="7.44140625" style="83" customWidth="1"/>
    <col min="6147" max="6147" width="7.44140625" style="83" bestFit="1" customWidth="1"/>
    <col min="6148" max="6148" width="9.6640625" style="83" customWidth="1"/>
    <col min="6149" max="6149" width="2.6640625" style="83" customWidth="1"/>
    <col min="6150" max="6150" width="2.88671875" style="83" customWidth="1"/>
    <col min="6151" max="6204" width="9.6640625" style="83" customWidth="1"/>
    <col min="6205" max="6400" width="9.109375" style="83"/>
    <col min="6401" max="6401" width="43.6640625" style="83" customWidth="1"/>
    <col min="6402" max="6402" width="7.44140625" style="83" customWidth="1"/>
    <col min="6403" max="6403" width="7.44140625" style="83" bestFit="1" customWidth="1"/>
    <col min="6404" max="6404" width="9.6640625" style="83" customWidth="1"/>
    <col min="6405" max="6405" width="2.6640625" style="83" customWidth="1"/>
    <col min="6406" max="6406" width="2.88671875" style="83" customWidth="1"/>
    <col min="6407" max="6460" width="9.6640625" style="83" customWidth="1"/>
    <col min="6461" max="6656" width="9.109375" style="83"/>
    <col min="6657" max="6657" width="43.6640625" style="83" customWidth="1"/>
    <col min="6658" max="6658" width="7.44140625" style="83" customWidth="1"/>
    <col min="6659" max="6659" width="7.44140625" style="83" bestFit="1" customWidth="1"/>
    <col min="6660" max="6660" width="9.6640625" style="83" customWidth="1"/>
    <col min="6661" max="6661" width="2.6640625" style="83" customWidth="1"/>
    <col min="6662" max="6662" width="2.88671875" style="83" customWidth="1"/>
    <col min="6663" max="6716" width="9.6640625" style="83" customWidth="1"/>
    <col min="6717" max="6912" width="9.109375" style="83"/>
    <col min="6913" max="6913" width="43.6640625" style="83" customWidth="1"/>
    <col min="6914" max="6914" width="7.44140625" style="83" customWidth="1"/>
    <col min="6915" max="6915" width="7.44140625" style="83" bestFit="1" customWidth="1"/>
    <col min="6916" max="6916" width="9.6640625" style="83" customWidth="1"/>
    <col min="6917" max="6917" width="2.6640625" style="83" customWidth="1"/>
    <col min="6918" max="6918" width="2.88671875" style="83" customWidth="1"/>
    <col min="6919" max="6972" width="9.6640625" style="83" customWidth="1"/>
    <col min="6973" max="7168" width="9.109375" style="83"/>
    <col min="7169" max="7169" width="43.6640625" style="83" customWidth="1"/>
    <col min="7170" max="7170" width="7.44140625" style="83" customWidth="1"/>
    <col min="7171" max="7171" width="7.44140625" style="83" bestFit="1" customWidth="1"/>
    <col min="7172" max="7172" width="9.6640625" style="83" customWidth="1"/>
    <col min="7173" max="7173" width="2.6640625" style="83" customWidth="1"/>
    <col min="7174" max="7174" width="2.88671875" style="83" customWidth="1"/>
    <col min="7175" max="7228" width="9.6640625" style="83" customWidth="1"/>
    <col min="7229" max="7424" width="9.109375" style="83"/>
    <col min="7425" max="7425" width="43.6640625" style="83" customWidth="1"/>
    <col min="7426" max="7426" width="7.44140625" style="83" customWidth="1"/>
    <col min="7427" max="7427" width="7.44140625" style="83" bestFit="1" customWidth="1"/>
    <col min="7428" max="7428" width="9.6640625" style="83" customWidth="1"/>
    <col min="7429" max="7429" width="2.6640625" style="83" customWidth="1"/>
    <col min="7430" max="7430" width="2.88671875" style="83" customWidth="1"/>
    <col min="7431" max="7484" width="9.6640625" style="83" customWidth="1"/>
    <col min="7485" max="7680" width="9.109375" style="83"/>
    <col min="7681" max="7681" width="43.6640625" style="83" customWidth="1"/>
    <col min="7682" max="7682" width="7.44140625" style="83" customWidth="1"/>
    <col min="7683" max="7683" width="7.44140625" style="83" bestFit="1" customWidth="1"/>
    <col min="7684" max="7684" width="9.6640625" style="83" customWidth="1"/>
    <col min="7685" max="7685" width="2.6640625" style="83" customWidth="1"/>
    <col min="7686" max="7686" width="2.88671875" style="83" customWidth="1"/>
    <col min="7687" max="7740" width="9.6640625" style="83" customWidth="1"/>
    <col min="7741" max="7936" width="9.109375" style="83"/>
    <col min="7937" max="7937" width="43.6640625" style="83" customWidth="1"/>
    <col min="7938" max="7938" width="7.44140625" style="83" customWidth="1"/>
    <col min="7939" max="7939" width="7.44140625" style="83" bestFit="1" customWidth="1"/>
    <col min="7940" max="7940" width="9.6640625" style="83" customWidth="1"/>
    <col min="7941" max="7941" width="2.6640625" style="83" customWidth="1"/>
    <col min="7942" max="7942" width="2.88671875" style="83" customWidth="1"/>
    <col min="7943" max="7996" width="9.6640625" style="83" customWidth="1"/>
    <col min="7997" max="8192" width="9.109375" style="83"/>
    <col min="8193" max="8193" width="43.6640625" style="83" customWidth="1"/>
    <col min="8194" max="8194" width="7.44140625" style="83" customWidth="1"/>
    <col min="8195" max="8195" width="7.44140625" style="83" bestFit="1" customWidth="1"/>
    <col min="8196" max="8196" width="9.6640625" style="83" customWidth="1"/>
    <col min="8197" max="8197" width="2.6640625" style="83" customWidth="1"/>
    <col min="8198" max="8198" width="2.88671875" style="83" customWidth="1"/>
    <col min="8199" max="8252" width="9.6640625" style="83" customWidth="1"/>
    <col min="8253" max="8448" width="9.109375" style="83"/>
    <col min="8449" max="8449" width="43.6640625" style="83" customWidth="1"/>
    <col min="8450" max="8450" width="7.44140625" style="83" customWidth="1"/>
    <col min="8451" max="8451" width="7.44140625" style="83" bestFit="1" customWidth="1"/>
    <col min="8452" max="8452" width="9.6640625" style="83" customWidth="1"/>
    <col min="8453" max="8453" width="2.6640625" style="83" customWidth="1"/>
    <col min="8454" max="8454" width="2.88671875" style="83" customWidth="1"/>
    <col min="8455" max="8508" width="9.6640625" style="83" customWidth="1"/>
    <col min="8509" max="8704" width="9.109375" style="83"/>
    <col min="8705" max="8705" width="43.6640625" style="83" customWidth="1"/>
    <col min="8706" max="8706" width="7.44140625" style="83" customWidth="1"/>
    <col min="8707" max="8707" width="7.44140625" style="83" bestFit="1" customWidth="1"/>
    <col min="8708" max="8708" width="9.6640625" style="83" customWidth="1"/>
    <col min="8709" max="8709" width="2.6640625" style="83" customWidth="1"/>
    <col min="8710" max="8710" width="2.88671875" style="83" customWidth="1"/>
    <col min="8711" max="8764" width="9.6640625" style="83" customWidth="1"/>
    <col min="8765" max="8960" width="9.109375" style="83"/>
    <col min="8961" max="8961" width="43.6640625" style="83" customWidth="1"/>
    <col min="8962" max="8962" width="7.44140625" style="83" customWidth="1"/>
    <col min="8963" max="8963" width="7.44140625" style="83" bestFit="1" customWidth="1"/>
    <col min="8964" max="8964" width="9.6640625" style="83" customWidth="1"/>
    <col min="8965" max="8965" width="2.6640625" style="83" customWidth="1"/>
    <col min="8966" max="8966" width="2.88671875" style="83" customWidth="1"/>
    <col min="8967" max="9020" width="9.6640625" style="83" customWidth="1"/>
    <col min="9021" max="9216" width="9.109375" style="83"/>
    <col min="9217" max="9217" width="43.6640625" style="83" customWidth="1"/>
    <col min="9218" max="9218" width="7.44140625" style="83" customWidth="1"/>
    <col min="9219" max="9219" width="7.44140625" style="83" bestFit="1" customWidth="1"/>
    <col min="9220" max="9220" width="9.6640625" style="83" customWidth="1"/>
    <col min="9221" max="9221" width="2.6640625" style="83" customWidth="1"/>
    <col min="9222" max="9222" width="2.88671875" style="83" customWidth="1"/>
    <col min="9223" max="9276" width="9.6640625" style="83" customWidth="1"/>
    <col min="9277" max="9472" width="9.109375" style="83"/>
    <col min="9473" max="9473" width="43.6640625" style="83" customWidth="1"/>
    <col min="9474" max="9474" width="7.44140625" style="83" customWidth="1"/>
    <col min="9475" max="9475" width="7.44140625" style="83" bestFit="1" customWidth="1"/>
    <col min="9476" max="9476" width="9.6640625" style="83" customWidth="1"/>
    <col min="9477" max="9477" width="2.6640625" style="83" customWidth="1"/>
    <col min="9478" max="9478" width="2.88671875" style="83" customWidth="1"/>
    <col min="9479" max="9532" width="9.6640625" style="83" customWidth="1"/>
    <col min="9533" max="9728" width="9.109375" style="83"/>
    <col min="9729" max="9729" width="43.6640625" style="83" customWidth="1"/>
    <col min="9730" max="9730" width="7.44140625" style="83" customWidth="1"/>
    <col min="9731" max="9731" width="7.44140625" style="83" bestFit="1" customWidth="1"/>
    <col min="9732" max="9732" width="9.6640625" style="83" customWidth="1"/>
    <col min="9733" max="9733" width="2.6640625" style="83" customWidth="1"/>
    <col min="9734" max="9734" width="2.88671875" style="83" customWidth="1"/>
    <col min="9735" max="9788" width="9.6640625" style="83" customWidth="1"/>
    <col min="9789" max="9984" width="9.109375" style="83"/>
    <col min="9985" max="9985" width="43.6640625" style="83" customWidth="1"/>
    <col min="9986" max="9986" width="7.44140625" style="83" customWidth="1"/>
    <col min="9987" max="9987" width="7.44140625" style="83" bestFit="1" customWidth="1"/>
    <col min="9988" max="9988" width="9.6640625" style="83" customWidth="1"/>
    <col min="9989" max="9989" width="2.6640625" style="83" customWidth="1"/>
    <col min="9990" max="9990" width="2.88671875" style="83" customWidth="1"/>
    <col min="9991" max="10044" width="9.6640625" style="83" customWidth="1"/>
    <col min="10045" max="10240" width="9.109375" style="83"/>
    <col min="10241" max="10241" width="43.6640625" style="83" customWidth="1"/>
    <col min="10242" max="10242" width="7.44140625" style="83" customWidth="1"/>
    <col min="10243" max="10243" width="7.44140625" style="83" bestFit="1" customWidth="1"/>
    <col min="10244" max="10244" width="9.6640625" style="83" customWidth="1"/>
    <col min="10245" max="10245" width="2.6640625" style="83" customWidth="1"/>
    <col min="10246" max="10246" width="2.88671875" style="83" customWidth="1"/>
    <col min="10247" max="10300" width="9.6640625" style="83" customWidth="1"/>
    <col min="10301" max="10496" width="9.109375" style="83"/>
    <col min="10497" max="10497" width="43.6640625" style="83" customWidth="1"/>
    <col min="10498" max="10498" width="7.44140625" style="83" customWidth="1"/>
    <col min="10499" max="10499" width="7.44140625" style="83" bestFit="1" customWidth="1"/>
    <col min="10500" max="10500" width="9.6640625" style="83" customWidth="1"/>
    <col min="10501" max="10501" width="2.6640625" style="83" customWidth="1"/>
    <col min="10502" max="10502" width="2.88671875" style="83" customWidth="1"/>
    <col min="10503" max="10556" width="9.6640625" style="83" customWidth="1"/>
    <col min="10557" max="10752" width="9.109375" style="83"/>
    <col min="10753" max="10753" width="43.6640625" style="83" customWidth="1"/>
    <col min="10754" max="10754" width="7.44140625" style="83" customWidth="1"/>
    <col min="10755" max="10755" width="7.44140625" style="83" bestFit="1" customWidth="1"/>
    <col min="10756" max="10756" width="9.6640625" style="83" customWidth="1"/>
    <col min="10757" max="10757" width="2.6640625" style="83" customWidth="1"/>
    <col min="10758" max="10758" width="2.88671875" style="83" customWidth="1"/>
    <col min="10759" max="10812" width="9.6640625" style="83" customWidth="1"/>
    <col min="10813" max="11008" width="9.109375" style="83"/>
    <col min="11009" max="11009" width="43.6640625" style="83" customWidth="1"/>
    <col min="11010" max="11010" width="7.44140625" style="83" customWidth="1"/>
    <col min="11011" max="11011" width="7.44140625" style="83" bestFit="1" customWidth="1"/>
    <col min="11012" max="11012" width="9.6640625" style="83" customWidth="1"/>
    <col min="11013" max="11013" width="2.6640625" style="83" customWidth="1"/>
    <col min="11014" max="11014" width="2.88671875" style="83" customWidth="1"/>
    <col min="11015" max="11068" width="9.6640625" style="83" customWidth="1"/>
    <col min="11069" max="11264" width="9.109375" style="83"/>
    <col min="11265" max="11265" width="43.6640625" style="83" customWidth="1"/>
    <col min="11266" max="11266" width="7.44140625" style="83" customWidth="1"/>
    <col min="11267" max="11267" width="7.44140625" style="83" bestFit="1" customWidth="1"/>
    <col min="11268" max="11268" width="9.6640625" style="83" customWidth="1"/>
    <col min="11269" max="11269" width="2.6640625" style="83" customWidth="1"/>
    <col min="11270" max="11270" width="2.88671875" style="83" customWidth="1"/>
    <col min="11271" max="11324" width="9.6640625" style="83" customWidth="1"/>
    <col min="11325" max="11520" width="9.109375" style="83"/>
    <col min="11521" max="11521" width="43.6640625" style="83" customWidth="1"/>
    <col min="11522" max="11522" width="7.44140625" style="83" customWidth="1"/>
    <col min="11523" max="11523" width="7.44140625" style="83" bestFit="1" customWidth="1"/>
    <col min="11524" max="11524" width="9.6640625" style="83" customWidth="1"/>
    <col min="11525" max="11525" width="2.6640625" style="83" customWidth="1"/>
    <col min="11526" max="11526" width="2.88671875" style="83" customWidth="1"/>
    <col min="11527" max="11580" width="9.6640625" style="83" customWidth="1"/>
    <col min="11581" max="11776" width="9.109375" style="83"/>
    <col min="11777" max="11777" width="43.6640625" style="83" customWidth="1"/>
    <col min="11778" max="11778" width="7.44140625" style="83" customWidth="1"/>
    <col min="11779" max="11779" width="7.44140625" style="83" bestFit="1" customWidth="1"/>
    <col min="11780" max="11780" width="9.6640625" style="83" customWidth="1"/>
    <col min="11781" max="11781" width="2.6640625" style="83" customWidth="1"/>
    <col min="11782" max="11782" width="2.88671875" style="83" customWidth="1"/>
    <col min="11783" max="11836" width="9.6640625" style="83" customWidth="1"/>
    <col min="11837" max="12032" width="9.109375" style="83"/>
    <col min="12033" max="12033" width="43.6640625" style="83" customWidth="1"/>
    <col min="12034" max="12034" width="7.44140625" style="83" customWidth="1"/>
    <col min="12035" max="12035" width="7.44140625" style="83" bestFit="1" customWidth="1"/>
    <col min="12036" max="12036" width="9.6640625" style="83" customWidth="1"/>
    <col min="12037" max="12037" width="2.6640625" style="83" customWidth="1"/>
    <col min="12038" max="12038" width="2.88671875" style="83" customWidth="1"/>
    <col min="12039" max="12092" width="9.6640625" style="83" customWidth="1"/>
    <col min="12093" max="12288" width="9.109375" style="83"/>
    <col min="12289" max="12289" width="43.6640625" style="83" customWidth="1"/>
    <col min="12290" max="12290" width="7.44140625" style="83" customWidth="1"/>
    <col min="12291" max="12291" width="7.44140625" style="83" bestFit="1" customWidth="1"/>
    <col min="12292" max="12292" width="9.6640625" style="83" customWidth="1"/>
    <col min="12293" max="12293" width="2.6640625" style="83" customWidth="1"/>
    <col min="12294" max="12294" width="2.88671875" style="83" customWidth="1"/>
    <col min="12295" max="12348" width="9.6640625" style="83" customWidth="1"/>
    <col min="12349" max="12544" width="9.109375" style="83"/>
    <col min="12545" max="12545" width="43.6640625" style="83" customWidth="1"/>
    <col min="12546" max="12546" width="7.44140625" style="83" customWidth="1"/>
    <col min="12547" max="12547" width="7.44140625" style="83" bestFit="1" customWidth="1"/>
    <col min="12548" max="12548" width="9.6640625" style="83" customWidth="1"/>
    <col min="12549" max="12549" width="2.6640625" style="83" customWidth="1"/>
    <col min="12550" max="12550" width="2.88671875" style="83" customWidth="1"/>
    <col min="12551" max="12604" width="9.6640625" style="83" customWidth="1"/>
    <col min="12605" max="12800" width="9.109375" style="83"/>
    <col min="12801" max="12801" width="43.6640625" style="83" customWidth="1"/>
    <col min="12802" max="12802" width="7.44140625" style="83" customWidth="1"/>
    <col min="12803" max="12803" width="7.44140625" style="83" bestFit="1" customWidth="1"/>
    <col min="12804" max="12804" width="9.6640625" style="83" customWidth="1"/>
    <col min="12805" max="12805" width="2.6640625" style="83" customWidth="1"/>
    <col min="12806" max="12806" width="2.88671875" style="83" customWidth="1"/>
    <col min="12807" max="12860" width="9.6640625" style="83" customWidth="1"/>
    <col min="12861" max="13056" width="9.109375" style="83"/>
    <col min="13057" max="13057" width="43.6640625" style="83" customWidth="1"/>
    <col min="13058" max="13058" width="7.44140625" style="83" customWidth="1"/>
    <col min="13059" max="13059" width="7.44140625" style="83" bestFit="1" customWidth="1"/>
    <col min="13060" max="13060" width="9.6640625" style="83" customWidth="1"/>
    <col min="13061" max="13061" width="2.6640625" style="83" customWidth="1"/>
    <col min="13062" max="13062" width="2.88671875" style="83" customWidth="1"/>
    <col min="13063" max="13116" width="9.6640625" style="83" customWidth="1"/>
    <col min="13117" max="13312" width="9.109375" style="83"/>
    <col min="13313" max="13313" width="43.6640625" style="83" customWidth="1"/>
    <col min="13314" max="13314" width="7.44140625" style="83" customWidth="1"/>
    <col min="13315" max="13315" width="7.44140625" style="83" bestFit="1" customWidth="1"/>
    <col min="13316" max="13316" width="9.6640625" style="83" customWidth="1"/>
    <col min="13317" max="13317" width="2.6640625" style="83" customWidth="1"/>
    <col min="13318" max="13318" width="2.88671875" style="83" customWidth="1"/>
    <col min="13319" max="13372" width="9.6640625" style="83" customWidth="1"/>
    <col min="13373" max="13568" width="9.109375" style="83"/>
    <col min="13569" max="13569" width="43.6640625" style="83" customWidth="1"/>
    <col min="13570" max="13570" width="7.44140625" style="83" customWidth="1"/>
    <col min="13571" max="13571" width="7.44140625" style="83" bestFit="1" customWidth="1"/>
    <col min="13572" max="13572" width="9.6640625" style="83" customWidth="1"/>
    <col min="13573" max="13573" width="2.6640625" style="83" customWidth="1"/>
    <col min="13574" max="13574" width="2.88671875" style="83" customWidth="1"/>
    <col min="13575" max="13628" width="9.6640625" style="83" customWidth="1"/>
    <col min="13629" max="13824" width="9.109375" style="83"/>
    <col min="13825" max="13825" width="43.6640625" style="83" customWidth="1"/>
    <col min="13826" max="13826" width="7.44140625" style="83" customWidth="1"/>
    <col min="13827" max="13827" width="7.44140625" style="83" bestFit="1" customWidth="1"/>
    <col min="13828" max="13828" width="9.6640625" style="83" customWidth="1"/>
    <col min="13829" max="13829" width="2.6640625" style="83" customWidth="1"/>
    <col min="13830" max="13830" width="2.88671875" style="83" customWidth="1"/>
    <col min="13831" max="13884" width="9.6640625" style="83" customWidth="1"/>
    <col min="13885" max="14080" width="9.109375" style="83"/>
    <col min="14081" max="14081" width="43.6640625" style="83" customWidth="1"/>
    <col min="14082" max="14082" width="7.44140625" style="83" customWidth="1"/>
    <col min="14083" max="14083" width="7.44140625" style="83" bestFit="1" customWidth="1"/>
    <col min="14084" max="14084" width="9.6640625" style="83" customWidth="1"/>
    <col min="14085" max="14085" width="2.6640625" style="83" customWidth="1"/>
    <col min="14086" max="14086" width="2.88671875" style="83" customWidth="1"/>
    <col min="14087" max="14140" width="9.6640625" style="83" customWidth="1"/>
    <col min="14141" max="14336" width="9.109375" style="83"/>
    <col min="14337" max="14337" width="43.6640625" style="83" customWidth="1"/>
    <col min="14338" max="14338" width="7.44140625" style="83" customWidth="1"/>
    <col min="14339" max="14339" width="7.44140625" style="83" bestFit="1" customWidth="1"/>
    <col min="14340" max="14340" width="9.6640625" style="83" customWidth="1"/>
    <col min="14341" max="14341" width="2.6640625" style="83" customWidth="1"/>
    <col min="14342" max="14342" width="2.88671875" style="83" customWidth="1"/>
    <col min="14343" max="14396" width="9.6640625" style="83" customWidth="1"/>
    <col min="14397" max="14592" width="9.109375" style="83"/>
    <col min="14593" max="14593" width="43.6640625" style="83" customWidth="1"/>
    <col min="14594" max="14594" width="7.44140625" style="83" customWidth="1"/>
    <col min="14595" max="14595" width="7.44140625" style="83" bestFit="1" customWidth="1"/>
    <col min="14596" max="14596" width="9.6640625" style="83" customWidth="1"/>
    <col min="14597" max="14597" width="2.6640625" style="83" customWidth="1"/>
    <col min="14598" max="14598" width="2.88671875" style="83" customWidth="1"/>
    <col min="14599" max="14652" width="9.6640625" style="83" customWidth="1"/>
    <col min="14653" max="14848" width="9.109375" style="83"/>
    <col min="14849" max="14849" width="43.6640625" style="83" customWidth="1"/>
    <col min="14850" max="14850" width="7.44140625" style="83" customWidth="1"/>
    <col min="14851" max="14851" width="7.44140625" style="83" bestFit="1" customWidth="1"/>
    <col min="14852" max="14852" width="9.6640625" style="83" customWidth="1"/>
    <col min="14853" max="14853" width="2.6640625" style="83" customWidth="1"/>
    <col min="14854" max="14854" width="2.88671875" style="83" customWidth="1"/>
    <col min="14855" max="14908" width="9.6640625" style="83" customWidth="1"/>
    <col min="14909" max="15104" width="9.109375" style="83"/>
    <col min="15105" max="15105" width="43.6640625" style="83" customWidth="1"/>
    <col min="15106" max="15106" width="7.44140625" style="83" customWidth="1"/>
    <col min="15107" max="15107" width="7.44140625" style="83" bestFit="1" customWidth="1"/>
    <col min="15108" max="15108" width="9.6640625" style="83" customWidth="1"/>
    <col min="15109" max="15109" width="2.6640625" style="83" customWidth="1"/>
    <col min="15110" max="15110" width="2.88671875" style="83" customWidth="1"/>
    <col min="15111" max="15164" width="9.6640625" style="83" customWidth="1"/>
    <col min="15165" max="15360" width="9.109375" style="83"/>
    <col min="15361" max="15361" width="43.6640625" style="83" customWidth="1"/>
    <col min="15362" max="15362" width="7.44140625" style="83" customWidth="1"/>
    <col min="15363" max="15363" width="7.44140625" style="83" bestFit="1" customWidth="1"/>
    <col min="15364" max="15364" width="9.6640625" style="83" customWidth="1"/>
    <col min="15365" max="15365" width="2.6640625" style="83" customWidth="1"/>
    <col min="15366" max="15366" width="2.88671875" style="83" customWidth="1"/>
    <col min="15367" max="15420" width="9.6640625" style="83" customWidth="1"/>
    <col min="15421" max="15616" width="9.109375" style="83"/>
    <col min="15617" max="15617" width="43.6640625" style="83" customWidth="1"/>
    <col min="15618" max="15618" width="7.44140625" style="83" customWidth="1"/>
    <col min="15619" max="15619" width="7.44140625" style="83" bestFit="1" customWidth="1"/>
    <col min="15620" max="15620" width="9.6640625" style="83" customWidth="1"/>
    <col min="15621" max="15621" width="2.6640625" style="83" customWidth="1"/>
    <col min="15622" max="15622" width="2.88671875" style="83" customWidth="1"/>
    <col min="15623" max="15676" width="9.6640625" style="83" customWidth="1"/>
    <col min="15677" max="15872" width="9.109375" style="83"/>
    <col min="15873" max="15873" width="43.6640625" style="83" customWidth="1"/>
    <col min="15874" max="15874" width="7.44140625" style="83" customWidth="1"/>
    <col min="15875" max="15875" width="7.44140625" style="83" bestFit="1" customWidth="1"/>
    <col min="15876" max="15876" width="9.6640625" style="83" customWidth="1"/>
    <col min="15877" max="15877" width="2.6640625" style="83" customWidth="1"/>
    <col min="15878" max="15878" width="2.88671875" style="83" customWidth="1"/>
    <col min="15879" max="15932" width="9.6640625" style="83" customWidth="1"/>
    <col min="15933" max="16128" width="9.109375" style="83"/>
    <col min="16129" max="16129" width="43.6640625" style="83" customWidth="1"/>
    <col min="16130" max="16130" width="7.44140625" style="83" customWidth="1"/>
    <col min="16131" max="16131" width="7.44140625" style="83" bestFit="1" customWidth="1"/>
    <col min="16132" max="16132" width="9.6640625" style="83" customWidth="1"/>
    <col min="16133" max="16133" width="2.6640625" style="83" customWidth="1"/>
    <col min="16134" max="16134" width="2.88671875" style="83" customWidth="1"/>
    <col min="16135" max="16188" width="9.6640625" style="83" customWidth="1"/>
    <col min="16189" max="16384" width="9.109375" style="83"/>
  </cols>
  <sheetData>
    <row r="1" spans="1:61" ht="15.6" x14ac:dyDescent="0.3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</row>
    <row r="2" spans="1:61" x14ac:dyDescent="0.25">
      <c r="A2" s="66" t="s">
        <v>72</v>
      </c>
      <c r="B2" s="66"/>
      <c r="G2" s="133"/>
      <c r="P2" s="134"/>
      <c r="Q2" s="135"/>
      <c r="R2" s="135"/>
      <c r="S2" s="135"/>
      <c r="T2" s="135"/>
      <c r="U2" s="135"/>
      <c r="V2" s="135"/>
      <c r="W2" s="136"/>
      <c r="X2" s="135"/>
      <c r="Y2" s="135"/>
      <c r="Z2" s="135"/>
      <c r="AA2" s="137"/>
      <c r="AB2" s="135"/>
      <c r="AC2" s="135"/>
      <c r="AD2" s="135"/>
      <c r="AE2" s="135"/>
      <c r="AF2" s="135"/>
    </row>
    <row r="3" spans="1:61" ht="18" x14ac:dyDescent="0.35">
      <c r="A3" s="7" t="s">
        <v>442</v>
      </c>
      <c r="G3" s="352">
        <v>0</v>
      </c>
      <c r="H3" s="138">
        <f>G3+1</f>
        <v>1</v>
      </c>
      <c r="I3" s="138">
        <f>H3+1</f>
        <v>2</v>
      </c>
      <c r="J3" s="138">
        <f t="shared" ref="J3:BH3" si="0">I3+1</f>
        <v>3</v>
      </c>
      <c r="K3" s="138">
        <f t="shared" si="0"/>
        <v>4</v>
      </c>
      <c r="L3" s="138">
        <f t="shared" si="0"/>
        <v>5</v>
      </c>
      <c r="M3" s="138">
        <f t="shared" si="0"/>
        <v>6</v>
      </c>
      <c r="N3" s="138">
        <f t="shared" si="0"/>
        <v>7</v>
      </c>
      <c r="O3" s="138">
        <f t="shared" si="0"/>
        <v>8</v>
      </c>
      <c r="P3" s="138">
        <f t="shared" si="0"/>
        <v>9</v>
      </c>
      <c r="Q3" s="138">
        <f t="shared" si="0"/>
        <v>10</v>
      </c>
      <c r="R3" s="138">
        <f t="shared" si="0"/>
        <v>11</v>
      </c>
      <c r="S3" s="138">
        <f t="shared" si="0"/>
        <v>12</v>
      </c>
      <c r="T3" s="138">
        <f t="shared" si="0"/>
        <v>13</v>
      </c>
      <c r="U3" s="138">
        <f t="shared" si="0"/>
        <v>14</v>
      </c>
      <c r="V3" s="138">
        <f t="shared" si="0"/>
        <v>15</v>
      </c>
      <c r="W3" s="138">
        <f t="shared" si="0"/>
        <v>16</v>
      </c>
      <c r="X3" s="138">
        <f t="shared" si="0"/>
        <v>17</v>
      </c>
      <c r="Y3" s="138">
        <f t="shared" si="0"/>
        <v>18</v>
      </c>
      <c r="Z3" s="138">
        <f t="shared" si="0"/>
        <v>19</v>
      </c>
      <c r="AA3" s="138">
        <f t="shared" si="0"/>
        <v>20</v>
      </c>
      <c r="AB3" s="138">
        <f t="shared" si="0"/>
        <v>21</v>
      </c>
      <c r="AC3" s="138">
        <f t="shared" si="0"/>
        <v>22</v>
      </c>
      <c r="AD3" s="138">
        <f t="shared" si="0"/>
        <v>23</v>
      </c>
      <c r="AE3" s="138">
        <f t="shared" si="0"/>
        <v>24</v>
      </c>
      <c r="AF3" s="138">
        <f t="shared" si="0"/>
        <v>25</v>
      </c>
      <c r="AG3" s="138">
        <f t="shared" si="0"/>
        <v>26</v>
      </c>
      <c r="AH3" s="138">
        <f t="shared" si="0"/>
        <v>27</v>
      </c>
      <c r="AI3" s="138">
        <f t="shared" si="0"/>
        <v>28</v>
      </c>
      <c r="AJ3" s="138">
        <f t="shared" si="0"/>
        <v>29</v>
      </c>
      <c r="AK3" s="138">
        <f t="shared" si="0"/>
        <v>30</v>
      </c>
      <c r="AL3" s="138">
        <f t="shared" si="0"/>
        <v>31</v>
      </c>
      <c r="AM3" s="138">
        <f t="shared" si="0"/>
        <v>32</v>
      </c>
      <c r="AN3" s="138">
        <f t="shared" si="0"/>
        <v>33</v>
      </c>
      <c r="AO3" s="138">
        <f t="shared" si="0"/>
        <v>34</v>
      </c>
      <c r="AP3" s="138">
        <f t="shared" si="0"/>
        <v>35</v>
      </c>
      <c r="AQ3" s="138">
        <f t="shared" si="0"/>
        <v>36</v>
      </c>
      <c r="AR3" s="138">
        <f t="shared" si="0"/>
        <v>37</v>
      </c>
      <c r="AS3" s="138">
        <f t="shared" si="0"/>
        <v>38</v>
      </c>
      <c r="AT3" s="138">
        <f t="shared" si="0"/>
        <v>39</v>
      </c>
      <c r="AU3" s="138">
        <f t="shared" si="0"/>
        <v>40</v>
      </c>
      <c r="AV3" s="138">
        <f t="shared" si="0"/>
        <v>41</v>
      </c>
      <c r="AW3" s="138">
        <f t="shared" si="0"/>
        <v>42</v>
      </c>
      <c r="AX3" s="138">
        <f t="shared" si="0"/>
        <v>43</v>
      </c>
      <c r="AY3" s="138">
        <f t="shared" si="0"/>
        <v>44</v>
      </c>
      <c r="AZ3" s="138">
        <f t="shared" si="0"/>
        <v>45</v>
      </c>
      <c r="BA3" s="138">
        <f t="shared" si="0"/>
        <v>46</v>
      </c>
      <c r="BB3" s="138">
        <f t="shared" si="0"/>
        <v>47</v>
      </c>
      <c r="BC3" s="138">
        <f t="shared" si="0"/>
        <v>48</v>
      </c>
      <c r="BD3" s="138">
        <f t="shared" si="0"/>
        <v>49</v>
      </c>
      <c r="BE3" s="138">
        <f t="shared" si="0"/>
        <v>50</v>
      </c>
      <c r="BF3" s="138">
        <f t="shared" si="0"/>
        <v>51</v>
      </c>
      <c r="BG3" s="138">
        <f t="shared" si="0"/>
        <v>52</v>
      </c>
      <c r="BH3" s="138">
        <f t="shared" si="0"/>
        <v>53</v>
      </c>
      <c r="BI3" s="138"/>
    </row>
    <row r="4" spans="1:61" ht="18" x14ac:dyDescent="0.35">
      <c r="A4" s="7" t="s">
        <v>435</v>
      </c>
      <c r="C4" s="139"/>
      <c r="D4" s="139" t="s">
        <v>108</v>
      </c>
      <c r="E4" s="138"/>
      <c r="F4" s="138"/>
      <c r="G4" s="140">
        <f>'FPL Capex - Non Earning'!B7</f>
        <v>2012</v>
      </c>
      <c r="H4" s="141">
        <f t="shared" ref="H4:BH4" si="1">G4+1</f>
        <v>2013</v>
      </c>
      <c r="I4" s="141">
        <f t="shared" si="1"/>
        <v>2014</v>
      </c>
      <c r="J4" s="141">
        <f t="shared" si="1"/>
        <v>2015</v>
      </c>
      <c r="K4" s="141">
        <f t="shared" si="1"/>
        <v>2016</v>
      </c>
      <c r="L4" s="141">
        <f t="shared" si="1"/>
        <v>2017</v>
      </c>
      <c r="M4" s="141">
        <f t="shared" si="1"/>
        <v>2018</v>
      </c>
      <c r="N4" s="141">
        <f t="shared" si="1"/>
        <v>2019</v>
      </c>
      <c r="O4" s="141">
        <f t="shared" si="1"/>
        <v>2020</v>
      </c>
      <c r="P4" s="141">
        <f t="shared" si="1"/>
        <v>2021</v>
      </c>
      <c r="Q4" s="141">
        <f t="shared" si="1"/>
        <v>2022</v>
      </c>
      <c r="R4" s="141">
        <f t="shared" si="1"/>
        <v>2023</v>
      </c>
      <c r="S4" s="141">
        <f t="shared" si="1"/>
        <v>2024</v>
      </c>
      <c r="T4" s="141">
        <f t="shared" si="1"/>
        <v>2025</v>
      </c>
      <c r="U4" s="141">
        <f t="shared" si="1"/>
        <v>2026</v>
      </c>
      <c r="V4" s="141">
        <f t="shared" si="1"/>
        <v>2027</v>
      </c>
      <c r="W4" s="141">
        <f t="shared" si="1"/>
        <v>2028</v>
      </c>
      <c r="X4" s="141">
        <f t="shared" si="1"/>
        <v>2029</v>
      </c>
      <c r="Y4" s="141">
        <f t="shared" si="1"/>
        <v>2030</v>
      </c>
      <c r="Z4" s="141">
        <f t="shared" si="1"/>
        <v>2031</v>
      </c>
      <c r="AA4" s="141">
        <f t="shared" si="1"/>
        <v>2032</v>
      </c>
      <c r="AB4" s="141">
        <f t="shared" si="1"/>
        <v>2033</v>
      </c>
      <c r="AC4" s="141">
        <f t="shared" si="1"/>
        <v>2034</v>
      </c>
      <c r="AD4" s="141">
        <f t="shared" si="1"/>
        <v>2035</v>
      </c>
      <c r="AE4" s="141">
        <f t="shared" si="1"/>
        <v>2036</v>
      </c>
      <c r="AF4" s="141">
        <f t="shared" si="1"/>
        <v>2037</v>
      </c>
      <c r="AG4" s="141">
        <f t="shared" si="1"/>
        <v>2038</v>
      </c>
      <c r="AH4" s="141">
        <f t="shared" si="1"/>
        <v>2039</v>
      </c>
      <c r="AI4" s="141">
        <f t="shared" si="1"/>
        <v>2040</v>
      </c>
      <c r="AJ4" s="141">
        <f t="shared" si="1"/>
        <v>2041</v>
      </c>
      <c r="AK4" s="141">
        <f t="shared" si="1"/>
        <v>2042</v>
      </c>
      <c r="AL4" s="141">
        <f t="shared" si="1"/>
        <v>2043</v>
      </c>
      <c r="AM4" s="141">
        <f t="shared" si="1"/>
        <v>2044</v>
      </c>
      <c r="AN4" s="141">
        <f t="shared" si="1"/>
        <v>2045</v>
      </c>
      <c r="AO4" s="141">
        <f t="shared" si="1"/>
        <v>2046</v>
      </c>
      <c r="AP4" s="141">
        <f t="shared" si="1"/>
        <v>2047</v>
      </c>
      <c r="AQ4" s="141">
        <f t="shared" si="1"/>
        <v>2048</v>
      </c>
      <c r="AR4" s="141">
        <f t="shared" si="1"/>
        <v>2049</v>
      </c>
      <c r="AS4" s="141">
        <f t="shared" si="1"/>
        <v>2050</v>
      </c>
      <c r="AT4" s="141">
        <f t="shared" si="1"/>
        <v>2051</v>
      </c>
      <c r="AU4" s="141">
        <f t="shared" si="1"/>
        <v>2052</v>
      </c>
      <c r="AV4" s="141">
        <f t="shared" si="1"/>
        <v>2053</v>
      </c>
      <c r="AW4" s="141">
        <f t="shared" si="1"/>
        <v>2054</v>
      </c>
      <c r="AX4" s="141">
        <f t="shared" si="1"/>
        <v>2055</v>
      </c>
      <c r="AY4" s="141">
        <f t="shared" si="1"/>
        <v>2056</v>
      </c>
      <c r="AZ4" s="141">
        <f t="shared" si="1"/>
        <v>2057</v>
      </c>
      <c r="BA4" s="141">
        <f t="shared" si="1"/>
        <v>2058</v>
      </c>
      <c r="BB4" s="141">
        <f t="shared" si="1"/>
        <v>2059</v>
      </c>
      <c r="BC4" s="141">
        <f t="shared" si="1"/>
        <v>2060</v>
      </c>
      <c r="BD4" s="141">
        <f t="shared" si="1"/>
        <v>2061</v>
      </c>
      <c r="BE4" s="141">
        <f t="shared" si="1"/>
        <v>2062</v>
      </c>
      <c r="BF4" s="141">
        <f t="shared" si="1"/>
        <v>2063</v>
      </c>
      <c r="BG4" s="141">
        <f t="shared" si="1"/>
        <v>2064</v>
      </c>
      <c r="BH4" s="141">
        <f t="shared" si="1"/>
        <v>2065</v>
      </c>
    </row>
    <row r="6" spans="1:61" ht="15.6" x14ac:dyDescent="0.3">
      <c r="A6" s="142" t="s">
        <v>86</v>
      </c>
      <c r="B6" s="142"/>
    </row>
    <row r="7" spans="1:61" x14ac:dyDescent="0.25">
      <c r="G7" s="143"/>
      <c r="H7" s="143"/>
      <c r="I7" s="143"/>
      <c r="J7" s="143"/>
      <c r="K7" s="143"/>
      <c r="L7" s="143"/>
      <c r="M7" s="143"/>
      <c r="N7" s="143"/>
    </row>
    <row r="8" spans="1:61" x14ac:dyDescent="0.25">
      <c r="A8" s="83" t="s">
        <v>109</v>
      </c>
      <c r="D8" s="144">
        <f>SUM(G8:N8)</f>
        <v>1252.3071834080001</v>
      </c>
      <c r="G8" s="145">
        <f>'Annual RB - Earning'!G74+'Annual RB - Earning'!G107+'Annual RB - Earning'!G200+'Annual RB - Earning'!G248+'Annual RB - Earning'!G281</f>
        <v>263.21914601600002</v>
      </c>
      <c r="H8" s="145">
        <f>'Annual RB - Earning'!H74+'Annual RB - Earning'!H107+'Annual RB - Earning'!H200+'Annual RB - Earning'!H248+'Annual RB - Earning'!H281</f>
        <v>133.76705858880001</v>
      </c>
      <c r="I8" s="145">
        <f>'Annual RB - Earning'!I74+'Annual RB - Earning'!I107+'Annual RB - Earning'!I200+'Annual RB - Earning'!I248+'Annual RB - Earning'!I281</f>
        <v>115.86575399040001</v>
      </c>
      <c r="J8" s="145">
        <f>'Annual RB - Earning'!J74+'Annual RB - Earning'!J107+'Annual RB - Earning'!J200+'Annual RB - Earning'!J248+'Annual RB - Earning'!J281</f>
        <v>476.31922481279997</v>
      </c>
      <c r="K8" s="145">
        <f>'Annual RB - Earning'!K74+'Annual RB - Earning'!K107+'Annual RB - Earning'!K200+'Annual RB - Earning'!K248+'Annual RB - Earning'!K281</f>
        <v>200.64</v>
      </c>
      <c r="L8" s="145">
        <f>'Annual RB - Earning'!L74+'Annual RB - Earning'!L107+'Annual RB - Earning'!L200+'Annual RB - Earning'!L248+'Annual RB - Earning'!L281</f>
        <v>59.519999999999996</v>
      </c>
      <c r="M8" s="145">
        <f>'Annual RB - Earning'!M74+'Annual RB - Earning'!M107+'Annual RB - Earning'!M200+'Annual RB - Earning'!M248+'Annual RB - Earning'!M281</f>
        <v>2.976</v>
      </c>
      <c r="N8" s="145">
        <f>'Annual RB - Earning'!N74+'Annual RB - Earning'!N107+'Annual RB - Earning'!N200+'Annual RB - Earning'!N248+'Annual RB - Earning'!N281</f>
        <v>0</v>
      </c>
    </row>
    <row r="9" spans="1:61" x14ac:dyDescent="0.25">
      <c r="A9" s="83" t="s">
        <v>110</v>
      </c>
      <c r="G9" s="144">
        <f t="shared" ref="G9:N9" si="2">+F9+G8</f>
        <v>263.21914601600002</v>
      </c>
      <c r="H9" s="144">
        <f t="shared" si="2"/>
        <v>396.98620460480004</v>
      </c>
      <c r="I9" s="144">
        <f t="shared" si="2"/>
        <v>512.85195859520002</v>
      </c>
      <c r="J9" s="144">
        <f t="shared" si="2"/>
        <v>989.17118340799993</v>
      </c>
      <c r="K9" s="144">
        <f t="shared" si="2"/>
        <v>1189.811183408</v>
      </c>
      <c r="L9" s="144">
        <f t="shared" si="2"/>
        <v>1249.331183408</v>
      </c>
      <c r="M9" s="144">
        <f t="shared" si="2"/>
        <v>1252.3071834080001</v>
      </c>
      <c r="N9" s="144">
        <f t="shared" si="2"/>
        <v>1252.3071834080001</v>
      </c>
    </row>
    <row r="11" spans="1:61" x14ac:dyDescent="0.25">
      <c r="A11" s="146" t="s">
        <v>111</v>
      </c>
      <c r="B11" s="146"/>
      <c r="G11" s="144">
        <f t="shared" ref="G11:BH11" si="3">F14</f>
        <v>0</v>
      </c>
      <c r="H11" s="144">
        <f t="shared" ca="1" si="3"/>
        <v>255.92439469030003</v>
      </c>
      <c r="I11" s="144">
        <f t="shared" ca="1" si="3"/>
        <v>378.33858356525405</v>
      </c>
      <c r="J11" s="144">
        <f t="shared" ca="1" si="3"/>
        <v>478.88002377478608</v>
      </c>
      <c r="K11" s="144">
        <f t="shared" ca="1" si="3"/>
        <v>917.29183471225394</v>
      </c>
      <c r="L11" s="144">
        <f t="shared" ca="1" si="3"/>
        <v>1070.9332208369219</v>
      </c>
      <c r="M11" s="144">
        <f t="shared" ca="1" si="3"/>
        <v>1080.9586069615898</v>
      </c>
      <c r="N11" s="144">
        <f t="shared" ca="1" si="3"/>
        <v>1034.3507130862579</v>
      </c>
      <c r="O11" s="144">
        <f t="shared" ca="1" si="3"/>
        <v>984.76681921092586</v>
      </c>
      <c r="P11" s="144">
        <f t="shared" ca="1" si="3"/>
        <v>935.18292533559384</v>
      </c>
      <c r="Q11" s="144">
        <f t="shared" ca="1" si="3"/>
        <v>885.59903146026181</v>
      </c>
      <c r="R11" s="144">
        <f t="shared" ca="1" si="3"/>
        <v>836.01513758492979</v>
      </c>
      <c r="S11" s="144">
        <f t="shared" ca="1" si="3"/>
        <v>786.43124370959777</v>
      </c>
      <c r="T11" s="144">
        <f t="shared" ca="1" si="3"/>
        <v>736.84734983426574</v>
      </c>
      <c r="U11" s="144">
        <f t="shared" ca="1" si="3"/>
        <v>687.26345595893372</v>
      </c>
      <c r="V11" s="144">
        <f t="shared" ca="1" si="3"/>
        <v>637.6795620836017</v>
      </c>
      <c r="W11" s="144">
        <f t="shared" ca="1" si="3"/>
        <v>588.09566820826967</v>
      </c>
      <c r="X11" s="144">
        <f t="shared" ca="1" si="3"/>
        <v>538.51177433293765</v>
      </c>
      <c r="Y11" s="144">
        <f t="shared" ca="1" si="3"/>
        <v>488.92788045760562</v>
      </c>
      <c r="Z11" s="144">
        <f t="shared" ca="1" si="3"/>
        <v>439.3439865822736</v>
      </c>
      <c r="AA11" s="144">
        <f t="shared" ca="1" si="3"/>
        <v>389.76009270694158</v>
      </c>
      <c r="AB11" s="144">
        <f t="shared" ca="1" si="3"/>
        <v>338.63300834090455</v>
      </c>
      <c r="AC11" s="144">
        <f t="shared" ca="1" si="3"/>
        <v>287.52641959663754</v>
      </c>
      <c r="AD11" s="144">
        <f t="shared" ca="1" si="3"/>
        <v>236.50401907497053</v>
      </c>
      <c r="AE11" s="144">
        <f t="shared" ca="1" si="3"/>
        <v>207.21281948461359</v>
      </c>
      <c r="AF11" s="144">
        <f t="shared" ca="1" si="3"/>
        <v>187.66562154201159</v>
      </c>
      <c r="AG11" s="144">
        <f t="shared" ca="1" si="3"/>
        <v>168.1184235994096</v>
      </c>
      <c r="AH11" s="144">
        <f t="shared" ca="1" si="3"/>
        <v>148.5712256568076</v>
      </c>
      <c r="AI11" s="144">
        <f t="shared" ca="1" si="3"/>
        <v>129.0240277142056</v>
      </c>
      <c r="AJ11" s="144">
        <f t="shared" ca="1" si="3"/>
        <v>109.4768297716036</v>
      </c>
      <c r="AK11" s="144">
        <f t="shared" ca="1" si="3"/>
        <v>89.929631829001607</v>
      </c>
      <c r="AL11" s="144">
        <f t="shared" ca="1" si="3"/>
        <v>70.38243388639961</v>
      </c>
      <c r="AM11" s="144">
        <f t="shared" ca="1" si="3"/>
        <v>50.835235943797613</v>
      </c>
      <c r="AN11" s="144">
        <f t="shared" ca="1" si="3"/>
        <v>31.288038001195616</v>
      </c>
      <c r="AO11" s="144">
        <f t="shared" ca="1" si="3"/>
        <v>12.272227510359428</v>
      </c>
      <c r="AP11" s="144">
        <f t="shared" ca="1" si="3"/>
        <v>3.7988910146374284</v>
      </c>
      <c r="AQ11" s="144">
        <f t="shared" ca="1" si="3"/>
        <v>7.3768895933223888E-3</v>
      </c>
      <c r="AR11" s="144">
        <f t="shared" ca="1" si="3"/>
        <v>7.5938569343223889E-3</v>
      </c>
      <c r="AS11" s="144">
        <f t="shared" ca="1" si="3"/>
        <v>7.8108242753223891E-3</v>
      </c>
      <c r="AT11" s="144">
        <f t="shared" ca="1" si="3"/>
        <v>8.0277916163223884E-3</v>
      </c>
      <c r="AU11" s="144">
        <f t="shared" ca="1" si="3"/>
        <v>8.2447589573223876E-3</v>
      </c>
      <c r="AV11" s="144">
        <f t="shared" ca="1" si="3"/>
        <v>8.4617262983223869E-3</v>
      </c>
      <c r="AW11" s="144">
        <f t="shared" ca="1" si="3"/>
        <v>8.6786936393223862E-3</v>
      </c>
      <c r="AX11" s="144">
        <f t="shared" ca="1" si="3"/>
        <v>8.8956609803223854E-3</v>
      </c>
      <c r="AY11" s="144">
        <f t="shared" ca="1" si="3"/>
        <v>9.1126283213223847E-3</v>
      </c>
      <c r="AZ11" s="144">
        <f t="shared" ca="1" si="3"/>
        <v>9.329595662322384E-3</v>
      </c>
      <c r="BA11" s="144">
        <f t="shared" ca="1" si="3"/>
        <v>9.5465630033223833E-3</v>
      </c>
      <c r="BB11" s="144">
        <f t="shared" ca="1" si="3"/>
        <v>9.7635303443223825E-3</v>
      </c>
      <c r="BC11" s="144">
        <f t="shared" ca="1" si="3"/>
        <v>9.9804976853223818E-3</v>
      </c>
      <c r="BD11" s="144">
        <f t="shared" ca="1" si="3"/>
        <v>1.0197465026322381E-2</v>
      </c>
      <c r="BE11" s="144">
        <f t="shared" ca="1" si="3"/>
        <v>1.041443236732238E-2</v>
      </c>
      <c r="BF11" s="144">
        <f t="shared" ca="1" si="3"/>
        <v>1.063139970832238E-2</v>
      </c>
      <c r="BG11" s="144">
        <f t="shared" ca="1" si="3"/>
        <v>1.0848367049322379E-2</v>
      </c>
      <c r="BH11" s="144">
        <f t="shared" ca="1" si="3"/>
        <v>1.1065334390322378E-2</v>
      </c>
      <c r="BI11" s="144"/>
    </row>
    <row r="12" spans="1:61" x14ac:dyDescent="0.25">
      <c r="A12" s="146" t="s">
        <v>112</v>
      </c>
      <c r="B12" s="146"/>
      <c r="D12" s="144">
        <f>SUM(G12:N12)</f>
        <v>1252.3071834080001</v>
      </c>
      <c r="E12" s="144"/>
      <c r="F12" s="144"/>
      <c r="G12" s="144">
        <f>G8</f>
        <v>263.21914601600002</v>
      </c>
      <c r="H12" s="144">
        <f>H8</f>
        <v>133.76705858880001</v>
      </c>
      <c r="I12" s="144">
        <f>I8</f>
        <v>115.86575399040001</v>
      </c>
      <c r="J12" s="144">
        <f t="shared" ref="J12:BH12" si="4">J8</f>
        <v>476.31922481279997</v>
      </c>
      <c r="K12" s="144">
        <f t="shared" si="4"/>
        <v>200.64</v>
      </c>
      <c r="L12" s="144">
        <f t="shared" si="4"/>
        <v>59.519999999999996</v>
      </c>
      <c r="M12" s="144">
        <f t="shared" si="4"/>
        <v>2.976</v>
      </c>
      <c r="N12" s="144">
        <f t="shared" si="4"/>
        <v>0</v>
      </c>
      <c r="O12" s="144">
        <f t="shared" si="4"/>
        <v>0</v>
      </c>
      <c r="P12" s="144">
        <f t="shared" si="4"/>
        <v>0</v>
      </c>
      <c r="Q12" s="144">
        <f t="shared" si="4"/>
        <v>0</v>
      </c>
      <c r="R12" s="144">
        <f t="shared" si="4"/>
        <v>0</v>
      </c>
      <c r="S12" s="144">
        <f t="shared" si="4"/>
        <v>0</v>
      </c>
      <c r="T12" s="144">
        <f t="shared" si="4"/>
        <v>0</v>
      </c>
      <c r="U12" s="144">
        <f t="shared" si="4"/>
        <v>0</v>
      </c>
      <c r="V12" s="144">
        <f t="shared" si="4"/>
        <v>0</v>
      </c>
      <c r="W12" s="144">
        <f t="shared" si="4"/>
        <v>0</v>
      </c>
      <c r="X12" s="144">
        <f t="shared" si="4"/>
        <v>0</v>
      </c>
      <c r="Y12" s="144">
        <f t="shared" si="4"/>
        <v>0</v>
      </c>
      <c r="Z12" s="144">
        <f t="shared" si="4"/>
        <v>0</v>
      </c>
      <c r="AA12" s="144">
        <f t="shared" si="4"/>
        <v>0</v>
      </c>
      <c r="AB12" s="144">
        <f t="shared" si="4"/>
        <v>0</v>
      </c>
      <c r="AC12" s="144">
        <f t="shared" si="4"/>
        <v>0</v>
      </c>
      <c r="AD12" s="144">
        <f t="shared" si="4"/>
        <v>0</v>
      </c>
      <c r="AE12" s="144">
        <f t="shared" si="4"/>
        <v>0</v>
      </c>
      <c r="AF12" s="144">
        <f t="shared" si="4"/>
        <v>0</v>
      </c>
      <c r="AG12" s="144">
        <f t="shared" si="4"/>
        <v>0</v>
      </c>
      <c r="AH12" s="144">
        <f t="shared" si="4"/>
        <v>0</v>
      </c>
      <c r="AI12" s="144">
        <f t="shared" si="4"/>
        <v>0</v>
      </c>
      <c r="AJ12" s="144">
        <f t="shared" si="4"/>
        <v>0</v>
      </c>
      <c r="AK12" s="144">
        <f t="shared" si="4"/>
        <v>0</v>
      </c>
      <c r="AL12" s="144">
        <f t="shared" si="4"/>
        <v>0</v>
      </c>
      <c r="AM12" s="144">
        <f t="shared" si="4"/>
        <v>0</v>
      </c>
      <c r="AN12" s="144">
        <f t="shared" si="4"/>
        <v>0</v>
      </c>
      <c r="AO12" s="144">
        <f t="shared" si="4"/>
        <v>0</v>
      </c>
      <c r="AP12" s="144">
        <f t="shared" si="4"/>
        <v>0</v>
      </c>
      <c r="AQ12" s="144">
        <f t="shared" si="4"/>
        <v>0</v>
      </c>
      <c r="AR12" s="144">
        <f t="shared" si="4"/>
        <v>0</v>
      </c>
      <c r="AS12" s="144">
        <f t="shared" si="4"/>
        <v>0</v>
      </c>
      <c r="AT12" s="144">
        <f t="shared" si="4"/>
        <v>0</v>
      </c>
      <c r="AU12" s="144">
        <f t="shared" si="4"/>
        <v>0</v>
      </c>
      <c r="AV12" s="144">
        <f t="shared" si="4"/>
        <v>0</v>
      </c>
      <c r="AW12" s="144">
        <f t="shared" si="4"/>
        <v>0</v>
      </c>
      <c r="AX12" s="144">
        <f t="shared" si="4"/>
        <v>0</v>
      </c>
      <c r="AY12" s="144">
        <f t="shared" si="4"/>
        <v>0</v>
      </c>
      <c r="AZ12" s="144">
        <f t="shared" si="4"/>
        <v>0</v>
      </c>
      <c r="BA12" s="144">
        <f t="shared" si="4"/>
        <v>0</v>
      </c>
      <c r="BB12" s="144">
        <f t="shared" si="4"/>
        <v>0</v>
      </c>
      <c r="BC12" s="144">
        <f t="shared" si="4"/>
        <v>0</v>
      </c>
      <c r="BD12" s="144">
        <f t="shared" si="4"/>
        <v>0</v>
      </c>
      <c r="BE12" s="144">
        <f t="shared" si="4"/>
        <v>0</v>
      </c>
      <c r="BF12" s="144">
        <f t="shared" si="4"/>
        <v>0</v>
      </c>
      <c r="BG12" s="144">
        <f t="shared" si="4"/>
        <v>0</v>
      </c>
      <c r="BH12" s="144">
        <f t="shared" si="4"/>
        <v>0</v>
      </c>
      <c r="BI12" s="144"/>
    </row>
    <row r="13" spans="1:61" x14ac:dyDescent="0.25">
      <c r="A13" s="146" t="s">
        <v>113</v>
      </c>
      <c r="B13" s="146"/>
      <c r="C13" s="147"/>
      <c r="D13" s="144">
        <f ca="1">SUM(G13:BH13)</f>
        <v>-1252.295901106269</v>
      </c>
      <c r="G13" s="144">
        <f ca="1">'Annual RB - Earning'!G79+'Annual RB - Earning'!G112+'Annual RB - Earning'!G205+'Annual RB - Earning'!G253+'Annual RB - Earning'!G286</f>
        <v>-7.2947513256999983</v>
      </c>
      <c r="H13" s="144">
        <f ca="1">'Annual RB - Earning'!H79+'Annual RB - Earning'!H112+'Annual RB - Earning'!H205+'Annual RB - Earning'!H253+'Annual RB - Earning'!H286</f>
        <v>-11.352869713846001</v>
      </c>
      <c r="I13" s="144">
        <f ca="1">'Annual RB - Earning'!I79+'Annual RB - Earning'!I112+'Annual RB - Earning'!I205+'Annual RB - Earning'!I253+'Annual RB - Earning'!I286</f>
        <v>-15.324313780868</v>
      </c>
      <c r="J13" s="144">
        <f ca="1">'Annual RB - Earning'!J79+'Annual RB - Earning'!J112+'Annual RB - Earning'!J205+'Annual RB - Earning'!J253+'Annual RB - Earning'!J286</f>
        <v>-37.907413875332004</v>
      </c>
      <c r="K13" s="144">
        <f ca="1">'Annual RB - Earning'!K79+'Annual RB - Earning'!K112+'Annual RB - Earning'!K205+'Annual RB - Earning'!K253+'Annual RB - Earning'!K286</f>
        <v>-46.998613875331998</v>
      </c>
      <c r="L13" s="144">
        <f ca="1">'Annual RB - Earning'!L79+'Annual RB - Earning'!L112+'Annual RB - Earning'!L205+'Annual RB - Earning'!L253+'Annual RB - Earning'!L286</f>
        <v>-49.494613875332007</v>
      </c>
      <c r="M13" s="144">
        <f ca="1">'Annual RB - Earning'!M79+'Annual RB - Earning'!M112+'Annual RB - Earning'!M205+'Annual RB - Earning'!M253+'Annual RB - Earning'!M286</f>
        <v>-49.583893875331995</v>
      </c>
      <c r="N13" s="144">
        <f ca="1">'Annual RB - Earning'!N79+'Annual RB - Earning'!N112+'Annual RB - Earning'!N205+'Annual RB - Earning'!N253+'Annual RB - Earning'!N286</f>
        <v>-49.583893875331995</v>
      </c>
      <c r="O13" s="144">
        <f ca="1">'Annual RB - Earning'!O79+'Annual RB - Earning'!O112+'Annual RB - Earning'!O205+'Annual RB - Earning'!O253+'Annual RB - Earning'!O286</f>
        <v>-49.583893875331995</v>
      </c>
      <c r="P13" s="144">
        <f ca="1">'Annual RB - Earning'!P79+'Annual RB - Earning'!P112+'Annual RB - Earning'!P205+'Annual RB - Earning'!P253+'Annual RB - Earning'!P286</f>
        <v>-49.583893875331995</v>
      </c>
      <c r="Q13" s="144">
        <f ca="1">'Annual RB - Earning'!Q79+'Annual RB - Earning'!Q112+'Annual RB - Earning'!Q205+'Annual RB - Earning'!Q253+'Annual RB - Earning'!Q286</f>
        <v>-49.583893875331995</v>
      </c>
      <c r="R13" s="144">
        <f ca="1">'Annual RB - Earning'!R79+'Annual RB - Earning'!R112+'Annual RB - Earning'!R205+'Annual RB - Earning'!R253+'Annual RB - Earning'!R286</f>
        <v>-49.583893875331995</v>
      </c>
      <c r="S13" s="144">
        <f ca="1">'Annual RB - Earning'!S79+'Annual RB - Earning'!S112+'Annual RB - Earning'!S205+'Annual RB - Earning'!S253+'Annual RB - Earning'!S286</f>
        <v>-49.583893875331995</v>
      </c>
      <c r="T13" s="144">
        <f ca="1">'Annual RB - Earning'!T79+'Annual RB - Earning'!T112+'Annual RB - Earning'!T205+'Annual RB - Earning'!T253+'Annual RB - Earning'!T286</f>
        <v>-49.583893875331995</v>
      </c>
      <c r="U13" s="144">
        <f ca="1">'Annual RB - Earning'!U79+'Annual RB - Earning'!U112+'Annual RB - Earning'!U205+'Annual RB - Earning'!U253+'Annual RB - Earning'!U286</f>
        <v>-49.583893875331995</v>
      </c>
      <c r="V13" s="144">
        <f ca="1">'Annual RB - Earning'!V79+'Annual RB - Earning'!V112+'Annual RB - Earning'!V205+'Annual RB - Earning'!V253+'Annual RB - Earning'!V286</f>
        <v>-49.583893875331995</v>
      </c>
      <c r="W13" s="144">
        <f ca="1">'Annual RB - Earning'!W79+'Annual RB - Earning'!W112+'Annual RB - Earning'!W205+'Annual RB - Earning'!W253+'Annual RB - Earning'!W286</f>
        <v>-49.583893875331995</v>
      </c>
      <c r="X13" s="144">
        <f ca="1">'Annual RB - Earning'!X79+'Annual RB - Earning'!X112+'Annual RB - Earning'!X205+'Annual RB - Earning'!X253+'Annual RB - Earning'!X286</f>
        <v>-49.583893875331995</v>
      </c>
      <c r="Y13" s="144">
        <f ca="1">'Annual RB - Earning'!Y79+'Annual RB - Earning'!Y112+'Annual RB - Earning'!Y205+'Annual RB - Earning'!Y253+'Annual RB - Earning'!Y286</f>
        <v>-49.583893875331995</v>
      </c>
      <c r="Z13" s="144">
        <f ca="1">'Annual RB - Earning'!Z79+'Annual RB - Earning'!Z112+'Annual RB - Earning'!Z205+'Annual RB - Earning'!Z253+'Annual RB - Earning'!Z286</f>
        <v>-49.583893875331995</v>
      </c>
      <c r="AA13" s="144">
        <f ca="1">'Annual RB - Earning'!AA79+'Annual RB - Earning'!AA112+'Annual RB - Earning'!AA205+'Annual RB - Earning'!AA253+'Annual RB - Earning'!AA286</f>
        <v>-51.12708436603701</v>
      </c>
      <c r="AB13" s="144">
        <f ca="1">'Annual RB - Earning'!AB79+'Annual RB - Earning'!AB112+'Annual RB - Earning'!AB205+'Annual RB - Earning'!AB253+'Annual RB - Earning'!AB286</f>
        <v>-51.106588744267</v>
      </c>
      <c r="AC13" s="144">
        <f ca="1">'Annual RB - Earning'!AC79+'Annual RB - Earning'!AC112+'Annual RB - Earning'!AC205+'Annual RB - Earning'!AC253+'Annual RB - Earning'!AC286</f>
        <v>-51.022400521666995</v>
      </c>
      <c r="AD13" s="144">
        <f ca="1">'Annual RB - Earning'!AD79+'Annual RB - Earning'!AD112+'Annual RB - Earning'!AD205+'Annual RB - Earning'!AD253+'Annual RB - Earning'!AD286</f>
        <v>-29.291199590356939</v>
      </c>
      <c r="AE13" s="144">
        <f ca="1">'Annual RB - Earning'!AE79+'Annual RB - Earning'!AE112+'Annual RB - Earning'!AE205+'Annual RB - Earning'!AE253+'Annual RB - Earning'!AE286</f>
        <v>-19.547197942601997</v>
      </c>
      <c r="AF13" s="144">
        <f ca="1">'Annual RB - Earning'!AF79+'Annual RB - Earning'!AF112+'Annual RB - Earning'!AF205+'Annual RB - Earning'!AF253+'Annual RB - Earning'!AF286</f>
        <v>-19.547197942601997</v>
      </c>
      <c r="AG13" s="144">
        <f ca="1">'Annual RB - Earning'!AG79+'Annual RB - Earning'!AG112+'Annual RB - Earning'!AG205+'Annual RB - Earning'!AG253+'Annual RB - Earning'!AG286</f>
        <v>-19.547197942601997</v>
      </c>
      <c r="AH13" s="144">
        <f ca="1">'Annual RB - Earning'!AH79+'Annual RB - Earning'!AH112+'Annual RB - Earning'!AH205+'Annual RB - Earning'!AH253+'Annual RB - Earning'!AH286</f>
        <v>-19.547197942601997</v>
      </c>
      <c r="AI13" s="144">
        <f ca="1">'Annual RB - Earning'!AI79+'Annual RB - Earning'!AI112+'Annual RB - Earning'!AI205+'Annual RB - Earning'!AI253+'Annual RB - Earning'!AI286</f>
        <v>-19.547197942601997</v>
      </c>
      <c r="AJ13" s="144">
        <f ca="1">'Annual RB - Earning'!AJ79+'Annual RB - Earning'!AJ112+'Annual RB - Earning'!AJ205+'Annual RB - Earning'!AJ253+'Annual RB - Earning'!AJ286</f>
        <v>-19.547197942601997</v>
      </c>
      <c r="AK13" s="144">
        <f ca="1">'Annual RB - Earning'!AK79+'Annual RB - Earning'!AK112+'Annual RB - Earning'!AK205+'Annual RB - Earning'!AK253+'Annual RB - Earning'!AK286</f>
        <v>-19.547197942601997</v>
      </c>
      <c r="AL13" s="144">
        <f ca="1">'Annual RB - Earning'!AL79+'Annual RB - Earning'!AL112+'Annual RB - Earning'!AL205+'Annual RB - Earning'!AL253+'Annual RB - Earning'!AL286</f>
        <v>-19.547197942601997</v>
      </c>
      <c r="AM13" s="144">
        <f ca="1">'Annual RB - Earning'!AM79+'Annual RB - Earning'!AM112+'Annual RB - Earning'!AM205+'Annual RB - Earning'!AM253+'Annual RB - Earning'!AM286</f>
        <v>-19.547197942601997</v>
      </c>
      <c r="AN13" s="144">
        <f ca="1">'Annual RB - Earning'!AN79+'Annual RB - Earning'!AN112+'Annual RB - Earning'!AN205+'Annual RB - Earning'!AN253+'Annual RB - Earning'!AN286</f>
        <v>-19.015810490836188</v>
      </c>
      <c r="AO13" s="144">
        <f ca="1">'Annual RB - Earning'!AO79+'Annual RB - Earning'!AO112+'Annual RB - Earning'!AO205+'Annual RB - Earning'!AO253+'Annual RB - Earning'!AO286</f>
        <v>-8.4733364957220001</v>
      </c>
      <c r="AP13" s="144">
        <f ca="1">'Annual RB - Earning'!AP79+'Annual RB - Earning'!AP112+'Annual RB - Earning'!AP205+'Annual RB - Earning'!AP253+'Annual RB - Earning'!AP286</f>
        <v>-3.791514125044106</v>
      </c>
      <c r="AQ13" s="144">
        <f ca="1">'Annual RB - Earning'!AQ79+'Annual RB - Earning'!AQ112+'Annual RB - Earning'!AQ205+'Annual RB - Earning'!AQ253+'Annual RB - Earning'!AQ286</f>
        <v>2.1696734100000003E-4</v>
      </c>
      <c r="AR13" s="144">
        <f ca="1">'Annual RB - Earning'!AR79+'Annual RB - Earning'!AR112+'Annual RB - Earning'!AR205+'Annual RB - Earning'!AR253+'Annual RB - Earning'!AR286</f>
        <v>2.1696734100000003E-4</v>
      </c>
      <c r="AS13" s="144">
        <f ca="1">'Annual RB - Earning'!AS79+'Annual RB - Earning'!AS112+'Annual RB - Earning'!AS205+'Annual RB - Earning'!AS253+'Annual RB - Earning'!AS286</f>
        <v>2.1696734100000003E-4</v>
      </c>
      <c r="AT13" s="144">
        <f ca="1">'Annual RB - Earning'!AT79+'Annual RB - Earning'!AT112+'Annual RB - Earning'!AT205+'Annual RB - Earning'!AT253+'Annual RB - Earning'!AT286</f>
        <v>2.1696734100000003E-4</v>
      </c>
      <c r="AU13" s="144">
        <f ca="1">'Annual RB - Earning'!AU79+'Annual RB - Earning'!AU112+'Annual RB - Earning'!AU205+'Annual RB - Earning'!AU253+'Annual RB - Earning'!AU286</f>
        <v>2.1696734100000003E-4</v>
      </c>
      <c r="AV13" s="144">
        <f ca="1">'Annual RB - Earning'!AV79+'Annual RB - Earning'!AV112+'Annual RB - Earning'!AV205+'Annual RB - Earning'!AV253+'Annual RB - Earning'!AV286</f>
        <v>2.1696734100000003E-4</v>
      </c>
      <c r="AW13" s="144">
        <f ca="1">'Annual RB - Earning'!AW79+'Annual RB - Earning'!AW112+'Annual RB - Earning'!AW205+'Annual RB - Earning'!AW253+'Annual RB - Earning'!AW286</f>
        <v>2.1696734100000003E-4</v>
      </c>
      <c r="AX13" s="144">
        <f ca="1">'Annual RB - Earning'!AX79+'Annual RB - Earning'!AX112+'Annual RB - Earning'!AX205+'Annual RB - Earning'!AX253+'Annual RB - Earning'!AX286</f>
        <v>2.1696734100000003E-4</v>
      </c>
      <c r="AY13" s="144">
        <f ca="1">'Annual RB - Earning'!AY79+'Annual RB - Earning'!AY112+'Annual RB - Earning'!AY205+'Annual RB - Earning'!AY253+'Annual RB - Earning'!AY286</f>
        <v>2.1696734100000003E-4</v>
      </c>
      <c r="AZ13" s="144">
        <f ca="1">'Annual RB - Earning'!AZ79+'Annual RB - Earning'!AZ112+'Annual RB - Earning'!AZ205+'Annual RB - Earning'!AZ253+'Annual RB - Earning'!AZ286</f>
        <v>2.1696734100000003E-4</v>
      </c>
      <c r="BA13" s="144">
        <f ca="1">'Annual RB - Earning'!BA79+'Annual RB - Earning'!BA112+'Annual RB - Earning'!BA205+'Annual RB - Earning'!BA253+'Annual RB - Earning'!BA286</f>
        <v>2.1696734100000003E-4</v>
      </c>
      <c r="BB13" s="144">
        <f ca="1">'Annual RB - Earning'!BB79+'Annual RB - Earning'!BB112+'Annual RB - Earning'!BB205+'Annual RB - Earning'!BB253+'Annual RB - Earning'!BB286</f>
        <v>2.1696734100000003E-4</v>
      </c>
      <c r="BC13" s="144">
        <f ca="1">'Annual RB - Earning'!BC79+'Annual RB - Earning'!BC112+'Annual RB - Earning'!BC205+'Annual RB - Earning'!BC253+'Annual RB - Earning'!BC286</f>
        <v>2.1696734100000003E-4</v>
      </c>
      <c r="BD13" s="144">
        <f ca="1">'Annual RB - Earning'!BD79+'Annual RB - Earning'!BD112+'Annual RB - Earning'!BD205+'Annual RB - Earning'!BD253+'Annual RB - Earning'!BD286</f>
        <v>2.1696734100000003E-4</v>
      </c>
      <c r="BE13" s="144">
        <f ca="1">'Annual RB - Earning'!BE79+'Annual RB - Earning'!BE112+'Annual RB - Earning'!BE205+'Annual RB - Earning'!BE253+'Annual RB - Earning'!BE286</f>
        <v>2.1696734100000003E-4</v>
      </c>
      <c r="BF13" s="144">
        <f ca="1">'Annual RB - Earning'!BF79+'Annual RB - Earning'!BF112+'Annual RB - Earning'!BF205+'Annual RB - Earning'!BF253+'Annual RB - Earning'!BF286</f>
        <v>2.1696734100000003E-4</v>
      </c>
      <c r="BG13" s="144">
        <f ca="1">'Annual RB - Earning'!BG79+'Annual RB - Earning'!BG112+'Annual RB - Earning'!BG205+'Annual RB - Earning'!BG253+'Annual RB - Earning'!BG286</f>
        <v>2.1696734100000003E-4</v>
      </c>
      <c r="BH13" s="144">
        <f ca="1">'Annual RB - Earning'!BH79+'Annual RB - Earning'!BH112+'Annual RB - Earning'!BH205+'Annual RB - Earning'!BH253+'Annual RB - Earning'!BH286</f>
        <v>2.1696734100000003E-4</v>
      </c>
      <c r="BI13" s="144"/>
    </row>
    <row r="14" spans="1:61" x14ac:dyDescent="0.25">
      <c r="A14" s="148" t="s">
        <v>114</v>
      </c>
      <c r="B14" s="148"/>
      <c r="D14" s="92">
        <f ca="1">SUM(D11:D13)</f>
        <v>1.1282301731171174E-2</v>
      </c>
      <c r="G14" s="92">
        <f ca="1">SUM(G11:G13)</f>
        <v>255.92439469030003</v>
      </c>
      <c r="H14" s="92">
        <f ca="1">SUM(H11:H13)</f>
        <v>378.33858356525405</v>
      </c>
      <c r="I14" s="92">
        <f ca="1">SUM(I11:I13)</f>
        <v>478.88002377478608</v>
      </c>
      <c r="J14" s="92">
        <f t="shared" ref="J14:BH14" ca="1" si="5">SUM(J11:J13)</f>
        <v>917.29183471225394</v>
      </c>
      <c r="K14" s="92">
        <f t="shared" ca="1" si="5"/>
        <v>1070.9332208369219</v>
      </c>
      <c r="L14" s="92">
        <f t="shared" ca="1" si="5"/>
        <v>1080.9586069615898</v>
      </c>
      <c r="M14" s="92">
        <f t="shared" ca="1" si="5"/>
        <v>1034.3507130862579</v>
      </c>
      <c r="N14" s="92">
        <f t="shared" ca="1" si="5"/>
        <v>984.76681921092586</v>
      </c>
      <c r="O14" s="92">
        <f t="shared" ca="1" si="5"/>
        <v>935.18292533559384</v>
      </c>
      <c r="P14" s="92">
        <f t="shared" ca="1" si="5"/>
        <v>885.59903146026181</v>
      </c>
      <c r="Q14" s="92">
        <f t="shared" ca="1" si="5"/>
        <v>836.01513758492979</v>
      </c>
      <c r="R14" s="92">
        <f t="shared" ca="1" si="5"/>
        <v>786.43124370959777</v>
      </c>
      <c r="S14" s="92">
        <f t="shared" ca="1" si="5"/>
        <v>736.84734983426574</v>
      </c>
      <c r="T14" s="92">
        <f t="shared" ca="1" si="5"/>
        <v>687.26345595893372</v>
      </c>
      <c r="U14" s="92">
        <f t="shared" ca="1" si="5"/>
        <v>637.6795620836017</v>
      </c>
      <c r="V14" s="92">
        <f t="shared" ca="1" si="5"/>
        <v>588.09566820826967</v>
      </c>
      <c r="W14" s="92">
        <f t="shared" ca="1" si="5"/>
        <v>538.51177433293765</v>
      </c>
      <c r="X14" s="92">
        <f t="shared" ca="1" si="5"/>
        <v>488.92788045760562</v>
      </c>
      <c r="Y14" s="92">
        <f t="shared" ca="1" si="5"/>
        <v>439.3439865822736</v>
      </c>
      <c r="Z14" s="92">
        <f t="shared" ca="1" si="5"/>
        <v>389.76009270694158</v>
      </c>
      <c r="AA14" s="92">
        <f t="shared" ca="1" si="5"/>
        <v>338.63300834090455</v>
      </c>
      <c r="AB14" s="92">
        <f t="shared" ca="1" si="5"/>
        <v>287.52641959663754</v>
      </c>
      <c r="AC14" s="92">
        <f t="shared" ca="1" si="5"/>
        <v>236.50401907497053</v>
      </c>
      <c r="AD14" s="92">
        <f t="shared" ca="1" si="5"/>
        <v>207.21281948461359</v>
      </c>
      <c r="AE14" s="92">
        <f t="shared" ca="1" si="5"/>
        <v>187.66562154201159</v>
      </c>
      <c r="AF14" s="92">
        <f t="shared" ca="1" si="5"/>
        <v>168.1184235994096</v>
      </c>
      <c r="AG14" s="92">
        <f t="shared" ca="1" si="5"/>
        <v>148.5712256568076</v>
      </c>
      <c r="AH14" s="92">
        <f t="shared" ca="1" si="5"/>
        <v>129.0240277142056</v>
      </c>
      <c r="AI14" s="92">
        <f t="shared" ca="1" si="5"/>
        <v>109.4768297716036</v>
      </c>
      <c r="AJ14" s="92">
        <f t="shared" ca="1" si="5"/>
        <v>89.929631829001607</v>
      </c>
      <c r="AK14" s="92">
        <f t="shared" ca="1" si="5"/>
        <v>70.38243388639961</v>
      </c>
      <c r="AL14" s="92">
        <f t="shared" ca="1" si="5"/>
        <v>50.835235943797613</v>
      </c>
      <c r="AM14" s="92">
        <f t="shared" ca="1" si="5"/>
        <v>31.288038001195616</v>
      </c>
      <c r="AN14" s="92">
        <f t="shared" ca="1" si="5"/>
        <v>12.272227510359428</v>
      </c>
      <c r="AO14" s="92">
        <f t="shared" ca="1" si="5"/>
        <v>3.7988910146374284</v>
      </c>
      <c r="AP14" s="92">
        <f t="shared" ca="1" si="5"/>
        <v>7.3768895933223888E-3</v>
      </c>
      <c r="AQ14" s="92">
        <f t="shared" ca="1" si="5"/>
        <v>7.5938569343223889E-3</v>
      </c>
      <c r="AR14" s="92">
        <f t="shared" ca="1" si="5"/>
        <v>7.8108242753223891E-3</v>
      </c>
      <c r="AS14" s="92">
        <f t="shared" ca="1" si="5"/>
        <v>8.0277916163223884E-3</v>
      </c>
      <c r="AT14" s="92">
        <f t="shared" ca="1" si="5"/>
        <v>8.2447589573223876E-3</v>
      </c>
      <c r="AU14" s="92">
        <f t="shared" ca="1" si="5"/>
        <v>8.4617262983223869E-3</v>
      </c>
      <c r="AV14" s="92">
        <f t="shared" ca="1" si="5"/>
        <v>8.6786936393223862E-3</v>
      </c>
      <c r="AW14" s="92">
        <f t="shared" ca="1" si="5"/>
        <v>8.8956609803223854E-3</v>
      </c>
      <c r="AX14" s="92">
        <f t="shared" ca="1" si="5"/>
        <v>9.1126283213223847E-3</v>
      </c>
      <c r="AY14" s="92">
        <f t="shared" ca="1" si="5"/>
        <v>9.329595662322384E-3</v>
      </c>
      <c r="AZ14" s="92">
        <f t="shared" ca="1" si="5"/>
        <v>9.5465630033223833E-3</v>
      </c>
      <c r="BA14" s="92">
        <f t="shared" ca="1" si="5"/>
        <v>9.7635303443223825E-3</v>
      </c>
      <c r="BB14" s="92">
        <f t="shared" ca="1" si="5"/>
        <v>9.9804976853223818E-3</v>
      </c>
      <c r="BC14" s="92">
        <f t="shared" ca="1" si="5"/>
        <v>1.0197465026322381E-2</v>
      </c>
      <c r="BD14" s="92">
        <f t="shared" ca="1" si="5"/>
        <v>1.041443236732238E-2</v>
      </c>
      <c r="BE14" s="92">
        <f t="shared" ca="1" si="5"/>
        <v>1.063139970832238E-2</v>
      </c>
      <c r="BF14" s="92">
        <f t="shared" ca="1" si="5"/>
        <v>1.0848367049322379E-2</v>
      </c>
      <c r="BG14" s="92">
        <f t="shared" ca="1" si="5"/>
        <v>1.1065334390322378E-2</v>
      </c>
      <c r="BH14" s="92">
        <f t="shared" ca="1" si="5"/>
        <v>1.1282301731322377E-2</v>
      </c>
    </row>
    <row r="16" spans="1:61" ht="13.8" thickBot="1" x14ac:dyDescent="0.3">
      <c r="A16" s="83" t="s">
        <v>115</v>
      </c>
      <c r="G16" s="83">
        <f ca="1">G14</f>
        <v>255.92439469030003</v>
      </c>
      <c r="H16" s="83">
        <f ca="1">H14</f>
        <v>378.33858356525405</v>
      </c>
      <c r="I16" s="83">
        <f ca="1">I14</f>
        <v>478.88002377478608</v>
      </c>
      <c r="J16" s="83">
        <f ca="1">J14</f>
        <v>917.29183471225394</v>
      </c>
      <c r="K16" s="83">
        <f t="shared" ref="K16:BH16" ca="1" si="6">K14</f>
        <v>1070.9332208369219</v>
      </c>
      <c r="L16" s="83">
        <f t="shared" ca="1" si="6"/>
        <v>1080.9586069615898</v>
      </c>
      <c r="M16" s="83">
        <f t="shared" ca="1" si="6"/>
        <v>1034.3507130862579</v>
      </c>
      <c r="N16" s="83">
        <f t="shared" ca="1" si="6"/>
        <v>984.76681921092586</v>
      </c>
      <c r="O16" s="83">
        <f t="shared" ca="1" si="6"/>
        <v>935.18292533559384</v>
      </c>
      <c r="P16" s="83">
        <f t="shared" ca="1" si="6"/>
        <v>885.59903146026181</v>
      </c>
      <c r="Q16" s="83">
        <f t="shared" ca="1" si="6"/>
        <v>836.01513758492979</v>
      </c>
      <c r="R16" s="83">
        <f t="shared" ca="1" si="6"/>
        <v>786.43124370959777</v>
      </c>
      <c r="S16" s="83">
        <f t="shared" ca="1" si="6"/>
        <v>736.84734983426574</v>
      </c>
      <c r="T16" s="83">
        <f t="shared" ca="1" si="6"/>
        <v>687.26345595893372</v>
      </c>
      <c r="U16" s="83">
        <f t="shared" ca="1" si="6"/>
        <v>637.6795620836017</v>
      </c>
      <c r="V16" s="83">
        <f t="shared" ca="1" si="6"/>
        <v>588.09566820826967</v>
      </c>
      <c r="W16" s="83">
        <f t="shared" ca="1" si="6"/>
        <v>538.51177433293765</v>
      </c>
      <c r="X16" s="83">
        <f t="shared" ca="1" si="6"/>
        <v>488.92788045760562</v>
      </c>
      <c r="Y16" s="83">
        <f t="shared" ca="1" si="6"/>
        <v>439.3439865822736</v>
      </c>
      <c r="Z16" s="83">
        <f t="shared" ca="1" si="6"/>
        <v>389.76009270694158</v>
      </c>
      <c r="AA16" s="83">
        <f t="shared" ca="1" si="6"/>
        <v>338.63300834090455</v>
      </c>
      <c r="AB16" s="83">
        <f t="shared" ca="1" si="6"/>
        <v>287.52641959663754</v>
      </c>
      <c r="AC16" s="83">
        <f t="shared" ca="1" si="6"/>
        <v>236.50401907497053</v>
      </c>
      <c r="AD16" s="83">
        <f t="shared" ca="1" si="6"/>
        <v>207.21281948461359</v>
      </c>
      <c r="AE16" s="83">
        <f t="shared" ca="1" si="6"/>
        <v>187.66562154201159</v>
      </c>
      <c r="AF16" s="83">
        <f t="shared" ca="1" si="6"/>
        <v>168.1184235994096</v>
      </c>
      <c r="AG16" s="83">
        <f t="shared" ca="1" si="6"/>
        <v>148.5712256568076</v>
      </c>
      <c r="AH16" s="83">
        <f t="shared" ca="1" si="6"/>
        <v>129.0240277142056</v>
      </c>
      <c r="AI16" s="83">
        <f t="shared" ca="1" si="6"/>
        <v>109.4768297716036</v>
      </c>
      <c r="AJ16" s="83">
        <f t="shared" ca="1" si="6"/>
        <v>89.929631829001607</v>
      </c>
      <c r="AK16" s="83">
        <f t="shared" ca="1" si="6"/>
        <v>70.38243388639961</v>
      </c>
      <c r="AL16" s="83">
        <f t="shared" ca="1" si="6"/>
        <v>50.835235943797613</v>
      </c>
      <c r="AM16" s="83">
        <f t="shared" ca="1" si="6"/>
        <v>31.288038001195616</v>
      </c>
      <c r="AN16" s="83">
        <f t="shared" ca="1" si="6"/>
        <v>12.272227510359428</v>
      </c>
      <c r="AO16" s="83">
        <f t="shared" ca="1" si="6"/>
        <v>3.7988910146374284</v>
      </c>
      <c r="AP16" s="83">
        <f t="shared" ca="1" si="6"/>
        <v>7.3768895933223888E-3</v>
      </c>
      <c r="AQ16" s="83">
        <f t="shared" ca="1" si="6"/>
        <v>7.5938569343223889E-3</v>
      </c>
      <c r="AR16" s="83">
        <f t="shared" ca="1" si="6"/>
        <v>7.8108242753223891E-3</v>
      </c>
      <c r="AS16" s="83">
        <f t="shared" ca="1" si="6"/>
        <v>8.0277916163223884E-3</v>
      </c>
      <c r="AT16" s="83">
        <f t="shared" ca="1" si="6"/>
        <v>8.2447589573223876E-3</v>
      </c>
      <c r="AU16" s="83">
        <f t="shared" ca="1" si="6"/>
        <v>8.4617262983223869E-3</v>
      </c>
      <c r="AV16" s="83">
        <f t="shared" ca="1" si="6"/>
        <v>8.6786936393223862E-3</v>
      </c>
      <c r="AW16" s="83">
        <f t="shared" ca="1" si="6"/>
        <v>8.8956609803223854E-3</v>
      </c>
      <c r="AX16" s="83">
        <f t="shared" ca="1" si="6"/>
        <v>9.1126283213223847E-3</v>
      </c>
      <c r="AY16" s="83">
        <f t="shared" ca="1" si="6"/>
        <v>9.329595662322384E-3</v>
      </c>
      <c r="AZ16" s="83">
        <f t="shared" ca="1" si="6"/>
        <v>9.5465630033223833E-3</v>
      </c>
      <c r="BA16" s="83">
        <f t="shared" ca="1" si="6"/>
        <v>9.7635303443223825E-3</v>
      </c>
      <c r="BB16" s="83">
        <f t="shared" ca="1" si="6"/>
        <v>9.9804976853223818E-3</v>
      </c>
      <c r="BC16" s="83">
        <f t="shared" ca="1" si="6"/>
        <v>1.0197465026322381E-2</v>
      </c>
      <c r="BD16" s="83">
        <f t="shared" ca="1" si="6"/>
        <v>1.041443236732238E-2</v>
      </c>
      <c r="BE16" s="83">
        <f t="shared" ca="1" si="6"/>
        <v>1.063139970832238E-2</v>
      </c>
      <c r="BF16" s="83">
        <f t="shared" ca="1" si="6"/>
        <v>1.0848367049322379E-2</v>
      </c>
      <c r="BG16" s="83">
        <f t="shared" ca="1" si="6"/>
        <v>1.1065334390322378E-2</v>
      </c>
      <c r="BH16" s="83">
        <f t="shared" ca="1" si="6"/>
        <v>1.1282301731322377E-2</v>
      </c>
    </row>
    <row r="17" spans="1:61" ht="13.8" thickBot="1" x14ac:dyDescent="0.3">
      <c r="A17" s="149" t="s">
        <v>103</v>
      </c>
      <c r="B17" s="149"/>
      <c r="C17" s="61"/>
      <c r="D17" s="149"/>
      <c r="G17" s="83">
        <f ca="1">'Annual RB - Earning'!G83+'Annual RB - Earning'!G116+'Annual RB - Earning'!G209+'Annual RB - Earning'!G257+'Annual RB - Earning'!G290</f>
        <v>127.96219734515</v>
      </c>
      <c r="H17" s="83">
        <f ca="1">'Annual RB - Earning'!H83+'Annual RB - Earning'!H116+'Annual RB - Earning'!H209+'Annual RB - Earning'!H257+'Annual RB - Earning'!H290</f>
        <v>317.13148912777706</v>
      </c>
      <c r="I17" s="83">
        <f ca="1">'Annual RB - Earning'!I83+'Annual RB - Earning'!I116+'Annual RB - Earning'!I209+'Annual RB - Earning'!I257+'Annual RB - Earning'!I290</f>
        <v>428.60930367001993</v>
      </c>
      <c r="J17" s="83">
        <f ca="1">'Annual RB - Earning'!J83+'Annual RB - Earning'!J116+'Annual RB - Earning'!J209+'Annual RB - Earning'!J257+'Annual RB - Earning'!J290</f>
        <v>698.08592924352001</v>
      </c>
      <c r="K17" s="83">
        <f ca="1">'Annual RB - Earning'!K83+'Annual RB - Earning'!K116+'Annual RB - Earning'!K209+'Annual RB - Earning'!K257+'Annual RB - Earning'!K290</f>
        <v>1163.3199438871718</v>
      </c>
      <c r="L17" s="150">
        <f ca="1">'Annual RB - Earning'!L83+'Annual RB - Earning'!L116+'Annual RB - Earning'!L209+'Annual RB - Earning'!L257+'Annual RB - Earning'!L290</f>
        <v>2121.5707354221136</v>
      </c>
      <c r="M17" s="83">
        <f ca="1">'Annual RB - Earning'!M83+'Annual RB - Earning'!M116+'Annual RB - Earning'!M209+'Annual RB - Earning'!M257+'Annual RB - Earning'!M290</f>
        <v>2055.9759458887879</v>
      </c>
      <c r="N17" s="83">
        <f ca="1">'Annual RB - Earning'!N83+'Annual RB - Earning'!N116+'Annual RB - Earning'!N209+'Annual RB - Earning'!N257+'Annual RB - Earning'!N290</f>
        <v>1960.5765163554622</v>
      </c>
      <c r="O17" s="83">
        <f ca="1">'Annual RB - Earning'!O83+'Annual RB - Earning'!O116+'Annual RB - Earning'!O209+'Annual RB - Earning'!O257+'Annual RB - Earning'!O290</f>
        <v>1863.6890868221367</v>
      </c>
      <c r="P17" s="83">
        <f ca="1">'Annual RB - Earning'!P83+'Annual RB - Earning'!P116+'Annual RB - Earning'!P209+'Annual RB - Earning'!P257+'Annual RB - Earning'!P290</f>
        <v>1766.8016572888112</v>
      </c>
      <c r="Q17" s="83">
        <f ca="1">'Annual RB - Earning'!Q83+'Annual RB - Earning'!Q116+'Annual RB - Earning'!Q209+'Annual RB - Earning'!Q257+'Annual RB - Earning'!Q290</f>
        <v>1669.9142277554854</v>
      </c>
      <c r="R17" s="83">
        <f ca="1">'Annual RB - Earning'!R83+'Annual RB - Earning'!R116+'Annual RB - Earning'!R209+'Annual RB - Earning'!R257+'Annual RB - Earning'!R290</f>
        <v>1573.0267982221599</v>
      </c>
      <c r="S17" s="83">
        <f ca="1">'Annual RB - Earning'!S83+'Annual RB - Earning'!S116+'Annual RB - Earning'!S209+'Annual RB - Earning'!S257+'Annual RB - Earning'!S290</f>
        <v>1476.1393686888343</v>
      </c>
      <c r="T17" s="83">
        <f ca="1">'Annual RB - Earning'!T83+'Annual RB - Earning'!T116+'Annual RB - Earning'!T209+'Annual RB - Earning'!T257+'Annual RB - Earning'!T290</f>
        <v>1379.2519391555086</v>
      </c>
      <c r="U17" s="83">
        <f ca="1">'Annual RB - Earning'!U83+'Annual RB - Earning'!U116+'Annual RB - Earning'!U209+'Annual RB - Earning'!U257+'Annual RB - Earning'!U290</f>
        <v>1282.364509622183</v>
      </c>
      <c r="V17" s="83">
        <f ca="1">'Annual RB - Earning'!V83+'Annual RB - Earning'!V116+'Annual RB - Earning'!V209+'Annual RB - Earning'!V257+'Annual RB - Earning'!V290</f>
        <v>1185.4770800888573</v>
      </c>
      <c r="W17" s="83">
        <f ca="1">'Annual RB - Earning'!W83+'Annual RB - Earning'!W116+'Annual RB - Earning'!W209+'Annual RB - Earning'!W257+'Annual RB - Earning'!W290</f>
        <v>1088.589650555532</v>
      </c>
      <c r="X17" s="83">
        <f ca="1">'Annual RB - Earning'!X83+'Annual RB - Earning'!X116+'Annual RB - Earning'!X209+'Annual RB - Earning'!X257+'Annual RB - Earning'!X290</f>
        <v>991.70222102220623</v>
      </c>
      <c r="Y17" s="83">
        <f ca="1">'Annual RB - Earning'!Y83+'Annual RB - Earning'!Y116+'Annual RB - Earning'!Y209+'Annual RB - Earning'!Y257+'Annual RB - Earning'!Y290</f>
        <v>894.8147914888807</v>
      </c>
      <c r="Z17" s="83">
        <f ca="1">'Annual RB - Earning'!Z83+'Annual RB - Earning'!Z116+'Annual RB - Earning'!Z209+'Annual RB - Earning'!Z257+'Annual RB - Earning'!Z290</f>
        <v>797.92736195555494</v>
      </c>
      <c r="AA17" s="83">
        <f ca="1">'Annual RB - Earning'!AA83+'Annual RB - Earning'!AA116+'Annual RB - Earning'!AA209+'Annual RB - Earning'!AA257+'Annual RB - Earning'!AA290</f>
        <v>700.26833717687691</v>
      </c>
      <c r="AB17" s="83">
        <f ca="1">'Annual RB - Earning'!AB83+'Annual RB - Earning'!AB116+'Annual RB - Earning'!AB209+'Annual RB - Earning'!AB257+'Annual RB - Earning'!AB290</f>
        <v>601.84796496373133</v>
      </c>
      <c r="AC17" s="83">
        <f ca="1">'Annual RB - Earning'!AC83+'Annual RB - Earning'!AC116+'Annual RB - Earning'!AC209+'Annual RB - Earning'!AC257+'Annual RB - Earning'!AC290</f>
        <v>503.4799346727707</v>
      </c>
      <c r="AD17" s="83">
        <f ca="1">'Annual RB - Earning'!AD83+'Annual RB - Earning'!AD116+'Annual RB - Earning'!AD209+'Annual RB - Earning'!AD257+'Annual RB - Earning'!AD290</f>
        <v>416.01959895876507</v>
      </c>
      <c r="AE17" s="83">
        <f ca="1">'Annual RB - Earning'!AE83+'Annual RB - Earning'!AE116+'Annual RB - Earning'!AE209+'Annual RB - Earning'!AE257+'Annual RB - Earning'!AE290</f>
        <v>345.7494514830521</v>
      </c>
      <c r="AF17" s="83">
        <f ca="1">'Annual RB - Earning'!AF83+'Annual RB - Earning'!AF116+'Annual RB - Earning'!AF209+'Annual RB - Earning'!AF257+'Annual RB - Earning'!AF290</f>
        <v>297.78234821633669</v>
      </c>
      <c r="AG17" s="83">
        <f ca="1">'Annual RB - Earning'!AG83+'Annual RB - Earning'!AG116+'Annual RB - Earning'!AG209+'Annual RB - Earning'!AG257+'Annual RB - Earning'!AG290</f>
        <v>265.79370138598108</v>
      </c>
      <c r="AH17" s="83">
        <f ca="1">'Annual RB - Earning'!AH83+'Annual RB - Earning'!AH116+'Annual RB - Earning'!AH209+'Annual RB - Earning'!AH257+'Annual RB - Earning'!AH290</f>
        <v>233.80505455562542</v>
      </c>
      <c r="AI17" s="83">
        <f ca="1">'Annual RB - Earning'!AI83+'Annual RB - Earning'!AI116+'Annual RB - Earning'!AI209+'Annual RB - Earning'!AI257+'Annual RB - Earning'!AI290</f>
        <v>201.81640772526981</v>
      </c>
      <c r="AJ17" s="83">
        <f ca="1">'Annual RB - Earning'!AJ83+'Annual RB - Earning'!AJ116+'Annual RB - Earning'!AJ209+'Annual RB - Earning'!AJ257+'Annual RB - Earning'!AJ290</f>
        <v>169.82776089491421</v>
      </c>
      <c r="AK17" s="83">
        <f ca="1">'Annual RB - Earning'!AK83+'Annual RB - Earning'!AK116+'Annual RB - Earning'!AK209+'Annual RB - Earning'!AK257+'Annual RB - Earning'!AK290</f>
        <v>137.8391140645586</v>
      </c>
      <c r="AL17" s="83">
        <f ca="1">'Annual RB - Earning'!AL83+'Annual RB - Earning'!AL116+'Annual RB - Earning'!AL209+'Annual RB - Earning'!AL257+'Annual RB - Earning'!AL290</f>
        <v>105.85046723420301</v>
      </c>
      <c r="AM17" s="83">
        <f ca="1">'Annual RB - Earning'!AM83+'Annual RB - Earning'!AM116+'Annual RB - Earning'!AM209+'Annual RB - Earning'!AM257+'Annual RB - Earning'!AM290</f>
        <v>73.861820403847418</v>
      </c>
      <c r="AN17" s="83">
        <f ca="1">'Annual RB - Earning'!AN83+'Annual RB - Earning'!AN116+'Annual RB - Earning'!AN209+'Annual RB - Earning'!AN257+'Annual RB - Earning'!AN290</f>
        <v>42.138867299374724</v>
      </c>
      <c r="AO17" s="83">
        <f ca="1">'Annual RB - Earning'!AO83+'Annual RB - Earning'!AO116+'Annual RB - Earning'!AO209+'Annual RB - Earning'!AO257+'Annual RB - Earning'!AO290</f>
        <v>15.952844918342027</v>
      </c>
      <c r="AP17" s="83">
        <f ca="1">'Annual RB - Earning'!AP83+'Annual RB - Earning'!AP116+'Annual RB - Earning'!AP209+'Annual RB - Earning'!AP257+'Annual RB - Earning'!AP290</f>
        <v>2.7514145580990879</v>
      </c>
      <c r="AQ17" s="83">
        <f ca="1">'Annual RB - Earning'!AQ83+'Annual RB - Earning'!AQ116+'Annual RB - Earning'!AQ209+'Annual RB - Earning'!AQ257+'Annual RB - Earning'!AQ290</f>
        <v>7.4853732644498214E-3</v>
      </c>
      <c r="AR17" s="83">
        <f ca="1">'Annual RB - Earning'!AR83+'Annual RB - Earning'!AR116+'Annual RB - Earning'!AR209+'Annual RB - Earning'!AR257+'Annual RB - Earning'!AR290</f>
        <v>7.7023406054498224E-3</v>
      </c>
      <c r="AS17" s="83">
        <f ca="1">'Annual RB - Earning'!AS83+'Annual RB - Earning'!AS116+'Annual RB - Earning'!AS209+'Annual RB - Earning'!AS257+'Annual RB - Earning'!AS290</f>
        <v>7.9193079464498217E-3</v>
      </c>
      <c r="AT17" s="83">
        <f ca="1">'Annual RB - Earning'!AT83+'Annual RB - Earning'!AT116+'Annual RB - Earning'!AT209+'Annual RB - Earning'!AT257+'Annual RB - Earning'!AT290</f>
        <v>8.1362752874498227E-3</v>
      </c>
      <c r="AU17" s="83">
        <f ca="1">'Annual RB - Earning'!AU83+'Annual RB - Earning'!AU116+'Annual RB - Earning'!AU209+'Annual RB - Earning'!AU257+'Annual RB - Earning'!AU290</f>
        <v>8.3532426284498203E-3</v>
      </c>
      <c r="AV17" s="83">
        <f ca="1">'Annual RB - Earning'!AV83+'Annual RB - Earning'!AV116+'Annual RB - Earning'!AV209+'Annual RB - Earning'!AV257+'Annual RB - Earning'!AV290</f>
        <v>8.5702099694498213E-3</v>
      </c>
      <c r="AW17" s="83">
        <f ca="1">'Annual RB - Earning'!AW83+'Annual RB - Earning'!AW116+'Annual RB - Earning'!AW209+'Annual RB - Earning'!AW257+'Annual RB - Earning'!AW290</f>
        <v>8.7871773104498188E-3</v>
      </c>
      <c r="AX17" s="83">
        <f ca="1">'Annual RB - Earning'!AX83+'Annual RB - Earning'!AX116+'Annual RB - Earning'!AX209+'Annual RB - Earning'!AX257+'Annual RB - Earning'!AX290</f>
        <v>9.0041446514498198E-3</v>
      </c>
      <c r="AY17" s="83">
        <f ca="1">'Annual RB - Earning'!AY83+'Annual RB - Earning'!AY116+'Annual RB - Earning'!AY209+'Annual RB - Earning'!AY257+'Annual RB - Earning'!AY290</f>
        <v>9.2211119924498174E-3</v>
      </c>
      <c r="AZ17" s="83">
        <f ca="1">'Annual RB - Earning'!AZ83+'Annual RB - Earning'!AZ116+'Annual RB - Earning'!AZ209+'Annual RB - Earning'!AZ257+'Annual RB - Earning'!AZ290</f>
        <v>9.4380793334498184E-3</v>
      </c>
      <c r="BA17" s="83">
        <f ca="1">'Annual RB - Earning'!BA83+'Annual RB - Earning'!BA116+'Annual RB - Earning'!BA209+'Annual RB - Earning'!BA257+'Annual RB - Earning'!BA290</f>
        <v>9.6550466744498159E-3</v>
      </c>
      <c r="BB17" s="83">
        <f ca="1">'Annual RB - Earning'!BB83+'Annual RB - Earning'!BB116+'Annual RB - Earning'!BB209+'Annual RB - Earning'!BB257+'Annual RB - Earning'!BB290</f>
        <v>9.8720140154498169E-3</v>
      </c>
      <c r="BC17" s="83">
        <f ca="1">'Annual RB - Earning'!BC83+'Annual RB - Earning'!BC116+'Annual RB - Earning'!BC209+'Annual RB - Earning'!BC257+'Annual RB - Earning'!BC290</f>
        <v>1.0088981356449814E-2</v>
      </c>
      <c r="BD17" s="83">
        <f ca="1">'Annual RB - Earning'!BD83+'Annual RB - Earning'!BD116+'Annual RB - Earning'!BD209+'Annual RB - Earning'!BD257+'Annual RB - Earning'!BD290</f>
        <v>1.0305948697449815E-2</v>
      </c>
      <c r="BE17" s="83">
        <f ca="1">'Annual RB - Earning'!BE83+'Annual RB - Earning'!BE116+'Annual RB - Earning'!BE209+'Annual RB - Earning'!BE257+'Annual RB - Earning'!BE290</f>
        <v>1.0522916038449813E-2</v>
      </c>
      <c r="BF17" s="83">
        <f ca="1">'Annual RB - Earning'!BF83+'Annual RB - Earning'!BF116+'Annual RB - Earning'!BF209+'Annual RB - Earning'!BF257+'Annual RB - Earning'!BF290</f>
        <v>1.0739883379449814E-2</v>
      </c>
      <c r="BG17" s="83">
        <f ca="1">'Annual RB - Earning'!BG83+'Annual RB - Earning'!BG116+'Annual RB - Earning'!BG209+'Annual RB - Earning'!BG257+'Annual RB - Earning'!BG290</f>
        <v>1.0956850720449812E-2</v>
      </c>
      <c r="BH17" s="83">
        <f ca="1">'Annual RB - Earning'!BH83+'Annual RB - Earning'!BH116+'Annual RB - Earning'!BH209+'Annual RB - Earning'!BH257+'Annual RB - Earning'!BH290</f>
        <v>1.1173818061449813E-2</v>
      </c>
    </row>
    <row r="19" spans="1:61" ht="13.8" thickBot="1" x14ac:dyDescent="0.3">
      <c r="A19" s="83" t="s">
        <v>99</v>
      </c>
      <c r="G19" s="83">
        <f ca="1">+F19+G13</f>
        <v>-7.2947513256999983</v>
      </c>
      <c r="H19" s="83">
        <f t="shared" ref="H19:BH19" ca="1" si="7">+G19+H13</f>
        <v>-18.647621039545999</v>
      </c>
      <c r="I19" s="83">
        <f t="shared" ca="1" si="7"/>
        <v>-33.971934820413999</v>
      </c>
      <c r="J19" s="83">
        <f t="shared" ca="1" si="7"/>
        <v>-71.879348695746003</v>
      </c>
      <c r="K19" s="83">
        <f t="shared" ca="1" si="7"/>
        <v>-118.877962571078</v>
      </c>
      <c r="L19" s="83">
        <f t="shared" ca="1" si="7"/>
        <v>-168.37257644640999</v>
      </c>
      <c r="M19" s="83">
        <f t="shared" ca="1" si="7"/>
        <v>-217.95647032174199</v>
      </c>
      <c r="N19" s="83">
        <f t="shared" ca="1" si="7"/>
        <v>-267.54036419707398</v>
      </c>
      <c r="O19" s="83">
        <f t="shared" ca="1" si="7"/>
        <v>-317.12425807240595</v>
      </c>
      <c r="P19" s="83">
        <f t="shared" ca="1" si="7"/>
        <v>-366.70815194773797</v>
      </c>
      <c r="Q19" s="83">
        <f t="shared" ca="1" si="7"/>
        <v>-416.29204582307</v>
      </c>
      <c r="R19" s="83">
        <f t="shared" ca="1" si="7"/>
        <v>-465.87593969840202</v>
      </c>
      <c r="S19" s="83">
        <f t="shared" ca="1" si="7"/>
        <v>-515.45983357373404</v>
      </c>
      <c r="T19" s="83">
        <f t="shared" ca="1" si="7"/>
        <v>-565.04372744906607</v>
      </c>
      <c r="U19" s="83">
        <f t="shared" ca="1" si="7"/>
        <v>-614.62762132439809</v>
      </c>
      <c r="V19" s="83">
        <f t="shared" ca="1" si="7"/>
        <v>-664.21151519973012</v>
      </c>
      <c r="W19" s="83">
        <f t="shared" ca="1" si="7"/>
        <v>-713.79540907506214</v>
      </c>
      <c r="X19" s="83">
        <f t="shared" ca="1" si="7"/>
        <v>-763.37930295039416</v>
      </c>
      <c r="Y19" s="83">
        <f t="shared" ca="1" si="7"/>
        <v>-812.96319682572619</v>
      </c>
      <c r="Z19" s="83">
        <f t="shared" ca="1" si="7"/>
        <v>-862.54709070105821</v>
      </c>
      <c r="AA19" s="83">
        <f t="shared" ca="1" si="7"/>
        <v>-913.67417506709523</v>
      </c>
      <c r="AB19" s="83">
        <f t="shared" ca="1" si="7"/>
        <v>-964.78076381136225</v>
      </c>
      <c r="AC19" s="83">
        <f t="shared" ca="1" si="7"/>
        <v>-1015.8031643330293</v>
      </c>
      <c r="AD19" s="83">
        <f t="shared" ca="1" si="7"/>
        <v>-1045.0943639233863</v>
      </c>
      <c r="AE19" s="83">
        <f t="shared" ca="1" si="7"/>
        <v>-1064.6415618659883</v>
      </c>
      <c r="AF19" s="83">
        <f t="shared" ca="1" si="7"/>
        <v>-1084.1887598085902</v>
      </c>
      <c r="AG19" s="83">
        <f t="shared" ca="1" si="7"/>
        <v>-1103.7359577511922</v>
      </c>
      <c r="AH19" s="83">
        <f t="shared" ca="1" si="7"/>
        <v>-1123.2831556937942</v>
      </c>
      <c r="AI19" s="83">
        <f t="shared" ca="1" si="7"/>
        <v>-1142.8303536363962</v>
      </c>
      <c r="AJ19" s="83">
        <f t="shared" ca="1" si="7"/>
        <v>-1162.3775515789982</v>
      </c>
      <c r="AK19" s="83">
        <f t="shared" ca="1" si="7"/>
        <v>-1181.9247495216002</v>
      </c>
      <c r="AL19" s="83">
        <f t="shared" ca="1" si="7"/>
        <v>-1201.4719474642022</v>
      </c>
      <c r="AM19" s="83">
        <f t="shared" ca="1" si="7"/>
        <v>-1221.0191454068042</v>
      </c>
      <c r="AN19" s="83">
        <f t="shared" ca="1" si="7"/>
        <v>-1240.0349558976404</v>
      </c>
      <c r="AO19" s="83">
        <f t="shared" ca="1" si="7"/>
        <v>-1248.5082923933624</v>
      </c>
      <c r="AP19" s="83">
        <f t="shared" ca="1" si="7"/>
        <v>-1252.2998065184065</v>
      </c>
      <c r="AQ19" s="83">
        <f t="shared" ca="1" si="7"/>
        <v>-1252.2995895510655</v>
      </c>
      <c r="AR19" s="83">
        <f t="shared" ca="1" si="7"/>
        <v>-1252.2993725837246</v>
      </c>
      <c r="AS19" s="83">
        <f t="shared" ca="1" si="7"/>
        <v>-1252.2991556163836</v>
      </c>
      <c r="AT19" s="83">
        <f t="shared" ca="1" si="7"/>
        <v>-1252.2989386490426</v>
      </c>
      <c r="AU19" s="83">
        <f t="shared" ca="1" si="7"/>
        <v>-1252.2987216817016</v>
      </c>
      <c r="AV19" s="83">
        <f t="shared" ca="1" si="7"/>
        <v>-1252.2985047143607</v>
      </c>
      <c r="AW19" s="83">
        <f t="shared" ca="1" si="7"/>
        <v>-1252.2982877470197</v>
      </c>
      <c r="AX19" s="83">
        <f t="shared" ca="1" si="7"/>
        <v>-1252.2980707796787</v>
      </c>
      <c r="AY19" s="83">
        <f t="shared" ca="1" si="7"/>
        <v>-1252.2978538123377</v>
      </c>
      <c r="AZ19" s="83">
        <f t="shared" ca="1" si="7"/>
        <v>-1252.2976368449968</v>
      </c>
      <c r="BA19" s="83">
        <f t="shared" ca="1" si="7"/>
        <v>-1252.2974198776558</v>
      </c>
      <c r="BB19" s="83">
        <f t="shared" ca="1" si="7"/>
        <v>-1252.2972029103148</v>
      </c>
      <c r="BC19" s="83">
        <f t="shared" ca="1" si="7"/>
        <v>-1252.2969859429738</v>
      </c>
      <c r="BD19" s="83">
        <f t="shared" ca="1" si="7"/>
        <v>-1252.2967689756329</v>
      </c>
      <c r="BE19" s="83">
        <f t="shared" ca="1" si="7"/>
        <v>-1252.2965520082919</v>
      </c>
      <c r="BF19" s="83">
        <f t="shared" ca="1" si="7"/>
        <v>-1252.2963350409509</v>
      </c>
      <c r="BG19" s="83">
        <f t="shared" ca="1" si="7"/>
        <v>-1252.2961180736099</v>
      </c>
      <c r="BH19" s="83">
        <f t="shared" ca="1" si="7"/>
        <v>-1252.295901106269</v>
      </c>
    </row>
    <row r="20" spans="1:61" ht="13.8" thickBot="1" x14ac:dyDescent="0.3">
      <c r="A20" s="83" t="s">
        <v>116</v>
      </c>
      <c r="C20" s="83">
        <f>'Annual RB - Earning'!$C$61</f>
        <v>2</v>
      </c>
      <c r="G20" s="151">
        <f ca="1">SUM(OFFSET(G19,0,0,1,-MIN($C$20,G$3+1)))/$C$20</f>
        <v>-3.6473756628499991</v>
      </c>
      <c r="H20" s="151">
        <f t="shared" ref="H20:BH20" ca="1" si="8">SUM(OFFSET(H19,0,0,1,-MIN($C$20,H$3+1)))/$C$20</f>
        <v>-12.971186182622999</v>
      </c>
      <c r="I20" s="151">
        <f t="shared" ca="1" si="8"/>
        <v>-26.309777929980001</v>
      </c>
      <c r="J20" s="151">
        <f t="shared" ca="1" si="8"/>
        <v>-52.925641758080005</v>
      </c>
      <c r="K20" s="151">
        <f t="shared" ca="1" si="8"/>
        <v>-95.378655633411995</v>
      </c>
      <c r="L20" s="150">
        <f t="shared" ca="1" si="8"/>
        <v>-143.625269508744</v>
      </c>
      <c r="M20" s="151">
        <f t="shared" ca="1" si="8"/>
        <v>-193.16452338407601</v>
      </c>
      <c r="N20" s="151">
        <f t="shared" ca="1" si="8"/>
        <v>-242.74841725940797</v>
      </c>
      <c r="O20" s="151">
        <f t="shared" ca="1" si="8"/>
        <v>-292.33231113473994</v>
      </c>
      <c r="P20" s="151">
        <f t="shared" ca="1" si="8"/>
        <v>-341.91620501007196</v>
      </c>
      <c r="Q20" s="151">
        <f t="shared" ca="1" si="8"/>
        <v>-391.50009888540399</v>
      </c>
      <c r="R20" s="151">
        <f t="shared" ca="1" si="8"/>
        <v>-441.08399276073601</v>
      </c>
      <c r="S20" s="151">
        <f t="shared" ca="1" si="8"/>
        <v>-490.66788663606803</v>
      </c>
      <c r="T20" s="151">
        <f t="shared" ca="1" si="8"/>
        <v>-540.25178051140006</v>
      </c>
      <c r="U20" s="151">
        <f t="shared" ca="1" si="8"/>
        <v>-589.83567438673208</v>
      </c>
      <c r="V20" s="151">
        <f t="shared" ca="1" si="8"/>
        <v>-639.4195682620641</v>
      </c>
      <c r="W20" s="151">
        <f t="shared" ca="1" si="8"/>
        <v>-689.00346213739613</v>
      </c>
      <c r="X20" s="151">
        <f t="shared" ca="1" si="8"/>
        <v>-738.58735601272815</v>
      </c>
      <c r="Y20" s="151">
        <f t="shared" ca="1" si="8"/>
        <v>-788.17124988806017</v>
      </c>
      <c r="Z20" s="151">
        <f t="shared" ca="1" si="8"/>
        <v>-837.7551437633922</v>
      </c>
      <c r="AA20" s="151">
        <f t="shared" ca="1" si="8"/>
        <v>-888.11063288407672</v>
      </c>
      <c r="AB20" s="151">
        <f t="shared" ca="1" si="8"/>
        <v>-939.2274694392288</v>
      </c>
      <c r="AC20" s="151">
        <f t="shared" ca="1" si="8"/>
        <v>-990.2919640721957</v>
      </c>
      <c r="AD20" s="151">
        <f t="shared" ca="1" si="8"/>
        <v>-1030.4487641282078</v>
      </c>
      <c r="AE20" s="151">
        <f t="shared" ca="1" si="8"/>
        <v>-1054.8679628946873</v>
      </c>
      <c r="AF20" s="151">
        <f t="shared" ca="1" si="8"/>
        <v>-1074.4151608372892</v>
      </c>
      <c r="AG20" s="151">
        <f t="shared" ca="1" si="8"/>
        <v>-1093.9623587798912</v>
      </c>
      <c r="AH20" s="151">
        <f t="shared" ca="1" si="8"/>
        <v>-1113.5095567224932</v>
      </c>
      <c r="AI20" s="151">
        <f t="shared" ca="1" si="8"/>
        <v>-1133.0567546650952</v>
      </c>
      <c r="AJ20" s="151">
        <f t="shared" ca="1" si="8"/>
        <v>-1152.6039526076972</v>
      </c>
      <c r="AK20" s="151">
        <f t="shared" ca="1" si="8"/>
        <v>-1172.1511505502992</v>
      </c>
      <c r="AL20" s="151">
        <f t="shared" ca="1" si="8"/>
        <v>-1191.6983484929012</v>
      </c>
      <c r="AM20" s="151">
        <f t="shared" ca="1" si="8"/>
        <v>-1211.2455464355032</v>
      </c>
      <c r="AN20" s="151">
        <f t="shared" ca="1" si="8"/>
        <v>-1230.5270506522224</v>
      </c>
      <c r="AO20" s="151">
        <f t="shared" ca="1" si="8"/>
        <v>-1244.2716241455014</v>
      </c>
      <c r="AP20" s="151">
        <f t="shared" ca="1" si="8"/>
        <v>-1250.4040494558844</v>
      </c>
      <c r="AQ20" s="151">
        <f t="shared" ca="1" si="8"/>
        <v>-1252.2996980347361</v>
      </c>
      <c r="AR20" s="151">
        <f t="shared" ca="1" si="8"/>
        <v>-1252.2994810673949</v>
      </c>
      <c r="AS20" s="151">
        <f t="shared" ca="1" si="8"/>
        <v>-1252.2992641000542</v>
      </c>
      <c r="AT20" s="151">
        <f t="shared" ca="1" si="8"/>
        <v>-1252.299047132713</v>
      </c>
      <c r="AU20" s="151">
        <f t="shared" ca="1" si="8"/>
        <v>-1252.2988301653722</v>
      </c>
      <c r="AV20" s="151">
        <f t="shared" ca="1" si="8"/>
        <v>-1252.298613198031</v>
      </c>
      <c r="AW20" s="151">
        <f t="shared" ca="1" si="8"/>
        <v>-1252.2983962306903</v>
      </c>
      <c r="AX20" s="151">
        <f t="shared" ca="1" si="8"/>
        <v>-1252.2981792633491</v>
      </c>
      <c r="AY20" s="151">
        <f t="shared" ca="1" si="8"/>
        <v>-1252.2979622960083</v>
      </c>
      <c r="AZ20" s="151">
        <f t="shared" ca="1" si="8"/>
        <v>-1252.2977453286671</v>
      </c>
      <c r="BA20" s="151">
        <f t="shared" ca="1" si="8"/>
        <v>-1252.2975283613264</v>
      </c>
      <c r="BB20" s="151">
        <f t="shared" ca="1" si="8"/>
        <v>-1252.2973113939852</v>
      </c>
      <c r="BC20" s="151">
        <f t="shared" ca="1" si="8"/>
        <v>-1252.2970944266444</v>
      </c>
      <c r="BD20" s="151">
        <f t="shared" ca="1" si="8"/>
        <v>-1252.2968774593032</v>
      </c>
      <c r="BE20" s="151">
        <f t="shared" ca="1" si="8"/>
        <v>-1252.2966604919625</v>
      </c>
      <c r="BF20" s="151">
        <f t="shared" ca="1" si="8"/>
        <v>-1252.2964435246213</v>
      </c>
      <c r="BG20" s="151">
        <f t="shared" ca="1" si="8"/>
        <v>-1252.2962265572805</v>
      </c>
      <c r="BH20" s="151">
        <f t="shared" ca="1" si="8"/>
        <v>-1252.2960095899393</v>
      </c>
    </row>
    <row r="23" spans="1:61" ht="15.6" x14ac:dyDescent="0.3">
      <c r="A23" s="142" t="s">
        <v>75</v>
      </c>
      <c r="B23" s="142"/>
    </row>
    <row r="24" spans="1:61" x14ac:dyDescent="0.25">
      <c r="G24" s="143"/>
      <c r="H24" s="143"/>
      <c r="I24" s="143"/>
      <c r="J24" s="143"/>
      <c r="K24" s="143"/>
      <c r="L24" s="143"/>
      <c r="M24" s="143"/>
      <c r="N24" s="143"/>
    </row>
    <row r="25" spans="1:61" x14ac:dyDescent="0.25">
      <c r="A25" s="83" t="s">
        <v>109</v>
      </c>
      <c r="D25" s="144">
        <f>SUM(G25:N25)</f>
        <v>16084.1313452781</v>
      </c>
      <c r="G25" s="145">
        <f>'Annual RB - Non Earning'!G110+'Annual RB - Non Earning'!G399+'Annual RB - Non Earning'!G552+'Annual RB - Non Earning'!G795+'Annual RB - Non Earning'!G858+'Annual RB - Non Earning'!G981</f>
        <v>1212.0590862435001</v>
      </c>
      <c r="H25" s="145">
        <f>'Annual RB - Non Earning'!H110+'Annual RB - Non Earning'!H399+'Annual RB - Non Earning'!H552+'Annual RB - Non Earning'!H795+'Annual RB - Non Earning'!H858+'Annual RB - Non Earning'!H981</f>
        <v>1461.9971632490001</v>
      </c>
      <c r="I25" s="145">
        <f>'Annual RB - Non Earning'!I110+'Annual RB - Non Earning'!I399+'Annual RB - Non Earning'!I552+'Annual RB - Non Earning'!I795+'Annual RB - Non Earning'!I858+'Annual RB - Non Earning'!I981</f>
        <v>2049.3471984096</v>
      </c>
      <c r="J25" s="145">
        <f>'Annual RB - Non Earning'!J110+'Annual RB - Non Earning'!J399+'Annual RB - Non Earning'!J552+'Annual RB - Non Earning'!J795+'Annual RB - Non Earning'!J858+'Annual RB - Non Earning'!J981</f>
        <v>2387.1278366495999</v>
      </c>
      <c r="K25" s="145">
        <f>'Annual RB - Non Earning'!K110+'Annual RB - Non Earning'!K399+'Annual RB - Non Earning'!K552+'Annual RB - Non Earning'!K795+'Annual RB - Non Earning'!K858+'Annual RB - Non Earning'!K981</f>
        <v>2411.4257229119999</v>
      </c>
      <c r="L25" s="145">
        <f>'Annual RB - Non Earning'!L110+'Annual RB - Non Earning'!L399+'Annual RB - Non Earning'!L552+'Annual RB - Non Earning'!L795+'Annual RB - Non Earning'!L858+'Annual RB - Non Earning'!L981</f>
        <v>2926.7588420543998</v>
      </c>
      <c r="M25" s="145">
        <f>'Annual RB - Non Earning'!M110+'Annual RB - Non Earning'!M399+'Annual RB - Non Earning'!M552+'Annual RB - Non Earning'!M795+'Annual RB - Non Earning'!M858+'Annual RB - Non Earning'!M981</f>
        <v>3635.4154957599994</v>
      </c>
      <c r="N25" s="145">
        <f>'Annual RB - Non Earning'!N110+'Annual RB - Non Earning'!N399+'Annual RB - Non Earning'!N552+'Annual RB - Non Earning'!N795+'Annual RB - Non Earning'!N858+'Annual RB - Non Earning'!N981</f>
        <v>0</v>
      </c>
    </row>
    <row r="26" spans="1:61" x14ac:dyDescent="0.25">
      <c r="A26" s="83" t="s">
        <v>110</v>
      </c>
      <c r="G26" s="144">
        <f t="shared" ref="G26:N26" si="9">+F26+G25</f>
        <v>1212.0590862435001</v>
      </c>
      <c r="H26" s="144">
        <f t="shared" si="9"/>
        <v>2674.0562494925002</v>
      </c>
      <c r="I26" s="144">
        <f t="shared" si="9"/>
        <v>4723.4034479021002</v>
      </c>
      <c r="J26" s="144">
        <f t="shared" si="9"/>
        <v>7110.5312845517001</v>
      </c>
      <c r="K26" s="144">
        <f t="shared" si="9"/>
        <v>9521.9570074636995</v>
      </c>
      <c r="L26" s="144">
        <f t="shared" si="9"/>
        <v>12448.715849518099</v>
      </c>
      <c r="M26" s="144">
        <f t="shared" si="9"/>
        <v>16084.1313452781</v>
      </c>
      <c r="N26" s="144">
        <f t="shared" si="9"/>
        <v>16084.1313452781</v>
      </c>
    </row>
    <row r="28" spans="1:61" x14ac:dyDescent="0.25">
      <c r="A28" s="146" t="s">
        <v>111</v>
      </c>
      <c r="B28" s="146"/>
      <c r="G28" s="144">
        <f t="shared" ref="G28:BH28" si="10">F31</f>
        <v>0</v>
      </c>
      <c r="H28" s="144">
        <f t="shared" si="10"/>
        <v>1165.8243415766642</v>
      </c>
      <c r="I28" s="144">
        <f t="shared" si="10"/>
        <v>2525.0311024992616</v>
      </c>
      <c r="J28" s="144">
        <f t="shared" si="10"/>
        <v>4394.2857180130031</v>
      </c>
      <c r="K28" s="144">
        <f t="shared" si="10"/>
        <v>6510.8758433165622</v>
      </c>
      <c r="L28" s="144">
        <f t="shared" si="10"/>
        <v>8558.430376567243</v>
      </c>
      <c r="M28" s="144">
        <f t="shared" si="10"/>
        <v>11011.355690650566</v>
      </c>
      <c r="N28" s="144">
        <f t="shared" si="10"/>
        <v>14038.995829850912</v>
      </c>
      <c r="O28" s="144">
        <f t="shared" si="10"/>
        <v>13431.220473291258</v>
      </c>
      <c r="P28" s="144">
        <f t="shared" si="10"/>
        <v>12823.445116731604</v>
      </c>
      <c r="Q28" s="144">
        <f t="shared" si="10"/>
        <v>12215.66976017195</v>
      </c>
      <c r="R28" s="144">
        <f t="shared" si="10"/>
        <v>11630.400187612297</v>
      </c>
      <c r="S28" s="144">
        <f t="shared" si="10"/>
        <v>11104.715799052643</v>
      </c>
      <c r="T28" s="144">
        <f t="shared" si="10"/>
        <v>10612.957846492989</v>
      </c>
      <c r="U28" s="144">
        <f t="shared" si="10"/>
        <v>10124.530157933335</v>
      </c>
      <c r="V28" s="144">
        <f t="shared" si="10"/>
        <v>9636.1024693736817</v>
      </c>
      <c r="W28" s="144">
        <f t="shared" si="10"/>
        <v>9147.6747808140281</v>
      </c>
      <c r="X28" s="144">
        <f t="shared" si="10"/>
        <v>8659.2470922543744</v>
      </c>
      <c r="Y28" s="144">
        <f t="shared" si="10"/>
        <v>8170.8194036947207</v>
      </c>
      <c r="Z28" s="144">
        <f t="shared" si="10"/>
        <v>7682.391715135067</v>
      </c>
      <c r="AA28" s="144">
        <f t="shared" si="10"/>
        <v>7193.9640265754133</v>
      </c>
      <c r="AB28" s="144">
        <f t="shared" si="10"/>
        <v>6705.5363380157596</v>
      </c>
      <c r="AC28" s="144">
        <f t="shared" si="10"/>
        <v>6217.1086494561059</v>
      </c>
      <c r="AD28" s="144">
        <f t="shared" si="10"/>
        <v>5728.6809608964522</v>
      </c>
      <c r="AE28" s="144">
        <f t="shared" si="10"/>
        <v>5240.2532723367985</v>
      </c>
      <c r="AF28" s="144">
        <f t="shared" si="10"/>
        <v>4751.8255837771449</v>
      </c>
      <c r="AG28" s="144">
        <f t="shared" si="10"/>
        <v>4263.3978952174912</v>
      </c>
      <c r="AH28" s="144">
        <f t="shared" si="10"/>
        <v>3774.9702066578375</v>
      </c>
      <c r="AI28" s="144">
        <f t="shared" si="10"/>
        <v>3286.5425180981838</v>
      </c>
      <c r="AJ28" s="144">
        <f t="shared" si="10"/>
        <v>2798.1148295385301</v>
      </c>
      <c r="AK28" s="144">
        <f t="shared" si="10"/>
        <v>2313.678990257029</v>
      </c>
      <c r="AL28" s="144">
        <f t="shared" si="10"/>
        <v>1915.2117701033667</v>
      </c>
      <c r="AM28" s="144">
        <f t="shared" si="10"/>
        <v>1542.6544428164914</v>
      </c>
      <c r="AN28" s="144">
        <f t="shared" si="10"/>
        <v>1180.0974751856327</v>
      </c>
      <c r="AO28" s="144">
        <f t="shared" si="10"/>
        <v>843.82175182606147</v>
      </c>
      <c r="AP28" s="144">
        <f t="shared" si="10"/>
        <v>568.69713465574148</v>
      </c>
      <c r="AQ28" s="144">
        <f t="shared" si="10"/>
        <v>297.41349520623334</v>
      </c>
      <c r="AR28" s="144">
        <f t="shared" si="10"/>
        <v>79.524383219110291</v>
      </c>
      <c r="AS28" s="144">
        <f t="shared" si="10"/>
        <v>32.174844947528079</v>
      </c>
      <c r="AT28" s="144">
        <f t="shared" si="10"/>
        <v>5.9188209888816345E-12</v>
      </c>
      <c r="AU28" s="144">
        <f t="shared" si="10"/>
        <v>5.9188209888816345E-12</v>
      </c>
      <c r="AV28" s="144">
        <f t="shared" si="10"/>
        <v>5.9188209888816345E-12</v>
      </c>
      <c r="AW28" s="144">
        <f t="shared" si="10"/>
        <v>5.9188209888816345E-12</v>
      </c>
      <c r="AX28" s="144">
        <f t="shared" si="10"/>
        <v>5.9188209888816345E-12</v>
      </c>
      <c r="AY28" s="144">
        <f t="shared" si="10"/>
        <v>5.9188209888816345E-12</v>
      </c>
      <c r="AZ28" s="144">
        <f t="shared" si="10"/>
        <v>5.9188209888816345E-12</v>
      </c>
      <c r="BA28" s="144">
        <f t="shared" si="10"/>
        <v>5.9188209888816345E-12</v>
      </c>
      <c r="BB28" s="144">
        <f t="shared" si="10"/>
        <v>5.9188209888816345E-12</v>
      </c>
      <c r="BC28" s="144">
        <f t="shared" si="10"/>
        <v>5.9188209888816345E-12</v>
      </c>
      <c r="BD28" s="144">
        <f t="shared" si="10"/>
        <v>5.9188209888816345E-12</v>
      </c>
      <c r="BE28" s="144">
        <f t="shared" si="10"/>
        <v>5.9188209888816345E-12</v>
      </c>
      <c r="BF28" s="144">
        <f t="shared" si="10"/>
        <v>5.9188209888816345E-12</v>
      </c>
      <c r="BG28" s="144">
        <f t="shared" si="10"/>
        <v>5.9188209888816345E-12</v>
      </c>
      <c r="BH28" s="144">
        <f t="shared" si="10"/>
        <v>5.9188209888816345E-12</v>
      </c>
      <c r="BI28" s="144"/>
    </row>
    <row r="29" spans="1:61" x14ac:dyDescent="0.25">
      <c r="A29" s="146" t="s">
        <v>112</v>
      </c>
      <c r="B29" s="146"/>
      <c r="D29" s="144">
        <f>SUM(G29:N29)</f>
        <v>16084.1313452781</v>
      </c>
      <c r="E29" s="144"/>
      <c r="F29" s="144"/>
      <c r="G29" s="144">
        <f>G25</f>
        <v>1212.0590862435001</v>
      </c>
      <c r="H29" s="144">
        <f>H25</f>
        <v>1461.9971632490001</v>
      </c>
      <c r="I29" s="144">
        <f>I25</f>
        <v>2049.3471984096</v>
      </c>
      <c r="J29" s="144">
        <f t="shared" ref="J29:BH29" si="11">J25</f>
        <v>2387.1278366495999</v>
      </c>
      <c r="K29" s="144">
        <f t="shared" si="11"/>
        <v>2411.4257229119999</v>
      </c>
      <c r="L29" s="144">
        <f t="shared" si="11"/>
        <v>2926.7588420543998</v>
      </c>
      <c r="M29" s="144">
        <f t="shared" si="11"/>
        <v>3635.4154957599994</v>
      </c>
      <c r="N29" s="144">
        <f t="shared" si="11"/>
        <v>0</v>
      </c>
      <c r="O29" s="144">
        <f t="shared" si="11"/>
        <v>0</v>
      </c>
      <c r="P29" s="144">
        <f t="shared" si="11"/>
        <v>0</v>
      </c>
      <c r="Q29" s="144">
        <f t="shared" si="11"/>
        <v>0</v>
      </c>
      <c r="R29" s="144">
        <f t="shared" si="11"/>
        <v>0</v>
      </c>
      <c r="S29" s="144">
        <f t="shared" si="11"/>
        <v>0</v>
      </c>
      <c r="T29" s="144">
        <f t="shared" si="11"/>
        <v>0</v>
      </c>
      <c r="U29" s="144">
        <f t="shared" si="11"/>
        <v>0</v>
      </c>
      <c r="V29" s="144">
        <f t="shared" si="11"/>
        <v>0</v>
      </c>
      <c r="W29" s="144">
        <f t="shared" si="11"/>
        <v>0</v>
      </c>
      <c r="X29" s="144">
        <f t="shared" si="11"/>
        <v>0</v>
      </c>
      <c r="Y29" s="144">
        <f t="shared" si="11"/>
        <v>0</v>
      </c>
      <c r="Z29" s="144">
        <f t="shared" si="11"/>
        <v>0</v>
      </c>
      <c r="AA29" s="144">
        <f t="shared" si="11"/>
        <v>0</v>
      </c>
      <c r="AB29" s="144">
        <f t="shared" si="11"/>
        <v>0</v>
      </c>
      <c r="AC29" s="144">
        <f t="shared" si="11"/>
        <v>0</v>
      </c>
      <c r="AD29" s="144">
        <f t="shared" si="11"/>
        <v>0</v>
      </c>
      <c r="AE29" s="144">
        <f t="shared" si="11"/>
        <v>0</v>
      </c>
      <c r="AF29" s="144">
        <f t="shared" si="11"/>
        <v>0</v>
      </c>
      <c r="AG29" s="144">
        <f t="shared" si="11"/>
        <v>0</v>
      </c>
      <c r="AH29" s="144">
        <f t="shared" si="11"/>
        <v>0</v>
      </c>
      <c r="AI29" s="144">
        <f t="shared" si="11"/>
        <v>0</v>
      </c>
      <c r="AJ29" s="144">
        <f t="shared" si="11"/>
        <v>0</v>
      </c>
      <c r="AK29" s="144">
        <f t="shared" si="11"/>
        <v>0</v>
      </c>
      <c r="AL29" s="144">
        <f t="shared" si="11"/>
        <v>0</v>
      </c>
      <c r="AM29" s="144">
        <f t="shared" si="11"/>
        <v>0</v>
      </c>
      <c r="AN29" s="144">
        <f t="shared" si="11"/>
        <v>0</v>
      </c>
      <c r="AO29" s="144">
        <f t="shared" si="11"/>
        <v>0</v>
      </c>
      <c r="AP29" s="144">
        <f t="shared" si="11"/>
        <v>0</v>
      </c>
      <c r="AQ29" s="144">
        <f t="shared" si="11"/>
        <v>0</v>
      </c>
      <c r="AR29" s="144">
        <f t="shared" si="11"/>
        <v>0</v>
      </c>
      <c r="AS29" s="144">
        <f t="shared" si="11"/>
        <v>0</v>
      </c>
      <c r="AT29" s="144">
        <f t="shared" si="11"/>
        <v>0</v>
      </c>
      <c r="AU29" s="144">
        <f t="shared" si="11"/>
        <v>0</v>
      </c>
      <c r="AV29" s="144">
        <f t="shared" si="11"/>
        <v>0</v>
      </c>
      <c r="AW29" s="144">
        <f t="shared" si="11"/>
        <v>0</v>
      </c>
      <c r="AX29" s="144">
        <f t="shared" si="11"/>
        <v>0</v>
      </c>
      <c r="AY29" s="144">
        <f t="shared" si="11"/>
        <v>0</v>
      </c>
      <c r="AZ29" s="144">
        <f t="shared" si="11"/>
        <v>0</v>
      </c>
      <c r="BA29" s="144">
        <f t="shared" si="11"/>
        <v>0</v>
      </c>
      <c r="BB29" s="144">
        <f t="shared" si="11"/>
        <v>0</v>
      </c>
      <c r="BC29" s="144">
        <f t="shared" si="11"/>
        <v>0</v>
      </c>
      <c r="BD29" s="144">
        <f t="shared" si="11"/>
        <v>0</v>
      </c>
      <c r="BE29" s="144">
        <f t="shared" si="11"/>
        <v>0</v>
      </c>
      <c r="BF29" s="144">
        <f t="shared" si="11"/>
        <v>0</v>
      </c>
      <c r="BG29" s="144">
        <f t="shared" si="11"/>
        <v>0</v>
      </c>
      <c r="BH29" s="144">
        <f t="shared" si="11"/>
        <v>0</v>
      </c>
      <c r="BI29" s="144"/>
    </row>
    <row r="30" spans="1:61" x14ac:dyDescent="0.25">
      <c r="A30" s="146" t="s">
        <v>113</v>
      </c>
      <c r="B30" s="146"/>
      <c r="C30" s="147"/>
      <c r="D30" s="144">
        <f>SUM(G30:BH30)</f>
        <v>-16084.131345278094</v>
      </c>
      <c r="G30" s="144">
        <f>'Annual RB - Non Earning'!G115+'Annual RB - Non Earning'!G404+'Annual RB - Non Earning'!G557+'Annual RB - Non Earning'!G800+'Annual RB - Non Earning'!G863+'Annual RB - Non Earning'!G986</f>
        <v>-46.234744666836008</v>
      </c>
      <c r="H30" s="144">
        <f>'Annual RB - Non Earning'!H115+'Annual RB - Non Earning'!H404+'Annual RB - Non Earning'!H557+'Annual RB - Non Earning'!H800+'Annual RB - Non Earning'!H863+'Annual RB - Non Earning'!H986</f>
        <v>-102.7904023264028</v>
      </c>
      <c r="I30" s="144">
        <f>'Annual RB - Non Earning'!I115+'Annual RB - Non Earning'!I404+'Annual RB - Non Earning'!I557+'Annual RB - Non Earning'!I800+'Annual RB - Non Earning'!I863+'Annual RB - Non Earning'!I986</f>
        <v>-180.09258289585878</v>
      </c>
      <c r="J30" s="144">
        <f>'Annual RB - Non Earning'!J115+'Annual RB - Non Earning'!J404+'Annual RB - Non Earning'!J557+'Annual RB - Non Earning'!J800+'Annual RB - Non Earning'!J863+'Annual RB - Non Earning'!J986</f>
        <v>-270.53771134604114</v>
      </c>
      <c r="K30" s="144">
        <f>'Annual RB - Non Earning'!K115+'Annual RB - Non Earning'!K404+'Annual RB - Non Earning'!K557+'Annual RB - Non Earning'!K800+'Annual RB - Non Earning'!K863+'Annual RB - Non Earning'!K986</f>
        <v>-363.87118966131794</v>
      </c>
      <c r="L30" s="144">
        <f>'Annual RB - Non Earning'!L115+'Annual RB - Non Earning'!L404+'Annual RB - Non Earning'!L557+'Annual RB - Non Earning'!L800+'Annual RB - Non Earning'!L863+'Annual RB - Non Earning'!L986</f>
        <v>-473.83352797107801</v>
      </c>
      <c r="M30" s="144">
        <f>'Annual RB - Non Earning'!M115+'Annual RB - Non Earning'!M404+'Annual RB - Non Earning'!M557+'Annual RB - Non Earning'!M800+'Annual RB - Non Earning'!M863+'Annual RB - Non Earning'!M986</f>
        <v>-607.77535655965391</v>
      </c>
      <c r="N30" s="144">
        <f>'Annual RB - Non Earning'!N115+'Annual RB - Non Earning'!N404+'Annual RB - Non Earning'!N557+'Annual RB - Non Earning'!N800+'Annual RB - Non Earning'!N863+'Annual RB - Non Earning'!N986</f>
        <v>-607.77535655965391</v>
      </c>
      <c r="O30" s="144">
        <f>'Annual RB - Non Earning'!O115+'Annual RB - Non Earning'!O404+'Annual RB - Non Earning'!O557+'Annual RB - Non Earning'!O800+'Annual RB - Non Earning'!O863+'Annual RB - Non Earning'!O986</f>
        <v>-607.77535655965391</v>
      </c>
      <c r="P30" s="144">
        <f>'Annual RB - Non Earning'!P115+'Annual RB - Non Earning'!P404+'Annual RB - Non Earning'!P557+'Annual RB - Non Earning'!P800+'Annual RB - Non Earning'!P863+'Annual RB - Non Earning'!P986</f>
        <v>-607.77535655965391</v>
      </c>
      <c r="Q30" s="144">
        <f>'Annual RB - Non Earning'!Q115+'Annual RB - Non Earning'!Q404+'Annual RB - Non Earning'!Q557+'Annual RB - Non Earning'!Q800+'Annual RB - Non Earning'!Q863+'Annual RB - Non Earning'!Q986</f>
        <v>-585.26957255965385</v>
      </c>
      <c r="R30" s="144">
        <f>'Annual RB - Non Earning'!R115+'Annual RB - Non Earning'!R404+'Annual RB - Non Earning'!R557+'Annual RB - Non Earning'!R800+'Annual RB - Non Earning'!R863+'Annual RB - Non Earning'!R986</f>
        <v>-525.68438855965394</v>
      </c>
      <c r="S30" s="144">
        <f>'Annual RB - Non Earning'!S115+'Annual RB - Non Earning'!S404+'Annual RB - Non Earning'!S557+'Annual RB - Non Earning'!S800+'Annual RB - Non Earning'!S863+'Annual RB - Non Earning'!S986</f>
        <v>-491.75795255965392</v>
      </c>
      <c r="T30" s="144">
        <f>'Annual RB - Non Earning'!T115+'Annual RB - Non Earning'!T404+'Annual RB - Non Earning'!T557+'Annual RB - Non Earning'!T800+'Annual RB - Non Earning'!T863+'Annual RB - Non Earning'!T986</f>
        <v>-488.42768855965392</v>
      </c>
      <c r="U30" s="144">
        <f>'Annual RB - Non Earning'!U115+'Annual RB - Non Earning'!U404+'Annual RB - Non Earning'!U557+'Annual RB - Non Earning'!U800+'Annual RB - Non Earning'!U863+'Annual RB - Non Earning'!U986</f>
        <v>-488.42768855965392</v>
      </c>
      <c r="V30" s="144">
        <f>'Annual RB - Non Earning'!V115+'Annual RB - Non Earning'!V404+'Annual RB - Non Earning'!V557+'Annual RB - Non Earning'!V800+'Annual RB - Non Earning'!V863+'Annual RB - Non Earning'!V986</f>
        <v>-488.42768855965392</v>
      </c>
      <c r="W30" s="144">
        <f>'Annual RB - Non Earning'!W115+'Annual RB - Non Earning'!W404+'Annual RB - Non Earning'!W557+'Annual RB - Non Earning'!W800+'Annual RB - Non Earning'!W863+'Annual RB - Non Earning'!W986</f>
        <v>-488.42768855965392</v>
      </c>
      <c r="X30" s="144">
        <f>'Annual RB - Non Earning'!X115+'Annual RB - Non Earning'!X404+'Annual RB - Non Earning'!X557+'Annual RB - Non Earning'!X800+'Annual RB - Non Earning'!X863+'Annual RB - Non Earning'!X986</f>
        <v>-488.42768855965392</v>
      </c>
      <c r="Y30" s="144">
        <f>'Annual RB - Non Earning'!Y115+'Annual RB - Non Earning'!Y404+'Annual RB - Non Earning'!Y557+'Annual RB - Non Earning'!Y800+'Annual RB - Non Earning'!Y863+'Annual RB - Non Earning'!Y986</f>
        <v>-488.42768855965392</v>
      </c>
      <c r="Z30" s="144">
        <f>'Annual RB - Non Earning'!Z115+'Annual RB - Non Earning'!Z404+'Annual RB - Non Earning'!Z557+'Annual RB - Non Earning'!Z800+'Annual RB - Non Earning'!Z863+'Annual RB - Non Earning'!Z986</f>
        <v>-488.42768855965392</v>
      </c>
      <c r="AA30" s="144">
        <f>'Annual RB - Non Earning'!AA115+'Annual RB - Non Earning'!AA404+'Annual RB - Non Earning'!AA557+'Annual RB - Non Earning'!AA800+'Annual RB - Non Earning'!AA863+'Annual RB - Non Earning'!AA986</f>
        <v>-488.42768855965392</v>
      </c>
      <c r="AB30" s="144">
        <f>'Annual RB - Non Earning'!AB115+'Annual RB - Non Earning'!AB404+'Annual RB - Non Earning'!AB557+'Annual RB - Non Earning'!AB800+'Annual RB - Non Earning'!AB863+'Annual RB - Non Earning'!AB986</f>
        <v>-488.42768855965392</v>
      </c>
      <c r="AC30" s="144">
        <f>'Annual RB - Non Earning'!AC115+'Annual RB - Non Earning'!AC404+'Annual RB - Non Earning'!AC557+'Annual RB - Non Earning'!AC800+'Annual RB - Non Earning'!AC863+'Annual RB - Non Earning'!AC986</f>
        <v>-488.42768855965392</v>
      </c>
      <c r="AD30" s="144">
        <f>'Annual RB - Non Earning'!AD115+'Annual RB - Non Earning'!AD404+'Annual RB - Non Earning'!AD557+'Annual RB - Non Earning'!AD800+'Annual RB - Non Earning'!AD863+'Annual RB - Non Earning'!AD986</f>
        <v>-488.42768855965392</v>
      </c>
      <c r="AE30" s="144">
        <f>'Annual RB - Non Earning'!AE115+'Annual RB - Non Earning'!AE404+'Annual RB - Non Earning'!AE557+'Annual RB - Non Earning'!AE800+'Annual RB - Non Earning'!AE863+'Annual RB - Non Earning'!AE986</f>
        <v>-488.42768855965392</v>
      </c>
      <c r="AF30" s="144">
        <f>'Annual RB - Non Earning'!AF115+'Annual RB - Non Earning'!AF404+'Annual RB - Non Earning'!AF557+'Annual RB - Non Earning'!AF800+'Annual RB - Non Earning'!AF863+'Annual RB - Non Earning'!AF986</f>
        <v>-488.42768855965392</v>
      </c>
      <c r="AG30" s="144">
        <f>'Annual RB - Non Earning'!AG115+'Annual RB - Non Earning'!AG404+'Annual RB - Non Earning'!AG557+'Annual RB - Non Earning'!AG800+'Annual RB - Non Earning'!AG863+'Annual RB - Non Earning'!AG986</f>
        <v>-488.42768855965392</v>
      </c>
      <c r="AH30" s="144">
        <f>'Annual RB - Non Earning'!AH115+'Annual RB - Non Earning'!AH404+'Annual RB - Non Earning'!AH557+'Annual RB - Non Earning'!AH800+'Annual RB - Non Earning'!AH863+'Annual RB - Non Earning'!AH986</f>
        <v>-488.42768855965392</v>
      </c>
      <c r="AI30" s="144">
        <f>'Annual RB - Non Earning'!AI115+'Annual RB - Non Earning'!AI404+'Annual RB - Non Earning'!AI557+'Annual RB - Non Earning'!AI800+'Annual RB - Non Earning'!AI863+'Annual RB - Non Earning'!AI986</f>
        <v>-488.42768855965392</v>
      </c>
      <c r="AJ30" s="144">
        <f>'Annual RB - Non Earning'!AJ115+'Annual RB - Non Earning'!AJ404+'Annual RB - Non Earning'!AJ557+'Annual RB - Non Earning'!AJ800+'Annual RB - Non Earning'!AJ863+'Annual RB - Non Earning'!AJ986</f>
        <v>-484.43583928150133</v>
      </c>
      <c r="AK30" s="144">
        <f>'Annual RB - Non Earning'!AK115+'Annual RB - Non Earning'!AK404+'Annual RB - Non Earning'!AK557+'Annual RB - Non Earning'!AK800+'Annual RB - Non Earning'!AK863+'Annual RB - Non Earning'!AK986</f>
        <v>-398.4672201536622</v>
      </c>
      <c r="AL30" s="144">
        <f>'Annual RB - Non Earning'!AL115+'Annual RB - Non Earning'!AL404+'Annual RB - Non Earning'!AL557+'Annual RB - Non Earning'!AL800+'Annual RB - Non Earning'!AL863+'Annual RB - Non Earning'!AL986</f>
        <v>-372.55732728687531</v>
      </c>
      <c r="AM30" s="144">
        <f>'Annual RB - Non Earning'!AM115+'Annual RB - Non Earning'!AM404+'Annual RB - Non Earning'!AM557+'Annual RB - Non Earning'!AM800+'Annual RB - Non Earning'!AM863+'Annual RB - Non Earning'!AM986</f>
        <v>-362.55696763085871</v>
      </c>
      <c r="AN30" s="144">
        <f>'Annual RB - Non Earning'!AN115+'Annual RB - Non Earning'!AN404+'Annual RB - Non Earning'!AN557+'Annual RB - Non Earning'!AN800+'Annual RB - Non Earning'!AN863+'Annual RB - Non Earning'!AN986</f>
        <v>-336.27572335957115</v>
      </c>
      <c r="AO30" s="144">
        <f>'Annual RB - Non Earning'!AO115+'Annual RB - Non Earning'!AO404+'Annual RB - Non Earning'!AO557+'Annual RB - Non Earning'!AO800+'Annual RB - Non Earning'!AO863+'Annual RB - Non Earning'!AO986</f>
        <v>-275.12461717031999</v>
      </c>
      <c r="AP30" s="144">
        <f>'Annual RB - Non Earning'!AP115+'Annual RB - Non Earning'!AP404+'Annual RB - Non Earning'!AP557+'Annual RB - Non Earning'!AP800+'Annual RB - Non Earning'!AP863+'Annual RB - Non Earning'!AP986</f>
        <v>-271.28363944950814</v>
      </c>
      <c r="AQ30" s="144">
        <f>'Annual RB - Non Earning'!AQ115+'Annual RB - Non Earning'!AQ404+'Annual RB - Non Earning'!AQ557+'Annual RB - Non Earning'!AQ800+'Annual RB - Non Earning'!AQ863+'Annual RB - Non Earning'!AQ986</f>
        <v>-217.88911198712304</v>
      </c>
      <c r="AR30" s="144">
        <f>'Annual RB - Non Earning'!AR115+'Annual RB - Non Earning'!AR404+'Annual RB - Non Earning'!AR557+'Annual RB - Non Earning'!AR800+'Annual RB - Non Earning'!AR863+'Annual RB - Non Earning'!AR986</f>
        <v>-47.349538271582212</v>
      </c>
      <c r="AS30" s="144">
        <f>'Annual RB - Non Earning'!AS115+'Annual RB - Non Earning'!AS404+'Annual RB - Non Earning'!AS557+'Annual RB - Non Earning'!AS800+'Annual RB - Non Earning'!AS863+'Annual RB - Non Earning'!AS986</f>
        <v>-32.174844947522161</v>
      </c>
      <c r="AT30" s="144">
        <f>'Annual RB - Non Earning'!AT115+'Annual RB - Non Earning'!AT404+'Annual RB - Non Earning'!AT557+'Annual RB - Non Earning'!AT800+'Annual RB - Non Earning'!AT863+'Annual RB - Non Earning'!AT986</f>
        <v>0</v>
      </c>
      <c r="AU30" s="144">
        <f>'Annual RB - Non Earning'!AU115+'Annual RB - Non Earning'!AU404+'Annual RB - Non Earning'!AU557+'Annual RB - Non Earning'!AU800+'Annual RB - Non Earning'!AU863+'Annual RB - Non Earning'!AU986</f>
        <v>0</v>
      </c>
      <c r="AV30" s="144">
        <f>'Annual RB - Non Earning'!AV115+'Annual RB - Non Earning'!AV404+'Annual RB - Non Earning'!AV557+'Annual RB - Non Earning'!AV800+'Annual RB - Non Earning'!AV863+'Annual RB - Non Earning'!AV986</f>
        <v>0</v>
      </c>
      <c r="AW30" s="144">
        <f>'Annual RB - Non Earning'!AW115+'Annual RB - Non Earning'!AW404+'Annual RB - Non Earning'!AW557+'Annual RB - Non Earning'!AW800+'Annual RB - Non Earning'!AW863+'Annual RB - Non Earning'!AW986</f>
        <v>0</v>
      </c>
      <c r="AX30" s="144">
        <f>'Annual RB - Non Earning'!AX115+'Annual RB - Non Earning'!AX404+'Annual RB - Non Earning'!AX557+'Annual RB - Non Earning'!AX800+'Annual RB - Non Earning'!AX863+'Annual RB - Non Earning'!AX986</f>
        <v>0</v>
      </c>
      <c r="AY30" s="144">
        <f>'Annual RB - Non Earning'!AY115+'Annual RB - Non Earning'!AY404+'Annual RB - Non Earning'!AY557+'Annual RB - Non Earning'!AY800+'Annual RB - Non Earning'!AY863+'Annual RB - Non Earning'!AY986</f>
        <v>0</v>
      </c>
      <c r="AZ30" s="144">
        <f>'Annual RB - Non Earning'!AZ115+'Annual RB - Non Earning'!AZ404+'Annual RB - Non Earning'!AZ557+'Annual RB - Non Earning'!AZ800+'Annual RB - Non Earning'!AZ863+'Annual RB - Non Earning'!AZ986</f>
        <v>0</v>
      </c>
      <c r="BA30" s="144">
        <f>'Annual RB - Non Earning'!BA115+'Annual RB - Non Earning'!BA404+'Annual RB - Non Earning'!BA557+'Annual RB - Non Earning'!BA800+'Annual RB - Non Earning'!BA863+'Annual RB - Non Earning'!BA986</f>
        <v>0</v>
      </c>
      <c r="BB30" s="144">
        <f>'Annual RB - Non Earning'!BB115+'Annual RB - Non Earning'!BB404+'Annual RB - Non Earning'!BB557+'Annual RB - Non Earning'!BB800+'Annual RB - Non Earning'!BB863+'Annual RB - Non Earning'!BB986</f>
        <v>0</v>
      </c>
      <c r="BC30" s="144">
        <f>'Annual RB - Non Earning'!BC115+'Annual RB - Non Earning'!BC404+'Annual RB - Non Earning'!BC557+'Annual RB - Non Earning'!BC800+'Annual RB - Non Earning'!BC863+'Annual RB - Non Earning'!BC986</f>
        <v>0</v>
      </c>
      <c r="BD30" s="144">
        <f>'Annual RB - Non Earning'!BD115+'Annual RB - Non Earning'!BD404+'Annual RB - Non Earning'!BD557+'Annual RB - Non Earning'!BD800+'Annual RB - Non Earning'!BD863+'Annual RB - Non Earning'!BD986</f>
        <v>0</v>
      </c>
      <c r="BE30" s="144">
        <f>'Annual RB - Non Earning'!BE115+'Annual RB - Non Earning'!BE404+'Annual RB - Non Earning'!BE557+'Annual RB - Non Earning'!BE800+'Annual RB - Non Earning'!BE863+'Annual RB - Non Earning'!BE986</f>
        <v>0</v>
      </c>
      <c r="BF30" s="144">
        <f>'Annual RB - Non Earning'!BF115+'Annual RB - Non Earning'!BF404+'Annual RB - Non Earning'!BF557+'Annual RB - Non Earning'!BF800+'Annual RB - Non Earning'!BF863+'Annual RB - Non Earning'!BF986</f>
        <v>0</v>
      </c>
      <c r="BG30" s="144">
        <f>'Annual RB - Non Earning'!BG115+'Annual RB - Non Earning'!BG404+'Annual RB - Non Earning'!BG557+'Annual RB - Non Earning'!BG800+'Annual RB - Non Earning'!BG863+'Annual RB - Non Earning'!BG986</f>
        <v>0</v>
      </c>
      <c r="BH30" s="144">
        <f>'Annual RB - Non Earning'!BH115+'Annual RB - Non Earning'!BH404+'Annual RB - Non Earning'!BH557+'Annual RB - Non Earning'!BH800+'Annual RB - Non Earning'!BH863+'Annual RB - Non Earning'!BH986</f>
        <v>0</v>
      </c>
      <c r="BI30" s="144"/>
    </row>
    <row r="31" spans="1:61" x14ac:dyDescent="0.25">
      <c r="A31" s="148" t="s">
        <v>114</v>
      </c>
      <c r="B31" s="148"/>
      <c r="D31" s="92">
        <f>SUM(D28:D30)</f>
        <v>0</v>
      </c>
      <c r="G31" s="92">
        <f>SUM(G28:G30)</f>
        <v>1165.8243415766642</v>
      </c>
      <c r="H31" s="92">
        <f>SUM(H28:H30)</f>
        <v>2525.0311024992616</v>
      </c>
      <c r="I31" s="92">
        <f>SUM(I28:I30)</f>
        <v>4394.2857180130031</v>
      </c>
      <c r="J31" s="92">
        <f t="shared" ref="J31:BH31" si="12">SUM(J28:J30)</f>
        <v>6510.8758433165622</v>
      </c>
      <c r="K31" s="92">
        <f t="shared" si="12"/>
        <v>8558.430376567243</v>
      </c>
      <c r="L31" s="92">
        <f t="shared" si="12"/>
        <v>11011.355690650566</v>
      </c>
      <c r="M31" s="92">
        <f t="shared" si="12"/>
        <v>14038.995829850912</v>
      </c>
      <c r="N31" s="92">
        <f t="shared" si="12"/>
        <v>13431.220473291258</v>
      </c>
      <c r="O31" s="92">
        <f t="shared" si="12"/>
        <v>12823.445116731604</v>
      </c>
      <c r="P31" s="92">
        <f t="shared" si="12"/>
        <v>12215.66976017195</v>
      </c>
      <c r="Q31" s="92">
        <f t="shared" si="12"/>
        <v>11630.400187612297</v>
      </c>
      <c r="R31" s="92">
        <f t="shared" si="12"/>
        <v>11104.715799052643</v>
      </c>
      <c r="S31" s="92">
        <f t="shared" si="12"/>
        <v>10612.957846492989</v>
      </c>
      <c r="T31" s="92">
        <f t="shared" si="12"/>
        <v>10124.530157933335</v>
      </c>
      <c r="U31" s="92">
        <f t="shared" si="12"/>
        <v>9636.1024693736817</v>
      </c>
      <c r="V31" s="92">
        <f t="shared" si="12"/>
        <v>9147.6747808140281</v>
      </c>
      <c r="W31" s="92">
        <f t="shared" si="12"/>
        <v>8659.2470922543744</v>
      </c>
      <c r="X31" s="92">
        <f t="shared" si="12"/>
        <v>8170.8194036947207</v>
      </c>
      <c r="Y31" s="92">
        <f t="shared" si="12"/>
        <v>7682.391715135067</v>
      </c>
      <c r="Z31" s="92">
        <f t="shared" si="12"/>
        <v>7193.9640265754133</v>
      </c>
      <c r="AA31" s="92">
        <f t="shared" si="12"/>
        <v>6705.5363380157596</v>
      </c>
      <c r="AB31" s="92">
        <f t="shared" si="12"/>
        <v>6217.1086494561059</v>
      </c>
      <c r="AC31" s="92">
        <f t="shared" si="12"/>
        <v>5728.6809608964522</v>
      </c>
      <c r="AD31" s="92">
        <f t="shared" si="12"/>
        <v>5240.2532723367985</v>
      </c>
      <c r="AE31" s="92">
        <f t="shared" si="12"/>
        <v>4751.8255837771449</v>
      </c>
      <c r="AF31" s="92">
        <f t="shared" si="12"/>
        <v>4263.3978952174912</v>
      </c>
      <c r="AG31" s="92">
        <f t="shared" si="12"/>
        <v>3774.9702066578375</v>
      </c>
      <c r="AH31" s="92">
        <f t="shared" si="12"/>
        <v>3286.5425180981838</v>
      </c>
      <c r="AI31" s="92">
        <f t="shared" si="12"/>
        <v>2798.1148295385301</v>
      </c>
      <c r="AJ31" s="92">
        <f t="shared" si="12"/>
        <v>2313.678990257029</v>
      </c>
      <c r="AK31" s="92">
        <f t="shared" si="12"/>
        <v>1915.2117701033667</v>
      </c>
      <c r="AL31" s="92">
        <f t="shared" si="12"/>
        <v>1542.6544428164914</v>
      </c>
      <c r="AM31" s="92">
        <f t="shared" si="12"/>
        <v>1180.0974751856327</v>
      </c>
      <c r="AN31" s="92">
        <f t="shared" si="12"/>
        <v>843.82175182606147</v>
      </c>
      <c r="AO31" s="92">
        <f t="shared" si="12"/>
        <v>568.69713465574148</v>
      </c>
      <c r="AP31" s="92">
        <f t="shared" si="12"/>
        <v>297.41349520623334</v>
      </c>
      <c r="AQ31" s="92">
        <f t="shared" si="12"/>
        <v>79.524383219110291</v>
      </c>
      <c r="AR31" s="92">
        <f t="shared" si="12"/>
        <v>32.174844947528079</v>
      </c>
      <c r="AS31" s="92">
        <f t="shared" si="12"/>
        <v>5.9188209888816345E-12</v>
      </c>
      <c r="AT31" s="92">
        <f t="shared" si="12"/>
        <v>5.9188209888816345E-12</v>
      </c>
      <c r="AU31" s="92">
        <f t="shared" si="12"/>
        <v>5.9188209888816345E-12</v>
      </c>
      <c r="AV31" s="92">
        <f t="shared" si="12"/>
        <v>5.9188209888816345E-12</v>
      </c>
      <c r="AW31" s="92">
        <f t="shared" si="12"/>
        <v>5.9188209888816345E-12</v>
      </c>
      <c r="AX31" s="92">
        <f t="shared" si="12"/>
        <v>5.9188209888816345E-12</v>
      </c>
      <c r="AY31" s="92">
        <f t="shared" si="12"/>
        <v>5.9188209888816345E-12</v>
      </c>
      <c r="AZ31" s="92">
        <f t="shared" si="12"/>
        <v>5.9188209888816345E-12</v>
      </c>
      <c r="BA31" s="92">
        <f t="shared" si="12"/>
        <v>5.9188209888816345E-12</v>
      </c>
      <c r="BB31" s="92">
        <f t="shared" si="12"/>
        <v>5.9188209888816345E-12</v>
      </c>
      <c r="BC31" s="92">
        <f t="shared" si="12"/>
        <v>5.9188209888816345E-12</v>
      </c>
      <c r="BD31" s="92">
        <f t="shared" si="12"/>
        <v>5.9188209888816345E-12</v>
      </c>
      <c r="BE31" s="92">
        <f t="shared" si="12"/>
        <v>5.9188209888816345E-12</v>
      </c>
      <c r="BF31" s="92">
        <f t="shared" si="12"/>
        <v>5.9188209888816345E-12</v>
      </c>
      <c r="BG31" s="92">
        <f t="shared" si="12"/>
        <v>5.9188209888816345E-12</v>
      </c>
      <c r="BH31" s="92">
        <f t="shared" si="12"/>
        <v>5.9188209888816345E-12</v>
      </c>
    </row>
    <row r="33" spans="1:60" ht="13.8" thickBot="1" x14ac:dyDescent="0.3">
      <c r="A33" s="83" t="s">
        <v>115</v>
      </c>
      <c r="G33" s="83">
        <f>G31</f>
        <v>1165.8243415766642</v>
      </c>
      <c r="H33" s="83">
        <f>H31</f>
        <v>2525.0311024992616</v>
      </c>
      <c r="I33" s="83">
        <f>I31</f>
        <v>4394.2857180130031</v>
      </c>
      <c r="J33" s="83">
        <f>J31</f>
        <v>6510.8758433165622</v>
      </c>
      <c r="K33" s="83">
        <f t="shared" ref="K33:BH33" si="13">K31</f>
        <v>8558.430376567243</v>
      </c>
      <c r="L33" s="83">
        <f t="shared" si="13"/>
        <v>11011.355690650566</v>
      </c>
      <c r="M33" s="83">
        <f t="shared" si="13"/>
        <v>14038.995829850912</v>
      </c>
      <c r="N33" s="83">
        <f t="shared" si="13"/>
        <v>13431.220473291258</v>
      </c>
      <c r="O33" s="83">
        <f t="shared" si="13"/>
        <v>12823.445116731604</v>
      </c>
      <c r="P33" s="83">
        <f t="shared" si="13"/>
        <v>12215.66976017195</v>
      </c>
      <c r="Q33" s="83">
        <f t="shared" si="13"/>
        <v>11630.400187612297</v>
      </c>
      <c r="R33" s="83">
        <f t="shared" si="13"/>
        <v>11104.715799052643</v>
      </c>
      <c r="S33" s="83">
        <f t="shared" si="13"/>
        <v>10612.957846492989</v>
      </c>
      <c r="T33" s="83">
        <f t="shared" si="13"/>
        <v>10124.530157933335</v>
      </c>
      <c r="U33" s="83">
        <f t="shared" si="13"/>
        <v>9636.1024693736817</v>
      </c>
      <c r="V33" s="83">
        <f t="shared" si="13"/>
        <v>9147.6747808140281</v>
      </c>
      <c r="W33" s="83">
        <f t="shared" si="13"/>
        <v>8659.2470922543744</v>
      </c>
      <c r="X33" s="83">
        <f t="shared" si="13"/>
        <v>8170.8194036947207</v>
      </c>
      <c r="Y33" s="83">
        <f t="shared" si="13"/>
        <v>7682.391715135067</v>
      </c>
      <c r="Z33" s="83">
        <f t="shared" si="13"/>
        <v>7193.9640265754133</v>
      </c>
      <c r="AA33" s="83">
        <f t="shared" si="13"/>
        <v>6705.5363380157596</v>
      </c>
      <c r="AB33" s="83">
        <f t="shared" si="13"/>
        <v>6217.1086494561059</v>
      </c>
      <c r="AC33" s="83">
        <f t="shared" si="13"/>
        <v>5728.6809608964522</v>
      </c>
      <c r="AD33" s="83">
        <f t="shared" si="13"/>
        <v>5240.2532723367985</v>
      </c>
      <c r="AE33" s="83">
        <f t="shared" si="13"/>
        <v>4751.8255837771449</v>
      </c>
      <c r="AF33" s="83">
        <f t="shared" si="13"/>
        <v>4263.3978952174912</v>
      </c>
      <c r="AG33" s="83">
        <f t="shared" si="13"/>
        <v>3774.9702066578375</v>
      </c>
      <c r="AH33" s="83">
        <f t="shared" si="13"/>
        <v>3286.5425180981838</v>
      </c>
      <c r="AI33" s="83">
        <f t="shared" si="13"/>
        <v>2798.1148295385301</v>
      </c>
      <c r="AJ33" s="83">
        <f t="shared" si="13"/>
        <v>2313.678990257029</v>
      </c>
      <c r="AK33" s="83">
        <f t="shared" si="13"/>
        <v>1915.2117701033667</v>
      </c>
      <c r="AL33" s="83">
        <f t="shared" si="13"/>
        <v>1542.6544428164914</v>
      </c>
      <c r="AM33" s="83">
        <f t="shared" si="13"/>
        <v>1180.0974751856327</v>
      </c>
      <c r="AN33" s="83">
        <f t="shared" si="13"/>
        <v>843.82175182606147</v>
      </c>
      <c r="AO33" s="83">
        <f t="shared" si="13"/>
        <v>568.69713465574148</v>
      </c>
      <c r="AP33" s="83">
        <f t="shared" si="13"/>
        <v>297.41349520623334</v>
      </c>
      <c r="AQ33" s="83">
        <f t="shared" si="13"/>
        <v>79.524383219110291</v>
      </c>
      <c r="AR33" s="83">
        <f t="shared" si="13"/>
        <v>32.174844947528079</v>
      </c>
      <c r="AS33" s="83">
        <f t="shared" si="13"/>
        <v>5.9188209888816345E-12</v>
      </c>
      <c r="AT33" s="83">
        <f t="shared" si="13"/>
        <v>5.9188209888816345E-12</v>
      </c>
      <c r="AU33" s="83">
        <f t="shared" si="13"/>
        <v>5.9188209888816345E-12</v>
      </c>
      <c r="AV33" s="83">
        <f t="shared" si="13"/>
        <v>5.9188209888816345E-12</v>
      </c>
      <c r="AW33" s="83">
        <f t="shared" si="13"/>
        <v>5.9188209888816345E-12</v>
      </c>
      <c r="AX33" s="83">
        <f t="shared" si="13"/>
        <v>5.9188209888816345E-12</v>
      </c>
      <c r="AY33" s="83">
        <f t="shared" si="13"/>
        <v>5.9188209888816345E-12</v>
      </c>
      <c r="AZ33" s="83">
        <f t="shared" si="13"/>
        <v>5.9188209888816345E-12</v>
      </c>
      <c r="BA33" s="83">
        <f t="shared" si="13"/>
        <v>5.9188209888816345E-12</v>
      </c>
      <c r="BB33" s="83">
        <f t="shared" si="13"/>
        <v>5.9188209888816345E-12</v>
      </c>
      <c r="BC33" s="83">
        <f t="shared" si="13"/>
        <v>5.9188209888816345E-12</v>
      </c>
      <c r="BD33" s="83">
        <f t="shared" si="13"/>
        <v>5.9188209888816345E-12</v>
      </c>
      <c r="BE33" s="83">
        <f t="shared" si="13"/>
        <v>5.9188209888816345E-12</v>
      </c>
      <c r="BF33" s="83">
        <f t="shared" si="13"/>
        <v>5.9188209888816345E-12</v>
      </c>
      <c r="BG33" s="83">
        <f t="shared" si="13"/>
        <v>5.9188209888816345E-12</v>
      </c>
      <c r="BH33" s="83">
        <f t="shared" si="13"/>
        <v>5.9188209888816345E-12</v>
      </c>
    </row>
    <row r="34" spans="1:60" ht="13.8" thickBot="1" x14ac:dyDescent="0.3">
      <c r="A34" s="149" t="s">
        <v>103</v>
      </c>
      <c r="B34" s="149"/>
      <c r="C34" s="61"/>
      <c r="D34" s="149"/>
      <c r="G34" s="83">
        <f ca="1">'Annual RB - Non Earning'!G119+'Annual RB - Non Earning'!G408+'Annual RB - Non Earning'!G561+'Annual RB - Non Earning'!G804+'Annual RB - Non Earning'!G867+'Annual RB - Non Earning'!G990</f>
        <v>582.91217078833211</v>
      </c>
      <c r="H34" s="83">
        <f ca="1">'Annual RB - Non Earning'!H119+'Annual RB - Non Earning'!H408+'Annual RB - Non Earning'!H561+'Annual RB - Non Earning'!H804+'Annual RB - Non Earning'!H867+'Annual RB - Non Earning'!H990</f>
        <v>1845.4277220379627</v>
      </c>
      <c r="I34" s="83">
        <f ca="1">'Annual RB - Non Earning'!I119+'Annual RB - Non Earning'!I408+'Annual RB - Non Earning'!I561+'Annual RB - Non Earning'!I804+'Annual RB - Non Earning'!I867+'Annual RB - Non Earning'!I990</f>
        <v>3459.6584102561319</v>
      </c>
      <c r="J34" s="83">
        <f ca="1">'Annual RB - Non Earning'!J119+'Annual RB - Non Earning'!J408+'Annual RB - Non Earning'!J561+'Annual RB - Non Earning'!J804+'Annual RB - Non Earning'!J867+'Annual RB - Non Earning'!J990</f>
        <v>5452.5807806647817</v>
      </c>
      <c r="K34" s="83">
        <f ca="1">'Annual RB - Non Earning'!K119+'Annual RB - Non Earning'!K408+'Annual RB - Non Earning'!K561+'Annual RB - Non Earning'!K804+'Annual RB - Non Earning'!K867+'Annual RB - Non Earning'!K990</f>
        <v>7534.6531099419008</v>
      </c>
      <c r="L34" s="150">
        <f ca="1">'Annual RB - Non Earning'!L119+'Annual RB - Non Earning'!L408+'Annual RB - Non Earning'!L561+'Annual RB - Non Earning'!L804+'Annual RB - Non Earning'!L867+'Annual RB - Non Earning'!L990</f>
        <v>9784.8930336089015</v>
      </c>
      <c r="M34" s="83">
        <f ca="1">'Annual RB - Non Earning'!M119+'Annual RB - Non Earning'!M408+'Annual RB - Non Earning'!M561+'Annual RB - Non Earning'!M804+'Annual RB - Non Earning'!M867+'Annual RB - Non Earning'!M990</f>
        <v>12525.175760250739</v>
      </c>
      <c r="N34" s="83">
        <f ca="1">'Annual RB - Non Earning'!N119+'Annual RB - Non Earning'!N408+'Annual RB - Non Earning'!N561+'Annual RB - Non Earning'!N804+'Annual RB - Non Earning'!N867+'Annual RB - Non Earning'!N990</f>
        <v>13735.108151571083</v>
      </c>
      <c r="O34" s="83">
        <f ca="1">'Annual RB - Non Earning'!O119+'Annual RB - Non Earning'!O408+'Annual RB - Non Earning'!O561+'Annual RB - Non Earning'!O804+'Annual RB - Non Earning'!O867+'Annual RB - Non Earning'!O990</f>
        <v>13127.332795011429</v>
      </c>
      <c r="P34" s="83">
        <f ca="1">'Annual RB - Non Earning'!P119+'Annual RB - Non Earning'!P408+'Annual RB - Non Earning'!P561+'Annual RB - Non Earning'!P804+'Annual RB - Non Earning'!P867+'Annual RB - Non Earning'!P990</f>
        <v>12519.557438451779</v>
      </c>
      <c r="Q34" s="83">
        <f ca="1">'Annual RB - Non Earning'!Q119+'Annual RB - Non Earning'!Q408+'Annual RB - Non Earning'!Q561+'Annual RB - Non Earning'!Q804+'Annual RB - Non Earning'!Q867+'Annual RB - Non Earning'!Q990</f>
        <v>11923.034973892121</v>
      </c>
      <c r="R34" s="83">
        <f ca="1">'Annual RB - Non Earning'!R119+'Annual RB - Non Earning'!R408+'Annual RB - Non Earning'!R561+'Annual RB - Non Earning'!R804+'Annual RB - Non Earning'!R867+'Annual RB - Non Earning'!R990</f>
        <v>11367.557993332466</v>
      </c>
      <c r="S34" s="83">
        <f ca="1">'Annual RB - Non Earning'!S119+'Annual RB - Non Earning'!S408+'Annual RB - Non Earning'!S561+'Annual RB - Non Earning'!S804+'Annual RB - Non Earning'!S867+'Annual RB - Non Earning'!S990</f>
        <v>10858.836822772812</v>
      </c>
      <c r="T34" s="83">
        <f ca="1">'Annual RB - Non Earning'!T119+'Annual RB - Non Earning'!T408+'Annual RB - Non Earning'!T561+'Annual RB - Non Earning'!T804+'Annual RB - Non Earning'!T867+'Annual RB - Non Earning'!T990</f>
        <v>10368.744002213161</v>
      </c>
      <c r="U34" s="83">
        <f ca="1">'Annual RB - Non Earning'!U119+'Annual RB - Non Earning'!U408+'Annual RB - Non Earning'!U561+'Annual RB - Non Earning'!U804+'Annual RB - Non Earning'!U867+'Annual RB - Non Earning'!U990</f>
        <v>9880.316313653504</v>
      </c>
      <c r="V34" s="83">
        <f ca="1">'Annual RB - Non Earning'!V119+'Annual RB - Non Earning'!V408+'Annual RB - Non Earning'!V561+'Annual RB - Non Earning'!V804+'Annual RB - Non Earning'!V867+'Annual RB - Non Earning'!V990</f>
        <v>9391.8886250938522</v>
      </c>
      <c r="W34" s="83">
        <f ca="1">'Annual RB - Non Earning'!W119+'Annual RB - Non Earning'!W408+'Annual RB - Non Earning'!W561+'Annual RB - Non Earning'!W804+'Annual RB - Non Earning'!W867+'Annual RB - Non Earning'!W990</f>
        <v>8903.4609365341967</v>
      </c>
      <c r="X34" s="83">
        <f ca="1">'Annual RB - Non Earning'!X119+'Annual RB - Non Earning'!X408+'Annual RB - Non Earning'!X561+'Annual RB - Non Earning'!X804+'Annual RB - Non Earning'!X867+'Annual RB - Non Earning'!X990</f>
        <v>8415.033247974543</v>
      </c>
      <c r="Y34" s="83">
        <f ca="1">'Annual RB - Non Earning'!Y119+'Annual RB - Non Earning'!Y408+'Annual RB - Non Earning'!Y561+'Annual RB - Non Earning'!Y804+'Annual RB - Non Earning'!Y867+'Annual RB - Non Earning'!Y990</f>
        <v>7926.6055594148884</v>
      </c>
      <c r="Z34" s="83">
        <f ca="1">'Annual RB - Non Earning'!Z119+'Annual RB - Non Earning'!Z408+'Annual RB - Non Earning'!Z561+'Annual RB - Non Earning'!Z804+'Annual RB - Non Earning'!Z867+'Annual RB - Non Earning'!Z990</f>
        <v>7438.1778708552338</v>
      </c>
      <c r="AA34" s="83">
        <f ca="1">'Annual RB - Non Earning'!AA119+'Annual RB - Non Earning'!AA408+'Annual RB - Non Earning'!AA561+'Annual RB - Non Earning'!AA804+'Annual RB - Non Earning'!AA867+'Annual RB - Non Earning'!AA990</f>
        <v>6949.7501822955801</v>
      </c>
      <c r="AB34" s="83">
        <f ca="1">'Annual RB - Non Earning'!AB119+'Annual RB - Non Earning'!AB408+'Annual RB - Non Earning'!AB561+'Annual RB - Non Earning'!AB804+'Annual RB - Non Earning'!AB867+'Annual RB - Non Earning'!AB990</f>
        <v>6461.3224937359255</v>
      </c>
      <c r="AC34" s="83">
        <f ca="1">'Annual RB - Non Earning'!AC119+'Annual RB - Non Earning'!AC408+'Annual RB - Non Earning'!AC561+'Annual RB - Non Earning'!AC804+'Annual RB - Non Earning'!AC867+'Annual RB - Non Earning'!AC990</f>
        <v>5972.8948051762718</v>
      </c>
      <c r="AD34" s="83">
        <f ca="1">'Annual RB - Non Earning'!AD119+'Annual RB - Non Earning'!AD408+'Annual RB - Non Earning'!AD561+'Annual RB - Non Earning'!AD804+'Annual RB - Non Earning'!AD867+'Annual RB - Non Earning'!AD990</f>
        <v>5484.4671166166181</v>
      </c>
      <c r="AE34" s="83">
        <f ca="1">'Annual RB - Non Earning'!AE119+'Annual RB - Non Earning'!AE408+'Annual RB - Non Earning'!AE561+'Annual RB - Non Earning'!AE804+'Annual RB - Non Earning'!AE867+'Annual RB - Non Earning'!AE990</f>
        <v>4996.0394280569635</v>
      </c>
      <c r="AF34" s="83">
        <f ca="1">'Annual RB - Non Earning'!AF119+'Annual RB - Non Earning'!AF408+'Annual RB - Non Earning'!AF561+'Annual RB - Non Earning'!AF804+'Annual RB - Non Earning'!AF867+'Annual RB - Non Earning'!AF990</f>
        <v>4507.6117394973107</v>
      </c>
      <c r="AG34" s="83">
        <f ca="1">'Annual RB - Non Earning'!AG119+'Annual RB - Non Earning'!AG408+'Annual RB - Non Earning'!AG561+'Annual RB - Non Earning'!AG804+'Annual RB - Non Earning'!AG867+'Annual RB - Non Earning'!AG990</f>
        <v>4019.1840509376561</v>
      </c>
      <c r="AH34" s="83">
        <f ca="1">'Annual RB - Non Earning'!AH119+'Annual RB - Non Earning'!AH408+'Annual RB - Non Earning'!AH561+'Annual RB - Non Earning'!AH804+'Annual RB - Non Earning'!AH867+'Annual RB - Non Earning'!AH990</f>
        <v>3530.7563623780024</v>
      </c>
      <c r="AI34" s="83">
        <f ca="1">'Annual RB - Non Earning'!AI119+'Annual RB - Non Earning'!AI408+'Annual RB - Non Earning'!AI561+'Annual RB - Non Earning'!AI804+'Annual RB - Non Earning'!AI867+'Annual RB - Non Earning'!AI990</f>
        <v>3042.3286738183488</v>
      </c>
      <c r="AJ34" s="83">
        <f ca="1">'Annual RB - Non Earning'!AJ119+'Annual RB - Non Earning'!AJ408+'Annual RB - Non Earning'!AJ561+'Annual RB - Non Earning'!AJ804+'Annual RB - Non Earning'!AJ867+'Annual RB - Non Earning'!AJ990</f>
        <v>2555.8969098977718</v>
      </c>
      <c r="AK34" s="83">
        <f ca="1">'Annual RB - Non Earning'!AK119+'Annual RB - Non Earning'!AK408+'Annual RB - Non Earning'!AK561+'Annual RB - Non Earning'!AK804+'Annual RB - Non Earning'!AK867+'Annual RB - Non Earning'!AK990</f>
        <v>2114.4453801801897</v>
      </c>
      <c r="AL34" s="83">
        <f ca="1">'Annual RB - Non Earning'!AL119+'Annual RB - Non Earning'!AL408+'Annual RB - Non Earning'!AL561+'Annual RB - Non Earning'!AL804+'Annual RB - Non Earning'!AL867+'Annual RB - Non Earning'!AL990</f>
        <v>1728.933106459921</v>
      </c>
      <c r="AM34" s="83">
        <f ca="1">'Annual RB - Non Earning'!AM119+'Annual RB - Non Earning'!AM408+'Annual RB - Non Earning'!AM561+'Annual RB - Non Earning'!AM804+'Annual RB - Non Earning'!AM867+'Annual RB - Non Earning'!AM990</f>
        <v>1361.3759590010541</v>
      </c>
      <c r="AN34" s="83">
        <f ca="1">'Annual RB - Non Earning'!AN119+'Annual RB - Non Earning'!AN408+'Annual RB - Non Earning'!AN561+'Annual RB - Non Earning'!AN804+'Annual RB - Non Earning'!AN867+'Annual RB - Non Earning'!AN990</f>
        <v>1011.9596135058391</v>
      </c>
      <c r="AO34" s="83">
        <f ca="1">'Annual RB - Non Earning'!AO119+'Annual RB - Non Earning'!AO408+'Annual RB - Non Earning'!AO561+'Annual RB - Non Earning'!AO804+'Annual RB - Non Earning'!AO867+'Annual RB - Non Earning'!AO990</f>
        <v>706.25944324089357</v>
      </c>
      <c r="AP34" s="83">
        <f ca="1">'Annual RB - Non Earning'!AP119+'Annual RB - Non Earning'!AP408+'Annual RB - Non Earning'!AP561+'Annual RB - Non Earning'!AP804+'Annual RB - Non Earning'!AP867+'Annual RB - Non Earning'!AP990</f>
        <v>433.05531493097942</v>
      </c>
      <c r="AQ34" s="83">
        <f ca="1">'Annual RB - Non Earning'!AQ119+'Annual RB - Non Earning'!AQ408+'Annual RB - Non Earning'!AQ561+'Annual RB - Non Earning'!AQ804+'Annual RB - Non Earning'!AQ867+'Annual RB - Non Earning'!AQ990</f>
        <v>188.46893921266388</v>
      </c>
      <c r="AR34" s="83">
        <f ca="1">'Annual RB - Non Earning'!AR119+'Annual RB - Non Earning'!AR408+'Annual RB - Non Earning'!AR561+'Annual RB - Non Earning'!AR804+'Annual RB - Non Earning'!AR867+'Annual RB - Non Earning'!AR990</f>
        <v>55.849614083311238</v>
      </c>
      <c r="AS34" s="83">
        <f ca="1">'Annual RB - Non Earning'!AS119+'Annual RB - Non Earning'!AS408+'Annual RB - Non Earning'!AS561+'Annual RB - Non Earning'!AS804+'Annual RB - Non Earning'!AS867+'Annual RB - Non Earning'!AS990</f>
        <v>16.087422473759048</v>
      </c>
      <c r="AT34" s="83">
        <f ca="1">'Annual RB - Non Earning'!AT119+'Annual RB - Non Earning'!AT408+'Annual RB - Non Earning'!AT561+'Annual RB - Non Earning'!AT804+'Annual RB - Non Earning'!AT867+'Annual RB - Non Earning'!AT990</f>
        <v>-2.0314860904591114E-12</v>
      </c>
      <c r="AU34" s="83">
        <f ca="1">'Annual RB - Non Earning'!AU119+'Annual RB - Non Earning'!AU408+'Annual RB - Non Earning'!AU561+'Annual RB - Non Earning'!AU804+'Annual RB - Non Earning'!AU867+'Annual RB - Non Earning'!AU990</f>
        <v>-2.0314860904591114E-12</v>
      </c>
      <c r="AV34" s="83">
        <f ca="1">'Annual RB - Non Earning'!AV119+'Annual RB - Non Earning'!AV408+'Annual RB - Non Earning'!AV561+'Annual RB - Non Earning'!AV804+'Annual RB - Non Earning'!AV867+'Annual RB - Non Earning'!AV990</f>
        <v>-2.0314860904591114E-12</v>
      </c>
      <c r="AW34" s="83">
        <f ca="1">'Annual RB - Non Earning'!AW119+'Annual RB - Non Earning'!AW408+'Annual RB - Non Earning'!AW561+'Annual RB - Non Earning'!AW804+'Annual RB - Non Earning'!AW867+'Annual RB - Non Earning'!AW990</f>
        <v>-2.0314860904591114E-12</v>
      </c>
      <c r="AX34" s="83">
        <f ca="1">'Annual RB - Non Earning'!AX119+'Annual RB - Non Earning'!AX408+'Annual RB - Non Earning'!AX561+'Annual RB - Non Earning'!AX804+'Annual RB - Non Earning'!AX867+'Annual RB - Non Earning'!AX990</f>
        <v>-2.0314860904591114E-12</v>
      </c>
      <c r="AY34" s="83">
        <f ca="1">'Annual RB - Non Earning'!AY119+'Annual RB - Non Earning'!AY408+'Annual RB - Non Earning'!AY561+'Annual RB - Non Earning'!AY804+'Annual RB - Non Earning'!AY867+'Annual RB - Non Earning'!AY990</f>
        <v>-2.0314860904591114E-12</v>
      </c>
      <c r="AZ34" s="83">
        <f ca="1">'Annual RB - Non Earning'!AZ119+'Annual RB - Non Earning'!AZ408+'Annual RB - Non Earning'!AZ561+'Annual RB - Non Earning'!AZ804+'Annual RB - Non Earning'!AZ867+'Annual RB - Non Earning'!AZ990</f>
        <v>-2.0314860904591114E-12</v>
      </c>
      <c r="BA34" s="83">
        <f ca="1">'Annual RB - Non Earning'!BA119+'Annual RB - Non Earning'!BA408+'Annual RB - Non Earning'!BA561+'Annual RB - Non Earning'!BA804+'Annual RB - Non Earning'!BA867+'Annual RB - Non Earning'!BA990</f>
        <v>-2.0314860904591114E-12</v>
      </c>
      <c r="BB34" s="83">
        <f ca="1">'Annual RB - Non Earning'!BB119+'Annual RB - Non Earning'!BB408+'Annual RB - Non Earning'!BB561+'Annual RB - Non Earning'!BB804+'Annual RB - Non Earning'!BB867+'Annual RB - Non Earning'!BB990</f>
        <v>-2.0314860904591114E-12</v>
      </c>
      <c r="BC34" s="83">
        <f ca="1">'Annual RB - Non Earning'!BC119+'Annual RB - Non Earning'!BC408+'Annual RB - Non Earning'!BC561+'Annual RB - Non Earning'!BC804+'Annual RB - Non Earning'!BC867+'Annual RB - Non Earning'!BC990</f>
        <v>-2.0314860904591114E-12</v>
      </c>
      <c r="BD34" s="83">
        <f ca="1">'Annual RB - Non Earning'!BD119+'Annual RB - Non Earning'!BD408+'Annual RB - Non Earning'!BD561+'Annual RB - Non Earning'!BD804+'Annual RB - Non Earning'!BD867+'Annual RB - Non Earning'!BD990</f>
        <v>-2.0314860904591114E-12</v>
      </c>
      <c r="BE34" s="83">
        <f ca="1">'Annual RB - Non Earning'!BE119+'Annual RB - Non Earning'!BE408+'Annual RB - Non Earning'!BE561+'Annual RB - Non Earning'!BE804+'Annual RB - Non Earning'!BE867+'Annual RB - Non Earning'!BE990</f>
        <v>-2.0314860904591114E-12</v>
      </c>
      <c r="BF34" s="83">
        <f ca="1">'Annual RB - Non Earning'!BF119+'Annual RB - Non Earning'!BF408+'Annual RB - Non Earning'!BF561+'Annual RB - Non Earning'!BF804+'Annual RB - Non Earning'!BF867+'Annual RB - Non Earning'!BF990</f>
        <v>-2.0314860904591114E-12</v>
      </c>
      <c r="BG34" s="83">
        <f ca="1">'Annual RB - Non Earning'!BG119+'Annual RB - Non Earning'!BG408+'Annual RB - Non Earning'!BG561+'Annual RB - Non Earning'!BG804+'Annual RB - Non Earning'!BG867+'Annual RB - Non Earning'!BG990</f>
        <v>-2.0314860904591114E-12</v>
      </c>
      <c r="BH34" s="83">
        <f ca="1">'Annual RB - Non Earning'!BH119+'Annual RB - Non Earning'!BH408+'Annual RB - Non Earning'!BH561+'Annual RB - Non Earning'!BH804+'Annual RB - Non Earning'!BH867+'Annual RB - Non Earning'!BH990</f>
        <v>-2.0314860904591114E-12</v>
      </c>
    </row>
    <row r="36" spans="1:60" ht="13.8" thickBot="1" x14ac:dyDescent="0.3">
      <c r="A36" s="83" t="s">
        <v>99</v>
      </c>
      <c r="G36" s="83">
        <f>+F36+G30</f>
        <v>-46.234744666836008</v>
      </c>
      <c r="H36" s="83">
        <f t="shared" ref="H36:BH36" si="14">+G36+H30</f>
        <v>-149.02514699323882</v>
      </c>
      <c r="I36" s="83">
        <f t="shared" si="14"/>
        <v>-329.11772988909763</v>
      </c>
      <c r="J36" s="83">
        <f t="shared" si="14"/>
        <v>-599.65544123513882</v>
      </c>
      <c r="K36" s="83">
        <f t="shared" si="14"/>
        <v>-963.52663089645671</v>
      </c>
      <c r="L36" s="83">
        <f t="shared" si="14"/>
        <v>-1437.3601588675347</v>
      </c>
      <c r="M36" s="83">
        <f t="shared" si="14"/>
        <v>-2045.1355154271887</v>
      </c>
      <c r="N36" s="83">
        <f t="shared" si="14"/>
        <v>-2652.9108719868427</v>
      </c>
      <c r="O36" s="83">
        <f t="shared" si="14"/>
        <v>-3260.6862285464967</v>
      </c>
      <c r="P36" s="83">
        <f t="shared" si="14"/>
        <v>-3868.4615851061508</v>
      </c>
      <c r="Q36" s="83">
        <f t="shared" si="14"/>
        <v>-4453.7311576658049</v>
      </c>
      <c r="R36" s="83">
        <f t="shared" si="14"/>
        <v>-4979.4155462254585</v>
      </c>
      <c r="S36" s="83">
        <f t="shared" si="14"/>
        <v>-5471.1734987851123</v>
      </c>
      <c r="T36" s="83">
        <f t="shared" si="14"/>
        <v>-5959.601187344766</v>
      </c>
      <c r="U36" s="83">
        <f t="shared" si="14"/>
        <v>-6448.0288759044197</v>
      </c>
      <c r="V36" s="83">
        <f t="shared" si="14"/>
        <v>-6936.4565644640734</v>
      </c>
      <c r="W36" s="83">
        <f t="shared" si="14"/>
        <v>-7424.8842530237271</v>
      </c>
      <c r="X36" s="83">
        <f t="shared" si="14"/>
        <v>-7913.3119415833808</v>
      </c>
      <c r="Y36" s="83">
        <f t="shared" si="14"/>
        <v>-8401.7396301430344</v>
      </c>
      <c r="Z36" s="83">
        <f t="shared" si="14"/>
        <v>-8890.1673187026881</v>
      </c>
      <c r="AA36" s="83">
        <f t="shared" si="14"/>
        <v>-9378.5950072623418</v>
      </c>
      <c r="AB36" s="83">
        <f t="shared" si="14"/>
        <v>-9867.0226958219955</v>
      </c>
      <c r="AC36" s="83">
        <f t="shared" si="14"/>
        <v>-10355.450384381649</v>
      </c>
      <c r="AD36" s="83">
        <f t="shared" si="14"/>
        <v>-10843.878072941303</v>
      </c>
      <c r="AE36" s="83">
        <f t="shared" si="14"/>
        <v>-11332.305761500957</v>
      </c>
      <c r="AF36" s="83">
        <f t="shared" si="14"/>
        <v>-11820.73345006061</v>
      </c>
      <c r="AG36" s="83">
        <f t="shared" si="14"/>
        <v>-12309.161138620264</v>
      </c>
      <c r="AH36" s="83">
        <f t="shared" si="14"/>
        <v>-12797.588827179918</v>
      </c>
      <c r="AI36" s="83">
        <f t="shared" si="14"/>
        <v>-13286.016515739571</v>
      </c>
      <c r="AJ36" s="83">
        <f t="shared" si="14"/>
        <v>-13770.452355021072</v>
      </c>
      <c r="AK36" s="83">
        <f t="shared" si="14"/>
        <v>-14168.919575174734</v>
      </c>
      <c r="AL36" s="83">
        <f t="shared" si="14"/>
        <v>-14541.476902461609</v>
      </c>
      <c r="AM36" s="83">
        <f t="shared" si="14"/>
        <v>-14904.033870092468</v>
      </c>
      <c r="AN36" s="83">
        <f t="shared" si="14"/>
        <v>-15240.309593452039</v>
      </c>
      <c r="AO36" s="83">
        <f t="shared" si="14"/>
        <v>-15515.434210622359</v>
      </c>
      <c r="AP36" s="83">
        <f t="shared" si="14"/>
        <v>-15786.717850071867</v>
      </c>
      <c r="AQ36" s="83">
        <f t="shared" si="14"/>
        <v>-16004.60696205899</v>
      </c>
      <c r="AR36" s="83">
        <f t="shared" si="14"/>
        <v>-16051.956500330572</v>
      </c>
      <c r="AS36" s="83">
        <f t="shared" si="14"/>
        <v>-16084.131345278094</v>
      </c>
      <c r="AT36" s="83">
        <f t="shared" si="14"/>
        <v>-16084.131345278094</v>
      </c>
      <c r="AU36" s="83">
        <f t="shared" si="14"/>
        <v>-16084.131345278094</v>
      </c>
      <c r="AV36" s="83">
        <f t="shared" si="14"/>
        <v>-16084.131345278094</v>
      </c>
      <c r="AW36" s="83">
        <f t="shared" si="14"/>
        <v>-16084.131345278094</v>
      </c>
      <c r="AX36" s="83">
        <f t="shared" si="14"/>
        <v>-16084.131345278094</v>
      </c>
      <c r="AY36" s="83">
        <f t="shared" si="14"/>
        <v>-16084.131345278094</v>
      </c>
      <c r="AZ36" s="83">
        <f t="shared" si="14"/>
        <v>-16084.131345278094</v>
      </c>
      <c r="BA36" s="83">
        <f t="shared" si="14"/>
        <v>-16084.131345278094</v>
      </c>
      <c r="BB36" s="83">
        <f t="shared" si="14"/>
        <v>-16084.131345278094</v>
      </c>
      <c r="BC36" s="83">
        <f t="shared" si="14"/>
        <v>-16084.131345278094</v>
      </c>
      <c r="BD36" s="83">
        <f t="shared" si="14"/>
        <v>-16084.131345278094</v>
      </c>
      <c r="BE36" s="83">
        <f t="shared" si="14"/>
        <v>-16084.131345278094</v>
      </c>
      <c r="BF36" s="83">
        <f t="shared" si="14"/>
        <v>-16084.131345278094</v>
      </c>
      <c r="BG36" s="83">
        <f t="shared" si="14"/>
        <v>-16084.131345278094</v>
      </c>
      <c r="BH36" s="83">
        <f t="shared" si="14"/>
        <v>-16084.131345278094</v>
      </c>
    </row>
    <row r="37" spans="1:60" ht="13.8" thickBot="1" x14ac:dyDescent="0.3">
      <c r="A37" s="83" t="s">
        <v>116</v>
      </c>
      <c r="C37" s="83">
        <f>'Annual RB - Earning'!$C$61</f>
        <v>2</v>
      </c>
      <c r="G37" s="151">
        <f ca="1">SUM(OFFSET(G36,0,0,1,-MIN($C$37,G$3+1)))/$C$37</f>
        <v>-23.117372333418004</v>
      </c>
      <c r="H37" s="151">
        <f t="shared" ref="H37:BH37" ca="1" si="15">SUM(OFFSET(H36,0,0,1,-MIN($C$37,H$3+1)))/$C$37</f>
        <v>-97.629945830037414</v>
      </c>
      <c r="I37" s="151">
        <f t="shared" ca="1" si="15"/>
        <v>-239.07143844116823</v>
      </c>
      <c r="J37" s="151">
        <f t="shared" ca="1" si="15"/>
        <v>-464.38658556211823</v>
      </c>
      <c r="K37" s="151">
        <f t="shared" ca="1" si="15"/>
        <v>-781.59103606579777</v>
      </c>
      <c r="L37" s="150">
        <f t="shared" ca="1" si="15"/>
        <v>-1200.4433948819956</v>
      </c>
      <c r="M37" s="151">
        <f t="shared" ca="1" si="15"/>
        <v>-1741.2478371473617</v>
      </c>
      <c r="N37" s="151">
        <f t="shared" ca="1" si="15"/>
        <v>-2349.0231937070157</v>
      </c>
      <c r="O37" s="151">
        <f t="shared" ca="1" si="15"/>
        <v>-2956.7985502666697</v>
      </c>
      <c r="P37" s="151">
        <f t="shared" ca="1" si="15"/>
        <v>-3564.5739068263238</v>
      </c>
      <c r="Q37" s="151">
        <f t="shared" ca="1" si="15"/>
        <v>-4161.0963713859783</v>
      </c>
      <c r="R37" s="151">
        <f t="shared" ca="1" si="15"/>
        <v>-4716.5733519456317</v>
      </c>
      <c r="S37" s="151">
        <f t="shared" ca="1" si="15"/>
        <v>-5225.2945225052854</v>
      </c>
      <c r="T37" s="151">
        <f t="shared" ca="1" si="15"/>
        <v>-5715.3873430649392</v>
      </c>
      <c r="U37" s="151">
        <f t="shared" ca="1" si="15"/>
        <v>-6203.8150316245928</v>
      </c>
      <c r="V37" s="151">
        <f t="shared" ca="1" si="15"/>
        <v>-6692.2427201842465</v>
      </c>
      <c r="W37" s="151">
        <f t="shared" ca="1" si="15"/>
        <v>-7180.6704087439002</v>
      </c>
      <c r="X37" s="151">
        <f t="shared" ca="1" si="15"/>
        <v>-7669.0980973035539</v>
      </c>
      <c r="Y37" s="151">
        <f t="shared" ca="1" si="15"/>
        <v>-8157.5257858632076</v>
      </c>
      <c r="Z37" s="151">
        <f t="shared" ca="1" si="15"/>
        <v>-8645.9534744228622</v>
      </c>
      <c r="AA37" s="151">
        <f t="shared" ca="1" si="15"/>
        <v>-9134.3811629825141</v>
      </c>
      <c r="AB37" s="151">
        <f t="shared" ca="1" si="15"/>
        <v>-9622.8088515421696</v>
      </c>
      <c r="AC37" s="151">
        <f t="shared" ca="1" si="15"/>
        <v>-10111.236540101821</v>
      </c>
      <c r="AD37" s="151">
        <f t="shared" ca="1" si="15"/>
        <v>-10599.664228661477</v>
      </c>
      <c r="AE37" s="151">
        <f t="shared" ca="1" si="15"/>
        <v>-11088.091917221129</v>
      </c>
      <c r="AF37" s="151">
        <f t="shared" ca="1" si="15"/>
        <v>-11576.519605780784</v>
      </c>
      <c r="AG37" s="151">
        <f t="shared" ca="1" si="15"/>
        <v>-12064.947294340436</v>
      </c>
      <c r="AH37" s="151">
        <f t="shared" ca="1" si="15"/>
        <v>-12553.374982900092</v>
      </c>
      <c r="AI37" s="151">
        <f t="shared" ca="1" si="15"/>
        <v>-13041.802671459744</v>
      </c>
      <c r="AJ37" s="151">
        <f t="shared" ca="1" si="15"/>
        <v>-13528.234435380322</v>
      </c>
      <c r="AK37" s="151">
        <f t="shared" ca="1" si="15"/>
        <v>-13969.685965097902</v>
      </c>
      <c r="AL37" s="151">
        <f t="shared" ca="1" si="15"/>
        <v>-14355.198238818171</v>
      </c>
      <c r="AM37" s="151">
        <f t="shared" ca="1" si="15"/>
        <v>-14722.755386277038</v>
      </c>
      <c r="AN37" s="151">
        <f t="shared" ca="1" si="15"/>
        <v>-15072.171731772254</v>
      </c>
      <c r="AO37" s="151">
        <f t="shared" ca="1" si="15"/>
        <v>-15377.871902037199</v>
      </c>
      <c r="AP37" s="151">
        <f t="shared" ca="1" si="15"/>
        <v>-15651.076030347114</v>
      </c>
      <c r="AQ37" s="151">
        <f t="shared" ca="1" si="15"/>
        <v>-15895.662406065429</v>
      </c>
      <c r="AR37" s="151">
        <f t="shared" ca="1" si="15"/>
        <v>-16028.28173119478</v>
      </c>
      <c r="AS37" s="151">
        <f t="shared" ca="1" si="15"/>
        <v>-16068.043922804332</v>
      </c>
      <c r="AT37" s="151">
        <f t="shared" ca="1" si="15"/>
        <v>-16084.131345278094</v>
      </c>
      <c r="AU37" s="151">
        <f t="shared" ca="1" si="15"/>
        <v>-16084.131345278094</v>
      </c>
      <c r="AV37" s="151">
        <f t="shared" ca="1" si="15"/>
        <v>-16084.131345278094</v>
      </c>
      <c r="AW37" s="151">
        <f t="shared" ca="1" si="15"/>
        <v>-16084.131345278094</v>
      </c>
      <c r="AX37" s="151">
        <f t="shared" ca="1" si="15"/>
        <v>-16084.131345278094</v>
      </c>
      <c r="AY37" s="151">
        <f t="shared" ca="1" si="15"/>
        <v>-16084.131345278094</v>
      </c>
      <c r="AZ37" s="151">
        <f t="shared" ca="1" si="15"/>
        <v>-16084.131345278094</v>
      </c>
      <c r="BA37" s="151">
        <f t="shared" ca="1" si="15"/>
        <v>-16084.131345278094</v>
      </c>
      <c r="BB37" s="151">
        <f t="shared" ca="1" si="15"/>
        <v>-16084.131345278094</v>
      </c>
      <c r="BC37" s="151">
        <f t="shared" ca="1" si="15"/>
        <v>-16084.131345278094</v>
      </c>
      <c r="BD37" s="151">
        <f t="shared" ca="1" si="15"/>
        <v>-16084.131345278094</v>
      </c>
      <c r="BE37" s="151">
        <f t="shared" ca="1" si="15"/>
        <v>-16084.131345278094</v>
      </c>
      <c r="BF37" s="151">
        <f t="shared" ca="1" si="15"/>
        <v>-16084.131345278094</v>
      </c>
      <c r="BG37" s="151">
        <f t="shared" ca="1" si="15"/>
        <v>-16084.131345278094</v>
      </c>
      <c r="BH37" s="151">
        <f t="shared" ca="1" si="15"/>
        <v>-16084.131345278094</v>
      </c>
    </row>
    <row r="40" spans="1:60" ht="16.8" x14ac:dyDescent="0.55000000000000004">
      <c r="A40" s="152" t="s">
        <v>117</v>
      </c>
    </row>
    <row r="41" spans="1:60" x14ac:dyDescent="0.25">
      <c r="A41" s="83" t="s">
        <v>118</v>
      </c>
      <c r="L41" s="83">
        <f ca="1">+L17-H17</f>
        <v>1804.4392462943365</v>
      </c>
    </row>
    <row r="42" spans="1:60" ht="15" x14ac:dyDescent="0.4">
      <c r="A42" s="83" t="s">
        <v>119</v>
      </c>
      <c r="L42" s="153">
        <f ca="1">+L34-H34</f>
        <v>7939.4653115709389</v>
      </c>
    </row>
    <row r="43" spans="1:60" x14ac:dyDescent="0.25">
      <c r="A43" s="154" t="s">
        <v>120</v>
      </c>
      <c r="L43" s="83">
        <f ca="1">SUM(L41:L42)</f>
        <v>9743.9045578652749</v>
      </c>
    </row>
    <row r="44" spans="1:60" x14ac:dyDescent="0.25">
      <c r="A44" s="83" t="s">
        <v>121</v>
      </c>
      <c r="L44" s="83">
        <f ca="1">-(L20-H20)</f>
        <v>130.654083326121</v>
      </c>
    </row>
    <row r="45" spans="1:60" ht="15" x14ac:dyDescent="0.4">
      <c r="A45" s="83" t="s">
        <v>122</v>
      </c>
      <c r="L45" s="153">
        <f ca="1">-(L37-H37)</f>
        <v>1102.8134490519581</v>
      </c>
    </row>
    <row r="46" spans="1:60" ht="13.8" thickBot="1" x14ac:dyDescent="0.3">
      <c r="A46" s="154" t="s">
        <v>123</v>
      </c>
      <c r="L46" s="155">
        <f ca="1">SUM(L43:L45)</f>
        <v>10977.372090243354</v>
      </c>
    </row>
    <row r="47" spans="1:60" ht="13.8" thickTop="1" x14ac:dyDescent="0.25"/>
    <row r="49" spans="12:12" x14ac:dyDescent="0.25">
      <c r="L49" s="147"/>
    </row>
    <row r="50" spans="12:12" x14ac:dyDescent="0.25">
      <c r="L50" s="147"/>
    </row>
    <row r="51" spans="12:12" x14ac:dyDescent="0.25">
      <c r="L51" s="156"/>
    </row>
  </sheetData>
  <pageMargins left="0.7" right="0.7" top="0.75" bottom="0.75" header="0.3" footer="0.3"/>
  <pageSetup scale="91" orientation="landscape" r:id="rId1"/>
  <headerFooter>
    <oddHeader>&amp;Z&amp;F&amp;RPage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037"/>
  <sheetViews>
    <sheetView showGridLines="0" zoomScale="85" zoomScaleNormal="85" zoomScaleSheetLayoutView="90" workbookViewId="0">
      <selection activeCell="A4" sqref="A3:A4"/>
    </sheetView>
  </sheetViews>
  <sheetFormatPr defaultRowHeight="13.2" x14ac:dyDescent="0.25"/>
  <cols>
    <col min="1" max="1" width="43.6640625" style="83" customWidth="1"/>
    <col min="2" max="2" width="7.44140625" style="83" customWidth="1"/>
    <col min="3" max="3" width="7.44140625" style="83" bestFit="1" customWidth="1"/>
    <col min="4" max="4" width="9.6640625" style="83" customWidth="1"/>
    <col min="5" max="5" width="2.6640625" style="83" customWidth="1"/>
    <col min="6" max="6" width="2.88671875" style="83" customWidth="1"/>
    <col min="7" max="60" width="9.6640625" style="83" customWidth="1"/>
    <col min="61" max="256" width="9.109375" style="83"/>
    <col min="257" max="257" width="43.6640625" style="83" customWidth="1"/>
    <col min="258" max="258" width="7.44140625" style="83" customWidth="1"/>
    <col min="259" max="259" width="7.44140625" style="83" bestFit="1" customWidth="1"/>
    <col min="260" max="260" width="9.6640625" style="83" customWidth="1"/>
    <col min="261" max="261" width="2.6640625" style="83" customWidth="1"/>
    <col min="262" max="262" width="2.88671875" style="83" customWidth="1"/>
    <col min="263" max="316" width="9.6640625" style="83" customWidth="1"/>
    <col min="317" max="512" width="9.109375" style="83"/>
    <col min="513" max="513" width="43.6640625" style="83" customWidth="1"/>
    <col min="514" max="514" width="7.44140625" style="83" customWidth="1"/>
    <col min="515" max="515" width="7.44140625" style="83" bestFit="1" customWidth="1"/>
    <col min="516" max="516" width="9.6640625" style="83" customWidth="1"/>
    <col min="517" max="517" width="2.6640625" style="83" customWidth="1"/>
    <col min="518" max="518" width="2.88671875" style="83" customWidth="1"/>
    <col min="519" max="572" width="9.6640625" style="83" customWidth="1"/>
    <col min="573" max="768" width="9.109375" style="83"/>
    <col min="769" max="769" width="43.6640625" style="83" customWidth="1"/>
    <col min="770" max="770" width="7.44140625" style="83" customWidth="1"/>
    <col min="771" max="771" width="7.44140625" style="83" bestFit="1" customWidth="1"/>
    <col min="772" max="772" width="9.6640625" style="83" customWidth="1"/>
    <col min="773" max="773" width="2.6640625" style="83" customWidth="1"/>
    <col min="774" max="774" width="2.88671875" style="83" customWidth="1"/>
    <col min="775" max="828" width="9.6640625" style="83" customWidth="1"/>
    <col min="829" max="1024" width="9.109375" style="83"/>
    <col min="1025" max="1025" width="43.6640625" style="83" customWidth="1"/>
    <col min="1026" max="1026" width="7.44140625" style="83" customWidth="1"/>
    <col min="1027" max="1027" width="7.44140625" style="83" bestFit="1" customWidth="1"/>
    <col min="1028" max="1028" width="9.6640625" style="83" customWidth="1"/>
    <col min="1029" max="1029" width="2.6640625" style="83" customWidth="1"/>
    <col min="1030" max="1030" width="2.88671875" style="83" customWidth="1"/>
    <col min="1031" max="1084" width="9.6640625" style="83" customWidth="1"/>
    <col min="1085" max="1280" width="9.109375" style="83"/>
    <col min="1281" max="1281" width="43.6640625" style="83" customWidth="1"/>
    <col min="1282" max="1282" width="7.44140625" style="83" customWidth="1"/>
    <col min="1283" max="1283" width="7.44140625" style="83" bestFit="1" customWidth="1"/>
    <col min="1284" max="1284" width="9.6640625" style="83" customWidth="1"/>
    <col min="1285" max="1285" width="2.6640625" style="83" customWidth="1"/>
    <col min="1286" max="1286" width="2.88671875" style="83" customWidth="1"/>
    <col min="1287" max="1340" width="9.6640625" style="83" customWidth="1"/>
    <col min="1341" max="1536" width="9.109375" style="83"/>
    <col min="1537" max="1537" width="43.6640625" style="83" customWidth="1"/>
    <col min="1538" max="1538" width="7.44140625" style="83" customWidth="1"/>
    <col min="1539" max="1539" width="7.44140625" style="83" bestFit="1" customWidth="1"/>
    <col min="1540" max="1540" width="9.6640625" style="83" customWidth="1"/>
    <col min="1541" max="1541" width="2.6640625" style="83" customWidth="1"/>
    <col min="1542" max="1542" width="2.88671875" style="83" customWidth="1"/>
    <col min="1543" max="1596" width="9.6640625" style="83" customWidth="1"/>
    <col min="1597" max="1792" width="9.109375" style="83"/>
    <col min="1793" max="1793" width="43.6640625" style="83" customWidth="1"/>
    <col min="1794" max="1794" width="7.44140625" style="83" customWidth="1"/>
    <col min="1795" max="1795" width="7.44140625" style="83" bestFit="1" customWidth="1"/>
    <col min="1796" max="1796" width="9.6640625" style="83" customWidth="1"/>
    <col min="1797" max="1797" width="2.6640625" style="83" customWidth="1"/>
    <col min="1798" max="1798" width="2.88671875" style="83" customWidth="1"/>
    <col min="1799" max="1852" width="9.6640625" style="83" customWidth="1"/>
    <col min="1853" max="2048" width="9.109375" style="83"/>
    <col min="2049" max="2049" width="43.6640625" style="83" customWidth="1"/>
    <col min="2050" max="2050" width="7.44140625" style="83" customWidth="1"/>
    <col min="2051" max="2051" width="7.44140625" style="83" bestFit="1" customWidth="1"/>
    <col min="2052" max="2052" width="9.6640625" style="83" customWidth="1"/>
    <col min="2053" max="2053" width="2.6640625" style="83" customWidth="1"/>
    <col min="2054" max="2054" width="2.88671875" style="83" customWidth="1"/>
    <col min="2055" max="2108" width="9.6640625" style="83" customWidth="1"/>
    <col min="2109" max="2304" width="9.109375" style="83"/>
    <col min="2305" max="2305" width="43.6640625" style="83" customWidth="1"/>
    <col min="2306" max="2306" width="7.44140625" style="83" customWidth="1"/>
    <col min="2307" max="2307" width="7.44140625" style="83" bestFit="1" customWidth="1"/>
    <col min="2308" max="2308" width="9.6640625" style="83" customWidth="1"/>
    <col min="2309" max="2309" width="2.6640625" style="83" customWidth="1"/>
    <col min="2310" max="2310" width="2.88671875" style="83" customWidth="1"/>
    <col min="2311" max="2364" width="9.6640625" style="83" customWidth="1"/>
    <col min="2365" max="2560" width="9.109375" style="83"/>
    <col min="2561" max="2561" width="43.6640625" style="83" customWidth="1"/>
    <col min="2562" max="2562" width="7.44140625" style="83" customWidth="1"/>
    <col min="2563" max="2563" width="7.44140625" style="83" bestFit="1" customWidth="1"/>
    <col min="2564" max="2564" width="9.6640625" style="83" customWidth="1"/>
    <col min="2565" max="2565" width="2.6640625" style="83" customWidth="1"/>
    <col min="2566" max="2566" width="2.88671875" style="83" customWidth="1"/>
    <col min="2567" max="2620" width="9.6640625" style="83" customWidth="1"/>
    <col min="2621" max="2816" width="9.109375" style="83"/>
    <col min="2817" max="2817" width="43.6640625" style="83" customWidth="1"/>
    <col min="2818" max="2818" width="7.44140625" style="83" customWidth="1"/>
    <col min="2819" max="2819" width="7.44140625" style="83" bestFit="1" customWidth="1"/>
    <col min="2820" max="2820" width="9.6640625" style="83" customWidth="1"/>
    <col min="2821" max="2821" width="2.6640625" style="83" customWidth="1"/>
    <col min="2822" max="2822" width="2.88671875" style="83" customWidth="1"/>
    <col min="2823" max="2876" width="9.6640625" style="83" customWidth="1"/>
    <col min="2877" max="3072" width="9.109375" style="83"/>
    <col min="3073" max="3073" width="43.6640625" style="83" customWidth="1"/>
    <col min="3074" max="3074" width="7.44140625" style="83" customWidth="1"/>
    <col min="3075" max="3075" width="7.44140625" style="83" bestFit="1" customWidth="1"/>
    <col min="3076" max="3076" width="9.6640625" style="83" customWidth="1"/>
    <col min="3077" max="3077" width="2.6640625" style="83" customWidth="1"/>
    <col min="3078" max="3078" width="2.88671875" style="83" customWidth="1"/>
    <col min="3079" max="3132" width="9.6640625" style="83" customWidth="1"/>
    <col min="3133" max="3328" width="9.109375" style="83"/>
    <col min="3329" max="3329" width="43.6640625" style="83" customWidth="1"/>
    <col min="3330" max="3330" width="7.44140625" style="83" customWidth="1"/>
    <col min="3331" max="3331" width="7.44140625" style="83" bestFit="1" customWidth="1"/>
    <col min="3332" max="3332" width="9.6640625" style="83" customWidth="1"/>
    <col min="3333" max="3333" width="2.6640625" style="83" customWidth="1"/>
    <col min="3334" max="3334" width="2.88671875" style="83" customWidth="1"/>
    <col min="3335" max="3388" width="9.6640625" style="83" customWidth="1"/>
    <col min="3389" max="3584" width="9.109375" style="83"/>
    <col min="3585" max="3585" width="43.6640625" style="83" customWidth="1"/>
    <col min="3586" max="3586" width="7.44140625" style="83" customWidth="1"/>
    <col min="3587" max="3587" width="7.44140625" style="83" bestFit="1" customWidth="1"/>
    <col min="3588" max="3588" width="9.6640625" style="83" customWidth="1"/>
    <col min="3589" max="3589" width="2.6640625" style="83" customWidth="1"/>
    <col min="3590" max="3590" width="2.88671875" style="83" customWidth="1"/>
    <col min="3591" max="3644" width="9.6640625" style="83" customWidth="1"/>
    <col min="3645" max="3840" width="9.109375" style="83"/>
    <col min="3841" max="3841" width="43.6640625" style="83" customWidth="1"/>
    <col min="3842" max="3842" width="7.44140625" style="83" customWidth="1"/>
    <col min="3843" max="3843" width="7.44140625" style="83" bestFit="1" customWidth="1"/>
    <col min="3844" max="3844" width="9.6640625" style="83" customWidth="1"/>
    <col min="3845" max="3845" width="2.6640625" style="83" customWidth="1"/>
    <col min="3846" max="3846" width="2.88671875" style="83" customWidth="1"/>
    <col min="3847" max="3900" width="9.6640625" style="83" customWidth="1"/>
    <col min="3901" max="4096" width="9.109375" style="83"/>
    <col min="4097" max="4097" width="43.6640625" style="83" customWidth="1"/>
    <col min="4098" max="4098" width="7.44140625" style="83" customWidth="1"/>
    <col min="4099" max="4099" width="7.44140625" style="83" bestFit="1" customWidth="1"/>
    <col min="4100" max="4100" width="9.6640625" style="83" customWidth="1"/>
    <col min="4101" max="4101" width="2.6640625" style="83" customWidth="1"/>
    <col min="4102" max="4102" width="2.88671875" style="83" customWidth="1"/>
    <col min="4103" max="4156" width="9.6640625" style="83" customWidth="1"/>
    <col min="4157" max="4352" width="9.109375" style="83"/>
    <col min="4353" max="4353" width="43.6640625" style="83" customWidth="1"/>
    <col min="4354" max="4354" width="7.44140625" style="83" customWidth="1"/>
    <col min="4355" max="4355" width="7.44140625" style="83" bestFit="1" customWidth="1"/>
    <col min="4356" max="4356" width="9.6640625" style="83" customWidth="1"/>
    <col min="4357" max="4357" width="2.6640625" style="83" customWidth="1"/>
    <col min="4358" max="4358" width="2.88671875" style="83" customWidth="1"/>
    <col min="4359" max="4412" width="9.6640625" style="83" customWidth="1"/>
    <col min="4413" max="4608" width="9.109375" style="83"/>
    <col min="4609" max="4609" width="43.6640625" style="83" customWidth="1"/>
    <col min="4610" max="4610" width="7.44140625" style="83" customWidth="1"/>
    <col min="4611" max="4611" width="7.44140625" style="83" bestFit="1" customWidth="1"/>
    <col min="4612" max="4612" width="9.6640625" style="83" customWidth="1"/>
    <col min="4613" max="4613" width="2.6640625" style="83" customWidth="1"/>
    <col min="4614" max="4614" width="2.88671875" style="83" customWidth="1"/>
    <col min="4615" max="4668" width="9.6640625" style="83" customWidth="1"/>
    <col min="4669" max="4864" width="9.109375" style="83"/>
    <col min="4865" max="4865" width="43.6640625" style="83" customWidth="1"/>
    <col min="4866" max="4866" width="7.44140625" style="83" customWidth="1"/>
    <col min="4867" max="4867" width="7.44140625" style="83" bestFit="1" customWidth="1"/>
    <col min="4868" max="4868" width="9.6640625" style="83" customWidth="1"/>
    <col min="4869" max="4869" width="2.6640625" style="83" customWidth="1"/>
    <col min="4870" max="4870" width="2.88671875" style="83" customWidth="1"/>
    <col min="4871" max="4924" width="9.6640625" style="83" customWidth="1"/>
    <col min="4925" max="5120" width="9.109375" style="83"/>
    <col min="5121" max="5121" width="43.6640625" style="83" customWidth="1"/>
    <col min="5122" max="5122" width="7.44140625" style="83" customWidth="1"/>
    <col min="5123" max="5123" width="7.44140625" style="83" bestFit="1" customWidth="1"/>
    <col min="5124" max="5124" width="9.6640625" style="83" customWidth="1"/>
    <col min="5125" max="5125" width="2.6640625" style="83" customWidth="1"/>
    <col min="5126" max="5126" width="2.88671875" style="83" customWidth="1"/>
    <col min="5127" max="5180" width="9.6640625" style="83" customWidth="1"/>
    <col min="5181" max="5376" width="9.109375" style="83"/>
    <col min="5377" max="5377" width="43.6640625" style="83" customWidth="1"/>
    <col min="5378" max="5378" width="7.44140625" style="83" customWidth="1"/>
    <col min="5379" max="5379" width="7.44140625" style="83" bestFit="1" customWidth="1"/>
    <col min="5380" max="5380" width="9.6640625" style="83" customWidth="1"/>
    <col min="5381" max="5381" width="2.6640625" style="83" customWidth="1"/>
    <col min="5382" max="5382" width="2.88671875" style="83" customWidth="1"/>
    <col min="5383" max="5436" width="9.6640625" style="83" customWidth="1"/>
    <col min="5437" max="5632" width="9.109375" style="83"/>
    <col min="5633" max="5633" width="43.6640625" style="83" customWidth="1"/>
    <col min="5634" max="5634" width="7.44140625" style="83" customWidth="1"/>
    <col min="5635" max="5635" width="7.44140625" style="83" bestFit="1" customWidth="1"/>
    <col min="5636" max="5636" width="9.6640625" style="83" customWidth="1"/>
    <col min="5637" max="5637" width="2.6640625" style="83" customWidth="1"/>
    <col min="5638" max="5638" width="2.88671875" style="83" customWidth="1"/>
    <col min="5639" max="5692" width="9.6640625" style="83" customWidth="1"/>
    <col min="5693" max="5888" width="9.109375" style="83"/>
    <col min="5889" max="5889" width="43.6640625" style="83" customWidth="1"/>
    <col min="5890" max="5890" width="7.44140625" style="83" customWidth="1"/>
    <col min="5891" max="5891" width="7.44140625" style="83" bestFit="1" customWidth="1"/>
    <col min="5892" max="5892" width="9.6640625" style="83" customWidth="1"/>
    <col min="5893" max="5893" width="2.6640625" style="83" customWidth="1"/>
    <col min="5894" max="5894" width="2.88671875" style="83" customWidth="1"/>
    <col min="5895" max="5948" width="9.6640625" style="83" customWidth="1"/>
    <col min="5949" max="6144" width="9.109375" style="83"/>
    <col min="6145" max="6145" width="43.6640625" style="83" customWidth="1"/>
    <col min="6146" max="6146" width="7.44140625" style="83" customWidth="1"/>
    <col min="6147" max="6147" width="7.44140625" style="83" bestFit="1" customWidth="1"/>
    <col min="6148" max="6148" width="9.6640625" style="83" customWidth="1"/>
    <col min="6149" max="6149" width="2.6640625" style="83" customWidth="1"/>
    <col min="6150" max="6150" width="2.88671875" style="83" customWidth="1"/>
    <col min="6151" max="6204" width="9.6640625" style="83" customWidth="1"/>
    <col min="6205" max="6400" width="9.109375" style="83"/>
    <col min="6401" max="6401" width="43.6640625" style="83" customWidth="1"/>
    <col min="6402" max="6402" width="7.44140625" style="83" customWidth="1"/>
    <col min="6403" max="6403" width="7.44140625" style="83" bestFit="1" customWidth="1"/>
    <col min="6404" max="6404" width="9.6640625" style="83" customWidth="1"/>
    <col min="6405" max="6405" width="2.6640625" style="83" customWidth="1"/>
    <col min="6406" max="6406" width="2.88671875" style="83" customWidth="1"/>
    <col min="6407" max="6460" width="9.6640625" style="83" customWidth="1"/>
    <col min="6461" max="6656" width="9.109375" style="83"/>
    <col min="6657" max="6657" width="43.6640625" style="83" customWidth="1"/>
    <col min="6658" max="6658" width="7.44140625" style="83" customWidth="1"/>
    <col min="6659" max="6659" width="7.44140625" style="83" bestFit="1" customWidth="1"/>
    <col min="6660" max="6660" width="9.6640625" style="83" customWidth="1"/>
    <col min="6661" max="6661" width="2.6640625" style="83" customWidth="1"/>
    <col min="6662" max="6662" width="2.88671875" style="83" customWidth="1"/>
    <col min="6663" max="6716" width="9.6640625" style="83" customWidth="1"/>
    <col min="6717" max="6912" width="9.109375" style="83"/>
    <col min="6913" max="6913" width="43.6640625" style="83" customWidth="1"/>
    <col min="6914" max="6914" width="7.44140625" style="83" customWidth="1"/>
    <col min="6915" max="6915" width="7.44140625" style="83" bestFit="1" customWidth="1"/>
    <col min="6916" max="6916" width="9.6640625" style="83" customWidth="1"/>
    <col min="6917" max="6917" width="2.6640625" style="83" customWidth="1"/>
    <col min="6918" max="6918" width="2.88671875" style="83" customWidth="1"/>
    <col min="6919" max="6972" width="9.6640625" style="83" customWidth="1"/>
    <col min="6973" max="7168" width="9.109375" style="83"/>
    <col min="7169" max="7169" width="43.6640625" style="83" customWidth="1"/>
    <col min="7170" max="7170" width="7.44140625" style="83" customWidth="1"/>
    <col min="7171" max="7171" width="7.44140625" style="83" bestFit="1" customWidth="1"/>
    <col min="7172" max="7172" width="9.6640625" style="83" customWidth="1"/>
    <col min="7173" max="7173" width="2.6640625" style="83" customWidth="1"/>
    <col min="7174" max="7174" width="2.88671875" style="83" customWidth="1"/>
    <col min="7175" max="7228" width="9.6640625" style="83" customWidth="1"/>
    <col min="7229" max="7424" width="9.109375" style="83"/>
    <col min="7425" max="7425" width="43.6640625" style="83" customWidth="1"/>
    <col min="7426" max="7426" width="7.44140625" style="83" customWidth="1"/>
    <col min="7427" max="7427" width="7.44140625" style="83" bestFit="1" customWidth="1"/>
    <col min="7428" max="7428" width="9.6640625" style="83" customWidth="1"/>
    <col min="7429" max="7429" width="2.6640625" style="83" customWidth="1"/>
    <col min="7430" max="7430" width="2.88671875" style="83" customWidth="1"/>
    <col min="7431" max="7484" width="9.6640625" style="83" customWidth="1"/>
    <col min="7485" max="7680" width="9.109375" style="83"/>
    <col min="7681" max="7681" width="43.6640625" style="83" customWidth="1"/>
    <col min="7682" max="7682" width="7.44140625" style="83" customWidth="1"/>
    <col min="7683" max="7683" width="7.44140625" style="83" bestFit="1" customWidth="1"/>
    <col min="7684" max="7684" width="9.6640625" style="83" customWidth="1"/>
    <col min="7685" max="7685" width="2.6640625" style="83" customWidth="1"/>
    <col min="7686" max="7686" width="2.88671875" style="83" customWidth="1"/>
    <col min="7687" max="7740" width="9.6640625" style="83" customWidth="1"/>
    <col min="7741" max="7936" width="9.109375" style="83"/>
    <col min="7937" max="7937" width="43.6640625" style="83" customWidth="1"/>
    <col min="7938" max="7938" width="7.44140625" style="83" customWidth="1"/>
    <col min="7939" max="7939" width="7.44140625" style="83" bestFit="1" customWidth="1"/>
    <col min="7940" max="7940" width="9.6640625" style="83" customWidth="1"/>
    <col min="7941" max="7941" width="2.6640625" style="83" customWidth="1"/>
    <col min="7942" max="7942" width="2.88671875" style="83" customWidth="1"/>
    <col min="7943" max="7996" width="9.6640625" style="83" customWidth="1"/>
    <col min="7997" max="8192" width="9.109375" style="83"/>
    <col min="8193" max="8193" width="43.6640625" style="83" customWidth="1"/>
    <col min="8194" max="8194" width="7.44140625" style="83" customWidth="1"/>
    <col min="8195" max="8195" width="7.44140625" style="83" bestFit="1" customWidth="1"/>
    <col min="8196" max="8196" width="9.6640625" style="83" customWidth="1"/>
    <col min="8197" max="8197" width="2.6640625" style="83" customWidth="1"/>
    <col min="8198" max="8198" width="2.88671875" style="83" customWidth="1"/>
    <col min="8199" max="8252" width="9.6640625" style="83" customWidth="1"/>
    <col min="8253" max="8448" width="9.109375" style="83"/>
    <col min="8449" max="8449" width="43.6640625" style="83" customWidth="1"/>
    <col min="8450" max="8450" width="7.44140625" style="83" customWidth="1"/>
    <col min="8451" max="8451" width="7.44140625" style="83" bestFit="1" customWidth="1"/>
    <col min="8452" max="8452" width="9.6640625" style="83" customWidth="1"/>
    <col min="8453" max="8453" width="2.6640625" style="83" customWidth="1"/>
    <col min="8454" max="8454" width="2.88671875" style="83" customWidth="1"/>
    <col min="8455" max="8508" width="9.6640625" style="83" customWidth="1"/>
    <col min="8509" max="8704" width="9.109375" style="83"/>
    <col min="8705" max="8705" width="43.6640625" style="83" customWidth="1"/>
    <col min="8706" max="8706" width="7.44140625" style="83" customWidth="1"/>
    <col min="8707" max="8707" width="7.44140625" style="83" bestFit="1" customWidth="1"/>
    <col min="8708" max="8708" width="9.6640625" style="83" customWidth="1"/>
    <col min="8709" max="8709" width="2.6640625" style="83" customWidth="1"/>
    <col min="8710" max="8710" width="2.88671875" style="83" customWidth="1"/>
    <col min="8711" max="8764" width="9.6640625" style="83" customWidth="1"/>
    <col min="8765" max="8960" width="9.109375" style="83"/>
    <col min="8961" max="8961" width="43.6640625" style="83" customWidth="1"/>
    <col min="8962" max="8962" width="7.44140625" style="83" customWidth="1"/>
    <col min="8963" max="8963" width="7.44140625" style="83" bestFit="1" customWidth="1"/>
    <col min="8964" max="8964" width="9.6640625" style="83" customWidth="1"/>
    <col min="8965" max="8965" width="2.6640625" style="83" customWidth="1"/>
    <col min="8966" max="8966" width="2.88671875" style="83" customWidth="1"/>
    <col min="8967" max="9020" width="9.6640625" style="83" customWidth="1"/>
    <col min="9021" max="9216" width="9.109375" style="83"/>
    <col min="9217" max="9217" width="43.6640625" style="83" customWidth="1"/>
    <col min="9218" max="9218" width="7.44140625" style="83" customWidth="1"/>
    <col min="9219" max="9219" width="7.44140625" style="83" bestFit="1" customWidth="1"/>
    <col min="9220" max="9220" width="9.6640625" style="83" customWidth="1"/>
    <col min="9221" max="9221" width="2.6640625" style="83" customWidth="1"/>
    <col min="9222" max="9222" width="2.88671875" style="83" customWidth="1"/>
    <col min="9223" max="9276" width="9.6640625" style="83" customWidth="1"/>
    <col min="9277" max="9472" width="9.109375" style="83"/>
    <col min="9473" max="9473" width="43.6640625" style="83" customWidth="1"/>
    <col min="9474" max="9474" width="7.44140625" style="83" customWidth="1"/>
    <col min="9475" max="9475" width="7.44140625" style="83" bestFit="1" customWidth="1"/>
    <col min="9476" max="9476" width="9.6640625" style="83" customWidth="1"/>
    <col min="9477" max="9477" width="2.6640625" style="83" customWidth="1"/>
    <col min="9478" max="9478" width="2.88671875" style="83" customWidth="1"/>
    <col min="9479" max="9532" width="9.6640625" style="83" customWidth="1"/>
    <col min="9533" max="9728" width="9.109375" style="83"/>
    <col min="9729" max="9729" width="43.6640625" style="83" customWidth="1"/>
    <col min="9730" max="9730" width="7.44140625" style="83" customWidth="1"/>
    <col min="9731" max="9731" width="7.44140625" style="83" bestFit="1" customWidth="1"/>
    <col min="9732" max="9732" width="9.6640625" style="83" customWidth="1"/>
    <col min="9733" max="9733" width="2.6640625" style="83" customWidth="1"/>
    <col min="9734" max="9734" width="2.88671875" style="83" customWidth="1"/>
    <col min="9735" max="9788" width="9.6640625" style="83" customWidth="1"/>
    <col min="9789" max="9984" width="9.109375" style="83"/>
    <col min="9985" max="9985" width="43.6640625" style="83" customWidth="1"/>
    <col min="9986" max="9986" width="7.44140625" style="83" customWidth="1"/>
    <col min="9987" max="9987" width="7.44140625" style="83" bestFit="1" customWidth="1"/>
    <col min="9988" max="9988" width="9.6640625" style="83" customWidth="1"/>
    <col min="9989" max="9989" width="2.6640625" style="83" customWidth="1"/>
    <col min="9990" max="9990" width="2.88671875" style="83" customWidth="1"/>
    <col min="9991" max="10044" width="9.6640625" style="83" customWidth="1"/>
    <col min="10045" max="10240" width="9.109375" style="83"/>
    <col min="10241" max="10241" width="43.6640625" style="83" customWidth="1"/>
    <col min="10242" max="10242" width="7.44140625" style="83" customWidth="1"/>
    <col min="10243" max="10243" width="7.44140625" style="83" bestFit="1" customWidth="1"/>
    <col min="10244" max="10244" width="9.6640625" style="83" customWidth="1"/>
    <col min="10245" max="10245" width="2.6640625" style="83" customWidth="1"/>
    <col min="10246" max="10246" width="2.88671875" style="83" customWidth="1"/>
    <col min="10247" max="10300" width="9.6640625" style="83" customWidth="1"/>
    <col min="10301" max="10496" width="9.109375" style="83"/>
    <col min="10497" max="10497" width="43.6640625" style="83" customWidth="1"/>
    <col min="10498" max="10498" width="7.44140625" style="83" customWidth="1"/>
    <col min="10499" max="10499" width="7.44140625" style="83" bestFit="1" customWidth="1"/>
    <col min="10500" max="10500" width="9.6640625" style="83" customWidth="1"/>
    <col min="10501" max="10501" width="2.6640625" style="83" customWidth="1"/>
    <col min="10502" max="10502" width="2.88671875" style="83" customWidth="1"/>
    <col min="10503" max="10556" width="9.6640625" style="83" customWidth="1"/>
    <col min="10557" max="10752" width="9.109375" style="83"/>
    <col min="10753" max="10753" width="43.6640625" style="83" customWidth="1"/>
    <col min="10754" max="10754" width="7.44140625" style="83" customWidth="1"/>
    <col min="10755" max="10755" width="7.44140625" style="83" bestFit="1" customWidth="1"/>
    <col min="10756" max="10756" width="9.6640625" style="83" customWidth="1"/>
    <col min="10757" max="10757" width="2.6640625" style="83" customWidth="1"/>
    <col min="10758" max="10758" width="2.88671875" style="83" customWidth="1"/>
    <col min="10759" max="10812" width="9.6640625" style="83" customWidth="1"/>
    <col min="10813" max="11008" width="9.109375" style="83"/>
    <col min="11009" max="11009" width="43.6640625" style="83" customWidth="1"/>
    <col min="11010" max="11010" width="7.44140625" style="83" customWidth="1"/>
    <col min="11011" max="11011" width="7.44140625" style="83" bestFit="1" customWidth="1"/>
    <col min="11012" max="11012" width="9.6640625" style="83" customWidth="1"/>
    <col min="11013" max="11013" width="2.6640625" style="83" customWidth="1"/>
    <col min="11014" max="11014" width="2.88671875" style="83" customWidth="1"/>
    <col min="11015" max="11068" width="9.6640625" style="83" customWidth="1"/>
    <col min="11069" max="11264" width="9.109375" style="83"/>
    <col min="11265" max="11265" width="43.6640625" style="83" customWidth="1"/>
    <col min="11266" max="11266" width="7.44140625" style="83" customWidth="1"/>
    <col min="11267" max="11267" width="7.44140625" style="83" bestFit="1" customWidth="1"/>
    <col min="11268" max="11268" width="9.6640625" style="83" customWidth="1"/>
    <col min="11269" max="11269" width="2.6640625" style="83" customWidth="1"/>
    <col min="11270" max="11270" width="2.88671875" style="83" customWidth="1"/>
    <col min="11271" max="11324" width="9.6640625" style="83" customWidth="1"/>
    <col min="11325" max="11520" width="9.109375" style="83"/>
    <col min="11521" max="11521" width="43.6640625" style="83" customWidth="1"/>
    <col min="11522" max="11522" width="7.44140625" style="83" customWidth="1"/>
    <col min="11523" max="11523" width="7.44140625" style="83" bestFit="1" customWidth="1"/>
    <col min="11524" max="11524" width="9.6640625" style="83" customWidth="1"/>
    <col min="11525" max="11525" width="2.6640625" style="83" customWidth="1"/>
    <col min="11526" max="11526" width="2.88671875" style="83" customWidth="1"/>
    <col min="11527" max="11580" width="9.6640625" style="83" customWidth="1"/>
    <col min="11581" max="11776" width="9.109375" style="83"/>
    <col min="11777" max="11777" width="43.6640625" style="83" customWidth="1"/>
    <col min="11778" max="11778" width="7.44140625" style="83" customWidth="1"/>
    <col min="11779" max="11779" width="7.44140625" style="83" bestFit="1" customWidth="1"/>
    <col min="11780" max="11780" width="9.6640625" style="83" customWidth="1"/>
    <col min="11781" max="11781" width="2.6640625" style="83" customWidth="1"/>
    <col min="11782" max="11782" width="2.88671875" style="83" customWidth="1"/>
    <col min="11783" max="11836" width="9.6640625" style="83" customWidth="1"/>
    <col min="11837" max="12032" width="9.109375" style="83"/>
    <col min="12033" max="12033" width="43.6640625" style="83" customWidth="1"/>
    <col min="12034" max="12034" width="7.44140625" style="83" customWidth="1"/>
    <col min="12035" max="12035" width="7.44140625" style="83" bestFit="1" customWidth="1"/>
    <col min="12036" max="12036" width="9.6640625" style="83" customWidth="1"/>
    <col min="12037" max="12037" width="2.6640625" style="83" customWidth="1"/>
    <col min="12038" max="12038" width="2.88671875" style="83" customWidth="1"/>
    <col min="12039" max="12092" width="9.6640625" style="83" customWidth="1"/>
    <col min="12093" max="12288" width="9.109375" style="83"/>
    <col min="12289" max="12289" width="43.6640625" style="83" customWidth="1"/>
    <col min="12290" max="12290" width="7.44140625" style="83" customWidth="1"/>
    <col min="12291" max="12291" width="7.44140625" style="83" bestFit="1" customWidth="1"/>
    <col min="12292" max="12292" width="9.6640625" style="83" customWidth="1"/>
    <col min="12293" max="12293" width="2.6640625" style="83" customWidth="1"/>
    <col min="12294" max="12294" width="2.88671875" style="83" customWidth="1"/>
    <col min="12295" max="12348" width="9.6640625" style="83" customWidth="1"/>
    <col min="12349" max="12544" width="9.109375" style="83"/>
    <col min="12545" max="12545" width="43.6640625" style="83" customWidth="1"/>
    <col min="12546" max="12546" width="7.44140625" style="83" customWidth="1"/>
    <col min="12547" max="12547" width="7.44140625" style="83" bestFit="1" customWidth="1"/>
    <col min="12548" max="12548" width="9.6640625" style="83" customWidth="1"/>
    <col min="12549" max="12549" width="2.6640625" style="83" customWidth="1"/>
    <col min="12550" max="12550" width="2.88671875" style="83" customWidth="1"/>
    <col min="12551" max="12604" width="9.6640625" style="83" customWidth="1"/>
    <col min="12605" max="12800" width="9.109375" style="83"/>
    <col min="12801" max="12801" width="43.6640625" style="83" customWidth="1"/>
    <col min="12802" max="12802" width="7.44140625" style="83" customWidth="1"/>
    <col min="12803" max="12803" width="7.44140625" style="83" bestFit="1" customWidth="1"/>
    <col min="12804" max="12804" width="9.6640625" style="83" customWidth="1"/>
    <col min="12805" max="12805" width="2.6640625" style="83" customWidth="1"/>
    <col min="12806" max="12806" width="2.88671875" style="83" customWidth="1"/>
    <col min="12807" max="12860" width="9.6640625" style="83" customWidth="1"/>
    <col min="12861" max="13056" width="9.109375" style="83"/>
    <col min="13057" max="13057" width="43.6640625" style="83" customWidth="1"/>
    <col min="13058" max="13058" width="7.44140625" style="83" customWidth="1"/>
    <col min="13059" max="13059" width="7.44140625" style="83" bestFit="1" customWidth="1"/>
    <col min="13060" max="13060" width="9.6640625" style="83" customWidth="1"/>
    <col min="13061" max="13061" width="2.6640625" style="83" customWidth="1"/>
    <col min="13062" max="13062" width="2.88671875" style="83" customWidth="1"/>
    <col min="13063" max="13116" width="9.6640625" style="83" customWidth="1"/>
    <col min="13117" max="13312" width="9.109375" style="83"/>
    <col min="13313" max="13313" width="43.6640625" style="83" customWidth="1"/>
    <col min="13314" max="13314" width="7.44140625" style="83" customWidth="1"/>
    <col min="13315" max="13315" width="7.44140625" style="83" bestFit="1" customWidth="1"/>
    <col min="13316" max="13316" width="9.6640625" style="83" customWidth="1"/>
    <col min="13317" max="13317" width="2.6640625" style="83" customWidth="1"/>
    <col min="13318" max="13318" width="2.88671875" style="83" customWidth="1"/>
    <col min="13319" max="13372" width="9.6640625" style="83" customWidth="1"/>
    <col min="13373" max="13568" width="9.109375" style="83"/>
    <col min="13569" max="13569" width="43.6640625" style="83" customWidth="1"/>
    <col min="13570" max="13570" width="7.44140625" style="83" customWidth="1"/>
    <col min="13571" max="13571" width="7.44140625" style="83" bestFit="1" customWidth="1"/>
    <col min="13572" max="13572" width="9.6640625" style="83" customWidth="1"/>
    <col min="13573" max="13573" width="2.6640625" style="83" customWidth="1"/>
    <col min="13574" max="13574" width="2.88671875" style="83" customWidth="1"/>
    <col min="13575" max="13628" width="9.6640625" style="83" customWidth="1"/>
    <col min="13629" max="13824" width="9.109375" style="83"/>
    <col min="13825" max="13825" width="43.6640625" style="83" customWidth="1"/>
    <col min="13826" max="13826" width="7.44140625" style="83" customWidth="1"/>
    <col min="13827" max="13827" width="7.44140625" style="83" bestFit="1" customWidth="1"/>
    <col min="13828" max="13828" width="9.6640625" style="83" customWidth="1"/>
    <col min="13829" max="13829" width="2.6640625" style="83" customWidth="1"/>
    <col min="13830" max="13830" width="2.88671875" style="83" customWidth="1"/>
    <col min="13831" max="13884" width="9.6640625" style="83" customWidth="1"/>
    <col min="13885" max="14080" width="9.109375" style="83"/>
    <col min="14081" max="14081" width="43.6640625" style="83" customWidth="1"/>
    <col min="14082" max="14082" width="7.44140625" style="83" customWidth="1"/>
    <col min="14083" max="14083" width="7.44140625" style="83" bestFit="1" customWidth="1"/>
    <col min="14084" max="14084" width="9.6640625" style="83" customWidth="1"/>
    <col min="14085" max="14085" width="2.6640625" style="83" customWidth="1"/>
    <col min="14086" max="14086" width="2.88671875" style="83" customWidth="1"/>
    <col min="14087" max="14140" width="9.6640625" style="83" customWidth="1"/>
    <col min="14141" max="14336" width="9.109375" style="83"/>
    <col min="14337" max="14337" width="43.6640625" style="83" customWidth="1"/>
    <col min="14338" max="14338" width="7.44140625" style="83" customWidth="1"/>
    <col min="14339" max="14339" width="7.44140625" style="83" bestFit="1" customWidth="1"/>
    <col min="14340" max="14340" width="9.6640625" style="83" customWidth="1"/>
    <col min="14341" max="14341" width="2.6640625" style="83" customWidth="1"/>
    <col min="14342" max="14342" width="2.88671875" style="83" customWidth="1"/>
    <col min="14343" max="14396" width="9.6640625" style="83" customWidth="1"/>
    <col min="14397" max="14592" width="9.109375" style="83"/>
    <col min="14593" max="14593" width="43.6640625" style="83" customWidth="1"/>
    <col min="14594" max="14594" width="7.44140625" style="83" customWidth="1"/>
    <col min="14595" max="14595" width="7.44140625" style="83" bestFit="1" customWidth="1"/>
    <col min="14596" max="14596" width="9.6640625" style="83" customWidth="1"/>
    <col min="14597" max="14597" width="2.6640625" style="83" customWidth="1"/>
    <col min="14598" max="14598" width="2.88671875" style="83" customWidth="1"/>
    <col min="14599" max="14652" width="9.6640625" style="83" customWidth="1"/>
    <col min="14653" max="14848" width="9.109375" style="83"/>
    <col min="14849" max="14849" width="43.6640625" style="83" customWidth="1"/>
    <col min="14850" max="14850" width="7.44140625" style="83" customWidth="1"/>
    <col min="14851" max="14851" width="7.44140625" style="83" bestFit="1" customWidth="1"/>
    <col min="14852" max="14852" width="9.6640625" style="83" customWidth="1"/>
    <col min="14853" max="14853" width="2.6640625" style="83" customWidth="1"/>
    <col min="14854" max="14854" width="2.88671875" style="83" customWidth="1"/>
    <col min="14855" max="14908" width="9.6640625" style="83" customWidth="1"/>
    <col min="14909" max="15104" width="9.109375" style="83"/>
    <col min="15105" max="15105" width="43.6640625" style="83" customWidth="1"/>
    <col min="15106" max="15106" width="7.44140625" style="83" customWidth="1"/>
    <col min="15107" max="15107" width="7.44140625" style="83" bestFit="1" customWidth="1"/>
    <col min="15108" max="15108" width="9.6640625" style="83" customWidth="1"/>
    <col min="15109" max="15109" width="2.6640625" style="83" customWidth="1"/>
    <col min="15110" max="15110" width="2.88671875" style="83" customWidth="1"/>
    <col min="15111" max="15164" width="9.6640625" style="83" customWidth="1"/>
    <col min="15165" max="15360" width="9.109375" style="83"/>
    <col min="15361" max="15361" width="43.6640625" style="83" customWidth="1"/>
    <col min="15362" max="15362" width="7.44140625" style="83" customWidth="1"/>
    <col min="15363" max="15363" width="7.44140625" style="83" bestFit="1" customWidth="1"/>
    <col min="15364" max="15364" width="9.6640625" style="83" customWidth="1"/>
    <col min="15365" max="15365" width="2.6640625" style="83" customWidth="1"/>
    <col min="15366" max="15366" width="2.88671875" style="83" customWidth="1"/>
    <col min="15367" max="15420" width="9.6640625" style="83" customWidth="1"/>
    <col min="15421" max="15616" width="9.109375" style="83"/>
    <col min="15617" max="15617" width="43.6640625" style="83" customWidth="1"/>
    <col min="15618" max="15618" width="7.44140625" style="83" customWidth="1"/>
    <col min="15619" max="15619" width="7.44140625" style="83" bestFit="1" customWidth="1"/>
    <col min="15620" max="15620" width="9.6640625" style="83" customWidth="1"/>
    <col min="15621" max="15621" width="2.6640625" style="83" customWidth="1"/>
    <col min="15622" max="15622" width="2.88671875" style="83" customWidth="1"/>
    <col min="15623" max="15676" width="9.6640625" style="83" customWidth="1"/>
    <col min="15677" max="15872" width="9.109375" style="83"/>
    <col min="15873" max="15873" width="43.6640625" style="83" customWidth="1"/>
    <col min="15874" max="15874" width="7.44140625" style="83" customWidth="1"/>
    <col min="15875" max="15875" width="7.44140625" style="83" bestFit="1" customWidth="1"/>
    <col min="15876" max="15876" width="9.6640625" style="83" customWidth="1"/>
    <col min="15877" max="15877" width="2.6640625" style="83" customWidth="1"/>
    <col min="15878" max="15878" width="2.88671875" style="83" customWidth="1"/>
    <col min="15879" max="15932" width="9.6640625" style="83" customWidth="1"/>
    <col min="15933" max="16128" width="9.109375" style="83"/>
    <col min="16129" max="16129" width="43.6640625" style="83" customWidth="1"/>
    <col min="16130" max="16130" width="7.44140625" style="83" customWidth="1"/>
    <col min="16131" max="16131" width="7.44140625" style="83" bestFit="1" customWidth="1"/>
    <col min="16132" max="16132" width="9.6640625" style="83" customWidth="1"/>
    <col min="16133" max="16133" width="2.6640625" style="83" customWidth="1"/>
    <col min="16134" max="16134" width="2.88671875" style="83" customWidth="1"/>
    <col min="16135" max="16188" width="9.6640625" style="83" customWidth="1"/>
    <col min="16189" max="16384" width="9.109375" style="83"/>
  </cols>
  <sheetData>
    <row r="1" spans="1:32" ht="15.6" x14ac:dyDescent="0.3">
      <c r="A1" s="63" t="s">
        <v>124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</row>
    <row r="2" spans="1:32" x14ac:dyDescent="0.25">
      <c r="A2" s="66" t="s">
        <v>72</v>
      </c>
      <c r="B2" s="66"/>
      <c r="G2" s="133"/>
      <c r="P2" s="134"/>
      <c r="Q2" s="135"/>
      <c r="R2" s="135"/>
      <c r="S2" s="135"/>
      <c r="T2" s="135"/>
      <c r="U2" s="135"/>
      <c r="V2" s="135"/>
      <c r="W2" s="136"/>
      <c r="X2" s="135"/>
      <c r="Y2" s="135"/>
      <c r="Z2" s="135"/>
      <c r="AA2" s="137"/>
      <c r="AB2" s="135"/>
      <c r="AC2" s="135"/>
      <c r="AD2" s="135"/>
      <c r="AE2" s="135"/>
      <c r="AF2" s="135"/>
    </row>
    <row r="3" spans="1:32" ht="18" x14ac:dyDescent="0.35">
      <c r="A3" s="7" t="s">
        <v>443</v>
      </c>
      <c r="B3" s="66"/>
      <c r="C3" s="157" t="s">
        <v>125</v>
      </c>
      <c r="G3" s="133"/>
      <c r="P3" s="134"/>
      <c r="Q3" s="135"/>
      <c r="R3" s="135"/>
      <c r="S3" s="135"/>
      <c r="T3" s="135"/>
      <c r="U3" s="135"/>
      <c r="V3" s="135"/>
      <c r="W3" s="136"/>
      <c r="X3" s="135"/>
      <c r="Y3" s="135"/>
      <c r="Z3" s="135"/>
      <c r="AA3" s="137"/>
      <c r="AB3" s="135"/>
      <c r="AC3" s="135"/>
      <c r="AD3" s="135"/>
      <c r="AE3" s="135"/>
      <c r="AF3" s="135"/>
    </row>
    <row r="4" spans="1:32" ht="18" x14ac:dyDescent="0.35">
      <c r="A4" s="7" t="s">
        <v>435</v>
      </c>
      <c r="C4" s="139" t="s">
        <v>126</v>
      </c>
      <c r="D4" s="139" t="s">
        <v>108</v>
      </c>
      <c r="E4" s="138"/>
      <c r="F4" s="138"/>
      <c r="G4" s="140">
        <f>'FPL Capex - Non Earning'!B7</f>
        <v>2012</v>
      </c>
      <c r="H4" s="141">
        <f t="shared" ref="H4:M4" si="0">G4+1</f>
        <v>2013</v>
      </c>
      <c r="I4" s="141">
        <f t="shared" si="0"/>
        <v>2014</v>
      </c>
      <c r="J4" s="141">
        <f t="shared" si="0"/>
        <v>2015</v>
      </c>
      <c r="K4" s="141">
        <f t="shared" si="0"/>
        <v>2016</v>
      </c>
      <c r="L4" s="141">
        <f t="shared" si="0"/>
        <v>2017</v>
      </c>
      <c r="M4" s="141">
        <f t="shared" si="0"/>
        <v>2018</v>
      </c>
      <c r="N4" s="100"/>
      <c r="O4" s="100"/>
      <c r="P4" s="158" t="s">
        <v>127</v>
      </c>
      <c r="Q4" s="137" t="s">
        <v>128</v>
      </c>
      <c r="R4" s="135"/>
      <c r="S4" s="159"/>
      <c r="T4" s="135"/>
      <c r="U4" s="135"/>
      <c r="V4" s="160"/>
      <c r="W4" s="160"/>
      <c r="X4" s="160"/>
      <c r="Y4" s="160"/>
      <c r="Z4" s="160"/>
      <c r="AA4" s="137"/>
      <c r="AB4" s="160"/>
      <c r="AC4" s="160"/>
      <c r="AD4" s="160"/>
      <c r="AE4" s="135"/>
      <c r="AF4" s="135"/>
    </row>
    <row r="5" spans="1:32" x14ac:dyDescent="0.25">
      <c r="A5" s="100" t="str">
        <f>'FPL Capex - Non Earning'!A8</f>
        <v>Power Delivery</v>
      </c>
      <c r="B5" s="100"/>
      <c r="C5" s="100"/>
      <c r="D5" s="100"/>
      <c r="E5" s="100"/>
      <c r="F5" s="100"/>
      <c r="P5" s="161"/>
      <c r="Q5" s="134"/>
      <c r="R5" s="160"/>
      <c r="S5" s="134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</row>
    <row r="6" spans="1:32" x14ac:dyDescent="0.25">
      <c r="A6" s="162" t="str">
        <f>'FPL Capex - Non Earning'!A9</f>
        <v>Growth</v>
      </c>
      <c r="B6" s="162"/>
      <c r="C6" s="100"/>
      <c r="D6" s="100"/>
      <c r="E6" s="100"/>
      <c r="F6" s="100"/>
      <c r="P6" s="161"/>
      <c r="Q6" s="134"/>
      <c r="R6" s="160"/>
      <c r="S6" s="134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</row>
    <row r="7" spans="1:32" x14ac:dyDescent="0.25">
      <c r="A7" s="163" t="str">
        <f>'FPL Capex - Non Earning'!A10</f>
        <v>New Service</v>
      </c>
      <c r="B7" s="163"/>
      <c r="C7" s="172">
        <v>0.03</v>
      </c>
      <c r="D7" s="144">
        <f>SUM(G7:M7)</f>
        <v>843.72751588999995</v>
      </c>
      <c r="E7" s="164"/>
      <c r="F7" s="164"/>
      <c r="G7" s="165">
        <f>+'FPL Capex - Non Earning'!B10</f>
        <v>46.712571629999999</v>
      </c>
      <c r="H7" s="165">
        <f>+'FPL Capex - Non Earning'!C10</f>
        <v>62.44466457</v>
      </c>
      <c r="I7" s="165">
        <f>+'FPL Capex - Non Earning'!D10</f>
        <v>104.92548499</v>
      </c>
      <c r="J7" s="165">
        <f>+'FPL Capex - Non Earning'!E10</f>
        <v>137.66185317</v>
      </c>
      <c r="K7" s="165">
        <f>+'FPL Capex - Non Earning'!F10</f>
        <v>143.11964619</v>
      </c>
      <c r="L7" s="165">
        <f>+'FPL Capex - Non Earning'!G10</f>
        <v>166.66806604999999</v>
      </c>
      <c r="M7" s="165">
        <f>+'FPL Capex - Non Earning'!H10</f>
        <v>182.19522928999999</v>
      </c>
      <c r="P7" s="166">
        <f>'FPL Capex - Non Earning'!K10</f>
        <v>1</v>
      </c>
      <c r="Q7" s="166" t="str">
        <f>'FPL Capex - Non Earning'!L10</f>
        <v>Power Delivery</v>
      </c>
      <c r="R7" s="102"/>
      <c r="S7" s="166"/>
      <c r="T7" s="135"/>
      <c r="U7" s="135"/>
      <c r="V7" s="102"/>
      <c r="W7" s="102"/>
      <c r="X7" s="102"/>
      <c r="Y7" s="102"/>
      <c r="Z7" s="102"/>
      <c r="AA7" s="135"/>
      <c r="AB7" s="167"/>
      <c r="AC7" s="102"/>
      <c r="AD7" s="102"/>
      <c r="AE7" s="135"/>
      <c r="AF7" s="135"/>
    </row>
    <row r="8" spans="1:32" x14ac:dyDescent="0.25">
      <c r="A8" s="163" t="str">
        <f>'FPL Capex - Non Earning'!A12</f>
        <v>Other</v>
      </c>
      <c r="B8" s="163"/>
      <c r="C8" s="172">
        <v>0.03</v>
      </c>
      <c r="D8" s="144">
        <f>SUM(G8:M8)</f>
        <v>1964.1163384500001</v>
      </c>
      <c r="E8" s="164"/>
      <c r="F8" s="164"/>
      <c r="G8" s="165">
        <f>+'FPL Capex - Non Earning'!B11+'FPL Capex - Non Earning'!B12</f>
        <v>181.73513417999999</v>
      </c>
      <c r="H8" s="165">
        <f>+'FPL Capex - Non Earning'!C11+'FPL Capex - Non Earning'!C12</f>
        <v>220.70773024000002</v>
      </c>
      <c r="I8" s="165">
        <f>+'FPL Capex - Non Earning'!D11+'FPL Capex - Non Earning'!D12</f>
        <v>192.76652103999999</v>
      </c>
      <c r="J8" s="165">
        <f>+'FPL Capex - Non Earning'!E11+'FPL Capex - Non Earning'!E12</f>
        <v>205.3926366</v>
      </c>
      <c r="K8" s="165">
        <f>+'FPL Capex - Non Earning'!F11+'FPL Capex - Non Earning'!F12</f>
        <v>320.40576757999997</v>
      </c>
      <c r="L8" s="165">
        <f>+'FPL Capex - Non Earning'!G11+'FPL Capex - Non Earning'!G12</f>
        <v>451.41679996999994</v>
      </c>
      <c r="M8" s="165">
        <f>+'FPL Capex - Non Earning'!H11+'FPL Capex - Non Earning'!H12</f>
        <v>391.69174883999995</v>
      </c>
      <c r="P8" s="166">
        <f ca="1">'FPL Capex - Non Earning'!K12</f>
        <v>2</v>
      </c>
      <c r="Q8" s="166" t="str">
        <f>'FPL Capex - Non Earning'!L12</f>
        <v>Power Delivery</v>
      </c>
      <c r="R8" s="102"/>
      <c r="S8" s="166"/>
      <c r="T8" s="135"/>
      <c r="U8" s="135"/>
      <c r="V8" s="102"/>
      <c r="W8" s="102"/>
      <c r="X8" s="102"/>
      <c r="Y8" s="102"/>
      <c r="Z8" s="102"/>
      <c r="AA8" s="135"/>
      <c r="AB8" s="167"/>
      <c r="AC8" s="102"/>
      <c r="AD8" s="102"/>
      <c r="AE8" s="135"/>
      <c r="AF8" s="135"/>
    </row>
    <row r="9" spans="1:32" x14ac:dyDescent="0.25">
      <c r="A9" s="168" t="s">
        <v>129</v>
      </c>
      <c r="B9" s="168"/>
      <c r="C9" s="154"/>
      <c r="D9" s="92">
        <f>SUM(G9:M9)</f>
        <v>2807.8438543399998</v>
      </c>
      <c r="E9" s="154"/>
      <c r="F9" s="154"/>
      <c r="G9" s="92">
        <f t="shared" ref="G9:M9" si="1">SUM(G7:G8)</f>
        <v>228.44770581</v>
      </c>
      <c r="H9" s="92">
        <f t="shared" si="1"/>
        <v>283.15239481000003</v>
      </c>
      <c r="I9" s="92">
        <f t="shared" si="1"/>
        <v>297.69200603000002</v>
      </c>
      <c r="J9" s="92">
        <f t="shared" si="1"/>
        <v>343.05448977000003</v>
      </c>
      <c r="K9" s="92">
        <f t="shared" si="1"/>
        <v>463.52541377</v>
      </c>
      <c r="L9" s="92">
        <f t="shared" si="1"/>
        <v>618.08486601999994</v>
      </c>
      <c r="M9" s="92">
        <f t="shared" si="1"/>
        <v>573.88697812999999</v>
      </c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</row>
    <row r="10" spans="1:32" x14ac:dyDescent="0.25">
      <c r="A10" s="162" t="str">
        <f>'FPL Capex - Non Earning'!A14</f>
        <v>Reliability</v>
      </c>
      <c r="B10" s="162"/>
      <c r="C10" s="100"/>
      <c r="D10" s="100"/>
      <c r="E10" s="100"/>
      <c r="F10" s="100"/>
      <c r="P10" s="135"/>
      <c r="Q10" s="135"/>
      <c r="R10" s="135"/>
      <c r="S10" s="135"/>
      <c r="T10" s="135"/>
      <c r="U10" s="135"/>
      <c r="V10" s="169"/>
      <c r="W10" s="169"/>
      <c r="X10" s="169"/>
      <c r="Y10" s="169"/>
      <c r="Z10" s="169"/>
      <c r="AA10" s="135"/>
      <c r="AB10" s="167"/>
      <c r="AC10" s="135"/>
      <c r="AD10" s="135"/>
      <c r="AE10" s="135"/>
      <c r="AF10" s="135"/>
    </row>
    <row r="11" spans="1:32" x14ac:dyDescent="0.25">
      <c r="A11" s="163" t="str">
        <f>'FPL Capex - Non Earning'!A15</f>
        <v>Smart Grid</v>
      </c>
      <c r="B11" s="163"/>
      <c r="C11" s="172">
        <v>0.03</v>
      </c>
      <c r="D11" s="144">
        <f t="shared" ref="D11:D16" si="2">SUM(G11:M11)</f>
        <v>65</v>
      </c>
      <c r="E11" s="164"/>
      <c r="F11" s="164"/>
      <c r="G11" s="165">
        <f>'FPL Capex - Non Earning'!B15</f>
        <v>0</v>
      </c>
      <c r="H11" s="165">
        <f>'FPL Capex - Non Earning'!C15</f>
        <v>2.1</v>
      </c>
      <c r="I11" s="165">
        <f>'FPL Capex - Non Earning'!D15</f>
        <v>5</v>
      </c>
      <c r="J11" s="165">
        <f>'FPL Capex - Non Earning'!E15</f>
        <v>17.399999999999999</v>
      </c>
      <c r="K11" s="165">
        <f>'FPL Capex - Non Earning'!F15</f>
        <v>35.9</v>
      </c>
      <c r="L11" s="165">
        <f>'FPL Capex - Non Earning'!G15</f>
        <v>4.4000000000000004</v>
      </c>
      <c r="M11" s="165">
        <f>'FPL Capex - Non Earning'!H15</f>
        <v>0.2</v>
      </c>
      <c r="P11" s="166">
        <f ca="1">'FPL Capex - Non Earning'!K15</f>
        <v>3</v>
      </c>
      <c r="Q11" s="166" t="str">
        <f>'FPL Capex - Non Earning'!L15</f>
        <v>Power Delivery</v>
      </c>
      <c r="R11" s="135"/>
      <c r="S11" s="135"/>
      <c r="T11" s="135"/>
      <c r="U11" s="135"/>
      <c r="V11" s="169"/>
      <c r="W11" s="169"/>
      <c r="X11" s="169"/>
      <c r="Y11" s="169"/>
      <c r="Z11" s="169"/>
      <c r="AA11" s="135"/>
      <c r="AB11" s="167"/>
      <c r="AC11" s="135"/>
      <c r="AD11" s="135"/>
      <c r="AE11" s="135"/>
      <c r="AF11" s="135"/>
    </row>
    <row r="12" spans="1:32" x14ac:dyDescent="0.25">
      <c r="A12" s="163" t="str">
        <f>'FPL Capex - Non Earning'!A16</f>
        <v>T&amp;S Planned Reliability</v>
      </c>
      <c r="B12" s="163"/>
      <c r="C12" s="172">
        <v>0.03</v>
      </c>
      <c r="D12" s="144">
        <f t="shared" si="2"/>
        <v>371.42080844999998</v>
      </c>
      <c r="E12" s="164"/>
      <c r="F12" s="164"/>
      <c r="G12" s="165">
        <f>'FPL Capex - Non Earning'!B16</f>
        <v>37.54458528</v>
      </c>
      <c r="H12" s="165">
        <f>'FPL Capex - Non Earning'!C16</f>
        <v>45.130806640000003</v>
      </c>
      <c r="I12" s="165">
        <f>'FPL Capex - Non Earning'!D16</f>
        <v>51.957855979999998</v>
      </c>
      <c r="J12" s="165">
        <f>'FPL Capex - Non Earning'!E16</f>
        <v>67.06759461</v>
      </c>
      <c r="K12" s="165">
        <f>'FPL Capex - Non Earning'!F16</f>
        <v>64.884034630000002</v>
      </c>
      <c r="L12" s="165">
        <f>'FPL Capex - Non Earning'!G16</f>
        <v>51.524243550000001</v>
      </c>
      <c r="M12" s="165">
        <f>'FPL Capex - Non Earning'!H16</f>
        <v>53.311687759999998</v>
      </c>
      <c r="P12" s="166">
        <f ca="1">'FPL Capex - Non Earning'!K17</f>
        <v>4</v>
      </c>
      <c r="Q12" s="166" t="str">
        <f>'FPL Capex - Non Earning'!L17</f>
        <v>Power Delivery</v>
      </c>
      <c r="R12" s="135"/>
      <c r="S12" s="135"/>
      <c r="T12" s="135"/>
      <c r="U12" s="135"/>
      <c r="V12" s="169"/>
      <c r="W12" s="169"/>
      <c r="X12" s="169"/>
      <c r="Y12" s="169"/>
      <c r="Z12" s="169"/>
      <c r="AA12" s="135"/>
      <c r="AB12" s="167"/>
      <c r="AC12" s="135"/>
      <c r="AD12" s="135"/>
      <c r="AE12" s="135"/>
      <c r="AF12" s="135"/>
    </row>
    <row r="13" spans="1:32" x14ac:dyDescent="0.25">
      <c r="A13" s="163" t="str">
        <f>'FPL Capex - Non Earning'!A17</f>
        <v>Distribution Automation</v>
      </c>
      <c r="B13" s="163"/>
      <c r="C13" s="172">
        <v>0.03</v>
      </c>
      <c r="D13" s="144">
        <f t="shared" si="2"/>
        <v>658.91030322000006</v>
      </c>
      <c r="E13" s="164"/>
      <c r="F13" s="164"/>
      <c r="G13" s="165">
        <f>'FPL Capex - Non Earning'!B17</f>
        <v>0.69159185000000001</v>
      </c>
      <c r="H13" s="165">
        <f>'FPL Capex - Non Earning'!C17</f>
        <v>12.69724059</v>
      </c>
      <c r="I13" s="165">
        <f>'FPL Capex - Non Earning'!D17</f>
        <v>38.17302171</v>
      </c>
      <c r="J13" s="165">
        <f>'FPL Capex - Non Earning'!E17</f>
        <v>210.26241271000001</v>
      </c>
      <c r="K13" s="165">
        <f>'FPL Capex - Non Earning'!F17</f>
        <v>179.80238237</v>
      </c>
      <c r="L13" s="165">
        <f>'FPL Capex - Non Earning'!G17</f>
        <v>144.97577179000001</v>
      </c>
      <c r="M13" s="165">
        <f>'FPL Capex - Non Earning'!H17</f>
        <v>72.307882199999995</v>
      </c>
      <c r="P13" s="166">
        <f ca="1">'FPL Capex - Non Earning'!K18</f>
        <v>5</v>
      </c>
      <c r="Q13" s="166" t="str">
        <f>'FPL Capex - Non Earning'!L18</f>
        <v>Power Delivery</v>
      </c>
      <c r="R13" s="135"/>
      <c r="S13" s="135"/>
      <c r="T13" s="135"/>
      <c r="U13" s="135"/>
      <c r="V13" s="169"/>
      <c r="W13" s="169"/>
      <c r="X13" s="169"/>
      <c r="Y13" s="169"/>
      <c r="Z13" s="169"/>
      <c r="AA13" s="135"/>
      <c r="AB13" s="167"/>
      <c r="AC13" s="135"/>
      <c r="AD13" s="135"/>
      <c r="AE13" s="135"/>
      <c r="AF13" s="135"/>
    </row>
    <row r="14" spans="1:32" x14ac:dyDescent="0.25">
      <c r="A14" s="163" t="str">
        <f>'FPL Capex - Non Earning'!A18</f>
        <v>Cable Rehab</v>
      </c>
      <c r="B14" s="163"/>
      <c r="C14" s="172">
        <v>0.03</v>
      </c>
      <c r="D14" s="144">
        <f t="shared" si="2"/>
        <v>334.41490274</v>
      </c>
      <c r="E14" s="164"/>
      <c r="F14" s="164"/>
      <c r="G14" s="165">
        <f>'FPL Capex - Non Earning'!B18</f>
        <v>43.163510279999997</v>
      </c>
      <c r="H14" s="165">
        <f>'FPL Capex - Non Earning'!C18</f>
        <v>42.681733090000002</v>
      </c>
      <c r="I14" s="165">
        <f>'FPL Capex - Non Earning'!D18</f>
        <v>43.566550360000001</v>
      </c>
      <c r="J14" s="165">
        <f>'FPL Capex - Non Earning'!E18</f>
        <v>46.92308602</v>
      </c>
      <c r="K14" s="165">
        <f>'FPL Capex - Non Earning'!F18</f>
        <v>51.522585030000002</v>
      </c>
      <c r="L14" s="165">
        <f>'FPL Capex - Non Earning'!G18</f>
        <v>52.795831319999998</v>
      </c>
      <c r="M14" s="165">
        <f>'FPL Capex - Non Earning'!H18</f>
        <v>53.761606639999997</v>
      </c>
      <c r="P14" s="166">
        <f ca="1">'FPL Capex - Non Earning'!K19</f>
        <v>6</v>
      </c>
      <c r="Q14" s="166" t="str">
        <f>'FPL Capex - Non Earning'!L19</f>
        <v>Power Delivery</v>
      </c>
      <c r="R14" s="135"/>
      <c r="S14" s="135"/>
      <c r="T14" s="135"/>
      <c r="U14" s="135"/>
      <c r="V14" s="169"/>
      <c r="W14" s="169"/>
      <c r="X14" s="169"/>
      <c r="Y14" s="169"/>
      <c r="Z14" s="169"/>
      <c r="AA14" s="135"/>
      <c r="AB14" s="167"/>
      <c r="AC14" s="135"/>
      <c r="AD14" s="135"/>
      <c r="AE14" s="135"/>
      <c r="AF14" s="135"/>
    </row>
    <row r="15" spans="1:32" x14ac:dyDescent="0.25">
      <c r="A15" s="163" t="str">
        <f>'FPL Capex - Non Earning'!A20</f>
        <v>Other Reliability</v>
      </c>
      <c r="B15" s="163"/>
      <c r="C15" s="172">
        <v>0.03</v>
      </c>
      <c r="D15" s="144">
        <f t="shared" si="2"/>
        <v>1057.4838403599999</v>
      </c>
      <c r="E15" s="164"/>
      <c r="F15" s="164"/>
      <c r="G15" s="165">
        <f>+'FPL Capex - Non Earning'!B19+'FPL Capex - Non Earning'!B20</f>
        <v>53.883840360000001</v>
      </c>
      <c r="H15" s="165">
        <f>+'FPL Capex - Non Earning'!C19+'FPL Capex - Non Earning'!C20</f>
        <v>39.799999999999997</v>
      </c>
      <c r="I15" s="165">
        <f>+'FPL Capex - Non Earning'!D19+'FPL Capex - Non Earning'!D20</f>
        <v>186.6</v>
      </c>
      <c r="J15" s="165">
        <f>+'FPL Capex - Non Earning'!E19+'FPL Capex - Non Earning'!E20</f>
        <v>272.89999999999998</v>
      </c>
      <c r="K15" s="165">
        <f>+'FPL Capex - Non Earning'!F19+'FPL Capex - Non Earning'!F20</f>
        <v>199.7</v>
      </c>
      <c r="L15" s="165">
        <f>+'FPL Capex - Non Earning'!G19+'FPL Capex - Non Earning'!G20</f>
        <v>205.8</v>
      </c>
      <c r="M15" s="165">
        <f>+'FPL Capex - Non Earning'!H19+'FPL Capex - Non Earning'!H20</f>
        <v>98.8</v>
      </c>
      <c r="P15" s="166">
        <f ca="1">'FPL Capex - Non Earning'!K20</f>
        <v>7</v>
      </c>
      <c r="Q15" s="166" t="str">
        <f>'FPL Capex - Non Earning'!L20</f>
        <v>Power Delivery</v>
      </c>
      <c r="R15" s="135"/>
      <c r="S15" s="135"/>
      <c r="T15" s="135"/>
      <c r="U15" s="135"/>
      <c r="V15" s="169"/>
      <c r="W15" s="169"/>
      <c r="X15" s="169"/>
      <c r="Y15" s="169"/>
      <c r="Z15" s="169"/>
      <c r="AA15" s="135"/>
      <c r="AB15" s="167"/>
      <c r="AC15" s="135"/>
      <c r="AD15" s="135"/>
      <c r="AE15" s="135"/>
      <c r="AF15" s="135"/>
    </row>
    <row r="16" spans="1:32" x14ac:dyDescent="0.25">
      <c r="A16" s="168" t="str">
        <f>'FPL Capex - Non Earning'!A21</f>
        <v>Total Reliability</v>
      </c>
      <c r="B16" s="168"/>
      <c r="C16" s="170"/>
      <c r="D16" s="92">
        <f t="shared" si="2"/>
        <v>2487.2298547700002</v>
      </c>
      <c r="E16" s="164"/>
      <c r="F16" s="164"/>
      <c r="G16" s="92">
        <f>SUM(G11:G15)</f>
        <v>135.28352777000001</v>
      </c>
      <c r="H16" s="92">
        <f t="shared" ref="H16:M16" si="3">SUM(H11:H15)</f>
        <v>142.40978031999998</v>
      </c>
      <c r="I16" s="92">
        <f t="shared" si="3"/>
        <v>325.29742805000001</v>
      </c>
      <c r="J16" s="92">
        <f t="shared" si="3"/>
        <v>614.55309334000003</v>
      </c>
      <c r="K16" s="92">
        <f t="shared" si="3"/>
        <v>531.80900202999999</v>
      </c>
      <c r="L16" s="92">
        <f t="shared" si="3"/>
        <v>459.49584665999998</v>
      </c>
      <c r="M16" s="92">
        <f t="shared" si="3"/>
        <v>278.3811766</v>
      </c>
      <c r="P16" s="135"/>
      <c r="Q16" s="135"/>
      <c r="R16" s="135"/>
      <c r="S16" s="135"/>
      <c r="T16" s="135"/>
      <c r="U16" s="135"/>
      <c r="V16" s="169"/>
      <c r="W16" s="169"/>
      <c r="X16" s="169"/>
      <c r="Y16" s="169"/>
      <c r="Z16" s="169"/>
      <c r="AA16" s="135"/>
      <c r="AB16" s="167"/>
      <c r="AC16" s="135"/>
      <c r="AD16" s="135"/>
      <c r="AE16" s="135"/>
      <c r="AF16" s="135"/>
    </row>
    <row r="17" spans="1:32" x14ac:dyDescent="0.25">
      <c r="A17" s="162" t="str">
        <f>'FPL Capex - Non Earning'!A22</f>
        <v>Regulatory</v>
      </c>
      <c r="B17" s="162"/>
      <c r="C17" s="170"/>
      <c r="D17" s="144"/>
      <c r="E17" s="164"/>
      <c r="F17" s="164"/>
      <c r="G17" s="165"/>
      <c r="H17" s="165"/>
      <c r="I17" s="165"/>
      <c r="J17" s="165"/>
      <c r="K17" s="165"/>
      <c r="L17" s="165"/>
      <c r="M17" s="165"/>
      <c r="P17" s="135"/>
      <c r="Q17" s="135"/>
      <c r="R17" s="135"/>
      <c r="S17" s="135"/>
      <c r="T17" s="135"/>
      <c r="U17" s="135"/>
      <c r="V17" s="169"/>
      <c r="W17" s="169"/>
      <c r="X17" s="169"/>
      <c r="Y17" s="169"/>
      <c r="Z17" s="169"/>
      <c r="AA17" s="135"/>
      <c r="AB17" s="167"/>
      <c r="AC17" s="135"/>
      <c r="AD17" s="135"/>
      <c r="AE17" s="135"/>
      <c r="AF17" s="135"/>
    </row>
    <row r="18" spans="1:32" x14ac:dyDescent="0.25">
      <c r="A18" s="163" t="str">
        <f>+'FPL Capex - Non Earning'!A23</f>
        <v>Feeder Hardening</v>
      </c>
      <c r="B18" s="163"/>
      <c r="C18" s="172">
        <v>3.4000000000000002E-2</v>
      </c>
      <c r="D18" s="144">
        <f t="shared" ref="D18:D29" si="4">SUM(G18:M18)</f>
        <v>2040.90441852</v>
      </c>
      <c r="E18" s="164"/>
      <c r="F18" s="164"/>
      <c r="G18" s="165">
        <f>+'FPL Capex - Non Earning'!B23</f>
        <v>48.153001760000002</v>
      </c>
      <c r="H18" s="165">
        <f>'FPL Capex - Non Earning'!C23</f>
        <v>99.673149539999997</v>
      </c>
      <c r="I18" s="165">
        <f>'FPL Capex - Non Earning'!D23</f>
        <v>154.98931260999998</v>
      </c>
      <c r="J18" s="165">
        <f>'FPL Capex - Non Earning'!E23</f>
        <v>177.94775197000001</v>
      </c>
      <c r="K18" s="165">
        <f>'FPL Capex - Non Earning'!F23</f>
        <v>350</v>
      </c>
      <c r="L18" s="165">
        <f>'FPL Capex - Non Earning'!G23</f>
        <v>475</v>
      </c>
      <c r="M18" s="165">
        <f>'FPL Capex - Non Earning'!H23</f>
        <v>735.14120263999996</v>
      </c>
      <c r="P18" s="166">
        <f ca="1">'FPL Capex - Non Earning'!K23</f>
        <v>8</v>
      </c>
      <c r="Q18" s="166" t="str">
        <f>'FPL Capex - Non Earning'!L23</f>
        <v>Power Delivery</v>
      </c>
      <c r="R18" s="135"/>
      <c r="S18" s="135"/>
      <c r="T18" s="135"/>
      <c r="U18" s="135"/>
      <c r="V18" s="169"/>
      <c r="W18" s="169"/>
      <c r="X18" s="169"/>
      <c r="Y18" s="169"/>
      <c r="Z18" s="169"/>
      <c r="AA18" s="135"/>
      <c r="AB18" s="167"/>
      <c r="AC18" s="135"/>
      <c r="AD18" s="135"/>
      <c r="AE18" s="135"/>
      <c r="AF18" s="135"/>
    </row>
    <row r="19" spans="1:32" x14ac:dyDescent="0.25">
      <c r="A19" s="163" t="str">
        <f>'FPL Capex - Non Earning'!A24</f>
        <v>Pole Program</v>
      </c>
      <c r="B19" s="163"/>
      <c r="C19" s="172">
        <v>3.4000000000000002E-2</v>
      </c>
      <c r="D19" s="144">
        <f t="shared" si="4"/>
        <v>361.11268684999999</v>
      </c>
      <c r="E19" s="164"/>
      <c r="F19" s="164"/>
      <c r="G19" s="165">
        <f>'FPL Capex - Non Earning'!B24</f>
        <v>52.714925370000003</v>
      </c>
      <c r="H19" s="165">
        <f>'FPL Capex - Non Earning'!C24</f>
        <v>55.498767700000002</v>
      </c>
      <c r="I19" s="165">
        <f>'FPL Capex - Non Earning'!D24</f>
        <v>66.23832428</v>
      </c>
      <c r="J19" s="165">
        <f>'FPL Capex - Non Earning'!E24</f>
        <v>61.477566789999997</v>
      </c>
      <c r="K19" s="165">
        <f>'FPL Capex - Non Earning'!F24</f>
        <v>39.624149750000001</v>
      </c>
      <c r="L19" s="165">
        <f>'FPL Capex - Non Earning'!G24</f>
        <v>41.676994190000002</v>
      </c>
      <c r="M19" s="165">
        <f>'FPL Capex - Non Earning'!H24</f>
        <v>43.881958769999997</v>
      </c>
      <c r="P19" s="166">
        <f ca="1">'FPL Capex - Non Earning'!K24</f>
        <v>9</v>
      </c>
      <c r="Q19" s="166" t="str">
        <f>'FPL Capex - Non Earning'!L24</f>
        <v>Power Delivery</v>
      </c>
      <c r="R19" s="135"/>
      <c r="S19" s="135"/>
      <c r="T19" s="135"/>
      <c r="U19" s="135"/>
      <c r="V19" s="169"/>
      <c r="W19" s="169"/>
      <c r="X19" s="169"/>
      <c r="Y19" s="169"/>
      <c r="Z19" s="169"/>
      <c r="AA19" s="135"/>
      <c r="AB19" s="167"/>
      <c r="AC19" s="135"/>
      <c r="AD19" s="135"/>
      <c r="AE19" s="135"/>
      <c r="AF19" s="135"/>
    </row>
    <row r="20" spans="1:32" x14ac:dyDescent="0.25">
      <c r="A20" s="163" t="str">
        <f>'FPL Capex - Non Earning'!A25</f>
        <v>T&amp;S Storm Secure</v>
      </c>
      <c r="B20" s="163"/>
      <c r="C20" s="172">
        <v>3.4000000000000002E-2</v>
      </c>
      <c r="D20" s="144">
        <f t="shared" si="4"/>
        <v>277.82219744000002</v>
      </c>
      <c r="E20" s="164"/>
      <c r="F20" s="164"/>
      <c r="G20" s="165">
        <f>'FPL Capex - Non Earning'!B25</f>
        <v>9.9248654399999996</v>
      </c>
      <c r="H20" s="165">
        <f>'FPL Capex - Non Earning'!C25</f>
        <v>27.445736870000001</v>
      </c>
      <c r="I20" s="165">
        <f>'FPL Capex - Non Earning'!D25</f>
        <v>47.965609209999997</v>
      </c>
      <c r="J20" s="165">
        <f>'FPL Capex - Non Earning'!E25</f>
        <v>44.707324649999997</v>
      </c>
      <c r="K20" s="165">
        <f>'FPL Capex - Non Earning'!F25</f>
        <v>45.80570127</v>
      </c>
      <c r="L20" s="165">
        <f>'FPL Capex - Non Earning'!G25</f>
        <v>50.945153759999997</v>
      </c>
      <c r="M20" s="165">
        <f>'FPL Capex - Non Earning'!H25</f>
        <v>51.027806239999997</v>
      </c>
      <c r="P20" s="166">
        <f ca="1">'FPL Capex - Non Earning'!K25</f>
        <v>10</v>
      </c>
      <c r="Q20" s="166" t="str">
        <f>'FPL Capex - Non Earning'!L25</f>
        <v>Power Delivery</v>
      </c>
      <c r="R20" s="135"/>
      <c r="S20" s="135"/>
      <c r="T20" s="135"/>
      <c r="U20" s="135"/>
      <c r="V20" s="169"/>
      <c r="W20" s="169"/>
      <c r="X20" s="169"/>
      <c r="Y20" s="169"/>
      <c r="Z20" s="169"/>
      <c r="AA20" s="135"/>
      <c r="AB20" s="167"/>
      <c r="AC20" s="135"/>
      <c r="AD20" s="135"/>
      <c r="AE20" s="135"/>
      <c r="AF20" s="135"/>
    </row>
    <row r="21" spans="1:32" x14ac:dyDescent="0.25">
      <c r="A21" s="163" t="str">
        <f>'FPL Capex - Non Earning'!A26</f>
        <v>Other</v>
      </c>
      <c r="B21" s="163"/>
      <c r="C21" s="172">
        <v>3.4000000000000002E-2</v>
      </c>
      <c r="D21" s="144">
        <f t="shared" si="4"/>
        <v>189.72495871000001</v>
      </c>
      <c r="E21" s="154"/>
      <c r="F21" s="154"/>
      <c r="G21" s="165">
        <f>'FPL Capex - Non Earning'!B26</f>
        <v>4.4249587100000003</v>
      </c>
      <c r="H21" s="165">
        <f>'FPL Capex - Non Earning'!C26</f>
        <v>30.3</v>
      </c>
      <c r="I21" s="165">
        <f>'FPL Capex - Non Earning'!D26</f>
        <v>31.2</v>
      </c>
      <c r="J21" s="165">
        <f>'FPL Capex - Non Earning'!E26</f>
        <v>13.1</v>
      </c>
      <c r="K21" s="165">
        <f>'FPL Capex - Non Earning'!F26</f>
        <v>35.9</v>
      </c>
      <c r="L21" s="165">
        <f>'FPL Capex - Non Earning'!G26</f>
        <v>36.6</v>
      </c>
      <c r="M21" s="165">
        <f>'FPL Capex - Non Earning'!H26</f>
        <v>38.200000000000003</v>
      </c>
      <c r="P21" s="166">
        <f ca="1">'FPL Capex - Non Earning'!K26</f>
        <v>11</v>
      </c>
      <c r="Q21" s="166" t="str">
        <f>'FPL Capex - Non Earning'!L26</f>
        <v>Power Delivery</v>
      </c>
      <c r="R21" s="135"/>
      <c r="S21" s="135"/>
      <c r="T21" s="135"/>
      <c r="U21" s="135"/>
      <c r="V21" s="169"/>
      <c r="W21" s="169"/>
      <c r="X21" s="169"/>
      <c r="Y21" s="169"/>
      <c r="Z21" s="169"/>
      <c r="AA21" s="135"/>
      <c r="AB21" s="167"/>
      <c r="AC21" s="135"/>
      <c r="AD21" s="135"/>
      <c r="AE21" s="135"/>
      <c r="AF21" s="135"/>
    </row>
    <row r="22" spans="1:32" x14ac:dyDescent="0.25">
      <c r="A22" s="168" t="str">
        <f>'FPL Capex - Non Earning'!A27</f>
        <v>Total Storm Secure</v>
      </c>
      <c r="B22" s="168"/>
      <c r="D22" s="92">
        <f t="shared" si="4"/>
        <v>2869.5642615199999</v>
      </c>
      <c r="G22" s="92">
        <f>SUM(G18:G21)</f>
        <v>115.21775128</v>
      </c>
      <c r="H22" s="92">
        <f t="shared" ref="H22:M22" si="5">SUM(H18:H21)</f>
        <v>212.91765411</v>
      </c>
      <c r="I22" s="92">
        <f t="shared" si="5"/>
        <v>300.3932461</v>
      </c>
      <c r="J22" s="92">
        <f t="shared" si="5"/>
        <v>297.23264341000004</v>
      </c>
      <c r="K22" s="92">
        <f t="shared" si="5"/>
        <v>471.32985101999998</v>
      </c>
      <c r="L22" s="92">
        <f t="shared" si="5"/>
        <v>604.22214795000002</v>
      </c>
      <c r="M22" s="92">
        <f t="shared" si="5"/>
        <v>868.25096765000001</v>
      </c>
      <c r="P22" s="135"/>
      <c r="Q22" s="135"/>
      <c r="R22" s="135"/>
      <c r="S22" s="135"/>
      <c r="T22" s="135"/>
      <c r="U22" s="135"/>
      <c r="V22" s="169"/>
      <c r="W22" s="169"/>
      <c r="X22" s="169"/>
      <c r="Y22" s="169"/>
      <c r="Z22" s="169"/>
      <c r="AA22" s="135"/>
      <c r="AB22" s="167"/>
      <c r="AC22" s="135"/>
      <c r="AD22" s="135"/>
      <c r="AE22" s="135"/>
      <c r="AF22" s="135"/>
    </row>
    <row r="23" spans="1:32" x14ac:dyDescent="0.25">
      <c r="A23" s="162" t="s">
        <v>209</v>
      </c>
      <c r="B23" s="162"/>
      <c r="C23" s="172">
        <v>0.03</v>
      </c>
      <c r="D23" s="283">
        <f t="shared" si="4"/>
        <v>458.21731161000002</v>
      </c>
      <c r="G23" s="284">
        <f>+'FPL Capex - Non Earning'!B28</f>
        <v>37.117311610000002</v>
      </c>
      <c r="H23" s="284">
        <f>+'FPL Capex - Non Earning'!C28</f>
        <v>33.200000000000003</v>
      </c>
      <c r="I23" s="284">
        <f>+'FPL Capex - Non Earning'!D28</f>
        <v>59</v>
      </c>
      <c r="J23" s="284">
        <f>+'FPL Capex - Non Earning'!E28</f>
        <v>69.400000000000006</v>
      </c>
      <c r="K23" s="284">
        <f>+'FPL Capex - Non Earning'!F28</f>
        <v>111.6</v>
      </c>
      <c r="L23" s="284">
        <f>+'FPL Capex - Non Earning'!G28</f>
        <v>85.3</v>
      </c>
      <c r="M23" s="284">
        <f>+'FPL Capex - Non Earning'!H28</f>
        <v>62.6</v>
      </c>
      <c r="P23" s="166" t="e">
        <f>'FPL Capex - Non Earning'!#REF!</f>
        <v>#REF!</v>
      </c>
      <c r="Q23" s="166" t="e">
        <f>'FPL Capex - Non Earning'!#REF!</f>
        <v>#REF!</v>
      </c>
      <c r="R23" s="135"/>
      <c r="S23" s="135"/>
      <c r="T23" s="135"/>
      <c r="U23" s="135"/>
      <c r="V23" s="169"/>
      <c r="W23" s="169"/>
      <c r="X23" s="169"/>
      <c r="Y23" s="169"/>
      <c r="Z23" s="169"/>
      <c r="AA23" s="135"/>
      <c r="AB23" s="167"/>
      <c r="AC23" s="135"/>
      <c r="AD23" s="135"/>
      <c r="AE23" s="135"/>
      <c r="AF23" s="135"/>
    </row>
    <row r="24" spans="1:32" x14ac:dyDescent="0.25">
      <c r="A24" s="162" t="s">
        <v>239</v>
      </c>
      <c r="B24" s="162"/>
      <c r="C24" s="172"/>
      <c r="D24" s="144">
        <f>SUM(D22:D23)</f>
        <v>3327.7815731299997</v>
      </c>
      <c r="G24" s="165">
        <f>SUM(G22:G23)</f>
        <v>152.33506289000002</v>
      </c>
      <c r="H24" s="165">
        <f t="shared" ref="H24:M24" si="6">SUM(H22:H23)</f>
        <v>246.11765410999999</v>
      </c>
      <c r="I24" s="165">
        <f t="shared" si="6"/>
        <v>359.3932461</v>
      </c>
      <c r="J24" s="165">
        <f t="shared" si="6"/>
        <v>366.63264341000001</v>
      </c>
      <c r="K24" s="165">
        <f t="shared" si="6"/>
        <v>582.92985102</v>
      </c>
      <c r="L24" s="165">
        <f t="shared" si="6"/>
        <v>689.52214794999998</v>
      </c>
      <c r="M24" s="165">
        <f t="shared" si="6"/>
        <v>930.85096765000003</v>
      </c>
      <c r="P24" s="166"/>
      <c r="Q24" s="166"/>
      <c r="R24" s="135"/>
      <c r="S24" s="135"/>
      <c r="T24" s="135"/>
      <c r="U24" s="135"/>
      <c r="V24" s="169"/>
      <c r="W24" s="169"/>
      <c r="X24" s="169"/>
      <c r="Y24" s="169"/>
      <c r="Z24" s="169"/>
      <c r="AA24" s="135"/>
      <c r="AB24" s="167"/>
      <c r="AC24" s="135"/>
      <c r="AD24" s="135"/>
      <c r="AE24" s="135"/>
      <c r="AF24" s="135"/>
    </row>
    <row r="25" spans="1:32" x14ac:dyDescent="0.25">
      <c r="A25" s="162"/>
      <c r="B25" s="162"/>
      <c r="C25" s="172"/>
      <c r="D25" s="144"/>
      <c r="G25" s="165"/>
      <c r="H25" s="165"/>
      <c r="I25" s="165"/>
      <c r="J25" s="165"/>
      <c r="K25" s="165"/>
      <c r="L25" s="165"/>
      <c r="M25" s="165"/>
      <c r="P25" s="166"/>
      <c r="Q25" s="166"/>
      <c r="R25" s="135"/>
      <c r="S25" s="135"/>
      <c r="T25" s="135"/>
      <c r="U25" s="135"/>
      <c r="V25" s="169"/>
      <c r="W25" s="169"/>
      <c r="X25" s="169"/>
      <c r="Y25" s="169"/>
      <c r="Z25" s="169"/>
      <c r="AA25" s="135"/>
      <c r="AB25" s="167"/>
      <c r="AC25" s="135"/>
      <c r="AD25" s="135"/>
      <c r="AE25" s="135"/>
      <c r="AF25" s="135"/>
    </row>
    <row r="26" spans="1:32" x14ac:dyDescent="0.25">
      <c r="A26" s="162" t="s">
        <v>385</v>
      </c>
      <c r="B26" s="162"/>
      <c r="C26" s="172"/>
      <c r="D26" s="144"/>
      <c r="G26" s="165"/>
      <c r="H26" s="165"/>
      <c r="I26" s="165"/>
      <c r="J26" s="165"/>
      <c r="K26" s="165"/>
      <c r="L26" s="165"/>
      <c r="M26" s="165"/>
      <c r="P26" s="166">
        <f>'FPL Capex - Non Earning'!K31</f>
        <v>0</v>
      </c>
      <c r="Q26" s="166">
        <f>'FPL Capex - Non Earning'!L31</f>
        <v>0</v>
      </c>
      <c r="R26" s="135"/>
      <c r="S26" s="135"/>
      <c r="T26" s="135"/>
      <c r="U26" s="135"/>
      <c r="V26" s="169"/>
      <c r="W26" s="169"/>
      <c r="X26" s="169"/>
      <c r="Y26" s="169"/>
      <c r="Z26" s="169"/>
      <c r="AA26" s="135"/>
      <c r="AB26" s="167"/>
      <c r="AC26" s="135"/>
      <c r="AD26" s="135"/>
      <c r="AE26" s="135"/>
      <c r="AF26" s="135"/>
    </row>
    <row r="27" spans="1:32" x14ac:dyDescent="0.25">
      <c r="A27" s="163" t="str">
        <f>'FPL Capex - Non Earning'!A32</f>
        <v>Fleet</v>
      </c>
      <c r="B27" s="162"/>
      <c r="C27" s="171">
        <v>0.03</v>
      </c>
      <c r="D27" s="144">
        <f t="shared" si="4"/>
        <v>293.67630729999996</v>
      </c>
      <c r="G27" s="165">
        <f>+'FPL Capex - Non Earning'!B32</f>
        <v>64.17426648</v>
      </c>
      <c r="H27" s="165">
        <f>'FPL Capex - Non Earning'!C32</f>
        <v>17.939050380000001</v>
      </c>
      <c r="I27" s="165">
        <f>'FPL Capex - Non Earning'!D32</f>
        <v>70.708080870000003</v>
      </c>
      <c r="J27" s="165">
        <f>'FPL Capex - Non Earning'!E32</f>
        <v>47.355600000000003</v>
      </c>
      <c r="K27" s="165">
        <f>'FPL Capex - Non Earning'!F32</f>
        <v>33.24987445</v>
      </c>
      <c r="L27" s="165">
        <f>'FPL Capex - Non Earning'!G32</f>
        <v>29.70919992</v>
      </c>
      <c r="M27" s="165">
        <f>'FPL Capex - Non Earning'!H32</f>
        <v>30.540235200000001</v>
      </c>
      <c r="P27" s="166">
        <f ca="1">'FPL Capex - Non Earning'!K32</f>
        <v>12</v>
      </c>
      <c r="Q27" s="166" t="str">
        <f>'FPL Capex - Non Earning'!L32</f>
        <v>Power Delivery</v>
      </c>
      <c r="R27" s="135"/>
      <c r="S27" s="135"/>
      <c r="T27" s="135"/>
      <c r="U27" s="135"/>
      <c r="V27" s="169"/>
      <c r="W27" s="169"/>
      <c r="X27" s="169"/>
      <c r="Y27" s="169"/>
      <c r="Z27" s="169"/>
      <c r="AA27" s="135"/>
      <c r="AB27" s="167"/>
      <c r="AC27" s="135"/>
      <c r="AD27" s="135"/>
      <c r="AE27" s="135"/>
      <c r="AF27" s="135"/>
    </row>
    <row r="28" spans="1:32" x14ac:dyDescent="0.25">
      <c r="A28" s="163" t="str">
        <f>'FPL Capex - Non Earning'!A36</f>
        <v>Other Requests</v>
      </c>
      <c r="B28" s="162"/>
      <c r="C28" s="171">
        <f>C27</f>
        <v>0.03</v>
      </c>
      <c r="D28" s="144">
        <f t="shared" si="4"/>
        <v>945.8092247400001</v>
      </c>
      <c r="G28" s="165">
        <f>+'FPL Capex - Non Earning'!B33+'FPL Capex - Non Earning'!B34+'FPL Capex - Non Earning'!B35+'FPL Capex - Non Earning'!B36</f>
        <v>79.247364489999995</v>
      </c>
      <c r="H28" s="165">
        <f>+'FPL Capex - Non Earning'!C33+'FPL Capex - Non Earning'!C34+'FPL Capex - Non Earning'!C35+'FPL Capex - Non Earning'!C36</f>
        <v>91.712868019999974</v>
      </c>
      <c r="I28" s="165">
        <f>+'FPL Capex - Non Earning'!D33+'FPL Capex - Non Earning'!D34+'FPL Capex - Non Earning'!D35+'FPL Capex - Non Earning'!D36</f>
        <v>160.43280572000003</v>
      </c>
      <c r="J28" s="165">
        <f>+'FPL Capex - Non Earning'!E33+'FPL Capex - Non Earning'!E34+'FPL Capex - Non Earning'!E35+'FPL Capex - Non Earning'!E36</f>
        <v>189.98680546999998</v>
      </c>
      <c r="K28" s="165">
        <f>+'FPL Capex - Non Earning'!F33+'FPL Capex - Non Earning'!F34+'FPL Capex - Non Earning'!F35+'FPL Capex - Non Earning'!F36</f>
        <v>133.08738343000005</v>
      </c>
      <c r="L28" s="165">
        <f>+'FPL Capex - Non Earning'!G33+'FPL Capex - Non Earning'!G34+'FPL Capex - Non Earning'!G35+'FPL Capex - Non Earning'!G36</f>
        <v>155.40188043999996</v>
      </c>
      <c r="M28" s="165">
        <f>+'FPL Capex - Non Earning'!H33+'FPL Capex - Non Earning'!H34+'FPL Capex - Non Earning'!H35+'FPL Capex - Non Earning'!H36</f>
        <v>135.94011717000004</v>
      </c>
      <c r="P28" s="166">
        <f ca="1">'FPL Capex - Non Earning'!K36</f>
        <v>13</v>
      </c>
      <c r="Q28" s="166" t="str">
        <f>'FPL Capex - Non Earning'!L36</f>
        <v>Power Delivery</v>
      </c>
      <c r="R28" s="135"/>
      <c r="S28" s="135"/>
      <c r="T28" s="135"/>
      <c r="U28" s="135"/>
      <c r="V28" s="169"/>
      <c r="W28" s="169"/>
      <c r="X28" s="169"/>
      <c r="Y28" s="169"/>
      <c r="Z28" s="169"/>
      <c r="AA28" s="135"/>
      <c r="AB28" s="167"/>
      <c r="AC28" s="135"/>
      <c r="AD28" s="135"/>
      <c r="AE28" s="135"/>
      <c r="AF28" s="135"/>
    </row>
    <row r="29" spans="1:32" x14ac:dyDescent="0.25">
      <c r="A29" s="168" t="str">
        <f>'FPL Capex - Non Earning'!A37</f>
        <v>Total Other</v>
      </c>
      <c r="B29" s="162"/>
      <c r="C29" s="172"/>
      <c r="D29" s="92">
        <f t="shared" si="4"/>
        <v>1239.48553204</v>
      </c>
      <c r="G29" s="92">
        <f>SUM(G27:G28)</f>
        <v>143.42163097</v>
      </c>
      <c r="H29" s="92">
        <f t="shared" ref="H29:M29" si="7">SUM(H27:H28)</f>
        <v>109.65191839999997</v>
      </c>
      <c r="I29" s="92">
        <f t="shared" si="7"/>
        <v>231.14088659000004</v>
      </c>
      <c r="J29" s="92">
        <f t="shared" si="7"/>
        <v>237.34240546999999</v>
      </c>
      <c r="K29" s="92">
        <f t="shared" si="7"/>
        <v>166.33725788000004</v>
      </c>
      <c r="L29" s="92">
        <f t="shared" si="7"/>
        <v>185.11108035999996</v>
      </c>
      <c r="M29" s="92">
        <f t="shared" si="7"/>
        <v>166.48035237000005</v>
      </c>
      <c r="P29" s="135"/>
      <c r="Q29" s="135"/>
      <c r="R29" s="135"/>
      <c r="S29" s="135"/>
      <c r="T29" s="135"/>
      <c r="U29" s="135"/>
      <c r="V29" s="169"/>
      <c r="W29" s="169"/>
      <c r="X29" s="169"/>
      <c r="Y29" s="169"/>
      <c r="Z29" s="169"/>
      <c r="AA29" s="135"/>
      <c r="AB29" s="167"/>
      <c r="AC29" s="135"/>
      <c r="AD29" s="135"/>
      <c r="AE29" s="135"/>
      <c r="AF29" s="135"/>
    </row>
    <row r="30" spans="1:32" x14ac:dyDescent="0.25">
      <c r="A30" s="162" t="str">
        <f>'FPL Capex - Non Earning'!A38</f>
        <v>Total Power Delivery</v>
      </c>
      <c r="B30" s="162"/>
      <c r="C30" s="173"/>
      <c r="D30" s="174">
        <f>+D9+D16+D24+D29</f>
        <v>9862.3408142799999</v>
      </c>
      <c r="E30" s="174">
        <f t="shared" ref="E30:M30" si="8">+E9+E16+E24+E29</f>
        <v>0</v>
      </c>
      <c r="F30" s="174"/>
      <c r="G30" s="174">
        <f t="shared" si="8"/>
        <v>659.48792744000002</v>
      </c>
      <c r="H30" s="174">
        <f t="shared" si="8"/>
        <v>781.33174764</v>
      </c>
      <c r="I30" s="174">
        <f t="shared" si="8"/>
        <v>1213.5235667700001</v>
      </c>
      <c r="J30" s="174">
        <f t="shared" si="8"/>
        <v>1561.58263199</v>
      </c>
      <c r="K30" s="174">
        <f t="shared" si="8"/>
        <v>1744.6015247</v>
      </c>
      <c r="L30" s="174">
        <f t="shared" si="8"/>
        <v>1952.2139409900001</v>
      </c>
      <c r="M30" s="174">
        <f t="shared" si="8"/>
        <v>1949.5994747500001</v>
      </c>
      <c r="P30" s="135"/>
      <c r="Q30" s="135"/>
      <c r="R30" s="135"/>
      <c r="S30" s="135"/>
      <c r="T30" s="135"/>
      <c r="U30" s="135"/>
      <c r="V30" s="169"/>
      <c r="W30" s="169"/>
      <c r="X30" s="169"/>
      <c r="Y30" s="169"/>
      <c r="Z30" s="169"/>
      <c r="AA30" s="135"/>
      <c r="AB30" s="167"/>
      <c r="AC30" s="135"/>
      <c r="AD30" s="135"/>
      <c r="AE30" s="135"/>
      <c r="AF30" s="135"/>
    </row>
    <row r="31" spans="1:32" x14ac:dyDescent="0.25">
      <c r="A31" s="163"/>
      <c r="B31" s="163"/>
      <c r="G31" s="175" t="b">
        <f>G30='FPL Capex - Non Earning'!B38</f>
        <v>0</v>
      </c>
      <c r="H31" s="175" t="b">
        <f>H30='FPL Capex - Non Earning'!C38</f>
        <v>1</v>
      </c>
      <c r="I31" s="175" t="b">
        <f>I30='FPL Capex - Non Earning'!D38</f>
        <v>1</v>
      </c>
      <c r="J31" s="175" t="b">
        <f>J30='FPL Capex - Non Earning'!E38</f>
        <v>1</v>
      </c>
      <c r="K31" s="175" t="b">
        <f>K30='FPL Capex - Non Earning'!F38</f>
        <v>1</v>
      </c>
      <c r="L31" s="175" t="b">
        <f>L30='FPL Capex - Non Earning'!G38</f>
        <v>1</v>
      </c>
      <c r="M31" s="175" t="b">
        <f>M30='FPL Capex - Non Earning'!H38</f>
        <v>1</v>
      </c>
      <c r="P31" s="135"/>
      <c r="Q31" s="135"/>
      <c r="R31" s="135"/>
      <c r="S31" s="135"/>
      <c r="T31" s="135"/>
      <c r="U31" s="135"/>
      <c r="V31" s="169"/>
      <c r="W31" s="169"/>
      <c r="X31" s="169"/>
      <c r="Y31" s="169"/>
      <c r="Z31" s="169"/>
      <c r="AA31" s="135"/>
      <c r="AB31" s="167"/>
      <c r="AC31" s="135"/>
      <c r="AD31" s="135"/>
      <c r="AE31" s="135"/>
      <c r="AF31" s="135"/>
    </row>
    <row r="32" spans="1:32" x14ac:dyDescent="0.25">
      <c r="A32" s="100" t="str">
        <f>'FPL Capex - Non Earning'!A40</f>
        <v>Power Generation</v>
      </c>
      <c r="B32" s="100"/>
      <c r="P32" s="135"/>
      <c r="Q32" s="135"/>
      <c r="R32" s="135"/>
      <c r="S32" s="135"/>
      <c r="T32" s="135"/>
      <c r="U32" s="135"/>
      <c r="V32" s="169"/>
      <c r="W32" s="169"/>
      <c r="X32" s="169"/>
      <c r="Y32" s="169"/>
      <c r="Z32" s="169"/>
      <c r="AA32" s="135"/>
      <c r="AB32" s="167"/>
      <c r="AC32" s="135"/>
      <c r="AD32" s="135"/>
      <c r="AE32" s="135"/>
      <c r="AF32" s="135"/>
    </row>
    <row r="33" spans="1:32" x14ac:dyDescent="0.25">
      <c r="A33" s="163" t="str">
        <f>'FPL Capex - Non Earning'!A41</f>
        <v>CT Overhauls (Outage Execution and Not Parts)</v>
      </c>
      <c r="B33" s="163"/>
      <c r="C33" s="172">
        <v>3.6999999999999998E-2</v>
      </c>
      <c r="D33" s="144">
        <f t="shared" ref="D33:D42" si="9">SUM(G33:M33)</f>
        <v>966.27153732000011</v>
      </c>
      <c r="G33" s="165">
        <f>'FPL Capex - Non Earning'!B41</f>
        <v>97.390287069999999</v>
      </c>
      <c r="H33" s="165">
        <f>'FPL Capex - Non Earning'!C41</f>
        <v>68.895621169999998</v>
      </c>
      <c r="I33" s="165">
        <f>'FPL Capex - Non Earning'!D41</f>
        <v>128.98562908000011</v>
      </c>
      <c r="J33" s="165">
        <f>'FPL Capex - Non Earning'!E41</f>
        <v>136</v>
      </c>
      <c r="K33" s="165">
        <f>'FPL Capex - Non Earning'!F41</f>
        <v>166</v>
      </c>
      <c r="L33" s="165">
        <f>'FPL Capex - Non Earning'!G41</f>
        <v>266</v>
      </c>
      <c r="M33" s="165">
        <f>'FPL Capex - Non Earning'!H41</f>
        <v>103</v>
      </c>
      <c r="P33" s="166">
        <f ca="1">'FPL Capex - Non Earning'!K41</f>
        <v>14</v>
      </c>
      <c r="Q33" s="166" t="str">
        <f>'FPL Capex - Non Earning'!L41</f>
        <v>Power Generation</v>
      </c>
      <c r="R33" s="135"/>
      <c r="S33" s="135"/>
      <c r="T33" s="135"/>
      <c r="U33" s="135"/>
      <c r="V33" s="169"/>
      <c r="W33" s="169"/>
      <c r="X33" s="169"/>
      <c r="Y33" s="169"/>
      <c r="Z33" s="169"/>
      <c r="AA33" s="135"/>
      <c r="AB33" s="167"/>
      <c r="AC33" s="135"/>
      <c r="AD33" s="135"/>
      <c r="AE33" s="135"/>
      <c r="AF33" s="135"/>
    </row>
    <row r="34" spans="1:32" x14ac:dyDescent="0.25">
      <c r="A34" s="163" t="str">
        <f>'FPL Capex - Non Earning'!A42</f>
        <v>CT Parts</v>
      </c>
      <c r="B34" s="163"/>
      <c r="C34" s="171">
        <f>C33</f>
        <v>3.6999999999999998E-2</v>
      </c>
      <c r="D34" s="144">
        <f t="shared" si="9"/>
        <v>1610.4831785400002</v>
      </c>
      <c r="G34" s="165">
        <f>'FPL Capex - Non Earning'!B42</f>
        <v>145.44047713</v>
      </c>
      <c r="H34" s="165">
        <f>'FPL Capex - Non Earning'!C42</f>
        <v>246.51842062</v>
      </c>
      <c r="I34" s="165">
        <f>'FPL Capex - Non Earning'!D42</f>
        <v>408.52428079000003</v>
      </c>
      <c r="J34" s="165">
        <f>'FPL Capex - Non Earning'!E42</f>
        <v>262</v>
      </c>
      <c r="K34" s="165">
        <f>'FPL Capex - Non Earning'!F42</f>
        <v>90</v>
      </c>
      <c r="L34" s="165">
        <f>'FPL Capex - Non Earning'!G42</f>
        <v>266</v>
      </c>
      <c r="M34" s="165">
        <f>'FPL Capex - Non Earning'!H42</f>
        <v>192</v>
      </c>
      <c r="P34" s="166">
        <f ca="1">'FPL Capex - Non Earning'!K42</f>
        <v>15</v>
      </c>
      <c r="Q34" s="166" t="str">
        <f>'FPL Capex - Non Earning'!L42</f>
        <v>Power Generation</v>
      </c>
      <c r="R34" s="135"/>
      <c r="S34" s="135"/>
      <c r="T34" s="135"/>
      <c r="U34" s="135"/>
      <c r="V34" s="169"/>
      <c r="W34" s="169"/>
      <c r="X34" s="169"/>
      <c r="Y34" s="169"/>
      <c r="Z34" s="169"/>
      <c r="AA34" s="135"/>
      <c r="AB34" s="167"/>
      <c r="AC34" s="135"/>
      <c r="AD34" s="135"/>
      <c r="AE34" s="135"/>
      <c r="AF34" s="135"/>
    </row>
    <row r="35" spans="1:32" x14ac:dyDescent="0.25">
      <c r="A35" s="163" t="str">
        <f>'FPL Capex - Non Earning'!A43</f>
        <v>Coal Sites</v>
      </c>
      <c r="B35" s="163"/>
      <c r="C35" s="171">
        <f t="shared" ref="C35:C41" si="10">C34</f>
        <v>3.6999999999999998E-2</v>
      </c>
      <c r="D35" s="144">
        <f t="shared" si="9"/>
        <v>155.39430339</v>
      </c>
      <c r="E35" s="100"/>
      <c r="F35" s="100"/>
      <c r="G35" s="165">
        <f>'FPL Capex - Non Earning'!B43</f>
        <v>19.605043569999999</v>
      </c>
      <c r="H35" s="165">
        <f>'FPL Capex - Non Earning'!C43</f>
        <v>11.892178739999999</v>
      </c>
      <c r="I35" s="165">
        <f>'FPL Capex - Non Earning'!D43</f>
        <v>27.897081080000003</v>
      </c>
      <c r="J35" s="165">
        <f>'FPL Capex - Non Earning'!E43</f>
        <v>13</v>
      </c>
      <c r="K35" s="165">
        <f>'FPL Capex - Non Earning'!F43</f>
        <v>24</v>
      </c>
      <c r="L35" s="165">
        <f>'FPL Capex - Non Earning'!G43</f>
        <v>18</v>
      </c>
      <c r="M35" s="165">
        <f>'FPL Capex - Non Earning'!H43</f>
        <v>41</v>
      </c>
      <c r="P35" s="166">
        <f ca="1">'FPL Capex - Non Earning'!K43</f>
        <v>16</v>
      </c>
      <c r="Q35" s="166" t="str">
        <f>'FPL Capex - Non Earning'!L43</f>
        <v>Power Generation</v>
      </c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67"/>
      <c r="AC35" s="135"/>
      <c r="AD35" s="135"/>
      <c r="AE35" s="135"/>
      <c r="AF35" s="135"/>
    </row>
    <row r="36" spans="1:32" x14ac:dyDescent="0.25">
      <c r="A36" s="163" t="str">
        <f>'FPL Capex - Non Earning'!A44</f>
        <v>Steam Sites</v>
      </c>
      <c r="B36" s="163"/>
      <c r="C36" s="171">
        <f t="shared" si="10"/>
        <v>3.6999999999999998E-2</v>
      </c>
      <c r="D36" s="144">
        <f t="shared" si="9"/>
        <v>375.85717856000002</v>
      </c>
      <c r="E36" s="164"/>
      <c r="F36" s="164"/>
      <c r="G36" s="165">
        <f>'FPL Capex - Non Earning'!B44</f>
        <v>38.910545020000001</v>
      </c>
      <c r="H36" s="165">
        <f>'FPL Capex - Non Earning'!C44</f>
        <v>56.786097099999999</v>
      </c>
      <c r="I36" s="165">
        <f>'FPL Capex - Non Earning'!D44</f>
        <v>40.160536440000001</v>
      </c>
      <c r="J36" s="165">
        <f>'FPL Capex - Non Earning'!E44</f>
        <v>69</v>
      </c>
      <c r="K36" s="165">
        <f>'FPL Capex - Non Earning'!F44</f>
        <v>43</v>
      </c>
      <c r="L36" s="165">
        <f>'FPL Capex - Non Earning'!G44</f>
        <v>66</v>
      </c>
      <c r="M36" s="165">
        <f>'FPL Capex - Non Earning'!H44</f>
        <v>62</v>
      </c>
      <c r="P36" s="166">
        <f ca="1">'FPL Capex - Non Earning'!K44</f>
        <v>17</v>
      </c>
      <c r="Q36" s="166" t="str">
        <f>'FPL Capex - Non Earning'!L44</f>
        <v>Power Generation</v>
      </c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</row>
    <row r="37" spans="1:32" x14ac:dyDescent="0.25">
      <c r="A37" s="163" t="str">
        <f>'FPL Capex - Non Earning'!A45</f>
        <v>Gas Turbines</v>
      </c>
      <c r="B37" s="163"/>
      <c r="C37" s="171">
        <f t="shared" si="10"/>
        <v>3.6999999999999998E-2</v>
      </c>
      <c r="D37" s="144">
        <f t="shared" si="9"/>
        <v>43.62615821</v>
      </c>
      <c r="E37" s="164"/>
      <c r="F37" s="164"/>
      <c r="G37" s="165">
        <f>'FPL Capex - Non Earning'!B45</f>
        <v>9.4063096500000007</v>
      </c>
      <c r="H37" s="165">
        <f>'FPL Capex - Non Earning'!C45</f>
        <v>4.62491523</v>
      </c>
      <c r="I37" s="165">
        <f>'FPL Capex - Non Earning'!D45</f>
        <v>3.5949333299999999</v>
      </c>
      <c r="J37" s="165">
        <f>'FPL Capex - Non Earning'!E45</f>
        <v>4</v>
      </c>
      <c r="K37" s="165">
        <f>'FPL Capex - Non Earning'!F45</f>
        <v>4</v>
      </c>
      <c r="L37" s="165">
        <f>'FPL Capex - Non Earning'!G45</f>
        <v>10</v>
      </c>
      <c r="M37" s="165">
        <f>'FPL Capex - Non Earning'!H45</f>
        <v>8</v>
      </c>
      <c r="P37" s="166">
        <f ca="1">'FPL Capex - Non Earning'!K45</f>
        <v>18</v>
      </c>
      <c r="Q37" s="166" t="str">
        <f>'FPL Capex - Non Earning'!L45</f>
        <v>Power Generation</v>
      </c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67"/>
      <c r="AC37" s="135"/>
      <c r="AD37" s="135"/>
      <c r="AE37" s="135"/>
      <c r="AF37" s="135"/>
    </row>
    <row r="38" spans="1:32" x14ac:dyDescent="0.25">
      <c r="A38" s="163" t="str">
        <f>'FPL Capex - Non Earning'!A46</f>
        <v>Turkey Point Unit 2 Dismantlement</v>
      </c>
      <c r="B38" s="163"/>
      <c r="C38" s="171">
        <f t="shared" si="10"/>
        <v>3.6999999999999998E-2</v>
      </c>
      <c r="D38" s="144">
        <f t="shared" si="9"/>
        <v>49.896202479999999</v>
      </c>
      <c r="E38" s="164"/>
      <c r="F38" s="164"/>
      <c r="G38" s="165">
        <f>'FPL Capex - Non Earning'!B46</f>
        <v>0</v>
      </c>
      <c r="H38" s="165">
        <f>'FPL Capex - Non Earning'!C46</f>
        <v>0.33774667999999997</v>
      </c>
      <c r="I38" s="165">
        <f>'FPL Capex - Non Earning'!D46</f>
        <v>4.5584557999999999</v>
      </c>
      <c r="J38" s="165">
        <f>'FPL Capex - Non Earning'!E46</f>
        <v>12</v>
      </c>
      <c r="K38" s="165">
        <f>'FPL Capex - Non Earning'!F46</f>
        <v>11</v>
      </c>
      <c r="L38" s="165">
        <f>'FPL Capex - Non Earning'!G46</f>
        <v>12</v>
      </c>
      <c r="M38" s="165">
        <f>'FPL Capex - Non Earning'!H46</f>
        <v>10</v>
      </c>
      <c r="P38" s="166">
        <f ca="1">'FPL Capex - Non Earning'!K46</f>
        <v>19</v>
      </c>
      <c r="Q38" s="166" t="str">
        <f>'FPL Capex - Non Earning'!L46</f>
        <v>Power Generation</v>
      </c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67"/>
      <c r="AC38" s="135"/>
      <c r="AD38" s="135"/>
      <c r="AE38" s="135"/>
      <c r="AF38" s="135"/>
    </row>
    <row r="39" spans="1:32" x14ac:dyDescent="0.25">
      <c r="A39" s="163" t="str">
        <f>'FPL Capex - Non Earning'!A47</f>
        <v>Putnam Dismantlement</v>
      </c>
      <c r="B39" s="163"/>
      <c r="C39" s="171">
        <f t="shared" si="10"/>
        <v>3.6999999999999998E-2</v>
      </c>
      <c r="D39" s="144">
        <f t="shared" si="9"/>
        <v>10.687281909999999</v>
      </c>
      <c r="E39" s="154"/>
      <c r="F39" s="154"/>
      <c r="G39" s="165">
        <f>'FPL Capex - Non Earning'!B47</f>
        <v>0</v>
      </c>
      <c r="H39" s="165">
        <f>'FPL Capex - Non Earning'!C47</f>
        <v>0</v>
      </c>
      <c r="I39" s="165">
        <f>'FPL Capex - Non Earning'!D47</f>
        <v>10.687281909999999</v>
      </c>
      <c r="J39" s="165">
        <f>'FPL Capex - Non Earning'!E47</f>
        <v>0</v>
      </c>
      <c r="K39" s="165">
        <f>'FPL Capex - Non Earning'!F47</f>
        <v>0</v>
      </c>
      <c r="L39" s="165">
        <f>'FPL Capex - Non Earning'!G47</f>
        <v>0</v>
      </c>
      <c r="M39" s="165">
        <f>'FPL Capex - Non Earning'!H47</f>
        <v>0</v>
      </c>
      <c r="P39" s="166">
        <f ca="1">'FPL Capex - Non Earning'!K47</f>
        <v>20</v>
      </c>
      <c r="Q39" s="166" t="str">
        <f>'FPL Capex - Non Earning'!L47</f>
        <v>Power Generation</v>
      </c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67"/>
      <c r="AC39" s="135"/>
      <c r="AD39" s="135"/>
      <c r="AE39" s="135"/>
      <c r="AF39" s="135"/>
    </row>
    <row r="40" spans="1:32" x14ac:dyDescent="0.25">
      <c r="A40" s="163" t="str">
        <f>'FPL Capex - Non Earning'!A48</f>
        <v>Vero Beach Dismantlement</v>
      </c>
      <c r="B40" s="163"/>
      <c r="C40" s="171">
        <f t="shared" si="10"/>
        <v>3.6999999999999998E-2</v>
      </c>
      <c r="D40" s="144">
        <f t="shared" si="9"/>
        <v>0</v>
      </c>
      <c r="G40" s="165">
        <f>'FPL Capex - Non Earning'!B48</f>
        <v>0</v>
      </c>
      <c r="H40" s="165">
        <f>'FPL Capex - Non Earning'!C48</f>
        <v>0</v>
      </c>
      <c r="I40" s="165">
        <f>'FPL Capex - Non Earning'!D48</f>
        <v>0</v>
      </c>
      <c r="J40" s="165">
        <f>'FPL Capex - Non Earning'!E48</f>
        <v>0</v>
      </c>
      <c r="K40" s="165">
        <f>'FPL Capex - Non Earning'!F48</f>
        <v>0</v>
      </c>
      <c r="L40" s="165">
        <f>'FPL Capex - Non Earning'!G48</f>
        <v>0</v>
      </c>
      <c r="M40" s="165">
        <f>'FPL Capex - Non Earning'!H48</f>
        <v>0</v>
      </c>
      <c r="P40" s="166">
        <f ca="1">'FPL Capex - Non Earning'!K48</f>
        <v>21</v>
      </c>
      <c r="Q40" s="166" t="str">
        <f>'FPL Capex - Non Earning'!L48</f>
        <v>Power Generation</v>
      </c>
      <c r="R40" s="135"/>
      <c r="S40" s="135"/>
      <c r="T40" s="135"/>
      <c r="U40" s="135"/>
      <c r="V40" s="135"/>
      <c r="W40" s="135"/>
      <c r="X40" s="135"/>
      <c r="Y40" s="135"/>
      <c r="Z40" s="135"/>
      <c r="AA40" s="169"/>
      <c r="AB40" s="135"/>
      <c r="AC40" s="135"/>
      <c r="AD40" s="135"/>
      <c r="AE40" s="135"/>
      <c r="AF40" s="135"/>
    </row>
    <row r="41" spans="1:32" x14ac:dyDescent="0.25">
      <c r="A41" s="163" t="str">
        <f>'FPL Capex - Non Earning'!A49</f>
        <v xml:space="preserve">Staff Groups and Other Capital </v>
      </c>
      <c r="B41" s="163"/>
      <c r="C41" s="171">
        <f t="shared" si="10"/>
        <v>3.6999999999999998E-2</v>
      </c>
      <c r="D41" s="144">
        <f t="shared" si="9"/>
        <v>56.20300898</v>
      </c>
      <c r="E41" s="100"/>
      <c r="F41" s="100"/>
      <c r="G41" s="165">
        <f>'FPL Capex - Non Earning'!B49</f>
        <v>2.0946495400000003</v>
      </c>
      <c r="H41" s="165">
        <f>'FPL Capex - Non Earning'!C49</f>
        <v>2.3120114199999997</v>
      </c>
      <c r="I41" s="165">
        <f>'FPL Capex - Non Earning'!D49</f>
        <v>13.79634802</v>
      </c>
      <c r="J41" s="165">
        <f>'FPL Capex - Non Earning'!E49</f>
        <v>9</v>
      </c>
      <c r="K41" s="165">
        <f>'FPL Capex - Non Earning'!F49</f>
        <v>10</v>
      </c>
      <c r="L41" s="165">
        <f>'FPL Capex - Non Earning'!G49</f>
        <v>12</v>
      </c>
      <c r="M41" s="165">
        <f>'FPL Capex - Non Earning'!H49</f>
        <v>7</v>
      </c>
      <c r="P41" s="166">
        <f ca="1">'FPL Capex - Non Earning'!K49</f>
        <v>22</v>
      </c>
      <c r="Q41" s="166" t="str">
        <f>'FPL Capex - Non Earning'!L49</f>
        <v>Power Generation</v>
      </c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</row>
    <row r="42" spans="1:32" s="173" customFormat="1" x14ac:dyDescent="0.25">
      <c r="A42" s="176" t="str">
        <f>'FPL Capex - Non Earning'!A50</f>
        <v>Total Power Generation</v>
      </c>
      <c r="B42" s="176"/>
      <c r="C42" s="177"/>
      <c r="D42" s="178">
        <f t="shared" si="9"/>
        <v>3268.4188493900001</v>
      </c>
      <c r="E42" s="179"/>
      <c r="F42" s="179"/>
      <c r="G42" s="178">
        <f>SUM(G33:G41)</f>
        <v>312.84731197999997</v>
      </c>
      <c r="H42" s="178">
        <f t="shared" ref="H42:M42" si="11">SUM(H33:H41)</f>
        <v>391.36699096000001</v>
      </c>
      <c r="I42" s="178">
        <f t="shared" si="11"/>
        <v>638.20454645000018</v>
      </c>
      <c r="J42" s="178">
        <f t="shared" si="11"/>
        <v>505</v>
      </c>
      <c r="K42" s="178">
        <f t="shared" si="11"/>
        <v>348</v>
      </c>
      <c r="L42" s="178">
        <f t="shared" si="11"/>
        <v>650</v>
      </c>
      <c r="M42" s="178">
        <f t="shared" si="11"/>
        <v>423</v>
      </c>
      <c r="P42" s="158"/>
      <c r="Q42" s="158"/>
      <c r="R42" s="158"/>
      <c r="S42" s="158"/>
      <c r="T42" s="158"/>
      <c r="U42" s="158"/>
      <c r="V42" s="160"/>
      <c r="W42" s="160"/>
      <c r="X42" s="180"/>
      <c r="Y42" s="160"/>
      <c r="Z42" s="160"/>
      <c r="AA42" s="158"/>
      <c r="AB42" s="158"/>
      <c r="AC42" s="158"/>
      <c r="AD42" s="158"/>
      <c r="AE42" s="158"/>
      <c r="AF42" s="158"/>
    </row>
    <row r="43" spans="1:32" x14ac:dyDescent="0.25">
      <c r="A43" s="163"/>
      <c r="B43" s="163"/>
      <c r="C43" s="170"/>
      <c r="D43" s="102"/>
      <c r="E43" s="164"/>
      <c r="F43" s="164"/>
      <c r="G43" s="175" t="b">
        <f>G42='FPL Capex - Non Earning'!B50</f>
        <v>1</v>
      </c>
      <c r="H43" s="175" t="b">
        <f>H42='FPL Capex - Non Earning'!C50</f>
        <v>1</v>
      </c>
      <c r="I43" s="175" t="b">
        <f>I42='FPL Capex - Non Earning'!D50</f>
        <v>1</v>
      </c>
      <c r="J43" s="175" t="b">
        <f>J42='FPL Capex - Non Earning'!E50</f>
        <v>1</v>
      </c>
      <c r="K43" s="175" t="b">
        <f>K42='FPL Capex - Non Earning'!F50</f>
        <v>1</v>
      </c>
      <c r="L43" s="175" t="b">
        <f>L42='FPL Capex - Non Earning'!G50</f>
        <v>0</v>
      </c>
      <c r="M43" s="175" t="b">
        <f>M42='FPL Capex - Non Earning'!H50</f>
        <v>0</v>
      </c>
      <c r="P43" s="158"/>
      <c r="Q43" s="135"/>
      <c r="R43" s="135"/>
      <c r="S43" s="135"/>
      <c r="T43" s="135"/>
      <c r="U43" s="135"/>
      <c r="V43" s="102"/>
      <c r="W43" s="102"/>
      <c r="X43" s="102"/>
      <c r="Y43" s="102"/>
      <c r="Z43" s="102"/>
      <c r="AA43" s="135"/>
      <c r="AB43" s="135"/>
      <c r="AC43" s="102"/>
      <c r="AD43" s="102"/>
      <c r="AE43" s="135"/>
      <c r="AF43" s="135"/>
    </row>
    <row r="44" spans="1:32" x14ac:dyDescent="0.25">
      <c r="A44" s="100" t="str">
        <f>'FPL Capex - Non Earning'!A52</f>
        <v>Nuclear Generation</v>
      </c>
      <c r="B44" s="100"/>
      <c r="C44" s="154"/>
      <c r="D44" s="135"/>
      <c r="E44" s="154"/>
      <c r="F44" s="154"/>
      <c r="G44" s="135"/>
      <c r="H44" s="135"/>
      <c r="I44" s="135"/>
      <c r="J44" s="135"/>
      <c r="K44" s="135"/>
      <c r="L44" s="135"/>
      <c r="M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</row>
    <row r="45" spans="1:32" x14ac:dyDescent="0.25">
      <c r="A45" s="162" t="str">
        <f>'FPL Capex - Non Earning'!A53</f>
        <v>Equipment Reliability</v>
      </c>
      <c r="B45" s="162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02"/>
      <c r="AA45" s="135"/>
      <c r="AB45" s="135"/>
      <c r="AC45" s="135"/>
      <c r="AD45" s="135"/>
      <c r="AE45" s="135"/>
      <c r="AF45" s="135"/>
    </row>
    <row r="46" spans="1:32" x14ac:dyDescent="0.25">
      <c r="A46" s="163" t="str">
        <f>'FPL Capex - Non Earning'!A54</f>
        <v>Base Capital</v>
      </c>
      <c r="B46" s="163"/>
      <c r="C46" s="172">
        <v>0.03</v>
      </c>
      <c r="D46" s="144">
        <f t="shared" ref="D46:D51" si="12">SUM(G46:M46)</f>
        <v>54.81452007</v>
      </c>
      <c r="E46" s="100"/>
      <c r="F46" s="100"/>
      <c r="G46" s="165">
        <f>'FPL Capex - Non Earning'!B54</f>
        <v>4.7458169200000002</v>
      </c>
      <c r="H46" s="165">
        <f>'FPL Capex - Non Earning'!C54</f>
        <v>12.140752490000001</v>
      </c>
      <c r="I46" s="165">
        <f>'FPL Capex - Non Earning'!D54</f>
        <v>10.92795066</v>
      </c>
      <c r="J46" s="165">
        <f>'FPL Capex - Non Earning'!E54</f>
        <v>10</v>
      </c>
      <c r="K46" s="165">
        <f>'FPL Capex - Non Earning'!F54</f>
        <v>5</v>
      </c>
      <c r="L46" s="165">
        <f>'FPL Capex - Non Earning'!G54</f>
        <v>5</v>
      </c>
      <c r="M46" s="165">
        <f>'FPL Capex - Non Earning'!H54</f>
        <v>7</v>
      </c>
      <c r="P46" s="166">
        <f ca="1">'FPL Capex - Non Earning'!K54</f>
        <v>23</v>
      </c>
      <c r="Q46" s="166" t="str">
        <f>'FPL Capex - Non Earning'!L54</f>
        <v>Nuclear Generation</v>
      </c>
      <c r="R46" s="135"/>
      <c r="S46" s="135"/>
      <c r="T46" s="135"/>
      <c r="U46" s="135"/>
      <c r="V46" s="135"/>
      <c r="W46" s="135"/>
      <c r="X46" s="135"/>
      <c r="Y46" s="135"/>
      <c r="Z46" s="102"/>
      <c r="AA46" s="135"/>
      <c r="AB46" s="135"/>
      <c r="AC46" s="135"/>
      <c r="AD46" s="135"/>
      <c r="AE46" s="135"/>
      <c r="AF46" s="135"/>
    </row>
    <row r="47" spans="1:32" x14ac:dyDescent="0.25">
      <c r="A47" s="163" t="str">
        <f>'FPL Capex - Non Earning'!A55</f>
        <v>Turbine Reliability</v>
      </c>
      <c r="B47" s="163"/>
      <c r="C47" s="171">
        <f t="shared" ref="C47:C52" si="13">C46</f>
        <v>0.03</v>
      </c>
      <c r="D47" s="144">
        <f t="shared" si="12"/>
        <v>119.35731601000001</v>
      </c>
      <c r="E47" s="164"/>
      <c r="F47" s="164"/>
      <c r="G47" s="165">
        <f>'FPL Capex - Non Earning'!B55</f>
        <v>25.53106507</v>
      </c>
      <c r="H47" s="165">
        <f>'FPL Capex - Non Earning'!C55</f>
        <v>6.4179688600000002</v>
      </c>
      <c r="I47" s="165">
        <f>'FPL Capex - Non Earning'!D55</f>
        <v>12.408282079999999</v>
      </c>
      <c r="J47" s="165">
        <f>'FPL Capex - Non Earning'!E55</f>
        <v>14</v>
      </c>
      <c r="K47" s="165">
        <f>'FPL Capex - Non Earning'!F55</f>
        <v>17</v>
      </c>
      <c r="L47" s="165">
        <f>'FPL Capex - Non Earning'!G55</f>
        <v>22</v>
      </c>
      <c r="M47" s="165">
        <f>'FPL Capex - Non Earning'!H55</f>
        <v>22</v>
      </c>
      <c r="P47" s="166">
        <f ca="1">'FPL Capex - Non Earning'!K55</f>
        <v>24</v>
      </c>
      <c r="Q47" s="166" t="str">
        <f>'FPL Capex - Non Earning'!L55</f>
        <v>Nuclear Generation</v>
      </c>
      <c r="R47" s="135"/>
      <c r="S47" s="135"/>
      <c r="T47" s="135"/>
      <c r="U47" s="135"/>
      <c r="V47" s="135"/>
      <c r="W47" s="135"/>
      <c r="X47" s="135"/>
      <c r="Y47" s="135"/>
      <c r="Z47" s="102"/>
      <c r="AA47" s="135"/>
      <c r="AB47" s="135"/>
      <c r="AC47" s="135"/>
      <c r="AD47" s="135"/>
      <c r="AE47" s="135"/>
      <c r="AF47" s="135"/>
    </row>
    <row r="48" spans="1:32" x14ac:dyDescent="0.25">
      <c r="A48" s="163" t="str">
        <f>'FPL Capex - Non Earning'!A56</f>
        <v>All other Equipment Reliability</v>
      </c>
      <c r="B48" s="163"/>
      <c r="C48" s="171">
        <f t="shared" si="13"/>
        <v>0.03</v>
      </c>
      <c r="D48" s="144">
        <f t="shared" si="12"/>
        <v>330.58572141000002</v>
      </c>
      <c r="E48" s="164"/>
      <c r="F48" s="164"/>
      <c r="G48" s="165">
        <f>'FPL Capex - Non Earning'!B56</f>
        <v>69.895622910000014</v>
      </c>
      <c r="H48" s="165">
        <f>'FPL Capex - Non Earning'!C56</f>
        <v>48.523934039999993</v>
      </c>
      <c r="I48" s="165">
        <f>'FPL Capex - Non Earning'!D56</f>
        <v>75.166164460000005</v>
      </c>
      <c r="J48" s="165">
        <f>'FPL Capex - Non Earning'!E56</f>
        <v>47</v>
      </c>
      <c r="K48" s="165">
        <f>'FPL Capex - Non Earning'!F56</f>
        <v>33</v>
      </c>
      <c r="L48" s="165">
        <f>'FPL Capex - Non Earning'!G56</f>
        <v>28</v>
      </c>
      <c r="M48" s="165">
        <f>'FPL Capex - Non Earning'!H56</f>
        <v>29</v>
      </c>
      <c r="P48" s="166">
        <f ca="1">'FPL Capex - Non Earning'!K56</f>
        <v>25</v>
      </c>
      <c r="Q48" s="166" t="str">
        <f>'FPL Capex - Non Earning'!L56</f>
        <v>Nuclear Generation</v>
      </c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</row>
    <row r="49" spans="1:32" x14ac:dyDescent="0.25">
      <c r="A49" s="163" t="str">
        <f>'FPL Capex - Non Earning'!A57</f>
        <v>PTN Operating Margin Project</v>
      </c>
      <c r="B49" s="163"/>
      <c r="C49" s="171">
        <f t="shared" si="13"/>
        <v>0.03</v>
      </c>
      <c r="D49" s="144">
        <f t="shared" si="12"/>
        <v>46.635497569999998</v>
      </c>
      <c r="E49" s="154"/>
      <c r="F49" s="154"/>
      <c r="G49" s="165">
        <f>'FPL Capex - Non Earning'!B57</f>
        <v>0</v>
      </c>
      <c r="H49" s="165">
        <f>'FPL Capex - Non Earning'!C57</f>
        <v>0</v>
      </c>
      <c r="I49" s="165">
        <f>'FPL Capex - Non Earning'!D57</f>
        <v>0.63549756999999996</v>
      </c>
      <c r="J49" s="165">
        <f>'FPL Capex - Non Earning'!E57</f>
        <v>46</v>
      </c>
      <c r="K49" s="165">
        <f>'FPL Capex - Non Earning'!F57</f>
        <v>0</v>
      </c>
      <c r="L49" s="165">
        <f>'FPL Capex - Non Earning'!G57</f>
        <v>0</v>
      </c>
      <c r="M49" s="165">
        <f>'FPL Capex - Non Earning'!H57</f>
        <v>0</v>
      </c>
      <c r="P49" s="166">
        <f ca="1">'FPL Capex - Non Earning'!K57</f>
        <v>26</v>
      </c>
      <c r="Q49" s="166" t="str">
        <f>'FPL Capex - Non Earning'!L57</f>
        <v>Nuclear Generation</v>
      </c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</row>
    <row r="50" spans="1:32" x14ac:dyDescent="0.25">
      <c r="A50" s="163" t="str">
        <f>'FPL Capex - Non Earning'!A58</f>
        <v>Rad Monitor Replacements</v>
      </c>
      <c r="B50" s="163"/>
      <c r="C50" s="171">
        <f t="shared" si="13"/>
        <v>0.03</v>
      </c>
      <c r="D50" s="144">
        <f t="shared" si="12"/>
        <v>32.870716959999996</v>
      </c>
      <c r="G50" s="165">
        <f>'FPL Capex - Non Earning'!B58</f>
        <v>2.69021921</v>
      </c>
      <c r="H50" s="165">
        <f>'FPL Capex - Non Earning'!C58</f>
        <v>2.2640048199999998</v>
      </c>
      <c r="I50" s="165">
        <f>'FPL Capex - Non Earning'!D58</f>
        <v>3.91649293</v>
      </c>
      <c r="J50" s="165">
        <f>'FPL Capex - Non Earning'!E58</f>
        <v>4</v>
      </c>
      <c r="K50" s="165">
        <f>'FPL Capex - Non Earning'!F58</f>
        <v>6</v>
      </c>
      <c r="L50" s="165">
        <f>'FPL Capex - Non Earning'!G58</f>
        <v>8</v>
      </c>
      <c r="M50" s="165">
        <f>'FPL Capex - Non Earning'!H58</f>
        <v>6</v>
      </c>
      <c r="P50" s="166">
        <f ca="1">'FPL Capex - Non Earning'!K58</f>
        <v>27</v>
      </c>
      <c r="Q50" s="166" t="str">
        <f>'FPL Capex - Non Earning'!L58</f>
        <v>Nuclear Generation</v>
      </c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</row>
    <row r="51" spans="1:32" x14ac:dyDescent="0.25">
      <c r="A51" s="163" t="str">
        <f>'FPL Capex - Non Earning'!A59</f>
        <v>Storm Hardening-EDG's and Offsite Power</v>
      </c>
      <c r="B51" s="163"/>
      <c r="C51" s="171">
        <f t="shared" si="13"/>
        <v>0.03</v>
      </c>
      <c r="D51" s="144">
        <f t="shared" si="12"/>
        <v>24.724022789999999</v>
      </c>
      <c r="E51" s="100"/>
      <c r="F51" s="100"/>
      <c r="G51" s="165">
        <f>'FPL Capex - Non Earning'!B59</f>
        <v>1.8622504799999999</v>
      </c>
      <c r="H51" s="165">
        <f>'FPL Capex - Non Earning'!C59</f>
        <v>3.3743420799999999</v>
      </c>
      <c r="I51" s="165">
        <f>'FPL Capex - Non Earning'!D59</f>
        <v>2.4874302300000002</v>
      </c>
      <c r="J51" s="165">
        <f>'FPL Capex - Non Earning'!E59</f>
        <v>4</v>
      </c>
      <c r="K51" s="165">
        <f>'FPL Capex - Non Earning'!F59</f>
        <v>5</v>
      </c>
      <c r="L51" s="165">
        <f>'FPL Capex - Non Earning'!G59</f>
        <v>3</v>
      </c>
      <c r="M51" s="165">
        <f>'FPL Capex - Non Earning'!H59</f>
        <v>5</v>
      </c>
      <c r="P51" s="166">
        <f ca="1">'FPL Capex - Non Earning'!K59</f>
        <v>28</v>
      </c>
      <c r="Q51" s="166" t="str">
        <f>'FPL Capex - Non Earning'!L59</f>
        <v>Nuclear Generation</v>
      </c>
      <c r="R51" s="135"/>
      <c r="S51" s="135"/>
      <c r="T51" s="135"/>
      <c r="U51" s="135"/>
      <c r="V51" s="167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</row>
    <row r="52" spans="1:32" x14ac:dyDescent="0.25">
      <c r="A52" s="163" t="str">
        <f>'FPL Capex - Non Earning'!A60</f>
        <v>Projects</v>
      </c>
      <c r="B52" s="163"/>
      <c r="C52" s="171">
        <f t="shared" si="13"/>
        <v>0.03</v>
      </c>
      <c r="D52" s="144">
        <f>SUM(G52:M52)</f>
        <v>301.73910769999998</v>
      </c>
      <c r="E52" s="164"/>
      <c r="F52" s="164"/>
      <c r="G52" s="165">
        <f>'FPL Capex - Non Earning'!B60</f>
        <v>22.810140549999996</v>
      </c>
      <c r="H52" s="165">
        <f>'FPL Capex - Non Earning'!C60</f>
        <v>25.603615749999996</v>
      </c>
      <c r="I52" s="165">
        <f>'FPL Capex - Non Earning'!D60</f>
        <v>15.325351400000001</v>
      </c>
      <c r="J52" s="165">
        <f>'FPL Capex - Non Earning'!E60</f>
        <v>41</v>
      </c>
      <c r="K52" s="165">
        <f>'FPL Capex - Non Earning'!F60</f>
        <v>43</v>
      </c>
      <c r="L52" s="165">
        <f>'FPL Capex - Non Earning'!G60</f>
        <v>67</v>
      </c>
      <c r="M52" s="165">
        <f>'FPL Capex - Non Earning'!H60</f>
        <v>87</v>
      </c>
      <c r="P52" s="166">
        <f ca="1">'FPL Capex - Non Earning'!K60</f>
        <v>29</v>
      </c>
      <c r="Q52" s="166" t="str">
        <f>'FPL Capex - Non Earning'!L60</f>
        <v>Nuclear Generation</v>
      </c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</row>
    <row r="53" spans="1:32" s="173" customFormat="1" x14ac:dyDescent="0.25">
      <c r="A53" s="176" t="str">
        <f>'FPL Capex - Non Earning'!A61</f>
        <v>Total Equipment Reliability</v>
      </c>
      <c r="B53" s="176"/>
      <c r="C53" s="177"/>
      <c r="D53" s="178">
        <f>SUM(G53:M53)</f>
        <v>910.72690250999995</v>
      </c>
      <c r="E53" s="179"/>
      <c r="F53" s="179"/>
      <c r="G53" s="178">
        <f>SUM(G46:G52)</f>
        <v>127.53511514</v>
      </c>
      <c r="H53" s="178">
        <f t="shared" ref="H53:M53" si="14">SUM(H46:H52)</f>
        <v>98.32461803999999</v>
      </c>
      <c r="I53" s="178">
        <f t="shared" si="14"/>
        <v>120.86716933000001</v>
      </c>
      <c r="J53" s="178">
        <f t="shared" si="14"/>
        <v>166</v>
      </c>
      <c r="K53" s="178">
        <f t="shared" si="14"/>
        <v>109</v>
      </c>
      <c r="L53" s="178">
        <f t="shared" si="14"/>
        <v>133</v>
      </c>
      <c r="M53" s="178">
        <f t="shared" si="14"/>
        <v>156</v>
      </c>
      <c r="P53" s="158"/>
      <c r="Q53" s="158"/>
      <c r="R53" s="158"/>
      <c r="S53" s="158"/>
      <c r="T53" s="158"/>
      <c r="U53" s="158"/>
      <c r="V53" s="158"/>
      <c r="W53" s="181"/>
      <c r="X53" s="181"/>
      <c r="Y53" s="181"/>
      <c r="Z53" s="181"/>
      <c r="AA53" s="158"/>
      <c r="AB53" s="158"/>
      <c r="AC53" s="158"/>
      <c r="AD53" s="158"/>
      <c r="AE53" s="158"/>
      <c r="AF53" s="158"/>
    </row>
    <row r="54" spans="1:32" x14ac:dyDescent="0.25">
      <c r="A54" s="162" t="str">
        <f>'FPL Capex - Non Earning'!A62</f>
        <v>Efficiency</v>
      </c>
      <c r="B54" s="162"/>
      <c r="C54" s="172">
        <v>0.03</v>
      </c>
      <c r="D54" s="144">
        <f>SUM(G54:M54)</f>
        <v>5.2599362099999993</v>
      </c>
      <c r="E54" s="154"/>
      <c r="F54" s="154"/>
      <c r="G54" s="165">
        <f>'FPL Capex - Non Earning'!B62</f>
        <v>0.38434743999999998</v>
      </c>
      <c r="H54" s="165">
        <f>'FPL Capex - Non Earning'!C62</f>
        <v>1.3548123599999999</v>
      </c>
      <c r="I54" s="165">
        <f>'FPL Capex - Non Earning'!D62</f>
        <v>3.5005044099999991</v>
      </c>
      <c r="J54" s="165">
        <f>'FPL Capex - Non Earning'!E62</f>
        <v>0</v>
      </c>
      <c r="K54" s="165">
        <f>'FPL Capex - Non Earning'!F62</f>
        <v>0</v>
      </c>
      <c r="L54" s="165">
        <f>'FPL Capex - Non Earning'!G62</f>
        <v>2.0271999999999998E-2</v>
      </c>
      <c r="M54" s="165">
        <f>'FPL Capex - Non Earning'!H62</f>
        <v>0</v>
      </c>
      <c r="P54" s="166">
        <f ca="1">'FPL Capex - Non Earning'!K62</f>
        <v>30</v>
      </c>
      <c r="Q54" s="166" t="str">
        <f>'FPL Capex - Non Earning'!L62</f>
        <v>Nuclear Generation</v>
      </c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</row>
    <row r="55" spans="1:32" x14ac:dyDescent="0.25">
      <c r="A55" s="162" t="str">
        <f>'FPL Capex - Non Earning'!A63</f>
        <v>Regulatory</v>
      </c>
      <c r="B55" s="162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</row>
    <row r="56" spans="1:32" x14ac:dyDescent="0.25">
      <c r="A56" s="163" t="str">
        <f>'FPL Capex - Non Earning'!A64</f>
        <v>Fire Protection - NFPA 805</v>
      </c>
      <c r="B56" s="163"/>
      <c r="C56" s="172">
        <v>0.03</v>
      </c>
      <c r="D56" s="144">
        <f t="shared" ref="D56:D62" si="15">SUM(G56:M56)</f>
        <v>81.505930579999998</v>
      </c>
      <c r="E56" s="100"/>
      <c r="F56" s="100"/>
      <c r="G56" s="165">
        <f>'FPL Capex - Non Earning'!B64</f>
        <v>5.9281913799999995</v>
      </c>
      <c r="H56" s="165">
        <f>'FPL Capex - Non Earning'!C64</f>
        <v>7.2882997500000002</v>
      </c>
      <c r="I56" s="165">
        <f>'FPL Capex - Non Earning'!D64</f>
        <v>9.2894394499999997</v>
      </c>
      <c r="J56" s="165">
        <f>'FPL Capex - Non Earning'!E64</f>
        <v>20</v>
      </c>
      <c r="K56" s="165">
        <f>'FPL Capex - Non Earning'!F64</f>
        <v>19</v>
      </c>
      <c r="L56" s="165">
        <f>'FPL Capex - Non Earning'!G64</f>
        <v>19</v>
      </c>
      <c r="M56" s="165">
        <f>'FPL Capex - Non Earning'!H64</f>
        <v>1</v>
      </c>
      <c r="P56" s="166">
        <f ca="1">'FPL Capex - Non Earning'!K64</f>
        <v>31</v>
      </c>
      <c r="Q56" s="166" t="str">
        <f>'FPL Capex - Non Earning'!L64</f>
        <v>Nuclear Generation</v>
      </c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</row>
    <row r="57" spans="1:32" x14ac:dyDescent="0.25">
      <c r="A57" s="163" t="str">
        <f>'FPL Capex - Non Earning'!A65</f>
        <v>Contiainment Insulation</v>
      </c>
      <c r="B57" s="163"/>
      <c r="C57" s="171">
        <f>C56</f>
        <v>0.03</v>
      </c>
      <c r="D57" s="144">
        <f t="shared" si="15"/>
        <v>33.658228950000002</v>
      </c>
      <c r="E57" s="164"/>
      <c r="F57" s="164"/>
      <c r="G57" s="165">
        <f>'FPL Capex - Non Earning'!B65</f>
        <v>3.0977165000000002</v>
      </c>
      <c r="H57" s="165">
        <f>'FPL Capex - Non Earning'!C65</f>
        <v>1.5345836499999999</v>
      </c>
      <c r="I57" s="165">
        <f>'FPL Capex - Non Earning'!D65</f>
        <v>3.0259288</v>
      </c>
      <c r="J57" s="165">
        <f>'FPL Capex - Non Earning'!E65</f>
        <v>6</v>
      </c>
      <c r="K57" s="165">
        <f>'FPL Capex - Non Earning'!F65</f>
        <v>6</v>
      </c>
      <c r="L57" s="165">
        <f>'FPL Capex - Non Earning'!G65</f>
        <v>8</v>
      </c>
      <c r="M57" s="165">
        <f>'FPL Capex - Non Earning'!H65</f>
        <v>6</v>
      </c>
      <c r="P57" s="166">
        <f ca="1">'FPL Capex - Non Earning'!K65</f>
        <v>32</v>
      </c>
      <c r="Q57" s="166" t="str">
        <f>'FPL Capex - Non Earning'!L65</f>
        <v>Nuclear Generation</v>
      </c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</row>
    <row r="58" spans="1:32" x14ac:dyDescent="0.25">
      <c r="A58" s="163" t="str">
        <f>'FPL Capex - Non Earning'!A66</f>
        <v>PSL/PTN License Renewal</v>
      </c>
      <c r="B58" s="163"/>
      <c r="C58" s="171">
        <f>C57</f>
        <v>0.03</v>
      </c>
      <c r="D58" s="144">
        <f t="shared" si="15"/>
        <v>81.42122277</v>
      </c>
      <c r="E58" s="164"/>
      <c r="F58" s="164"/>
      <c r="G58" s="165">
        <f>'FPL Capex - Non Earning'!B66</f>
        <v>18.01395982</v>
      </c>
      <c r="H58" s="165">
        <f>'FPL Capex - Non Earning'!C66</f>
        <v>20.252641559999997</v>
      </c>
      <c r="I58" s="165">
        <f>'FPL Capex - Non Earning'!D66</f>
        <v>15.154621390000001</v>
      </c>
      <c r="J58" s="165">
        <f>'FPL Capex - Non Earning'!E66</f>
        <v>10</v>
      </c>
      <c r="K58" s="165">
        <f>'FPL Capex - Non Earning'!F66</f>
        <v>4</v>
      </c>
      <c r="L58" s="165">
        <f>'FPL Capex - Non Earning'!G66</f>
        <v>10</v>
      </c>
      <c r="M58" s="165">
        <f>'FPL Capex - Non Earning'!H66</f>
        <v>4</v>
      </c>
      <c r="P58" s="166">
        <f ca="1">'FPL Capex - Non Earning'!K66</f>
        <v>33</v>
      </c>
      <c r="Q58" s="166" t="str">
        <f>'FPL Capex - Non Earning'!L66</f>
        <v>Nuclear Generation</v>
      </c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</row>
    <row r="59" spans="1:32" x14ac:dyDescent="0.25">
      <c r="A59" s="163" t="str">
        <f>'FPL Capex - Non Earning'!A67</f>
        <v>Total Regulatory</v>
      </c>
      <c r="B59" s="163"/>
      <c r="C59" s="170"/>
      <c r="D59" s="178">
        <f t="shared" si="15"/>
        <v>196.58538229999999</v>
      </c>
      <c r="E59" s="164"/>
      <c r="F59" s="164"/>
      <c r="G59" s="178">
        <f>SUM(G56:G58)</f>
        <v>27.039867700000002</v>
      </c>
      <c r="H59" s="178">
        <f t="shared" ref="H59:M59" si="16">SUM(H56:H58)</f>
        <v>29.075524959999996</v>
      </c>
      <c r="I59" s="178">
        <f t="shared" si="16"/>
        <v>27.469989640000001</v>
      </c>
      <c r="J59" s="178">
        <f t="shared" si="16"/>
        <v>36</v>
      </c>
      <c r="K59" s="178">
        <f t="shared" si="16"/>
        <v>29</v>
      </c>
      <c r="L59" s="178">
        <f t="shared" si="16"/>
        <v>37</v>
      </c>
      <c r="M59" s="178">
        <f t="shared" si="16"/>
        <v>11</v>
      </c>
      <c r="P59" s="166"/>
      <c r="Q59" s="166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</row>
    <row r="60" spans="1:32" x14ac:dyDescent="0.25">
      <c r="A60" s="162" t="str">
        <f>'FPL Capex - Non Earning'!A68</f>
        <v>All other</v>
      </c>
      <c r="B60" s="162"/>
      <c r="C60" s="171">
        <f>C58</f>
        <v>0.03</v>
      </c>
      <c r="D60" s="144">
        <f t="shared" si="15"/>
        <v>13.530026859999989</v>
      </c>
      <c r="G60" s="165">
        <f>'FPL Capex - Non Earning'!B68</f>
        <v>0.89908867999999487</v>
      </c>
      <c r="H60" s="165">
        <f>'FPL Capex - Non Earning'!C68</f>
        <v>1.6478681699999989</v>
      </c>
      <c r="I60" s="165">
        <f>'FPL Capex - Non Earning'!D68</f>
        <v>2.5101558599999976</v>
      </c>
      <c r="J60" s="165">
        <f>'FPL Capex - Non Earning'!E68</f>
        <v>3</v>
      </c>
      <c r="K60" s="165">
        <f>'FPL Capex - Non Earning'!F68</f>
        <v>2</v>
      </c>
      <c r="L60" s="165">
        <f>'FPL Capex - Non Earning'!G68</f>
        <v>0.47291414999999759</v>
      </c>
      <c r="M60" s="165">
        <f>'FPL Capex - Non Earning'!H68</f>
        <v>3</v>
      </c>
      <c r="P60" s="166">
        <f ca="1">'FPL Capex - Non Earning'!K68</f>
        <v>34</v>
      </c>
      <c r="Q60" s="166" t="str">
        <f>'FPL Capex - Non Earning'!L68</f>
        <v>Nuclear Generation</v>
      </c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</row>
    <row r="61" spans="1:32" x14ac:dyDescent="0.25">
      <c r="A61" s="162" t="str">
        <f>'FPL Capex - Non Earning'!A69</f>
        <v>Growth: EPU</v>
      </c>
      <c r="B61" s="162"/>
      <c r="C61" s="171">
        <f>C60</f>
        <v>0.03</v>
      </c>
      <c r="D61" s="144">
        <f t="shared" si="15"/>
        <v>82.660062900000014</v>
      </c>
      <c r="E61" s="182"/>
      <c r="F61" s="182"/>
      <c r="G61" s="165">
        <f>'FPL Capex - Non Earning'!B69</f>
        <v>72.666916760000007</v>
      </c>
      <c r="H61" s="165">
        <f>'FPL Capex - Non Earning'!C69</f>
        <v>8.8309654600000016</v>
      </c>
      <c r="I61" s="165">
        <f>'FPL Capex - Non Earning'!D69</f>
        <v>1.1533161599999999</v>
      </c>
      <c r="J61" s="165">
        <f>'FPL Capex - Non Earning'!E69</f>
        <v>8.8645200000000007E-3</v>
      </c>
      <c r="K61" s="165">
        <f>'FPL Capex - Non Earning'!F69</f>
        <v>0</v>
      </c>
      <c r="L61" s="165">
        <f>'FPL Capex - Non Earning'!G69</f>
        <v>0</v>
      </c>
      <c r="M61" s="165">
        <f>'FPL Capex - Non Earning'!H69</f>
        <v>0</v>
      </c>
      <c r="P61" s="166">
        <f ca="1">'FPL Capex - Non Earning'!K69</f>
        <v>35</v>
      </c>
      <c r="Q61" s="166" t="str">
        <f>'FPL Capex - Non Earning'!L69</f>
        <v>Nuclear Generation</v>
      </c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</row>
    <row r="62" spans="1:32" s="173" customFormat="1" x14ac:dyDescent="0.25">
      <c r="A62" s="176" t="str">
        <f>'FPL Capex - Non Earning'!A70</f>
        <v>Total Nuclear Generation</v>
      </c>
      <c r="B62" s="176"/>
      <c r="D62" s="178">
        <f t="shared" si="15"/>
        <v>1208.7534462599999</v>
      </c>
      <c r="G62" s="183">
        <f>G53+G54+SUM(G59:G61)</f>
        <v>228.52533571999999</v>
      </c>
      <c r="H62" s="183">
        <f t="shared" ref="H62:M62" si="17">H53+H54+SUM(H59:H61)</f>
        <v>139.23378898999999</v>
      </c>
      <c r="I62" s="183">
        <f t="shared" si="17"/>
        <v>155.50113540000001</v>
      </c>
      <c r="J62" s="183">
        <f>+J53+J54+J59+J60</f>
        <v>205</v>
      </c>
      <c r="K62" s="183">
        <f t="shared" si="17"/>
        <v>140</v>
      </c>
      <c r="L62" s="183">
        <f t="shared" si="17"/>
        <v>170.49318614999999</v>
      </c>
      <c r="M62" s="183">
        <f t="shared" si="17"/>
        <v>170</v>
      </c>
    </row>
    <row r="63" spans="1:32" x14ac:dyDescent="0.25">
      <c r="A63" s="163"/>
      <c r="B63" s="163"/>
      <c r="G63" s="175" t="b">
        <f>G62='FPL Capex - Non Earning'!B70</f>
        <v>1</v>
      </c>
      <c r="H63" s="175" t="b">
        <f>H62='FPL Capex - Non Earning'!C70</f>
        <v>1</v>
      </c>
      <c r="I63" s="175" t="b">
        <f>I62='FPL Capex - Non Earning'!D70</f>
        <v>1</v>
      </c>
      <c r="J63" s="175" t="b">
        <f>J62='FPL Capex - Non Earning'!E70</f>
        <v>1</v>
      </c>
      <c r="K63" s="175" t="b">
        <f>K62='FPL Capex - Non Earning'!F70</f>
        <v>1</v>
      </c>
      <c r="L63" s="175" t="b">
        <f>L62='FPL Capex - Non Earning'!G70</f>
        <v>0</v>
      </c>
      <c r="M63" s="175" t="b">
        <f>M62='FPL Capex - Non Earning'!H70</f>
        <v>1</v>
      </c>
    </row>
    <row r="64" spans="1:32" x14ac:dyDescent="0.25">
      <c r="A64" s="100" t="str">
        <f>'FPL Capex - Non Earning'!A72</f>
        <v>Eng &amp; Construction</v>
      </c>
      <c r="B64" s="100"/>
    </row>
    <row r="65" spans="1:17" x14ac:dyDescent="0.25">
      <c r="A65" s="163" t="str">
        <f>'FPL Capex - Non Earning'!A73</f>
        <v>Hendry Land</v>
      </c>
      <c r="B65" s="163"/>
      <c r="C65" s="172">
        <v>0.03</v>
      </c>
      <c r="D65" s="144">
        <f>SUM(G65:M65)</f>
        <v>32.507790340000007</v>
      </c>
      <c r="G65" s="165">
        <f>'FPL Capex - Non Earning'!B73</f>
        <v>4.1097290000000002E-2</v>
      </c>
      <c r="H65" s="165">
        <f>'FPL Capex - Non Earning'!C73</f>
        <v>32.459160320000002</v>
      </c>
      <c r="I65" s="165">
        <f>'FPL Capex - Non Earning'!D73</f>
        <v>7.5327299999999996E-3</v>
      </c>
      <c r="J65" s="165">
        <f>'FPL Capex - Non Earning'!E73</f>
        <v>0</v>
      </c>
      <c r="K65" s="165">
        <f>'FPL Capex - Non Earning'!F73</f>
        <v>0</v>
      </c>
      <c r="L65" s="165">
        <f>'FPL Capex - Non Earning'!G73</f>
        <v>0</v>
      </c>
      <c r="M65" s="165">
        <f>'FPL Capex - Non Earning'!H73</f>
        <v>0</v>
      </c>
      <c r="P65" s="166">
        <f ca="1">'FPL Capex - Non Earning'!K73</f>
        <v>36</v>
      </c>
      <c r="Q65" s="166" t="str">
        <f>'FPL Capex - Non Earning'!L73</f>
        <v>Eng &amp; Construction</v>
      </c>
    </row>
    <row r="66" spans="1:17" x14ac:dyDescent="0.25">
      <c r="A66" s="163" t="str">
        <f>'FPL Capex - Non Earning'!A74</f>
        <v>Port, Cape, Riviera Mods Removal</v>
      </c>
      <c r="B66" s="163"/>
      <c r="C66" s="171">
        <f>C65</f>
        <v>0.03</v>
      </c>
      <c r="D66" s="144">
        <f>SUM(G66:M66)</f>
        <v>43.71421514</v>
      </c>
      <c r="G66" s="165">
        <f>'FPL Capex - Non Earning'!B74</f>
        <v>9.9118323200000003</v>
      </c>
      <c r="H66" s="165">
        <f>'FPL Capex - Non Earning'!C74</f>
        <v>22.560908820000002</v>
      </c>
      <c r="I66" s="165">
        <f>'FPL Capex - Non Earning'!D74</f>
        <v>7.9412039999999999</v>
      </c>
      <c r="J66" s="165">
        <f>'FPL Capex - Non Earning'!E74</f>
        <v>3</v>
      </c>
      <c r="K66" s="165">
        <f>'FPL Capex - Non Earning'!F74</f>
        <v>0.30026999999999998</v>
      </c>
      <c r="L66" s="165">
        <f>'FPL Capex - Non Earning'!G74</f>
        <v>0</v>
      </c>
      <c r="M66" s="165">
        <f>'FPL Capex - Non Earning'!H74</f>
        <v>0</v>
      </c>
      <c r="P66" s="166">
        <f ca="1">'FPL Capex - Non Earning'!K74</f>
        <v>37</v>
      </c>
      <c r="Q66" s="166" t="str">
        <f>'FPL Capex - Non Earning'!L74</f>
        <v>Eng &amp; Construction</v>
      </c>
    </row>
    <row r="67" spans="1:17" x14ac:dyDescent="0.25">
      <c r="A67" s="163" t="str">
        <f>'FPL Capex - Non Earning'!A75</f>
        <v>Other</v>
      </c>
      <c r="B67" s="163"/>
      <c r="C67" s="171">
        <f>C66</f>
        <v>0.03</v>
      </c>
      <c r="D67" s="144">
        <f>SUM(G67:M67)</f>
        <v>52.095654189999991</v>
      </c>
      <c r="G67" s="165">
        <f>'FPL Capex - Non Earning'!B75</f>
        <v>1.2024175400000008</v>
      </c>
      <c r="H67" s="165">
        <f>'FPL Capex - Non Earning'!C75</f>
        <v>1.6452697899999933</v>
      </c>
      <c r="I67" s="165">
        <f>'FPL Capex - Non Earning'!D75</f>
        <v>2.2479668600000009</v>
      </c>
      <c r="J67" s="165">
        <f>'FPL Capex - Non Earning'!E75</f>
        <v>23</v>
      </c>
      <c r="K67" s="165">
        <f>'FPL Capex - Non Earning'!F75</f>
        <v>18</v>
      </c>
      <c r="L67" s="165">
        <f>'FPL Capex - Non Earning'!G75</f>
        <v>3</v>
      </c>
      <c r="M67" s="165">
        <f>'FPL Capex - Non Earning'!H75</f>
        <v>3</v>
      </c>
      <c r="P67" s="166">
        <f ca="1">'FPL Capex - Non Earning'!K75</f>
        <v>38</v>
      </c>
      <c r="Q67" s="166" t="str">
        <f>'FPL Capex - Non Earning'!L75</f>
        <v>Eng &amp; Construction</v>
      </c>
    </row>
    <row r="68" spans="1:17" x14ac:dyDescent="0.25">
      <c r="A68" s="163" t="str">
        <f>'FPL Capex - Non Earning'!A76</f>
        <v>Total Eng &amp; Construction</v>
      </c>
      <c r="B68" s="163"/>
      <c r="D68" s="178">
        <f>SUM(G68:M68)</f>
        <v>128.31765967000001</v>
      </c>
      <c r="E68" s="173"/>
      <c r="F68" s="173"/>
      <c r="G68" s="183">
        <f>SUM(G65:G67)</f>
        <v>11.155347150000001</v>
      </c>
      <c r="H68" s="183">
        <f t="shared" ref="H68:M68" si="18">SUM(H65:H67)</f>
        <v>56.665338929999997</v>
      </c>
      <c r="I68" s="183">
        <f t="shared" si="18"/>
        <v>10.196703590000002</v>
      </c>
      <c r="J68" s="183">
        <f t="shared" si="18"/>
        <v>26</v>
      </c>
      <c r="K68" s="183">
        <f t="shared" si="18"/>
        <v>18.300270000000001</v>
      </c>
      <c r="L68" s="183">
        <f t="shared" si="18"/>
        <v>3</v>
      </c>
      <c r="M68" s="183">
        <f t="shared" si="18"/>
        <v>3</v>
      </c>
    </row>
    <row r="69" spans="1:17" x14ac:dyDescent="0.25">
      <c r="A69" s="163"/>
      <c r="B69" s="163"/>
    </row>
    <row r="70" spans="1:17" x14ac:dyDescent="0.25">
      <c r="A70" s="100" t="str">
        <f>'FPL Capex - Non Earning'!A78</f>
        <v>Info Management</v>
      </c>
      <c r="B70" s="100"/>
    </row>
    <row r="71" spans="1:17" x14ac:dyDescent="0.25">
      <c r="A71" s="162" t="str">
        <f>'FPL Capex - Non Earning'!A79</f>
        <v xml:space="preserve">Customer Facing Applications </v>
      </c>
      <c r="B71" s="162"/>
      <c r="D71" s="144"/>
      <c r="G71" s="165"/>
      <c r="H71" s="165"/>
      <c r="I71" s="165"/>
      <c r="J71" s="165"/>
      <c r="K71" s="165"/>
      <c r="L71" s="165"/>
      <c r="M71" s="165"/>
    </row>
    <row r="72" spans="1:17" x14ac:dyDescent="0.25">
      <c r="A72" s="163" t="str">
        <f>'FPL Capex - Non Earning'!A80</f>
        <v>Customer Service Projects</v>
      </c>
      <c r="B72" s="163"/>
      <c r="C72" s="172">
        <v>0.13200000000000001</v>
      </c>
      <c r="D72" s="144">
        <f t="shared" ref="D72:D79" si="19">SUM(G72:M72)</f>
        <v>222</v>
      </c>
      <c r="G72" s="165">
        <f>'FPL Capex - Non Earning'!B80</f>
        <v>8.8000000000000007</v>
      </c>
      <c r="H72" s="165">
        <f>'FPL Capex - Non Earning'!C80</f>
        <v>12.4</v>
      </c>
      <c r="I72" s="165">
        <f>'FPL Capex - Non Earning'!D80</f>
        <v>19.8</v>
      </c>
      <c r="J72" s="165">
        <f>'FPL Capex - Non Earning'!E80</f>
        <v>34</v>
      </c>
      <c r="K72" s="165">
        <f>'FPL Capex - Non Earning'!F80</f>
        <v>46</v>
      </c>
      <c r="L72" s="165">
        <f>'FPL Capex - Non Earning'!G80</f>
        <v>46</v>
      </c>
      <c r="M72" s="165">
        <f>'FPL Capex - Non Earning'!H80</f>
        <v>55</v>
      </c>
      <c r="P72" s="166">
        <f ca="1">'FPL Capex - Non Earning'!K80</f>
        <v>39</v>
      </c>
      <c r="Q72" s="166" t="str">
        <f>'FPL Capex - Non Earning'!L80</f>
        <v>Info Management</v>
      </c>
    </row>
    <row r="73" spans="1:17" x14ac:dyDescent="0.25">
      <c r="A73" s="163" t="str">
        <f>'FPL Capex - Non Earning'!A81</f>
        <v>AMI / Smart Grid</v>
      </c>
      <c r="B73" s="163"/>
      <c r="C73" s="171">
        <f>C72</f>
        <v>0.13200000000000001</v>
      </c>
      <c r="D73" s="144">
        <f t="shared" si="19"/>
        <v>48.8</v>
      </c>
      <c r="G73" s="165">
        <f>'FPL Capex - Non Earning'!B81</f>
        <v>0</v>
      </c>
      <c r="H73" s="165">
        <f>'FPL Capex - Non Earning'!C81</f>
        <v>0.7</v>
      </c>
      <c r="I73" s="165">
        <f>'FPL Capex - Non Earning'!D81</f>
        <v>7.1</v>
      </c>
      <c r="J73" s="165">
        <f>'FPL Capex - Non Earning'!E81</f>
        <v>14</v>
      </c>
      <c r="K73" s="165">
        <f>'FPL Capex - Non Earning'!F81</f>
        <v>14</v>
      </c>
      <c r="L73" s="165">
        <f>'FPL Capex - Non Earning'!G81</f>
        <v>4</v>
      </c>
      <c r="M73" s="165">
        <f>'FPL Capex - Non Earning'!H81</f>
        <v>9</v>
      </c>
      <c r="P73" s="166">
        <f ca="1">'FPL Capex - Non Earning'!K81</f>
        <v>40</v>
      </c>
      <c r="Q73" s="166" t="str">
        <f>'FPL Capex - Non Earning'!L81</f>
        <v>Info Management</v>
      </c>
    </row>
    <row r="74" spans="1:17" x14ac:dyDescent="0.25">
      <c r="A74" s="163" t="str">
        <f>'FPL Capex - Non Earning'!A82</f>
        <v>Marketing and communications</v>
      </c>
      <c r="B74" s="163"/>
      <c r="C74" s="171">
        <f>C73</f>
        <v>0.13200000000000001</v>
      </c>
      <c r="D74" s="144">
        <f t="shared" si="19"/>
        <v>40</v>
      </c>
      <c r="G74" s="165">
        <f>'FPL Capex - Non Earning'!B82</f>
        <v>0.7</v>
      </c>
      <c r="H74" s="165">
        <f>'FPL Capex - Non Earning'!C82</f>
        <v>3</v>
      </c>
      <c r="I74" s="165">
        <f>'FPL Capex - Non Earning'!D82</f>
        <v>8.3000000000000007</v>
      </c>
      <c r="J74" s="165">
        <f>'FPL Capex - Non Earning'!E82</f>
        <v>11</v>
      </c>
      <c r="K74" s="165">
        <f>'FPL Capex - Non Earning'!F82</f>
        <v>10</v>
      </c>
      <c r="L74" s="165">
        <f>'FPL Capex - Non Earning'!G82</f>
        <v>6</v>
      </c>
      <c r="M74" s="165">
        <f>'FPL Capex - Non Earning'!H82</f>
        <v>1</v>
      </c>
      <c r="P74" s="166">
        <f ca="1">'FPL Capex - Non Earning'!K82</f>
        <v>41</v>
      </c>
      <c r="Q74" s="166" t="str">
        <f>'FPL Capex - Non Earning'!L82</f>
        <v>Info Management</v>
      </c>
    </row>
    <row r="75" spans="1:17" x14ac:dyDescent="0.25">
      <c r="A75" s="163" t="str">
        <f>'FPL Capex - Non Earning'!A83</f>
        <v>Power Delivery</v>
      </c>
      <c r="B75" s="163"/>
      <c r="C75" s="171">
        <f>C74</f>
        <v>0.13200000000000001</v>
      </c>
      <c r="D75" s="144">
        <f t="shared" si="19"/>
        <v>136.69999999999999</v>
      </c>
      <c r="G75" s="165">
        <f>'FPL Capex - Non Earning'!B83</f>
        <v>1.3</v>
      </c>
      <c r="H75" s="165">
        <f>'FPL Capex - Non Earning'!C83</f>
        <v>2.6</v>
      </c>
      <c r="I75" s="165">
        <f>'FPL Capex - Non Earning'!D83</f>
        <v>9.8000000000000007</v>
      </c>
      <c r="J75" s="165">
        <f>'FPL Capex - Non Earning'!E83</f>
        <v>12</v>
      </c>
      <c r="K75" s="165">
        <f>'FPL Capex - Non Earning'!F83</f>
        <v>28</v>
      </c>
      <c r="L75" s="165">
        <f>'FPL Capex - Non Earning'!G83</f>
        <v>37</v>
      </c>
      <c r="M75" s="165">
        <f>'FPL Capex - Non Earning'!H83</f>
        <v>46</v>
      </c>
      <c r="P75" s="166">
        <f ca="1">'FPL Capex - Non Earning'!K83</f>
        <v>42</v>
      </c>
      <c r="Q75" s="166" t="str">
        <f>'FPL Capex - Non Earning'!L83</f>
        <v>Info Management</v>
      </c>
    </row>
    <row r="76" spans="1:17" s="173" customFormat="1" x14ac:dyDescent="0.25">
      <c r="A76" s="176" t="str">
        <f>'FPL Capex - Non Earning'!A84</f>
        <v xml:space="preserve">Total Customer Facing </v>
      </c>
      <c r="B76" s="176"/>
      <c r="D76" s="178">
        <f t="shared" si="19"/>
        <v>447.5</v>
      </c>
      <c r="G76" s="183">
        <f>SUM(G72:G75)</f>
        <v>10.8</v>
      </c>
      <c r="H76" s="183">
        <f t="shared" ref="H76:M76" si="20">SUM(H72:H75)</f>
        <v>18.700000000000003</v>
      </c>
      <c r="I76" s="183">
        <f t="shared" si="20"/>
        <v>45</v>
      </c>
      <c r="J76" s="183">
        <f t="shared" si="20"/>
        <v>71</v>
      </c>
      <c r="K76" s="183">
        <f t="shared" si="20"/>
        <v>98</v>
      </c>
      <c r="L76" s="183">
        <f t="shared" si="20"/>
        <v>93</v>
      </c>
      <c r="M76" s="183">
        <f t="shared" si="20"/>
        <v>111</v>
      </c>
    </row>
    <row r="77" spans="1:17" x14ac:dyDescent="0.25">
      <c r="A77" s="162" t="str">
        <f>'FPL Capex - Non Earning'!A85</f>
        <v>Other Corp Applications</v>
      </c>
      <c r="B77" s="162"/>
      <c r="C77" s="171">
        <f>C75</f>
        <v>0.13200000000000001</v>
      </c>
      <c r="D77" s="144">
        <f t="shared" si="19"/>
        <v>118.1</v>
      </c>
      <c r="G77" s="165">
        <f>'FPL Capex - Non Earning'!B85</f>
        <v>14.5</v>
      </c>
      <c r="H77" s="165">
        <f>'FPL Capex - Non Earning'!C85</f>
        <v>17</v>
      </c>
      <c r="I77" s="165">
        <f>'FPL Capex - Non Earning'!D85</f>
        <v>11.6</v>
      </c>
      <c r="J77" s="165">
        <f>'FPL Capex - Non Earning'!E85</f>
        <v>23</v>
      </c>
      <c r="K77" s="165">
        <f>'FPL Capex - Non Earning'!F85</f>
        <v>16</v>
      </c>
      <c r="L77" s="165">
        <f>'FPL Capex - Non Earning'!G85</f>
        <v>17</v>
      </c>
      <c r="M77" s="165">
        <f>'FPL Capex - Non Earning'!H85</f>
        <v>19</v>
      </c>
      <c r="P77" s="166">
        <f ca="1">'FPL Capex - Non Earning'!K85</f>
        <v>43</v>
      </c>
      <c r="Q77" s="166" t="str">
        <f>'FPL Capex - Non Earning'!L85</f>
        <v>Info Management</v>
      </c>
    </row>
    <row r="78" spans="1:17" x14ac:dyDescent="0.25">
      <c r="A78" s="162" t="str">
        <f>'FPL Capex - Non Earning'!A86</f>
        <v>Infrastructure Srvcs &amp; Other</v>
      </c>
      <c r="B78" s="162"/>
      <c r="C78" s="171">
        <f>C77</f>
        <v>0.13200000000000001</v>
      </c>
      <c r="D78" s="144">
        <f t="shared" si="19"/>
        <v>375.1</v>
      </c>
      <c r="G78" s="165">
        <f>'FPL Capex - Non Earning'!B86</f>
        <v>50.6</v>
      </c>
      <c r="H78" s="165">
        <f>'FPL Capex - Non Earning'!C86</f>
        <v>56.1</v>
      </c>
      <c r="I78" s="165">
        <f>'FPL Capex - Non Earning'!D86</f>
        <v>49.4</v>
      </c>
      <c r="J78" s="165">
        <f>'FPL Capex - Non Earning'!E86</f>
        <v>52</v>
      </c>
      <c r="K78" s="165">
        <f>'FPL Capex - Non Earning'!F86</f>
        <v>58</v>
      </c>
      <c r="L78" s="165">
        <f>'FPL Capex - Non Earning'!G86</f>
        <v>48</v>
      </c>
      <c r="M78" s="165">
        <f>'FPL Capex - Non Earning'!H86</f>
        <v>61</v>
      </c>
      <c r="P78" s="166">
        <f ca="1">'FPL Capex - Non Earning'!K86</f>
        <v>44</v>
      </c>
      <c r="Q78" s="166" t="str">
        <f>'FPL Capex - Non Earning'!L86</f>
        <v>Info Management</v>
      </c>
    </row>
    <row r="79" spans="1:17" x14ac:dyDescent="0.25">
      <c r="A79" s="176" t="str">
        <f>'FPL Capex - Non Earning'!A87</f>
        <v>Total Info Management</v>
      </c>
      <c r="B79" s="176"/>
      <c r="D79" s="178">
        <f t="shared" si="19"/>
        <v>940.7</v>
      </c>
      <c r="E79" s="173"/>
      <c r="F79" s="173"/>
      <c r="G79" s="183">
        <f t="shared" ref="G79:M79" si="21">SUM(G76:G78)</f>
        <v>75.900000000000006</v>
      </c>
      <c r="H79" s="183">
        <f t="shared" si="21"/>
        <v>91.800000000000011</v>
      </c>
      <c r="I79" s="183">
        <f t="shared" si="21"/>
        <v>106</v>
      </c>
      <c r="J79" s="183">
        <f t="shared" si="21"/>
        <v>146</v>
      </c>
      <c r="K79" s="183">
        <f t="shared" si="21"/>
        <v>172</v>
      </c>
      <c r="L79" s="183">
        <f t="shared" si="21"/>
        <v>158</v>
      </c>
      <c r="M79" s="183">
        <f t="shared" si="21"/>
        <v>191</v>
      </c>
    </row>
    <row r="80" spans="1:17" x14ac:dyDescent="0.25">
      <c r="A80" s="163"/>
      <c r="B80" s="163"/>
      <c r="G80" s="175" t="b">
        <f>G79='FPL Capex - Non Earning'!B87</f>
        <v>1</v>
      </c>
      <c r="H80" s="175" t="b">
        <f>H79='FPL Capex - Non Earning'!C87</f>
        <v>1</v>
      </c>
      <c r="I80" s="175" t="b">
        <f>I79='FPL Capex - Non Earning'!D87</f>
        <v>1</v>
      </c>
      <c r="J80" s="175" t="b">
        <f>J79='FPL Capex - Non Earning'!E87</f>
        <v>1</v>
      </c>
      <c r="K80" s="175" t="b">
        <f>K79='FPL Capex - Non Earning'!F87</f>
        <v>0</v>
      </c>
      <c r="L80" s="175" t="b">
        <f>L79='FPL Capex - Non Earning'!G87</f>
        <v>1</v>
      </c>
      <c r="M80" s="175" t="b">
        <f>M79='FPL Capex - Non Earning'!H87</f>
        <v>0</v>
      </c>
    </row>
    <row r="81" spans="1:61" x14ac:dyDescent="0.25">
      <c r="A81" s="100" t="str">
        <f>'FPL Capex - Non Earning'!A89</f>
        <v>Other</v>
      </c>
      <c r="B81" s="100"/>
    </row>
    <row r="82" spans="1:61" x14ac:dyDescent="0.25">
      <c r="A82" s="163" t="str">
        <f>'FPL Capex - Non Earning'!A90</f>
        <v>Corp Real Estate</v>
      </c>
      <c r="B82" s="163"/>
      <c r="C82" s="172">
        <v>0.03</v>
      </c>
      <c r="D82" s="144">
        <f>SUM(G82:M82)</f>
        <v>267.43158378999999</v>
      </c>
      <c r="G82" s="165">
        <f>'FPL Capex - Non Earning'!B90</f>
        <v>13.84595178</v>
      </c>
      <c r="H82" s="165">
        <f>'FPL Capex - Non Earning'!C90</f>
        <v>20.163449270000001</v>
      </c>
      <c r="I82" s="165">
        <f>'FPL Capex - Non Earning'!D90</f>
        <v>18.422182739999997</v>
      </c>
      <c r="J82" s="165">
        <f>'FPL Capex - Non Earning'!E90</f>
        <v>33</v>
      </c>
      <c r="K82" s="165">
        <f>'FPL Capex - Non Earning'!F90</f>
        <v>66</v>
      </c>
      <c r="L82" s="165">
        <f>'FPL Capex - Non Earning'!G90</f>
        <v>85</v>
      </c>
      <c r="M82" s="165">
        <f>'FPL Capex - Non Earning'!H90</f>
        <v>31</v>
      </c>
      <c r="P82" s="166">
        <f ca="1">'FPL Capex - Non Earning'!K90</f>
        <v>45</v>
      </c>
      <c r="Q82" s="166" t="str">
        <f>'FPL Capex - Non Earning'!L90</f>
        <v>Other</v>
      </c>
    </row>
    <row r="83" spans="1:61" x14ac:dyDescent="0.25">
      <c r="A83" s="163" t="str">
        <f>'FPL Capex - Non Earning'!A91</f>
        <v>Meters</v>
      </c>
      <c r="B83" s="163"/>
      <c r="C83" s="171">
        <f>C82</f>
        <v>0.03</v>
      </c>
      <c r="D83" s="144">
        <f>SUM(G83:M83)</f>
        <v>135.41604003</v>
      </c>
      <c r="G83" s="165">
        <f>'FPL Capex - Non Earning'!B91</f>
        <v>14.13183038</v>
      </c>
      <c r="H83" s="165">
        <f>'FPL Capex - Non Earning'!C91</f>
        <v>14.71214749</v>
      </c>
      <c r="I83" s="165">
        <f>'FPL Capex - Non Earning'!D91</f>
        <v>9.5720621599999998</v>
      </c>
      <c r="J83" s="165">
        <f>'FPL Capex - Non Earning'!E91</f>
        <v>20</v>
      </c>
      <c r="K83" s="165">
        <f>'FPL Capex - Non Earning'!F91</f>
        <v>21</v>
      </c>
      <c r="L83" s="165">
        <f>'FPL Capex - Non Earning'!G91</f>
        <v>26</v>
      </c>
      <c r="M83" s="165">
        <f>'FPL Capex - Non Earning'!H91</f>
        <v>30</v>
      </c>
      <c r="P83" s="166">
        <f ca="1">'FPL Capex - Non Earning'!K91</f>
        <v>46</v>
      </c>
      <c r="Q83" s="166" t="str">
        <f>'FPL Capex - Non Earning'!L91</f>
        <v>Other</v>
      </c>
    </row>
    <row r="84" spans="1:61" x14ac:dyDescent="0.25">
      <c r="A84" s="163" t="str">
        <f>'FPL Capex - Non Earning'!A92</f>
        <v>Net Other</v>
      </c>
      <c r="B84" s="163"/>
      <c r="C84" s="171">
        <f>C83</f>
        <v>0.03</v>
      </c>
      <c r="D84" s="144">
        <f>SUM(G84:M84)</f>
        <v>-76.165190050000248</v>
      </c>
      <c r="E84" s="173"/>
      <c r="F84" s="173"/>
      <c r="G84" s="165">
        <f>'FPL Capex - Non Earning'!B92</f>
        <v>-40.042034719999847</v>
      </c>
      <c r="H84" s="165">
        <f>'FPL Capex - Non Earning'!C92</f>
        <v>-3.4396232299999232</v>
      </c>
      <c r="I84" s="165">
        <f>'FPL Capex - Non Earning'!D92</f>
        <v>-16.683532100000477</v>
      </c>
      <c r="J84" s="165">
        <f>'FPL Capex - Non Earning'!E92</f>
        <v>-10</v>
      </c>
      <c r="K84" s="165">
        <f>'FPL Capex - Non Earning'!F92</f>
        <v>2</v>
      </c>
      <c r="L84" s="165">
        <f>'FPL Capex - Non Earning'!G92</f>
        <v>4</v>
      </c>
      <c r="M84" s="165">
        <f>'FPL Capex - Non Earning'!H92</f>
        <v>-12</v>
      </c>
      <c r="P84" s="166">
        <f ca="1">'FPL Capex - Non Earning'!K92</f>
        <v>47</v>
      </c>
      <c r="Q84" s="166" t="str">
        <f>'FPL Capex - Non Earning'!L92</f>
        <v>Other</v>
      </c>
    </row>
    <row r="85" spans="1:61" x14ac:dyDescent="0.25">
      <c r="A85" s="163"/>
      <c r="B85" s="163"/>
      <c r="G85" s="175"/>
      <c r="H85" s="175"/>
      <c r="I85" s="175"/>
      <c r="J85" s="175"/>
      <c r="K85" s="175"/>
      <c r="L85" s="175"/>
      <c r="M85" s="175"/>
    </row>
    <row r="86" spans="1:61" x14ac:dyDescent="0.25">
      <c r="A86" s="162" t="str">
        <f>'FPL Capex - Non Earning'!A94</f>
        <v>Forecasting Model Contingency</v>
      </c>
      <c r="B86" s="162"/>
      <c r="D86" s="144">
        <f>SUM(G86:M86)</f>
        <v>1000</v>
      </c>
      <c r="G86" s="165">
        <f>'FPL Capex - Non Earning'!B94</f>
        <v>0</v>
      </c>
      <c r="H86" s="165">
        <f>'FPL Capex - Non Earning'!C94</f>
        <v>0</v>
      </c>
      <c r="I86" s="165">
        <f>'FPL Capex - Non Earning'!D94</f>
        <v>0</v>
      </c>
      <c r="J86" s="165">
        <f>'FPL Capex - Non Earning'!E94</f>
        <v>0</v>
      </c>
      <c r="K86" s="165">
        <f>'FPL Capex - Non Earning'!F94</f>
        <v>0</v>
      </c>
      <c r="L86" s="165">
        <f>'FPL Capex - Non Earning'!G94</f>
        <v>0</v>
      </c>
      <c r="M86" s="165">
        <f>'FPL Capex - Non Earning'!H94</f>
        <v>1000</v>
      </c>
      <c r="P86" s="166">
        <f ca="1">'FPL Capex - Non Earning'!K94</f>
        <v>48</v>
      </c>
      <c r="Q86" s="166">
        <f>'FPL Capex - Non Earning'!L94</f>
        <v>0</v>
      </c>
    </row>
    <row r="88" spans="1:61" ht="13.8" thickBot="1" x14ac:dyDescent="0.3">
      <c r="A88" s="173" t="s">
        <v>130</v>
      </c>
      <c r="B88" s="173"/>
      <c r="C88" s="173"/>
      <c r="D88" s="184">
        <f>SUM(G88:M88)</f>
        <v>16735.21320337</v>
      </c>
      <c r="E88" s="173"/>
      <c r="F88" s="173"/>
      <c r="G88" s="184">
        <f>+G30+G42+G62+G68+G79+G82+G83+G84+G86</f>
        <v>1275.8516697300001</v>
      </c>
      <c r="H88" s="184">
        <f t="shared" ref="H88:M88" si="22">+H30+H42+H62+H68+H79+H82+H83+H84+H86</f>
        <v>1491.8338400500002</v>
      </c>
      <c r="I88" s="184">
        <f t="shared" si="22"/>
        <v>2134.7366650099998</v>
      </c>
      <c r="J88" s="184">
        <f t="shared" si="22"/>
        <v>2486.5826319899998</v>
      </c>
      <c r="K88" s="184">
        <f t="shared" si="22"/>
        <v>2511.9017947000002</v>
      </c>
      <c r="L88" s="184">
        <f t="shared" si="22"/>
        <v>3048.70712714</v>
      </c>
      <c r="M88" s="184">
        <f t="shared" si="22"/>
        <v>3785.5994747499999</v>
      </c>
    </row>
    <row r="89" spans="1:61" s="124" customFormat="1" ht="13.8" thickTop="1" x14ac:dyDescent="0.25">
      <c r="A89" s="86"/>
      <c r="B89" s="86"/>
      <c r="C89" s="86"/>
      <c r="D89" s="86"/>
      <c r="E89" s="86"/>
      <c r="F89" s="86"/>
      <c r="G89" s="185" t="b">
        <f>G88='FPL Capex - Non Earning'!B96</f>
        <v>0</v>
      </c>
      <c r="H89" s="185" t="b">
        <f>H88='FPL Capex - Non Earning'!C96</f>
        <v>1</v>
      </c>
      <c r="I89" s="185" t="b">
        <f>I88='FPL Capex - Non Earning'!D96</f>
        <v>1</v>
      </c>
      <c r="J89" s="185" t="b">
        <f>J88='FPL Capex - Non Earning'!E96</f>
        <v>1</v>
      </c>
      <c r="K89" s="185" t="b">
        <f>K88='FPL Capex - Non Earning'!F96</f>
        <v>0</v>
      </c>
      <c r="L89" s="185" t="b">
        <f>L88='FPL Capex - Non Earning'!G96</f>
        <v>0</v>
      </c>
      <c r="M89" s="185" t="b">
        <f>M88='FPL Capex - Non Earning'!H96</f>
        <v>0</v>
      </c>
      <c r="P89" s="173"/>
      <c r="Q89" s="173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83"/>
    </row>
    <row r="90" spans="1:61" x14ac:dyDescent="0.25">
      <c r="A90" s="186"/>
      <c r="B90" s="186"/>
    </row>
    <row r="91" spans="1:61" x14ac:dyDescent="0.25">
      <c r="G91" s="352">
        <v>0</v>
      </c>
      <c r="H91" s="138">
        <f>G91+1</f>
        <v>1</v>
      </c>
      <c r="I91" s="138">
        <f>H91+1</f>
        <v>2</v>
      </c>
      <c r="J91" s="138">
        <f t="shared" ref="J91:BH92" si="23">I91+1</f>
        <v>3</v>
      </c>
      <c r="K91" s="138">
        <f t="shared" si="23"/>
        <v>4</v>
      </c>
      <c r="L91" s="138">
        <f t="shared" si="23"/>
        <v>5</v>
      </c>
      <c r="M91" s="138">
        <f t="shared" si="23"/>
        <v>6</v>
      </c>
      <c r="N91" s="138">
        <f t="shared" si="23"/>
        <v>7</v>
      </c>
      <c r="O91" s="138">
        <f t="shared" si="23"/>
        <v>8</v>
      </c>
      <c r="P91" s="138">
        <f t="shared" si="23"/>
        <v>9</v>
      </c>
      <c r="Q91" s="138">
        <f t="shared" si="23"/>
        <v>10</v>
      </c>
      <c r="R91" s="138">
        <f t="shared" si="23"/>
        <v>11</v>
      </c>
      <c r="S91" s="138">
        <f t="shared" si="23"/>
        <v>12</v>
      </c>
      <c r="T91" s="138">
        <f t="shared" si="23"/>
        <v>13</v>
      </c>
      <c r="U91" s="138">
        <f t="shared" si="23"/>
        <v>14</v>
      </c>
      <c r="V91" s="138">
        <f t="shared" si="23"/>
        <v>15</v>
      </c>
      <c r="W91" s="138">
        <f t="shared" si="23"/>
        <v>16</v>
      </c>
      <c r="X91" s="138">
        <f t="shared" si="23"/>
        <v>17</v>
      </c>
      <c r="Y91" s="138">
        <f t="shared" si="23"/>
        <v>18</v>
      </c>
      <c r="Z91" s="138">
        <f t="shared" si="23"/>
        <v>19</v>
      </c>
      <c r="AA91" s="138">
        <f t="shared" si="23"/>
        <v>20</v>
      </c>
      <c r="AB91" s="138">
        <f t="shared" si="23"/>
        <v>21</v>
      </c>
      <c r="AC91" s="138">
        <f t="shared" si="23"/>
        <v>22</v>
      </c>
      <c r="AD91" s="138">
        <f t="shared" si="23"/>
        <v>23</v>
      </c>
      <c r="AE91" s="138">
        <f t="shared" si="23"/>
        <v>24</v>
      </c>
      <c r="AF91" s="138">
        <f t="shared" si="23"/>
        <v>25</v>
      </c>
      <c r="AG91" s="138">
        <f t="shared" si="23"/>
        <v>26</v>
      </c>
      <c r="AH91" s="138">
        <f t="shared" si="23"/>
        <v>27</v>
      </c>
      <c r="AI91" s="138">
        <f t="shared" si="23"/>
        <v>28</v>
      </c>
      <c r="AJ91" s="138">
        <f t="shared" si="23"/>
        <v>29</v>
      </c>
      <c r="AK91" s="138">
        <f t="shared" si="23"/>
        <v>30</v>
      </c>
      <c r="AL91" s="138">
        <f t="shared" si="23"/>
        <v>31</v>
      </c>
      <c r="AM91" s="138">
        <f t="shared" si="23"/>
        <v>32</v>
      </c>
      <c r="AN91" s="138">
        <f t="shared" si="23"/>
        <v>33</v>
      </c>
      <c r="AO91" s="138">
        <f t="shared" si="23"/>
        <v>34</v>
      </c>
      <c r="AP91" s="138">
        <f t="shared" si="23"/>
        <v>35</v>
      </c>
      <c r="AQ91" s="138">
        <f t="shared" si="23"/>
        <v>36</v>
      </c>
      <c r="AR91" s="138">
        <f t="shared" si="23"/>
        <v>37</v>
      </c>
      <c r="AS91" s="138">
        <f t="shared" si="23"/>
        <v>38</v>
      </c>
      <c r="AT91" s="138">
        <f t="shared" si="23"/>
        <v>39</v>
      </c>
      <c r="AU91" s="138">
        <f t="shared" si="23"/>
        <v>40</v>
      </c>
      <c r="AV91" s="138">
        <f t="shared" si="23"/>
        <v>41</v>
      </c>
      <c r="AW91" s="138">
        <f t="shared" si="23"/>
        <v>42</v>
      </c>
      <c r="AX91" s="138">
        <f t="shared" si="23"/>
        <v>43</v>
      </c>
      <c r="AY91" s="138">
        <f t="shared" si="23"/>
        <v>44</v>
      </c>
      <c r="AZ91" s="138">
        <f t="shared" si="23"/>
        <v>45</v>
      </c>
      <c r="BA91" s="138">
        <f t="shared" si="23"/>
        <v>46</v>
      </c>
      <c r="BB91" s="138">
        <f t="shared" si="23"/>
        <v>47</v>
      </c>
      <c r="BC91" s="138">
        <f t="shared" si="23"/>
        <v>48</v>
      </c>
      <c r="BD91" s="138">
        <f t="shared" si="23"/>
        <v>49</v>
      </c>
      <c r="BE91" s="138">
        <f t="shared" si="23"/>
        <v>50</v>
      </c>
      <c r="BF91" s="138">
        <f t="shared" si="23"/>
        <v>51</v>
      </c>
      <c r="BG91" s="138">
        <f t="shared" si="23"/>
        <v>52</v>
      </c>
      <c r="BH91" s="138">
        <f t="shared" si="23"/>
        <v>53</v>
      </c>
      <c r="BI91" s="138"/>
    </row>
    <row r="92" spans="1:61" x14ac:dyDescent="0.25">
      <c r="D92" s="139" t="s">
        <v>108</v>
      </c>
      <c r="G92" s="141">
        <f>G4</f>
        <v>2012</v>
      </c>
      <c r="H92" s="141">
        <f>H4</f>
        <v>2013</v>
      </c>
      <c r="I92" s="141">
        <f>H92+1</f>
        <v>2014</v>
      </c>
      <c r="J92" s="141">
        <f>J4</f>
        <v>2015</v>
      </c>
      <c r="K92" s="141">
        <f>J92+1</f>
        <v>2016</v>
      </c>
      <c r="L92" s="141">
        <f t="shared" si="23"/>
        <v>2017</v>
      </c>
      <c r="M92" s="141">
        <f t="shared" si="23"/>
        <v>2018</v>
      </c>
      <c r="N92" s="141">
        <f t="shared" si="23"/>
        <v>2019</v>
      </c>
      <c r="O92" s="141">
        <f t="shared" si="23"/>
        <v>2020</v>
      </c>
      <c r="P92" s="141">
        <f t="shared" si="23"/>
        <v>2021</v>
      </c>
      <c r="Q92" s="141">
        <f t="shared" si="23"/>
        <v>2022</v>
      </c>
      <c r="R92" s="141">
        <f t="shared" si="23"/>
        <v>2023</v>
      </c>
      <c r="S92" s="141">
        <f t="shared" si="23"/>
        <v>2024</v>
      </c>
      <c r="T92" s="141">
        <f t="shared" si="23"/>
        <v>2025</v>
      </c>
      <c r="U92" s="141">
        <f t="shared" si="23"/>
        <v>2026</v>
      </c>
      <c r="V92" s="141">
        <f t="shared" si="23"/>
        <v>2027</v>
      </c>
      <c r="W92" s="141">
        <f t="shared" si="23"/>
        <v>2028</v>
      </c>
      <c r="X92" s="141">
        <f t="shared" si="23"/>
        <v>2029</v>
      </c>
      <c r="Y92" s="141">
        <f t="shared" si="23"/>
        <v>2030</v>
      </c>
      <c r="Z92" s="141">
        <f t="shared" si="23"/>
        <v>2031</v>
      </c>
      <c r="AA92" s="141">
        <f t="shared" si="23"/>
        <v>2032</v>
      </c>
      <c r="AB92" s="141">
        <f t="shared" si="23"/>
        <v>2033</v>
      </c>
      <c r="AC92" s="141">
        <f t="shared" si="23"/>
        <v>2034</v>
      </c>
      <c r="AD92" s="141">
        <f t="shared" si="23"/>
        <v>2035</v>
      </c>
      <c r="AE92" s="141">
        <f t="shared" si="23"/>
        <v>2036</v>
      </c>
      <c r="AF92" s="141">
        <f t="shared" si="23"/>
        <v>2037</v>
      </c>
      <c r="AG92" s="141">
        <f t="shared" si="23"/>
        <v>2038</v>
      </c>
      <c r="AH92" s="141">
        <f t="shared" si="23"/>
        <v>2039</v>
      </c>
      <c r="AI92" s="141">
        <f t="shared" si="23"/>
        <v>2040</v>
      </c>
      <c r="AJ92" s="141">
        <f>AI92+1</f>
        <v>2041</v>
      </c>
      <c r="AK92" s="141">
        <f>AJ92+1</f>
        <v>2042</v>
      </c>
      <c r="AL92" s="141">
        <f>AK92+1</f>
        <v>2043</v>
      </c>
      <c r="AM92" s="141">
        <f>AL92+1</f>
        <v>2044</v>
      </c>
      <c r="AN92" s="141">
        <f>AM92+1</f>
        <v>2045</v>
      </c>
      <c r="AO92" s="141">
        <f t="shared" si="23"/>
        <v>2046</v>
      </c>
      <c r="AP92" s="141">
        <f t="shared" si="23"/>
        <v>2047</v>
      </c>
      <c r="AQ92" s="141">
        <f t="shared" si="23"/>
        <v>2048</v>
      </c>
      <c r="AR92" s="141">
        <f t="shared" si="23"/>
        <v>2049</v>
      </c>
      <c r="AS92" s="141">
        <f t="shared" si="23"/>
        <v>2050</v>
      </c>
      <c r="AT92" s="141">
        <f t="shared" si="23"/>
        <v>2051</v>
      </c>
      <c r="AU92" s="141">
        <f t="shared" si="23"/>
        <v>2052</v>
      </c>
      <c r="AV92" s="141">
        <f t="shared" si="23"/>
        <v>2053</v>
      </c>
      <c r="AW92" s="141">
        <f t="shared" si="23"/>
        <v>2054</v>
      </c>
      <c r="AX92" s="141">
        <f t="shared" si="23"/>
        <v>2055</v>
      </c>
      <c r="AY92" s="141">
        <f t="shared" si="23"/>
        <v>2056</v>
      </c>
      <c r="AZ92" s="141">
        <f t="shared" si="23"/>
        <v>2057</v>
      </c>
      <c r="BA92" s="141">
        <f t="shared" si="23"/>
        <v>2058</v>
      </c>
      <c r="BB92" s="141">
        <f t="shared" si="23"/>
        <v>2059</v>
      </c>
      <c r="BC92" s="141">
        <f t="shared" si="23"/>
        <v>2060</v>
      </c>
      <c r="BD92" s="141">
        <f t="shared" si="23"/>
        <v>2061</v>
      </c>
      <c r="BE92" s="141">
        <f t="shared" si="23"/>
        <v>2062</v>
      </c>
      <c r="BF92" s="141">
        <f t="shared" si="23"/>
        <v>2063</v>
      </c>
      <c r="BG92" s="141">
        <f t="shared" si="23"/>
        <v>2064</v>
      </c>
      <c r="BH92" s="141">
        <f t="shared" si="23"/>
        <v>2065</v>
      </c>
      <c r="BI92" s="139"/>
    </row>
    <row r="93" spans="1:61" x14ac:dyDescent="0.25">
      <c r="D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</row>
    <row r="94" spans="1:61" s="188" customFormat="1" ht="15.6" x14ac:dyDescent="0.3">
      <c r="A94" s="187" t="s">
        <v>131</v>
      </c>
      <c r="B94" s="187"/>
    </row>
    <row r="95" spans="1:61" x14ac:dyDescent="0.25">
      <c r="G95" s="141">
        <f>G92</f>
        <v>2012</v>
      </c>
      <c r="H95" s="141">
        <f t="shared" ref="H95:M95" si="24">H92</f>
        <v>2013</v>
      </c>
      <c r="I95" s="141">
        <f t="shared" si="24"/>
        <v>2014</v>
      </c>
      <c r="J95" s="141">
        <f t="shared" si="24"/>
        <v>2015</v>
      </c>
      <c r="K95" s="141">
        <f t="shared" si="24"/>
        <v>2016</v>
      </c>
      <c r="L95" s="141">
        <f t="shared" si="24"/>
        <v>2017</v>
      </c>
      <c r="M95" s="141">
        <f t="shared" si="24"/>
        <v>2018</v>
      </c>
    </row>
    <row r="96" spans="1:61" x14ac:dyDescent="0.25">
      <c r="A96" s="83" t="s">
        <v>132</v>
      </c>
      <c r="G96" s="172">
        <v>0.95</v>
      </c>
      <c r="H96" s="172">
        <v>0.98</v>
      </c>
      <c r="I96" s="172">
        <v>0.96</v>
      </c>
      <c r="J96" s="172">
        <v>0.96</v>
      </c>
      <c r="K96" s="172">
        <v>0.96</v>
      </c>
      <c r="L96" s="172">
        <v>0.96</v>
      </c>
      <c r="M96" s="172">
        <v>0.96</v>
      </c>
      <c r="N96" s="171"/>
    </row>
    <row r="97" spans="1:14" x14ac:dyDescent="0.25">
      <c r="A97" s="189" t="s">
        <v>133</v>
      </c>
      <c r="B97" s="189"/>
      <c r="C97" s="353">
        <v>2</v>
      </c>
      <c r="D97" s="149"/>
    </row>
    <row r="98" spans="1:14" x14ac:dyDescent="0.25">
      <c r="A98" s="189" t="s">
        <v>134</v>
      </c>
      <c r="B98" s="189"/>
      <c r="C98" s="354">
        <v>0.46</v>
      </c>
    </row>
    <row r="99" spans="1:14" x14ac:dyDescent="0.25">
      <c r="A99" s="189" t="s">
        <v>135</v>
      </c>
      <c r="B99" s="189"/>
      <c r="C99" s="354">
        <v>0.115</v>
      </c>
    </row>
    <row r="101" spans="1:14" s="188" customFormat="1" ht="15.6" x14ac:dyDescent="0.3">
      <c r="A101" s="187" t="s">
        <v>136</v>
      </c>
      <c r="B101" s="187"/>
    </row>
    <row r="103" spans="1:14" x14ac:dyDescent="0.25">
      <c r="G103" s="141">
        <f>G92</f>
        <v>2012</v>
      </c>
      <c r="H103" s="141">
        <f t="shared" ref="H103:M103" si="25">H92</f>
        <v>2013</v>
      </c>
      <c r="I103" s="141">
        <f t="shared" si="25"/>
        <v>2014</v>
      </c>
      <c r="J103" s="141">
        <f t="shared" si="25"/>
        <v>2015</v>
      </c>
      <c r="K103" s="141">
        <f t="shared" si="25"/>
        <v>2016</v>
      </c>
      <c r="L103" s="141">
        <f t="shared" si="25"/>
        <v>2017</v>
      </c>
      <c r="M103" s="141">
        <f t="shared" si="25"/>
        <v>2018</v>
      </c>
    </row>
    <row r="104" spans="1:14" x14ac:dyDescent="0.25">
      <c r="A104" s="83" t="s">
        <v>137</v>
      </c>
      <c r="G104" s="83">
        <f t="shared" ref="G104:M104" si="26">-(G115+G404+G557+G800+G863+G986)</f>
        <v>46.234744666836008</v>
      </c>
      <c r="H104" s="83">
        <f t="shared" si="26"/>
        <v>102.7904023264028</v>
      </c>
      <c r="I104" s="83">
        <f t="shared" si="26"/>
        <v>180.09258289585878</v>
      </c>
      <c r="J104" s="83">
        <f t="shared" si="26"/>
        <v>270.53771134604114</v>
      </c>
      <c r="K104" s="83">
        <f t="shared" si="26"/>
        <v>363.87118966131794</v>
      </c>
      <c r="L104" s="83">
        <f t="shared" si="26"/>
        <v>473.83352797107801</v>
      </c>
      <c r="M104" s="83">
        <f t="shared" si="26"/>
        <v>607.77535655965391</v>
      </c>
      <c r="N104" s="171"/>
    </row>
    <row r="106" spans="1:14" s="188" customFormat="1" ht="15.6" x14ac:dyDescent="0.3">
      <c r="A106" s="187" t="s">
        <v>138</v>
      </c>
      <c r="B106" s="187"/>
    </row>
    <row r="108" spans="1:14" ht="15.6" x14ac:dyDescent="0.3">
      <c r="A108" s="142" t="s">
        <v>139</v>
      </c>
      <c r="B108" s="142"/>
    </row>
    <row r="109" spans="1:14" x14ac:dyDescent="0.25">
      <c r="A109" s="83" t="s">
        <v>132</v>
      </c>
      <c r="G109" s="143"/>
      <c r="H109" s="143"/>
      <c r="I109" s="143"/>
      <c r="J109" s="143"/>
      <c r="K109" s="143"/>
      <c r="L109" s="143"/>
      <c r="M109" s="143"/>
      <c r="N109" s="143"/>
    </row>
    <row r="110" spans="1:14" x14ac:dyDescent="0.25">
      <c r="A110" s="83" t="s">
        <v>109</v>
      </c>
      <c r="D110" s="144">
        <f>SUM(G110:N110)</f>
        <v>9476.8789373871987</v>
      </c>
      <c r="G110" s="144">
        <f>G125+G170+G260+G335+G350</f>
        <v>626.51353106800002</v>
      </c>
      <c r="H110" s="144">
        <f t="shared" ref="H110:N110" si="27">H125+H170+H260+H335+H350</f>
        <v>765.70511268719997</v>
      </c>
      <c r="I110" s="144">
        <f t="shared" si="27"/>
        <v>1164.9826240991999</v>
      </c>
      <c r="J110" s="144">
        <f t="shared" si="27"/>
        <v>1499.1193267103999</v>
      </c>
      <c r="K110" s="144">
        <f t="shared" si="27"/>
        <v>1674.8174637120001</v>
      </c>
      <c r="L110" s="144">
        <f t="shared" si="27"/>
        <v>1874.1253833503997</v>
      </c>
      <c r="M110" s="144">
        <f t="shared" si="27"/>
        <v>1871.6154957599997</v>
      </c>
      <c r="N110" s="144">
        <f t="shared" si="27"/>
        <v>0</v>
      </c>
    </row>
    <row r="111" spans="1:14" x14ac:dyDescent="0.25">
      <c r="A111" s="83" t="s">
        <v>110</v>
      </c>
      <c r="G111" s="144">
        <f t="shared" ref="G111" si="28">+F111+G110</f>
        <v>626.51353106800002</v>
      </c>
      <c r="H111" s="144">
        <f t="shared" ref="H111" si="29">+G111+H110</f>
        <v>1392.2186437552</v>
      </c>
      <c r="I111" s="144">
        <f t="shared" ref="I111" si="30">+H111+I110</f>
        <v>2557.2012678543997</v>
      </c>
      <c r="J111" s="144">
        <f t="shared" ref="J111" si="31">+I111+J110</f>
        <v>4056.3205945647996</v>
      </c>
      <c r="K111" s="144">
        <f t="shared" ref="K111" si="32">+J111+K110</f>
        <v>5731.1380582767997</v>
      </c>
      <c r="L111" s="144">
        <f t="shared" ref="L111" si="33">+K111+L110</f>
        <v>7605.2634416271994</v>
      </c>
      <c r="M111" s="144">
        <f t="shared" ref="M111" si="34">+L111+M110</f>
        <v>9476.8789373871987</v>
      </c>
      <c r="N111" s="144">
        <f t="shared" ref="N111" si="35">+M111+N110</f>
        <v>9476.8789373871987</v>
      </c>
    </row>
    <row r="113" spans="1:61" x14ac:dyDescent="0.25">
      <c r="A113" s="146" t="s">
        <v>111</v>
      </c>
      <c r="B113" s="146"/>
      <c r="G113" s="144">
        <f t="shared" ref="G113:BH113" si="36">F116</f>
        <v>0</v>
      </c>
      <c r="H113" s="144">
        <f t="shared" si="36"/>
        <v>607.28029768109604</v>
      </c>
      <c r="I113" s="144">
        <f t="shared" si="36"/>
        <v>1329.9463863966648</v>
      </c>
      <c r="J113" s="144">
        <f t="shared" si="36"/>
        <v>2415.7869977362334</v>
      </c>
      <c r="K113" s="144">
        <f t="shared" si="36"/>
        <v>3789.6493585349958</v>
      </c>
      <c r="L113" s="144">
        <f t="shared" si="36"/>
        <v>5287.1554257960806</v>
      </c>
      <c r="M113" s="144">
        <f t="shared" si="36"/>
        <v>6925.4254381469264</v>
      </c>
      <c r="N113" s="144">
        <f t="shared" si="36"/>
        <v>8501.7030143187967</v>
      </c>
      <c r="O113" s="144">
        <f t="shared" si="36"/>
        <v>8206.3650947306669</v>
      </c>
      <c r="P113" s="144">
        <f t="shared" si="36"/>
        <v>7911.0271751425362</v>
      </c>
      <c r="Q113" s="144">
        <f t="shared" si="36"/>
        <v>7615.6892555544055</v>
      </c>
      <c r="R113" s="144">
        <f t="shared" si="36"/>
        <v>7320.3513359662747</v>
      </c>
      <c r="S113" s="144">
        <f t="shared" si="36"/>
        <v>7025.013416378144</v>
      </c>
      <c r="T113" s="144">
        <f t="shared" si="36"/>
        <v>6729.6754967900133</v>
      </c>
      <c r="U113" s="144">
        <f t="shared" si="36"/>
        <v>6434.3375772018826</v>
      </c>
      <c r="V113" s="144">
        <f t="shared" si="36"/>
        <v>6138.9996576137519</v>
      </c>
      <c r="W113" s="144">
        <f t="shared" si="36"/>
        <v>5843.6617380256212</v>
      </c>
      <c r="X113" s="144">
        <f t="shared" si="36"/>
        <v>5548.3238184374904</v>
      </c>
      <c r="Y113" s="144">
        <f t="shared" si="36"/>
        <v>5252.9858988493597</v>
      </c>
      <c r="Z113" s="144">
        <f t="shared" si="36"/>
        <v>4957.647979261229</v>
      </c>
      <c r="AA113" s="144">
        <f t="shared" si="36"/>
        <v>4662.3100596730983</v>
      </c>
      <c r="AB113" s="144">
        <f t="shared" si="36"/>
        <v>4366.9721400849676</v>
      </c>
      <c r="AC113" s="144">
        <f t="shared" si="36"/>
        <v>4071.6342204968373</v>
      </c>
      <c r="AD113" s="144">
        <f t="shared" si="36"/>
        <v>3776.2963009087071</v>
      </c>
      <c r="AE113" s="144">
        <f t="shared" si="36"/>
        <v>3480.9583813205768</v>
      </c>
      <c r="AF113" s="144">
        <f t="shared" si="36"/>
        <v>3185.6204617324465</v>
      </c>
      <c r="AG113" s="144">
        <f t="shared" si="36"/>
        <v>2890.2825421443163</v>
      </c>
      <c r="AH113" s="144">
        <f t="shared" si="36"/>
        <v>2594.944622556186</v>
      </c>
      <c r="AI113" s="144">
        <f t="shared" si="36"/>
        <v>2299.6067029680557</v>
      </c>
      <c r="AJ113" s="144">
        <f t="shared" si="36"/>
        <v>2004.2687833799255</v>
      </c>
      <c r="AK113" s="144">
        <f t="shared" si="36"/>
        <v>1708.9308637917952</v>
      </c>
      <c r="AL113" s="144">
        <f t="shared" si="36"/>
        <v>1413.592944203665</v>
      </c>
      <c r="AM113" s="144">
        <f t="shared" si="36"/>
        <v>1118.2550246155347</v>
      </c>
      <c r="AN113" s="144">
        <f t="shared" si="36"/>
        <v>832.51973035798892</v>
      </c>
      <c r="AO113" s="144">
        <f t="shared" si="36"/>
        <v>571.8164354510867</v>
      </c>
      <c r="AP113" s="144">
        <f t="shared" si="36"/>
        <v>370.24670332832869</v>
      </c>
      <c r="AQ113" s="144">
        <f t="shared" si="36"/>
        <v>169.13109432667051</v>
      </c>
      <c r="AR113" s="144">
        <f t="shared" si="36"/>
        <v>7.7760492646555122</v>
      </c>
      <c r="AS113" s="144">
        <f t="shared" si="36"/>
        <v>-4.6611603465862572E-12</v>
      </c>
      <c r="AT113" s="144">
        <f t="shared" si="36"/>
        <v>-4.6611603465862572E-12</v>
      </c>
      <c r="AU113" s="144">
        <f t="shared" si="36"/>
        <v>-4.6611603465862572E-12</v>
      </c>
      <c r="AV113" s="144">
        <f t="shared" si="36"/>
        <v>-4.6611603465862572E-12</v>
      </c>
      <c r="AW113" s="144">
        <f t="shared" si="36"/>
        <v>-4.6611603465862572E-12</v>
      </c>
      <c r="AX113" s="144">
        <f t="shared" si="36"/>
        <v>-4.6611603465862572E-12</v>
      </c>
      <c r="AY113" s="144">
        <f t="shared" si="36"/>
        <v>-4.6611603465862572E-12</v>
      </c>
      <c r="AZ113" s="144">
        <f t="shared" si="36"/>
        <v>-4.6611603465862572E-12</v>
      </c>
      <c r="BA113" s="144">
        <f t="shared" si="36"/>
        <v>-4.6611603465862572E-12</v>
      </c>
      <c r="BB113" s="144">
        <f t="shared" si="36"/>
        <v>-4.6611603465862572E-12</v>
      </c>
      <c r="BC113" s="144">
        <f t="shared" si="36"/>
        <v>-4.6611603465862572E-12</v>
      </c>
      <c r="BD113" s="144">
        <f t="shared" si="36"/>
        <v>-4.6611603465862572E-12</v>
      </c>
      <c r="BE113" s="144">
        <f t="shared" si="36"/>
        <v>-4.6611603465862572E-12</v>
      </c>
      <c r="BF113" s="144">
        <f t="shared" si="36"/>
        <v>-4.6611603465862572E-12</v>
      </c>
      <c r="BG113" s="144">
        <f t="shared" si="36"/>
        <v>-4.6611603465862572E-12</v>
      </c>
      <c r="BH113" s="144">
        <f t="shared" si="36"/>
        <v>-4.6611603465862572E-12</v>
      </c>
      <c r="BI113" s="144"/>
    </row>
    <row r="114" spans="1:61" x14ac:dyDescent="0.25">
      <c r="A114" s="146" t="s">
        <v>112</v>
      </c>
      <c r="B114" s="146"/>
      <c r="D114" s="144">
        <f>SUM(G114:N114)</f>
        <v>9476.8789373871987</v>
      </c>
      <c r="E114" s="144"/>
      <c r="F114" s="144"/>
      <c r="G114" s="144">
        <f>G110</f>
        <v>626.51353106800002</v>
      </c>
      <c r="H114" s="144">
        <f>H110</f>
        <v>765.70511268719997</v>
      </c>
      <c r="I114" s="144">
        <f>I110</f>
        <v>1164.9826240991999</v>
      </c>
      <c r="J114" s="144">
        <f t="shared" ref="J114:BH114" si="37">J110</f>
        <v>1499.1193267103999</v>
      </c>
      <c r="K114" s="144">
        <f t="shared" si="37"/>
        <v>1674.8174637120001</v>
      </c>
      <c r="L114" s="144">
        <f t="shared" si="37"/>
        <v>1874.1253833503997</v>
      </c>
      <c r="M114" s="144">
        <f t="shared" si="37"/>
        <v>1871.6154957599997</v>
      </c>
      <c r="N114" s="144">
        <f t="shared" si="37"/>
        <v>0</v>
      </c>
      <c r="O114" s="144">
        <f t="shared" si="37"/>
        <v>0</v>
      </c>
      <c r="P114" s="144">
        <f t="shared" si="37"/>
        <v>0</v>
      </c>
      <c r="Q114" s="144">
        <f t="shared" si="37"/>
        <v>0</v>
      </c>
      <c r="R114" s="144">
        <f t="shared" si="37"/>
        <v>0</v>
      </c>
      <c r="S114" s="144">
        <f t="shared" si="37"/>
        <v>0</v>
      </c>
      <c r="T114" s="144">
        <f t="shared" si="37"/>
        <v>0</v>
      </c>
      <c r="U114" s="144">
        <f t="shared" si="37"/>
        <v>0</v>
      </c>
      <c r="V114" s="144">
        <f t="shared" si="37"/>
        <v>0</v>
      </c>
      <c r="W114" s="144">
        <f t="shared" si="37"/>
        <v>0</v>
      </c>
      <c r="X114" s="144">
        <f t="shared" si="37"/>
        <v>0</v>
      </c>
      <c r="Y114" s="144">
        <f t="shared" si="37"/>
        <v>0</v>
      </c>
      <c r="Z114" s="144">
        <f t="shared" si="37"/>
        <v>0</v>
      </c>
      <c r="AA114" s="144">
        <f t="shared" si="37"/>
        <v>0</v>
      </c>
      <c r="AB114" s="144">
        <f t="shared" si="37"/>
        <v>0</v>
      </c>
      <c r="AC114" s="144">
        <f t="shared" si="37"/>
        <v>0</v>
      </c>
      <c r="AD114" s="144">
        <f t="shared" si="37"/>
        <v>0</v>
      </c>
      <c r="AE114" s="144">
        <f t="shared" si="37"/>
        <v>0</v>
      </c>
      <c r="AF114" s="144">
        <f t="shared" si="37"/>
        <v>0</v>
      </c>
      <c r="AG114" s="144">
        <f t="shared" si="37"/>
        <v>0</v>
      </c>
      <c r="AH114" s="144">
        <f t="shared" si="37"/>
        <v>0</v>
      </c>
      <c r="AI114" s="144">
        <f t="shared" si="37"/>
        <v>0</v>
      </c>
      <c r="AJ114" s="144">
        <f t="shared" si="37"/>
        <v>0</v>
      </c>
      <c r="AK114" s="144">
        <f t="shared" si="37"/>
        <v>0</v>
      </c>
      <c r="AL114" s="144">
        <f t="shared" si="37"/>
        <v>0</v>
      </c>
      <c r="AM114" s="144">
        <f t="shared" si="37"/>
        <v>0</v>
      </c>
      <c r="AN114" s="144">
        <f t="shared" si="37"/>
        <v>0</v>
      </c>
      <c r="AO114" s="144">
        <f t="shared" si="37"/>
        <v>0</v>
      </c>
      <c r="AP114" s="144">
        <f t="shared" si="37"/>
        <v>0</v>
      </c>
      <c r="AQ114" s="144">
        <f t="shared" si="37"/>
        <v>0</v>
      </c>
      <c r="AR114" s="144">
        <f t="shared" si="37"/>
        <v>0</v>
      </c>
      <c r="AS114" s="144">
        <f t="shared" si="37"/>
        <v>0</v>
      </c>
      <c r="AT114" s="144">
        <f t="shared" si="37"/>
        <v>0</v>
      </c>
      <c r="AU114" s="144">
        <f t="shared" si="37"/>
        <v>0</v>
      </c>
      <c r="AV114" s="144">
        <f t="shared" si="37"/>
        <v>0</v>
      </c>
      <c r="AW114" s="144">
        <f t="shared" si="37"/>
        <v>0</v>
      </c>
      <c r="AX114" s="144">
        <f t="shared" si="37"/>
        <v>0</v>
      </c>
      <c r="AY114" s="144">
        <f t="shared" si="37"/>
        <v>0</v>
      </c>
      <c r="AZ114" s="144">
        <f t="shared" si="37"/>
        <v>0</v>
      </c>
      <c r="BA114" s="144">
        <f t="shared" si="37"/>
        <v>0</v>
      </c>
      <c r="BB114" s="144">
        <f t="shared" si="37"/>
        <v>0</v>
      </c>
      <c r="BC114" s="144">
        <f t="shared" si="37"/>
        <v>0</v>
      </c>
      <c r="BD114" s="144">
        <f t="shared" si="37"/>
        <v>0</v>
      </c>
      <c r="BE114" s="144">
        <f t="shared" si="37"/>
        <v>0</v>
      </c>
      <c r="BF114" s="144">
        <f t="shared" si="37"/>
        <v>0</v>
      </c>
      <c r="BG114" s="144">
        <f t="shared" si="37"/>
        <v>0</v>
      </c>
      <c r="BH114" s="144">
        <f t="shared" si="37"/>
        <v>0</v>
      </c>
      <c r="BI114" s="144"/>
    </row>
    <row r="115" spans="1:61" x14ac:dyDescent="0.25">
      <c r="A115" s="146" t="s">
        <v>113</v>
      </c>
      <c r="B115" s="146"/>
      <c r="C115" s="147"/>
      <c r="D115" s="144">
        <f>SUM(G115:BH115)</f>
        <v>-9476.8789373872023</v>
      </c>
      <c r="G115" s="144">
        <f>G130+G175+G265+G340+G355</f>
        <v>-19.233233386904001</v>
      </c>
      <c r="H115" s="144">
        <f t="shared" ref="H115:BH115" si="38">H130+H175+H265+H340+H355</f>
        <v>-43.039023971631195</v>
      </c>
      <c r="I115" s="144">
        <f t="shared" si="38"/>
        <v>-79.142012759631186</v>
      </c>
      <c r="J115" s="144">
        <f t="shared" si="38"/>
        <v>-125.25696591163758</v>
      </c>
      <c r="K115" s="144">
        <f t="shared" si="38"/>
        <v>-177.3113964509144</v>
      </c>
      <c r="L115" s="144">
        <f t="shared" si="38"/>
        <v>-235.8553709995544</v>
      </c>
      <c r="M115" s="144">
        <f t="shared" si="38"/>
        <v>-295.33791958813038</v>
      </c>
      <c r="N115" s="144">
        <f t="shared" si="38"/>
        <v>-295.33791958813038</v>
      </c>
      <c r="O115" s="144">
        <f t="shared" si="38"/>
        <v>-295.33791958813038</v>
      </c>
      <c r="P115" s="144">
        <f t="shared" si="38"/>
        <v>-295.33791958813038</v>
      </c>
      <c r="Q115" s="144">
        <f t="shared" si="38"/>
        <v>-295.33791958813038</v>
      </c>
      <c r="R115" s="144">
        <f t="shared" si="38"/>
        <v>-295.33791958813038</v>
      </c>
      <c r="S115" s="144">
        <f t="shared" si="38"/>
        <v>-295.33791958813038</v>
      </c>
      <c r="T115" s="144">
        <f t="shared" si="38"/>
        <v>-295.33791958813038</v>
      </c>
      <c r="U115" s="144">
        <f t="shared" si="38"/>
        <v>-295.33791958813038</v>
      </c>
      <c r="V115" s="144">
        <f t="shared" si="38"/>
        <v>-295.33791958813038</v>
      </c>
      <c r="W115" s="144">
        <f t="shared" si="38"/>
        <v>-295.33791958813038</v>
      </c>
      <c r="X115" s="144">
        <f t="shared" si="38"/>
        <v>-295.33791958813038</v>
      </c>
      <c r="Y115" s="144">
        <f t="shared" si="38"/>
        <v>-295.33791958813038</v>
      </c>
      <c r="Z115" s="144">
        <f t="shared" si="38"/>
        <v>-295.33791958813038</v>
      </c>
      <c r="AA115" s="144">
        <f t="shared" si="38"/>
        <v>-295.33791958813038</v>
      </c>
      <c r="AB115" s="144">
        <f t="shared" si="38"/>
        <v>-295.33791958813038</v>
      </c>
      <c r="AC115" s="144">
        <f t="shared" si="38"/>
        <v>-295.33791958813038</v>
      </c>
      <c r="AD115" s="144">
        <f t="shared" si="38"/>
        <v>-295.33791958813038</v>
      </c>
      <c r="AE115" s="144">
        <f t="shared" si="38"/>
        <v>-295.33791958813038</v>
      </c>
      <c r="AF115" s="144">
        <f t="shared" si="38"/>
        <v>-295.33791958813038</v>
      </c>
      <c r="AG115" s="144">
        <f t="shared" si="38"/>
        <v>-295.33791958813038</v>
      </c>
      <c r="AH115" s="144">
        <f t="shared" si="38"/>
        <v>-295.33791958813038</v>
      </c>
      <c r="AI115" s="144">
        <f t="shared" si="38"/>
        <v>-295.33791958813038</v>
      </c>
      <c r="AJ115" s="144">
        <f t="shared" si="38"/>
        <v>-295.33791958813038</v>
      </c>
      <c r="AK115" s="144">
        <f t="shared" si="38"/>
        <v>-295.33791958813038</v>
      </c>
      <c r="AL115" s="144">
        <f t="shared" si="38"/>
        <v>-295.33791958813038</v>
      </c>
      <c r="AM115" s="144">
        <f t="shared" si="38"/>
        <v>-285.73529425754577</v>
      </c>
      <c r="AN115" s="144">
        <f t="shared" si="38"/>
        <v>-260.70329490690222</v>
      </c>
      <c r="AO115" s="144">
        <f>AO130+AO175+AO265+AO340+AO355</f>
        <v>-201.56973212275801</v>
      </c>
      <c r="AP115" s="144">
        <f t="shared" si="38"/>
        <v>-201.11560900165819</v>
      </c>
      <c r="AQ115" s="144">
        <f t="shared" si="38"/>
        <v>-161.35504506201499</v>
      </c>
      <c r="AR115" s="144">
        <f t="shared" si="38"/>
        <v>-7.7760492646601733</v>
      </c>
      <c r="AS115" s="144">
        <f t="shared" si="38"/>
        <v>0</v>
      </c>
      <c r="AT115" s="144">
        <f t="shared" si="38"/>
        <v>0</v>
      </c>
      <c r="AU115" s="144">
        <f t="shared" si="38"/>
        <v>0</v>
      </c>
      <c r="AV115" s="144">
        <f t="shared" si="38"/>
        <v>0</v>
      </c>
      <c r="AW115" s="144">
        <f t="shared" si="38"/>
        <v>0</v>
      </c>
      <c r="AX115" s="144">
        <f t="shared" si="38"/>
        <v>0</v>
      </c>
      <c r="AY115" s="144">
        <f t="shared" si="38"/>
        <v>0</v>
      </c>
      <c r="AZ115" s="144">
        <f t="shared" si="38"/>
        <v>0</v>
      </c>
      <c r="BA115" s="144">
        <f t="shared" si="38"/>
        <v>0</v>
      </c>
      <c r="BB115" s="144">
        <f t="shared" si="38"/>
        <v>0</v>
      </c>
      <c r="BC115" s="144">
        <f t="shared" si="38"/>
        <v>0</v>
      </c>
      <c r="BD115" s="144">
        <f t="shared" si="38"/>
        <v>0</v>
      </c>
      <c r="BE115" s="144">
        <f t="shared" si="38"/>
        <v>0</v>
      </c>
      <c r="BF115" s="144">
        <f t="shared" si="38"/>
        <v>0</v>
      </c>
      <c r="BG115" s="144">
        <f t="shared" si="38"/>
        <v>0</v>
      </c>
      <c r="BH115" s="144">
        <f t="shared" si="38"/>
        <v>0</v>
      </c>
      <c r="BI115" s="144"/>
    </row>
    <row r="116" spans="1:61" x14ac:dyDescent="0.25">
      <c r="A116" s="148" t="s">
        <v>114</v>
      </c>
      <c r="B116" s="148"/>
      <c r="D116" s="92">
        <f>SUM(D113:D115)</f>
        <v>0</v>
      </c>
      <c r="G116" s="92">
        <f>SUM(G113:G115)</f>
        <v>607.28029768109604</v>
      </c>
      <c r="H116" s="92">
        <f>SUM(H113:H115)</f>
        <v>1329.9463863966648</v>
      </c>
      <c r="I116" s="92">
        <f>SUM(I113:I115)</f>
        <v>2415.7869977362334</v>
      </c>
      <c r="J116" s="92">
        <f t="shared" ref="J116:BH116" si="39">SUM(J113:J115)</f>
        <v>3789.6493585349958</v>
      </c>
      <c r="K116" s="92">
        <f t="shared" si="39"/>
        <v>5287.1554257960806</v>
      </c>
      <c r="L116" s="92">
        <f>SUM(L113:L115)</f>
        <v>6925.4254381469264</v>
      </c>
      <c r="M116" s="92">
        <f t="shared" si="39"/>
        <v>8501.7030143187967</v>
      </c>
      <c r="N116" s="92">
        <f t="shared" si="39"/>
        <v>8206.3650947306669</v>
      </c>
      <c r="O116" s="92">
        <f t="shared" si="39"/>
        <v>7911.0271751425362</v>
      </c>
      <c r="P116" s="92">
        <f t="shared" si="39"/>
        <v>7615.6892555544055</v>
      </c>
      <c r="Q116" s="92">
        <f t="shared" si="39"/>
        <v>7320.3513359662747</v>
      </c>
      <c r="R116" s="92">
        <f t="shared" si="39"/>
        <v>7025.013416378144</v>
      </c>
      <c r="S116" s="92">
        <f t="shared" si="39"/>
        <v>6729.6754967900133</v>
      </c>
      <c r="T116" s="92">
        <f t="shared" si="39"/>
        <v>6434.3375772018826</v>
      </c>
      <c r="U116" s="92">
        <f t="shared" si="39"/>
        <v>6138.9996576137519</v>
      </c>
      <c r="V116" s="92">
        <f t="shared" si="39"/>
        <v>5843.6617380256212</v>
      </c>
      <c r="W116" s="92">
        <f t="shared" si="39"/>
        <v>5548.3238184374904</v>
      </c>
      <c r="X116" s="92">
        <f t="shared" si="39"/>
        <v>5252.9858988493597</v>
      </c>
      <c r="Y116" s="92">
        <f t="shared" si="39"/>
        <v>4957.647979261229</v>
      </c>
      <c r="Z116" s="92">
        <f t="shared" si="39"/>
        <v>4662.3100596730983</v>
      </c>
      <c r="AA116" s="92">
        <f t="shared" si="39"/>
        <v>4366.9721400849676</v>
      </c>
      <c r="AB116" s="92">
        <f t="shared" si="39"/>
        <v>4071.6342204968373</v>
      </c>
      <c r="AC116" s="92">
        <f t="shared" si="39"/>
        <v>3776.2963009087071</v>
      </c>
      <c r="AD116" s="92">
        <f t="shared" si="39"/>
        <v>3480.9583813205768</v>
      </c>
      <c r="AE116" s="92">
        <f t="shared" si="39"/>
        <v>3185.6204617324465</v>
      </c>
      <c r="AF116" s="92">
        <f t="shared" si="39"/>
        <v>2890.2825421443163</v>
      </c>
      <c r="AG116" s="92">
        <f t="shared" si="39"/>
        <v>2594.944622556186</v>
      </c>
      <c r="AH116" s="92">
        <f t="shared" si="39"/>
        <v>2299.6067029680557</v>
      </c>
      <c r="AI116" s="92">
        <f t="shared" si="39"/>
        <v>2004.2687833799255</v>
      </c>
      <c r="AJ116" s="92">
        <f t="shared" si="39"/>
        <v>1708.9308637917952</v>
      </c>
      <c r="AK116" s="92">
        <f t="shared" si="39"/>
        <v>1413.592944203665</v>
      </c>
      <c r="AL116" s="92">
        <f t="shared" si="39"/>
        <v>1118.2550246155347</v>
      </c>
      <c r="AM116" s="92">
        <f t="shared" si="39"/>
        <v>832.51973035798892</v>
      </c>
      <c r="AN116" s="92">
        <f t="shared" si="39"/>
        <v>571.8164354510867</v>
      </c>
      <c r="AO116" s="92">
        <f t="shared" si="39"/>
        <v>370.24670332832869</v>
      </c>
      <c r="AP116" s="92">
        <f t="shared" si="39"/>
        <v>169.13109432667051</v>
      </c>
      <c r="AQ116" s="92">
        <f t="shared" si="39"/>
        <v>7.7760492646555122</v>
      </c>
      <c r="AR116" s="92">
        <f t="shared" si="39"/>
        <v>-4.6611603465862572E-12</v>
      </c>
      <c r="AS116" s="92">
        <f t="shared" si="39"/>
        <v>-4.6611603465862572E-12</v>
      </c>
      <c r="AT116" s="92">
        <f t="shared" si="39"/>
        <v>-4.6611603465862572E-12</v>
      </c>
      <c r="AU116" s="92">
        <f t="shared" si="39"/>
        <v>-4.6611603465862572E-12</v>
      </c>
      <c r="AV116" s="92">
        <f t="shared" si="39"/>
        <v>-4.6611603465862572E-12</v>
      </c>
      <c r="AW116" s="92">
        <f t="shared" si="39"/>
        <v>-4.6611603465862572E-12</v>
      </c>
      <c r="AX116" s="92">
        <f t="shared" si="39"/>
        <v>-4.6611603465862572E-12</v>
      </c>
      <c r="AY116" s="92">
        <f t="shared" si="39"/>
        <v>-4.6611603465862572E-12</v>
      </c>
      <c r="AZ116" s="92">
        <f t="shared" si="39"/>
        <v>-4.6611603465862572E-12</v>
      </c>
      <c r="BA116" s="92">
        <f t="shared" si="39"/>
        <v>-4.6611603465862572E-12</v>
      </c>
      <c r="BB116" s="92">
        <f t="shared" si="39"/>
        <v>-4.6611603465862572E-12</v>
      </c>
      <c r="BC116" s="92">
        <f t="shared" si="39"/>
        <v>-4.6611603465862572E-12</v>
      </c>
      <c r="BD116" s="92">
        <f t="shared" si="39"/>
        <v>-4.6611603465862572E-12</v>
      </c>
      <c r="BE116" s="92">
        <f t="shared" si="39"/>
        <v>-4.6611603465862572E-12</v>
      </c>
      <c r="BF116" s="92">
        <f t="shared" si="39"/>
        <v>-4.6611603465862572E-12</v>
      </c>
      <c r="BG116" s="92">
        <f t="shared" si="39"/>
        <v>-4.6611603465862572E-12</v>
      </c>
      <c r="BH116" s="92">
        <f t="shared" si="39"/>
        <v>-4.6611603465862572E-12</v>
      </c>
    </row>
    <row r="118" spans="1:61" x14ac:dyDescent="0.25">
      <c r="A118" s="83" t="s">
        <v>115</v>
      </c>
      <c r="G118" s="83">
        <f>G116</f>
        <v>607.28029768109604</v>
      </c>
      <c r="H118" s="83">
        <f>H116</f>
        <v>1329.9463863966648</v>
      </c>
      <c r="I118" s="83">
        <f>I116</f>
        <v>2415.7869977362334</v>
      </c>
      <c r="J118" s="83">
        <f>J116</f>
        <v>3789.6493585349958</v>
      </c>
      <c r="K118" s="83">
        <f t="shared" ref="K118:BH118" si="40">K116</f>
        <v>5287.1554257960806</v>
      </c>
      <c r="L118" s="83">
        <f t="shared" si="40"/>
        <v>6925.4254381469264</v>
      </c>
      <c r="M118" s="83">
        <f t="shared" si="40"/>
        <v>8501.7030143187967</v>
      </c>
      <c r="N118" s="83">
        <f t="shared" si="40"/>
        <v>8206.3650947306669</v>
      </c>
      <c r="O118" s="83">
        <f t="shared" si="40"/>
        <v>7911.0271751425362</v>
      </c>
      <c r="P118" s="83">
        <f t="shared" si="40"/>
        <v>7615.6892555544055</v>
      </c>
      <c r="Q118" s="83">
        <f t="shared" si="40"/>
        <v>7320.3513359662747</v>
      </c>
      <c r="R118" s="83">
        <f t="shared" si="40"/>
        <v>7025.013416378144</v>
      </c>
      <c r="S118" s="83">
        <f t="shared" si="40"/>
        <v>6729.6754967900133</v>
      </c>
      <c r="T118" s="83">
        <f t="shared" si="40"/>
        <v>6434.3375772018826</v>
      </c>
      <c r="U118" s="83">
        <f t="shared" si="40"/>
        <v>6138.9996576137519</v>
      </c>
      <c r="V118" s="83">
        <f t="shared" si="40"/>
        <v>5843.6617380256212</v>
      </c>
      <c r="W118" s="83">
        <f t="shared" si="40"/>
        <v>5548.3238184374904</v>
      </c>
      <c r="X118" s="83">
        <f t="shared" si="40"/>
        <v>5252.9858988493597</v>
      </c>
      <c r="Y118" s="83">
        <f t="shared" si="40"/>
        <v>4957.647979261229</v>
      </c>
      <c r="Z118" s="83">
        <f t="shared" si="40"/>
        <v>4662.3100596730983</v>
      </c>
      <c r="AA118" s="83">
        <f t="shared" si="40"/>
        <v>4366.9721400849676</v>
      </c>
      <c r="AB118" s="83">
        <f t="shared" si="40"/>
        <v>4071.6342204968373</v>
      </c>
      <c r="AC118" s="83">
        <f t="shared" si="40"/>
        <v>3776.2963009087071</v>
      </c>
      <c r="AD118" s="83">
        <f t="shared" si="40"/>
        <v>3480.9583813205768</v>
      </c>
      <c r="AE118" s="83">
        <f t="shared" si="40"/>
        <v>3185.6204617324465</v>
      </c>
      <c r="AF118" s="83">
        <f t="shared" si="40"/>
        <v>2890.2825421443163</v>
      </c>
      <c r="AG118" s="83">
        <f t="shared" si="40"/>
        <v>2594.944622556186</v>
      </c>
      <c r="AH118" s="83">
        <f t="shared" si="40"/>
        <v>2299.6067029680557</v>
      </c>
      <c r="AI118" s="83">
        <f t="shared" si="40"/>
        <v>2004.2687833799255</v>
      </c>
      <c r="AJ118" s="83">
        <f t="shared" si="40"/>
        <v>1708.9308637917952</v>
      </c>
      <c r="AK118" s="83">
        <f t="shared" si="40"/>
        <v>1413.592944203665</v>
      </c>
      <c r="AL118" s="83">
        <f t="shared" si="40"/>
        <v>1118.2550246155347</v>
      </c>
      <c r="AM118" s="83">
        <f t="shared" si="40"/>
        <v>832.51973035798892</v>
      </c>
      <c r="AN118" s="83">
        <f t="shared" si="40"/>
        <v>571.8164354510867</v>
      </c>
      <c r="AO118" s="83">
        <f t="shared" si="40"/>
        <v>370.24670332832869</v>
      </c>
      <c r="AP118" s="83">
        <f t="shared" si="40"/>
        <v>169.13109432667051</v>
      </c>
      <c r="AQ118" s="83">
        <f t="shared" si="40"/>
        <v>7.7760492646555122</v>
      </c>
      <c r="AR118" s="83">
        <f t="shared" si="40"/>
        <v>-4.6611603465862572E-12</v>
      </c>
      <c r="AS118" s="83">
        <f t="shared" si="40"/>
        <v>-4.6611603465862572E-12</v>
      </c>
      <c r="AT118" s="83">
        <f t="shared" si="40"/>
        <v>-4.6611603465862572E-12</v>
      </c>
      <c r="AU118" s="83">
        <f t="shared" si="40"/>
        <v>-4.6611603465862572E-12</v>
      </c>
      <c r="AV118" s="83">
        <f t="shared" si="40"/>
        <v>-4.6611603465862572E-12</v>
      </c>
      <c r="AW118" s="83">
        <f t="shared" si="40"/>
        <v>-4.6611603465862572E-12</v>
      </c>
      <c r="AX118" s="83">
        <f t="shared" si="40"/>
        <v>-4.6611603465862572E-12</v>
      </c>
      <c r="AY118" s="83">
        <f t="shared" si="40"/>
        <v>-4.6611603465862572E-12</v>
      </c>
      <c r="AZ118" s="83">
        <f t="shared" si="40"/>
        <v>-4.6611603465862572E-12</v>
      </c>
      <c r="BA118" s="83">
        <f t="shared" si="40"/>
        <v>-4.6611603465862572E-12</v>
      </c>
      <c r="BB118" s="83">
        <f t="shared" si="40"/>
        <v>-4.6611603465862572E-12</v>
      </c>
      <c r="BC118" s="83">
        <f t="shared" si="40"/>
        <v>-4.6611603465862572E-12</v>
      </c>
      <c r="BD118" s="83">
        <f t="shared" si="40"/>
        <v>-4.6611603465862572E-12</v>
      </c>
      <c r="BE118" s="83">
        <f t="shared" si="40"/>
        <v>-4.6611603465862572E-12</v>
      </c>
      <c r="BF118" s="83">
        <f t="shared" si="40"/>
        <v>-4.6611603465862572E-12</v>
      </c>
      <c r="BG118" s="83">
        <f t="shared" si="40"/>
        <v>-4.6611603465862572E-12</v>
      </c>
      <c r="BH118" s="83">
        <f t="shared" si="40"/>
        <v>-4.6611603465862572E-12</v>
      </c>
    </row>
    <row r="119" spans="1:61" x14ac:dyDescent="0.25">
      <c r="A119" s="149" t="s">
        <v>133</v>
      </c>
      <c r="B119" s="149"/>
      <c r="C119" s="61">
        <f>$C$97</f>
        <v>2</v>
      </c>
      <c r="D119" s="149"/>
      <c r="G119" s="83">
        <f t="shared" ref="G119:BH119" ca="1" si="41">SUM(OFFSET(G118,0,0,1,-MIN($C119,G$91+1)))/$C119</f>
        <v>303.64014884054802</v>
      </c>
      <c r="H119" s="83">
        <f t="shared" ca="1" si="41"/>
        <v>968.61334203888043</v>
      </c>
      <c r="I119" s="83">
        <f t="shared" ca="1" si="41"/>
        <v>1872.8666920664491</v>
      </c>
      <c r="J119" s="83">
        <f t="shared" ca="1" si="41"/>
        <v>3102.7181781356148</v>
      </c>
      <c r="K119" s="83">
        <f t="shared" ca="1" si="41"/>
        <v>4538.402392165538</v>
      </c>
      <c r="L119" s="190">
        <f ca="1">SUM(OFFSET(L118,0,0,1,-MIN($C119,L$91+1)))/$C119</f>
        <v>6106.2904319715035</v>
      </c>
      <c r="M119" s="83">
        <f t="shared" ca="1" si="41"/>
        <v>7713.564226232862</v>
      </c>
      <c r="N119" s="83">
        <f t="shared" ca="1" si="41"/>
        <v>8354.0340545247309</v>
      </c>
      <c r="O119" s="83">
        <f t="shared" ca="1" si="41"/>
        <v>8058.6961349366011</v>
      </c>
      <c r="P119" s="83">
        <f t="shared" ca="1" si="41"/>
        <v>7763.3582153484713</v>
      </c>
      <c r="Q119" s="83">
        <f t="shared" ca="1" si="41"/>
        <v>7468.0202957603396</v>
      </c>
      <c r="R119" s="83">
        <f t="shared" ca="1" si="41"/>
        <v>7172.6823761722098</v>
      </c>
      <c r="S119" s="83">
        <f t="shared" ca="1" si="41"/>
        <v>6877.3444565840782</v>
      </c>
      <c r="T119" s="83">
        <f t="shared" ca="1" si="41"/>
        <v>6582.0065369959484</v>
      </c>
      <c r="U119" s="83">
        <f t="shared" ca="1" si="41"/>
        <v>6286.6686174078168</v>
      </c>
      <c r="V119" s="83">
        <f t="shared" ca="1" si="41"/>
        <v>5991.330697819687</v>
      </c>
      <c r="W119" s="83">
        <f t="shared" ca="1" si="41"/>
        <v>5695.9927782315553</v>
      </c>
      <c r="X119" s="83">
        <f t="shared" ca="1" si="41"/>
        <v>5400.6548586434255</v>
      </c>
      <c r="Y119" s="83">
        <f t="shared" ca="1" si="41"/>
        <v>5105.3169390552939</v>
      </c>
      <c r="Z119" s="83">
        <f t="shared" ca="1" si="41"/>
        <v>4809.9790194671641</v>
      </c>
      <c r="AA119" s="83">
        <f t="shared" ca="1" si="41"/>
        <v>4514.6410998790325</v>
      </c>
      <c r="AB119" s="83">
        <f t="shared" ca="1" si="41"/>
        <v>4219.3031802909027</v>
      </c>
      <c r="AC119" s="83">
        <f t="shared" ca="1" si="41"/>
        <v>3923.965260702772</v>
      </c>
      <c r="AD119" s="83">
        <f t="shared" ca="1" si="41"/>
        <v>3628.6273411146421</v>
      </c>
      <c r="AE119" s="83">
        <f t="shared" ca="1" si="41"/>
        <v>3333.2894215265114</v>
      </c>
      <c r="AF119" s="83">
        <f t="shared" ca="1" si="41"/>
        <v>3037.9515019383816</v>
      </c>
      <c r="AG119" s="83">
        <f t="shared" ca="1" si="41"/>
        <v>2742.6135823502509</v>
      </c>
      <c r="AH119" s="83">
        <f t="shared" ca="1" si="41"/>
        <v>2447.2756627621211</v>
      </c>
      <c r="AI119" s="83">
        <f t="shared" ca="1" si="41"/>
        <v>2151.9377431739904</v>
      </c>
      <c r="AJ119" s="83">
        <f t="shared" ca="1" si="41"/>
        <v>1856.5998235858603</v>
      </c>
      <c r="AK119" s="83">
        <f t="shared" ca="1" si="41"/>
        <v>1561.2619039977301</v>
      </c>
      <c r="AL119" s="83">
        <f t="shared" ca="1" si="41"/>
        <v>1265.9239844095998</v>
      </c>
      <c r="AM119" s="83">
        <f t="shared" ca="1" si="41"/>
        <v>975.38737748676181</v>
      </c>
      <c r="AN119" s="83">
        <f t="shared" ca="1" si="41"/>
        <v>702.16808290453787</v>
      </c>
      <c r="AO119" s="83">
        <f t="shared" ca="1" si="41"/>
        <v>471.03156938970767</v>
      </c>
      <c r="AP119" s="83">
        <f t="shared" ca="1" si="41"/>
        <v>269.6888988274996</v>
      </c>
      <c r="AQ119" s="83">
        <f t="shared" ca="1" si="41"/>
        <v>88.453571795663009</v>
      </c>
      <c r="AR119" s="83">
        <f t="shared" ca="1" si="41"/>
        <v>3.8880246323254255</v>
      </c>
      <c r="AS119" s="83">
        <f t="shared" ca="1" si="41"/>
        <v>-4.6611603465862572E-12</v>
      </c>
      <c r="AT119" s="83">
        <f t="shared" ca="1" si="41"/>
        <v>-4.6611603465862572E-12</v>
      </c>
      <c r="AU119" s="83">
        <f t="shared" ca="1" si="41"/>
        <v>-4.6611603465862572E-12</v>
      </c>
      <c r="AV119" s="83">
        <f t="shared" ca="1" si="41"/>
        <v>-4.6611603465862572E-12</v>
      </c>
      <c r="AW119" s="83">
        <f t="shared" ca="1" si="41"/>
        <v>-4.6611603465862572E-12</v>
      </c>
      <c r="AX119" s="83">
        <f t="shared" ca="1" si="41"/>
        <v>-4.6611603465862572E-12</v>
      </c>
      <c r="AY119" s="83">
        <f t="shared" ca="1" si="41"/>
        <v>-4.6611603465862572E-12</v>
      </c>
      <c r="AZ119" s="83">
        <f t="shared" ca="1" si="41"/>
        <v>-4.6611603465862572E-12</v>
      </c>
      <c r="BA119" s="83">
        <f t="shared" ca="1" si="41"/>
        <v>-4.6611603465862572E-12</v>
      </c>
      <c r="BB119" s="83">
        <f t="shared" ca="1" si="41"/>
        <v>-4.6611603465862572E-12</v>
      </c>
      <c r="BC119" s="83">
        <f t="shared" ca="1" si="41"/>
        <v>-4.6611603465862572E-12</v>
      </c>
      <c r="BD119" s="83">
        <f t="shared" ca="1" si="41"/>
        <v>-4.6611603465862572E-12</v>
      </c>
      <c r="BE119" s="83">
        <f t="shared" ca="1" si="41"/>
        <v>-4.6611603465862572E-12</v>
      </c>
      <c r="BF119" s="83">
        <f t="shared" ca="1" si="41"/>
        <v>-4.6611603465862572E-12</v>
      </c>
      <c r="BG119" s="83">
        <f t="shared" ca="1" si="41"/>
        <v>-4.6611603465862572E-12</v>
      </c>
      <c r="BH119" s="83">
        <f t="shared" ca="1" si="41"/>
        <v>-4.6611603465862572E-12</v>
      </c>
    </row>
    <row r="120" spans="1:61" x14ac:dyDescent="0.25">
      <c r="A120" s="149" t="s">
        <v>140</v>
      </c>
      <c r="B120" s="149"/>
      <c r="C120" s="147">
        <f>$C$98</f>
        <v>0.46</v>
      </c>
      <c r="G120" s="83">
        <f t="shared" ref="G120:BG121" ca="1" si="42">G119*$C120</f>
        <v>139.67446846665209</v>
      </c>
      <c r="H120" s="83">
        <f t="shared" ca="1" si="42"/>
        <v>445.56213733788502</v>
      </c>
      <c r="I120" s="83">
        <f t="shared" ca="1" si="42"/>
        <v>861.51867835056657</v>
      </c>
      <c r="J120" s="83">
        <f t="shared" ca="1" si="42"/>
        <v>1427.2503619423828</v>
      </c>
      <c r="K120" s="83">
        <f t="shared" ca="1" si="42"/>
        <v>2087.6651003961474</v>
      </c>
      <c r="L120" s="83">
        <f t="shared" ca="1" si="42"/>
        <v>2808.8935987068917</v>
      </c>
      <c r="M120" s="83">
        <f t="shared" ca="1" si="42"/>
        <v>3548.2395440671166</v>
      </c>
      <c r="N120" s="83">
        <f t="shared" ca="1" si="42"/>
        <v>3842.8556650813762</v>
      </c>
      <c r="O120" s="83">
        <f t="shared" ca="1" si="42"/>
        <v>3707.0002220708366</v>
      </c>
      <c r="P120" s="83">
        <f t="shared" ca="1" si="42"/>
        <v>3571.144779060297</v>
      </c>
      <c r="Q120" s="83">
        <f t="shared" ca="1" si="42"/>
        <v>3435.2893360497565</v>
      </c>
      <c r="R120" s="83">
        <f t="shared" ca="1" si="42"/>
        <v>3299.4338930392169</v>
      </c>
      <c r="S120" s="83">
        <f t="shared" ca="1" si="42"/>
        <v>3163.5784500286763</v>
      </c>
      <c r="T120" s="83">
        <f t="shared" ca="1" si="42"/>
        <v>3027.7230070181363</v>
      </c>
      <c r="U120" s="83">
        <f t="shared" ca="1" si="42"/>
        <v>2891.8675640075958</v>
      </c>
      <c r="V120" s="83">
        <f t="shared" ca="1" si="42"/>
        <v>2756.0121209970562</v>
      </c>
      <c r="W120" s="83">
        <f t="shared" ca="1" si="42"/>
        <v>2620.1566779865157</v>
      </c>
      <c r="X120" s="83">
        <f t="shared" ca="1" si="42"/>
        <v>2484.3012349759761</v>
      </c>
      <c r="Y120" s="83">
        <f t="shared" ca="1" si="42"/>
        <v>2348.4457919654351</v>
      </c>
      <c r="Z120" s="83">
        <f t="shared" ca="1" si="42"/>
        <v>2212.5903489548955</v>
      </c>
      <c r="AA120" s="83">
        <f t="shared" ca="1" si="42"/>
        <v>2076.734905944355</v>
      </c>
      <c r="AB120" s="83">
        <f t="shared" ca="1" si="42"/>
        <v>1940.8794629338154</v>
      </c>
      <c r="AC120" s="83">
        <f t="shared" ca="1" si="42"/>
        <v>1805.0240199232751</v>
      </c>
      <c r="AD120" s="83">
        <f t="shared" ca="1" si="42"/>
        <v>1669.1685769127355</v>
      </c>
      <c r="AE120" s="83">
        <f t="shared" ca="1" si="42"/>
        <v>1533.3131339021954</v>
      </c>
      <c r="AF120" s="83">
        <f t="shared" ca="1" si="42"/>
        <v>1397.4576908916556</v>
      </c>
      <c r="AG120" s="83">
        <f t="shared" ca="1" si="42"/>
        <v>1261.6022478811155</v>
      </c>
      <c r="AH120" s="83">
        <f t="shared" ca="1" si="42"/>
        <v>1125.7468048705757</v>
      </c>
      <c r="AI120" s="83">
        <f t="shared" ca="1" si="42"/>
        <v>989.89136186003566</v>
      </c>
      <c r="AJ120" s="83">
        <f t="shared" ca="1" si="42"/>
        <v>854.03591884949583</v>
      </c>
      <c r="AK120" s="83">
        <f t="shared" ca="1" si="42"/>
        <v>718.18047583895589</v>
      </c>
      <c r="AL120" s="83">
        <f t="shared" ca="1" si="42"/>
        <v>582.32503282841594</v>
      </c>
      <c r="AM120" s="83">
        <f t="shared" ca="1" si="42"/>
        <v>448.67819364391045</v>
      </c>
      <c r="AN120" s="83">
        <f t="shared" ca="1" si="42"/>
        <v>322.99731813608742</v>
      </c>
      <c r="AO120" s="83">
        <f t="shared" ca="1" si="42"/>
        <v>216.67452191926554</v>
      </c>
      <c r="AP120" s="83">
        <f t="shared" ca="1" si="42"/>
        <v>124.05689346064982</v>
      </c>
      <c r="AQ120" s="83">
        <f t="shared" ca="1" si="42"/>
        <v>40.688643026004989</v>
      </c>
      <c r="AR120" s="83">
        <f t="shared" ca="1" si="42"/>
        <v>1.7884913308696959</v>
      </c>
      <c r="AS120" s="83">
        <f t="shared" ca="1" si="42"/>
        <v>-2.1441337594296783E-12</v>
      </c>
      <c r="AT120" s="83">
        <f t="shared" ca="1" si="42"/>
        <v>-2.1441337594296783E-12</v>
      </c>
      <c r="AU120" s="83">
        <f t="shared" ca="1" si="42"/>
        <v>-2.1441337594296783E-12</v>
      </c>
      <c r="AV120" s="83">
        <f t="shared" ca="1" si="42"/>
        <v>-2.1441337594296783E-12</v>
      </c>
      <c r="AW120" s="83">
        <f t="shared" ca="1" si="42"/>
        <v>-2.1441337594296783E-12</v>
      </c>
      <c r="AX120" s="83">
        <f t="shared" ca="1" si="42"/>
        <v>-2.1441337594296783E-12</v>
      </c>
      <c r="AY120" s="83">
        <f t="shared" ca="1" si="42"/>
        <v>-2.1441337594296783E-12</v>
      </c>
      <c r="AZ120" s="83">
        <f t="shared" ca="1" si="42"/>
        <v>-2.1441337594296783E-12</v>
      </c>
      <c r="BA120" s="83">
        <f t="shared" ca="1" si="42"/>
        <v>-2.1441337594296783E-12</v>
      </c>
      <c r="BB120" s="83">
        <f t="shared" ca="1" si="42"/>
        <v>-2.1441337594296783E-12</v>
      </c>
      <c r="BC120" s="83">
        <f t="shared" ca="1" si="42"/>
        <v>-2.1441337594296783E-12</v>
      </c>
      <c r="BD120" s="83">
        <f t="shared" ca="1" si="42"/>
        <v>-2.1441337594296783E-12</v>
      </c>
      <c r="BE120" s="83">
        <f t="shared" ca="1" si="42"/>
        <v>-2.1441337594296783E-12</v>
      </c>
      <c r="BF120" s="83">
        <f t="shared" ca="1" si="42"/>
        <v>-2.1441337594296783E-12</v>
      </c>
      <c r="BG120" s="83">
        <f t="shared" ca="1" si="42"/>
        <v>-2.1441337594296783E-12</v>
      </c>
      <c r="BH120" s="83">
        <f ca="1">BH119*$C120</f>
        <v>-2.1441337594296783E-12</v>
      </c>
    </row>
    <row r="121" spans="1:61" x14ac:dyDescent="0.25">
      <c r="A121" s="149" t="s">
        <v>141</v>
      </c>
      <c r="B121" s="149"/>
      <c r="C121" s="147">
        <f>$C$99</f>
        <v>0.115</v>
      </c>
      <c r="G121" s="83">
        <f t="shared" ca="1" si="42"/>
        <v>16.062563873664992</v>
      </c>
      <c r="H121" s="83">
        <f t="shared" ca="1" si="42"/>
        <v>51.239645793856781</v>
      </c>
      <c r="I121" s="83">
        <f t="shared" ca="1" si="42"/>
        <v>99.074648010315158</v>
      </c>
      <c r="J121" s="83">
        <f t="shared" ca="1" si="42"/>
        <v>164.13379162337404</v>
      </c>
      <c r="K121" s="83">
        <f t="shared" ca="1" si="42"/>
        <v>240.08148654555697</v>
      </c>
      <c r="L121" s="83">
        <f t="shared" ca="1" si="42"/>
        <v>323.02276385129255</v>
      </c>
      <c r="M121" s="83">
        <f t="shared" ca="1" si="42"/>
        <v>408.04754756771842</v>
      </c>
      <c r="N121" s="83">
        <f t="shared" ca="1" si="42"/>
        <v>441.92840148435829</v>
      </c>
      <c r="O121" s="83">
        <f t="shared" ca="1" si="42"/>
        <v>426.3050255381462</v>
      </c>
      <c r="P121" s="83">
        <f t="shared" ca="1" si="42"/>
        <v>410.68164959193416</v>
      </c>
      <c r="Q121" s="83">
        <f t="shared" ca="1" si="42"/>
        <v>395.05827364572201</v>
      </c>
      <c r="R121" s="83">
        <f t="shared" ca="1" si="42"/>
        <v>379.43489769950997</v>
      </c>
      <c r="S121" s="83">
        <f t="shared" ca="1" si="42"/>
        <v>363.81152175329777</v>
      </c>
      <c r="T121" s="83">
        <f t="shared" ca="1" si="42"/>
        <v>348.18814580708568</v>
      </c>
      <c r="U121" s="83">
        <f t="shared" ca="1" si="42"/>
        <v>332.56476986087353</v>
      </c>
      <c r="V121" s="83">
        <f t="shared" ca="1" si="42"/>
        <v>316.94139391466149</v>
      </c>
      <c r="W121" s="83">
        <f t="shared" ca="1" si="42"/>
        <v>301.31801796844934</v>
      </c>
      <c r="X121" s="83">
        <f t="shared" ca="1" si="42"/>
        <v>285.69464202223725</v>
      </c>
      <c r="Y121" s="83">
        <f t="shared" ca="1" si="42"/>
        <v>270.07126607602504</v>
      </c>
      <c r="Z121" s="83">
        <f t="shared" ca="1" si="42"/>
        <v>254.447890129813</v>
      </c>
      <c r="AA121" s="83">
        <f t="shared" ca="1" si="42"/>
        <v>238.82451418360083</v>
      </c>
      <c r="AB121" s="83">
        <f t="shared" ca="1" si="42"/>
        <v>223.20113823738879</v>
      </c>
      <c r="AC121" s="83">
        <f t="shared" ca="1" si="42"/>
        <v>207.57776229117664</v>
      </c>
      <c r="AD121" s="83">
        <f t="shared" ca="1" si="42"/>
        <v>191.95438634496458</v>
      </c>
      <c r="AE121" s="83">
        <f t="shared" ca="1" si="42"/>
        <v>176.33101039875248</v>
      </c>
      <c r="AF121" s="83">
        <f t="shared" ca="1" si="42"/>
        <v>160.70763445254039</v>
      </c>
      <c r="AG121" s="83">
        <f t="shared" ca="1" si="42"/>
        <v>145.0842585063283</v>
      </c>
      <c r="AH121" s="83">
        <f t="shared" ca="1" si="42"/>
        <v>129.4608825601162</v>
      </c>
      <c r="AI121" s="83">
        <f t="shared" ca="1" si="42"/>
        <v>113.83750661390411</v>
      </c>
      <c r="AJ121" s="83">
        <f t="shared" ca="1" si="42"/>
        <v>98.214130667692018</v>
      </c>
      <c r="AK121" s="83">
        <f t="shared" ca="1" si="42"/>
        <v>82.590754721479925</v>
      </c>
      <c r="AL121" s="83">
        <f t="shared" ca="1" si="42"/>
        <v>66.967378775267832</v>
      </c>
      <c r="AM121" s="83">
        <f t="shared" ca="1" si="42"/>
        <v>51.597992269049705</v>
      </c>
      <c r="AN121" s="83">
        <f t="shared" ca="1" si="42"/>
        <v>37.144691585650051</v>
      </c>
      <c r="AO121" s="83">
        <f t="shared" ca="1" si="42"/>
        <v>24.917570020715537</v>
      </c>
      <c r="AP121" s="83">
        <f t="shared" ca="1" si="42"/>
        <v>14.26654274797473</v>
      </c>
      <c r="AQ121" s="83">
        <f t="shared" ca="1" si="42"/>
        <v>4.6791939479905738</v>
      </c>
      <c r="AR121" s="83">
        <f t="shared" ca="1" si="42"/>
        <v>0.20567650305001503</v>
      </c>
      <c r="AS121" s="83">
        <f t="shared" ca="1" si="42"/>
        <v>-2.4657538233441299E-13</v>
      </c>
      <c r="AT121" s="83">
        <f t="shared" ca="1" si="42"/>
        <v>-2.4657538233441299E-13</v>
      </c>
      <c r="AU121" s="83">
        <f t="shared" ca="1" si="42"/>
        <v>-2.4657538233441299E-13</v>
      </c>
      <c r="AV121" s="83">
        <f t="shared" ca="1" si="42"/>
        <v>-2.4657538233441299E-13</v>
      </c>
      <c r="AW121" s="83">
        <f t="shared" ca="1" si="42"/>
        <v>-2.4657538233441299E-13</v>
      </c>
      <c r="AX121" s="83">
        <f t="shared" ca="1" si="42"/>
        <v>-2.4657538233441299E-13</v>
      </c>
      <c r="AY121" s="83">
        <f t="shared" ca="1" si="42"/>
        <v>-2.4657538233441299E-13</v>
      </c>
      <c r="AZ121" s="83">
        <f t="shared" ca="1" si="42"/>
        <v>-2.4657538233441299E-13</v>
      </c>
      <c r="BA121" s="83">
        <f t="shared" ca="1" si="42"/>
        <v>-2.4657538233441299E-13</v>
      </c>
      <c r="BB121" s="83">
        <f t="shared" ca="1" si="42"/>
        <v>-2.4657538233441299E-13</v>
      </c>
      <c r="BC121" s="83">
        <f t="shared" ca="1" si="42"/>
        <v>-2.4657538233441299E-13</v>
      </c>
      <c r="BD121" s="83">
        <f t="shared" ca="1" si="42"/>
        <v>-2.4657538233441299E-13</v>
      </c>
      <c r="BE121" s="83">
        <f t="shared" ca="1" si="42"/>
        <v>-2.4657538233441299E-13</v>
      </c>
      <c r="BF121" s="83">
        <f t="shared" ca="1" si="42"/>
        <v>-2.4657538233441299E-13</v>
      </c>
      <c r="BG121" s="83">
        <f t="shared" ca="1" si="42"/>
        <v>-2.4657538233441299E-13</v>
      </c>
      <c r="BH121" s="83">
        <f ca="1">BH120*$C121</f>
        <v>-2.4657538233441299E-13</v>
      </c>
    </row>
    <row r="123" spans="1:61" ht="15.6" x14ac:dyDescent="0.3">
      <c r="A123" s="191" t="str">
        <f>A$6</f>
        <v>Growth</v>
      </c>
      <c r="B123" s="191"/>
    </row>
    <row r="124" spans="1:61" x14ac:dyDescent="0.25">
      <c r="A124" s="154" t="s">
        <v>132</v>
      </c>
      <c r="B124" s="154"/>
      <c r="G124" s="143"/>
      <c r="H124" s="143"/>
      <c r="I124" s="143"/>
      <c r="J124" s="143"/>
      <c r="K124" s="143"/>
      <c r="L124" s="143"/>
      <c r="M124" s="143"/>
      <c r="N124" s="143"/>
    </row>
    <row r="125" spans="1:61" x14ac:dyDescent="0.25">
      <c r="A125" s="154" t="s">
        <v>109</v>
      </c>
      <c r="B125" s="154"/>
      <c r="D125" s="144">
        <f>SUM(G125:N125)</f>
        <v>2698.9086710044994</v>
      </c>
      <c r="G125" s="144">
        <f>G140+G155</f>
        <v>217.02532051949999</v>
      </c>
      <c r="H125" s="144">
        <f t="shared" ref="H125:N125" si="43">H140+H155</f>
        <v>277.48934691379998</v>
      </c>
      <c r="I125" s="144">
        <f t="shared" si="43"/>
        <v>285.78432578879995</v>
      </c>
      <c r="J125" s="144">
        <f t="shared" si="43"/>
        <v>329.33231017920002</v>
      </c>
      <c r="K125" s="144">
        <f t="shared" si="43"/>
        <v>444.98439721919999</v>
      </c>
      <c r="L125" s="144">
        <f t="shared" si="43"/>
        <v>593.36147137919988</v>
      </c>
      <c r="M125" s="144">
        <f t="shared" si="43"/>
        <v>550.93149900479989</v>
      </c>
      <c r="N125" s="144">
        <f t="shared" si="43"/>
        <v>0</v>
      </c>
    </row>
    <row r="126" spans="1:61" x14ac:dyDescent="0.25">
      <c r="A126" s="154" t="s">
        <v>110</v>
      </c>
      <c r="B126" s="154"/>
      <c r="G126" s="144">
        <f t="shared" ref="G126:N126" si="44">+F126+G125</f>
        <v>217.02532051949999</v>
      </c>
      <c r="H126" s="144">
        <f t="shared" si="44"/>
        <v>494.51466743329996</v>
      </c>
      <c r="I126" s="144">
        <f t="shared" si="44"/>
        <v>780.29899322209985</v>
      </c>
      <c r="J126" s="144">
        <f t="shared" si="44"/>
        <v>1109.6313034012999</v>
      </c>
      <c r="K126" s="144">
        <f t="shared" si="44"/>
        <v>1554.6157006204999</v>
      </c>
      <c r="L126" s="144">
        <f t="shared" si="44"/>
        <v>2147.9771719996997</v>
      </c>
      <c r="M126" s="144">
        <f t="shared" si="44"/>
        <v>2698.9086710044994</v>
      </c>
      <c r="N126" s="144">
        <f t="shared" si="44"/>
        <v>2698.9086710044994</v>
      </c>
    </row>
    <row r="127" spans="1:61" x14ac:dyDescent="0.25">
      <c r="A127" s="154"/>
      <c r="B127" s="154"/>
    </row>
    <row r="128" spans="1:61" x14ac:dyDescent="0.25">
      <c r="A128" s="192" t="s">
        <v>111</v>
      </c>
      <c r="B128" s="192"/>
      <c r="G128" s="144">
        <f t="shared" ref="G128:BH128" si="45">F131</f>
        <v>0</v>
      </c>
      <c r="H128" s="144">
        <f t="shared" si="45"/>
        <v>210.514560903915</v>
      </c>
      <c r="I128" s="144">
        <f t="shared" si="45"/>
        <v>473.16846779471598</v>
      </c>
      <c r="J128" s="144">
        <f t="shared" si="45"/>
        <v>735.54382378685295</v>
      </c>
      <c r="K128" s="144">
        <f t="shared" si="45"/>
        <v>1031.587194864014</v>
      </c>
      <c r="L128" s="144">
        <f t="shared" si="45"/>
        <v>1429.9331210645989</v>
      </c>
      <c r="M128" s="144">
        <f t="shared" si="45"/>
        <v>1958.8552772838079</v>
      </c>
      <c r="N128" s="144">
        <f t="shared" si="45"/>
        <v>2428.8195161584731</v>
      </c>
      <c r="O128" s="144">
        <f t="shared" si="45"/>
        <v>2347.8522560283382</v>
      </c>
      <c r="P128" s="144">
        <f t="shared" si="45"/>
        <v>2266.8849958982032</v>
      </c>
      <c r="Q128" s="144">
        <f t="shared" si="45"/>
        <v>2185.9177357680683</v>
      </c>
      <c r="R128" s="144">
        <f t="shared" si="45"/>
        <v>2104.9504756379333</v>
      </c>
      <c r="S128" s="144">
        <f t="shared" si="45"/>
        <v>2023.9832155077984</v>
      </c>
      <c r="T128" s="144">
        <f t="shared" si="45"/>
        <v>1943.0159553776634</v>
      </c>
      <c r="U128" s="144">
        <f t="shared" si="45"/>
        <v>1862.0486952475285</v>
      </c>
      <c r="V128" s="144">
        <f t="shared" si="45"/>
        <v>1781.0814351173935</v>
      </c>
      <c r="W128" s="144">
        <f t="shared" si="45"/>
        <v>1700.1141749872586</v>
      </c>
      <c r="X128" s="144">
        <f t="shared" si="45"/>
        <v>1619.1469148571236</v>
      </c>
      <c r="Y128" s="144">
        <f t="shared" si="45"/>
        <v>1538.1796547269887</v>
      </c>
      <c r="Z128" s="144">
        <f t="shared" si="45"/>
        <v>1457.2123945968538</v>
      </c>
      <c r="AA128" s="144">
        <f t="shared" si="45"/>
        <v>1376.2451344667188</v>
      </c>
      <c r="AB128" s="144">
        <f t="shared" si="45"/>
        <v>1295.2778743365839</v>
      </c>
      <c r="AC128" s="144">
        <f t="shared" si="45"/>
        <v>1214.3106142064489</v>
      </c>
      <c r="AD128" s="144">
        <f t="shared" si="45"/>
        <v>1133.343354076314</v>
      </c>
      <c r="AE128" s="144">
        <f t="shared" si="45"/>
        <v>1052.376093946179</v>
      </c>
      <c r="AF128" s="144">
        <f t="shared" si="45"/>
        <v>971.40883381604408</v>
      </c>
      <c r="AG128" s="144">
        <f t="shared" si="45"/>
        <v>890.44157368590913</v>
      </c>
      <c r="AH128" s="144">
        <f t="shared" si="45"/>
        <v>809.47431355577419</v>
      </c>
      <c r="AI128" s="144">
        <f t="shared" si="45"/>
        <v>728.50705342563924</v>
      </c>
      <c r="AJ128" s="144">
        <f t="shared" si="45"/>
        <v>647.5397932955043</v>
      </c>
      <c r="AK128" s="144">
        <f t="shared" si="45"/>
        <v>566.57253316536935</v>
      </c>
      <c r="AL128" s="144">
        <f t="shared" si="45"/>
        <v>485.60527303523435</v>
      </c>
      <c r="AM128" s="144">
        <f t="shared" si="45"/>
        <v>404.63801290509934</v>
      </c>
      <c r="AN128" s="144">
        <f t="shared" si="45"/>
        <v>323.67075277496434</v>
      </c>
      <c r="AO128" s="144">
        <f t="shared" si="45"/>
        <v>242.70349264482934</v>
      </c>
      <c r="AP128" s="144">
        <f t="shared" si="45"/>
        <v>161.73623251469434</v>
      </c>
      <c r="AQ128" s="144">
        <f t="shared" si="45"/>
        <v>80.768972384559348</v>
      </c>
      <c r="AR128" s="144">
        <f t="shared" si="45"/>
        <v>2.5608654500249202</v>
      </c>
      <c r="AS128" s="144">
        <f t="shared" si="45"/>
        <v>-4.8316906031686813E-13</v>
      </c>
      <c r="AT128" s="144">
        <f t="shared" si="45"/>
        <v>-4.8316906031686813E-13</v>
      </c>
      <c r="AU128" s="144">
        <f t="shared" si="45"/>
        <v>-4.8316906031686813E-13</v>
      </c>
      <c r="AV128" s="144">
        <f t="shared" si="45"/>
        <v>-4.8316906031686813E-13</v>
      </c>
      <c r="AW128" s="144">
        <f t="shared" si="45"/>
        <v>-4.8316906031686813E-13</v>
      </c>
      <c r="AX128" s="144">
        <f t="shared" si="45"/>
        <v>-4.8316906031686813E-13</v>
      </c>
      <c r="AY128" s="144">
        <f t="shared" si="45"/>
        <v>-4.8316906031686813E-13</v>
      </c>
      <c r="AZ128" s="144">
        <f t="shared" si="45"/>
        <v>-4.8316906031686813E-13</v>
      </c>
      <c r="BA128" s="144">
        <f t="shared" si="45"/>
        <v>-4.8316906031686813E-13</v>
      </c>
      <c r="BB128" s="144">
        <f t="shared" si="45"/>
        <v>-4.8316906031686813E-13</v>
      </c>
      <c r="BC128" s="144">
        <f t="shared" si="45"/>
        <v>-4.8316906031686813E-13</v>
      </c>
      <c r="BD128" s="144">
        <f t="shared" si="45"/>
        <v>-4.8316906031686813E-13</v>
      </c>
      <c r="BE128" s="144">
        <f t="shared" si="45"/>
        <v>-4.8316906031686813E-13</v>
      </c>
      <c r="BF128" s="144">
        <f t="shared" si="45"/>
        <v>-4.8316906031686813E-13</v>
      </c>
      <c r="BG128" s="144">
        <f t="shared" si="45"/>
        <v>-4.8316906031686813E-13</v>
      </c>
      <c r="BH128" s="144">
        <f t="shared" si="45"/>
        <v>-4.8316906031686813E-13</v>
      </c>
      <c r="BI128" s="144"/>
    </row>
    <row r="129" spans="1:61" x14ac:dyDescent="0.25">
      <c r="A129" s="192" t="s">
        <v>112</v>
      </c>
      <c r="B129" s="192"/>
      <c r="D129" s="144">
        <f>SUM(G129:N129)</f>
        <v>2698.9086710044994</v>
      </c>
      <c r="E129" s="144"/>
      <c r="F129" s="144"/>
      <c r="G129" s="144">
        <f>G125</f>
        <v>217.02532051949999</v>
      </c>
      <c r="H129" s="144">
        <f>H125</f>
        <v>277.48934691379998</v>
      </c>
      <c r="I129" s="144">
        <f>I125</f>
        <v>285.78432578879995</v>
      </c>
      <c r="J129" s="144">
        <f t="shared" ref="J129:BH129" si="46">J125</f>
        <v>329.33231017920002</v>
      </c>
      <c r="K129" s="144">
        <f t="shared" si="46"/>
        <v>444.98439721919999</v>
      </c>
      <c r="L129" s="144">
        <f t="shared" si="46"/>
        <v>593.36147137919988</v>
      </c>
      <c r="M129" s="144">
        <f t="shared" si="46"/>
        <v>550.93149900479989</v>
      </c>
      <c r="N129" s="144">
        <f t="shared" si="46"/>
        <v>0</v>
      </c>
      <c r="O129" s="144">
        <f t="shared" si="46"/>
        <v>0</v>
      </c>
      <c r="P129" s="144">
        <f t="shared" si="46"/>
        <v>0</v>
      </c>
      <c r="Q129" s="144">
        <f t="shared" si="46"/>
        <v>0</v>
      </c>
      <c r="R129" s="144">
        <f t="shared" si="46"/>
        <v>0</v>
      </c>
      <c r="S129" s="144">
        <f t="shared" si="46"/>
        <v>0</v>
      </c>
      <c r="T129" s="144">
        <f t="shared" si="46"/>
        <v>0</v>
      </c>
      <c r="U129" s="144">
        <f t="shared" si="46"/>
        <v>0</v>
      </c>
      <c r="V129" s="144">
        <f t="shared" si="46"/>
        <v>0</v>
      </c>
      <c r="W129" s="144">
        <f t="shared" si="46"/>
        <v>0</v>
      </c>
      <c r="X129" s="144">
        <f t="shared" si="46"/>
        <v>0</v>
      </c>
      <c r="Y129" s="144">
        <f t="shared" si="46"/>
        <v>0</v>
      </c>
      <c r="Z129" s="144">
        <f t="shared" si="46"/>
        <v>0</v>
      </c>
      <c r="AA129" s="144">
        <f t="shared" si="46"/>
        <v>0</v>
      </c>
      <c r="AB129" s="144">
        <f t="shared" si="46"/>
        <v>0</v>
      </c>
      <c r="AC129" s="144">
        <f t="shared" si="46"/>
        <v>0</v>
      </c>
      <c r="AD129" s="144">
        <f t="shared" si="46"/>
        <v>0</v>
      </c>
      <c r="AE129" s="144">
        <f t="shared" si="46"/>
        <v>0</v>
      </c>
      <c r="AF129" s="144">
        <f t="shared" si="46"/>
        <v>0</v>
      </c>
      <c r="AG129" s="144">
        <f t="shared" si="46"/>
        <v>0</v>
      </c>
      <c r="AH129" s="144">
        <f t="shared" si="46"/>
        <v>0</v>
      </c>
      <c r="AI129" s="144">
        <f t="shared" si="46"/>
        <v>0</v>
      </c>
      <c r="AJ129" s="144">
        <f t="shared" si="46"/>
        <v>0</v>
      </c>
      <c r="AK129" s="144">
        <f t="shared" si="46"/>
        <v>0</v>
      </c>
      <c r="AL129" s="144">
        <f t="shared" si="46"/>
        <v>0</v>
      </c>
      <c r="AM129" s="144">
        <f t="shared" si="46"/>
        <v>0</v>
      </c>
      <c r="AN129" s="144">
        <f t="shared" si="46"/>
        <v>0</v>
      </c>
      <c r="AO129" s="144">
        <f t="shared" si="46"/>
        <v>0</v>
      </c>
      <c r="AP129" s="144">
        <f t="shared" si="46"/>
        <v>0</v>
      </c>
      <c r="AQ129" s="144">
        <f t="shared" si="46"/>
        <v>0</v>
      </c>
      <c r="AR129" s="144">
        <f t="shared" si="46"/>
        <v>0</v>
      </c>
      <c r="AS129" s="144">
        <f t="shared" si="46"/>
        <v>0</v>
      </c>
      <c r="AT129" s="144">
        <f t="shared" si="46"/>
        <v>0</v>
      </c>
      <c r="AU129" s="144">
        <f t="shared" si="46"/>
        <v>0</v>
      </c>
      <c r="AV129" s="144">
        <f t="shared" si="46"/>
        <v>0</v>
      </c>
      <c r="AW129" s="144">
        <f t="shared" si="46"/>
        <v>0</v>
      </c>
      <c r="AX129" s="144">
        <f t="shared" si="46"/>
        <v>0</v>
      </c>
      <c r="AY129" s="144">
        <f t="shared" si="46"/>
        <v>0</v>
      </c>
      <c r="AZ129" s="144">
        <f t="shared" si="46"/>
        <v>0</v>
      </c>
      <c r="BA129" s="144">
        <f t="shared" si="46"/>
        <v>0</v>
      </c>
      <c r="BB129" s="144">
        <f t="shared" si="46"/>
        <v>0</v>
      </c>
      <c r="BC129" s="144">
        <f t="shared" si="46"/>
        <v>0</v>
      </c>
      <c r="BD129" s="144">
        <f t="shared" si="46"/>
        <v>0</v>
      </c>
      <c r="BE129" s="144">
        <f t="shared" si="46"/>
        <v>0</v>
      </c>
      <c r="BF129" s="144">
        <f t="shared" si="46"/>
        <v>0</v>
      </c>
      <c r="BG129" s="144">
        <f t="shared" si="46"/>
        <v>0</v>
      </c>
      <c r="BH129" s="144">
        <f t="shared" si="46"/>
        <v>0</v>
      </c>
      <c r="BI129" s="144"/>
    </row>
    <row r="130" spans="1:61" x14ac:dyDescent="0.25">
      <c r="A130" s="192" t="s">
        <v>113</v>
      </c>
      <c r="B130" s="192"/>
      <c r="C130" s="147"/>
      <c r="D130" s="144">
        <f>SUM(G130:BH130)</f>
        <v>-2698.9086710045003</v>
      </c>
      <c r="G130" s="144">
        <f>G145+G160</f>
        <v>-6.5107596155849983</v>
      </c>
      <c r="H130" s="144">
        <f t="shared" ref="H130:BH130" si="47">H145+H160</f>
        <v>-14.835440022998998</v>
      </c>
      <c r="I130" s="144">
        <f t="shared" si="47"/>
        <v>-23.408969796662998</v>
      </c>
      <c r="J130" s="144">
        <f t="shared" si="47"/>
        <v>-33.288939102038995</v>
      </c>
      <c r="K130" s="144">
        <f t="shared" si="47"/>
        <v>-46.638471018615</v>
      </c>
      <c r="L130" s="144">
        <f t="shared" si="47"/>
        <v>-64.439315159990997</v>
      </c>
      <c r="M130" s="144">
        <f t="shared" si="47"/>
        <v>-80.967260130134989</v>
      </c>
      <c r="N130" s="144">
        <f t="shared" si="47"/>
        <v>-80.967260130134989</v>
      </c>
      <c r="O130" s="144">
        <f t="shared" si="47"/>
        <v>-80.967260130134989</v>
      </c>
      <c r="P130" s="144">
        <f t="shared" si="47"/>
        <v>-80.967260130134989</v>
      </c>
      <c r="Q130" s="144">
        <f t="shared" si="47"/>
        <v>-80.967260130134989</v>
      </c>
      <c r="R130" s="144">
        <f t="shared" si="47"/>
        <v>-80.967260130134989</v>
      </c>
      <c r="S130" s="144">
        <f t="shared" si="47"/>
        <v>-80.967260130134989</v>
      </c>
      <c r="T130" s="144">
        <f t="shared" si="47"/>
        <v>-80.967260130134989</v>
      </c>
      <c r="U130" s="144">
        <f t="shared" si="47"/>
        <v>-80.967260130134989</v>
      </c>
      <c r="V130" s="144">
        <f t="shared" si="47"/>
        <v>-80.967260130134989</v>
      </c>
      <c r="W130" s="144">
        <f t="shared" si="47"/>
        <v>-80.967260130134989</v>
      </c>
      <c r="X130" s="144">
        <f t="shared" si="47"/>
        <v>-80.967260130134989</v>
      </c>
      <c r="Y130" s="144">
        <f t="shared" si="47"/>
        <v>-80.967260130134989</v>
      </c>
      <c r="Z130" s="144">
        <f t="shared" si="47"/>
        <v>-80.967260130134989</v>
      </c>
      <c r="AA130" s="144">
        <f t="shared" si="47"/>
        <v>-80.967260130134989</v>
      </c>
      <c r="AB130" s="144">
        <f t="shared" si="47"/>
        <v>-80.967260130134989</v>
      </c>
      <c r="AC130" s="144">
        <f t="shared" si="47"/>
        <v>-80.967260130134989</v>
      </c>
      <c r="AD130" s="144">
        <f t="shared" si="47"/>
        <v>-80.967260130134989</v>
      </c>
      <c r="AE130" s="144">
        <f t="shared" si="47"/>
        <v>-80.967260130134989</v>
      </c>
      <c r="AF130" s="144">
        <f t="shared" si="47"/>
        <v>-80.967260130134989</v>
      </c>
      <c r="AG130" s="144">
        <f t="shared" si="47"/>
        <v>-80.967260130134989</v>
      </c>
      <c r="AH130" s="144">
        <f t="shared" si="47"/>
        <v>-80.967260130134989</v>
      </c>
      <c r="AI130" s="144">
        <f t="shared" si="47"/>
        <v>-80.967260130134989</v>
      </c>
      <c r="AJ130" s="144">
        <f t="shared" si="47"/>
        <v>-80.967260130134989</v>
      </c>
      <c r="AK130" s="144">
        <f t="shared" si="47"/>
        <v>-80.967260130134989</v>
      </c>
      <c r="AL130" s="144">
        <f t="shared" si="47"/>
        <v>-80.967260130134989</v>
      </c>
      <c r="AM130" s="144">
        <f t="shared" si="47"/>
        <v>-80.967260130134989</v>
      </c>
      <c r="AN130" s="144">
        <f t="shared" si="47"/>
        <v>-80.967260130134989</v>
      </c>
      <c r="AO130" s="144">
        <f t="shared" si="47"/>
        <v>-80.967260130134989</v>
      </c>
      <c r="AP130" s="144">
        <f t="shared" si="47"/>
        <v>-80.967260130134989</v>
      </c>
      <c r="AQ130" s="144">
        <f t="shared" si="47"/>
        <v>-78.208106934534428</v>
      </c>
      <c r="AR130" s="144">
        <f t="shared" si="47"/>
        <v>-2.5608654500254033</v>
      </c>
      <c r="AS130" s="144">
        <f t="shared" si="47"/>
        <v>0</v>
      </c>
      <c r="AT130" s="144">
        <f t="shared" si="47"/>
        <v>0</v>
      </c>
      <c r="AU130" s="144">
        <f t="shared" si="47"/>
        <v>0</v>
      </c>
      <c r="AV130" s="144">
        <f t="shared" si="47"/>
        <v>0</v>
      </c>
      <c r="AW130" s="144">
        <f t="shared" si="47"/>
        <v>0</v>
      </c>
      <c r="AX130" s="144">
        <f t="shared" si="47"/>
        <v>0</v>
      </c>
      <c r="AY130" s="144">
        <f t="shared" si="47"/>
        <v>0</v>
      </c>
      <c r="AZ130" s="144">
        <f t="shared" si="47"/>
        <v>0</v>
      </c>
      <c r="BA130" s="144">
        <f t="shared" si="47"/>
        <v>0</v>
      </c>
      <c r="BB130" s="144">
        <f t="shared" si="47"/>
        <v>0</v>
      </c>
      <c r="BC130" s="144">
        <f t="shared" si="47"/>
        <v>0</v>
      </c>
      <c r="BD130" s="144">
        <f t="shared" si="47"/>
        <v>0</v>
      </c>
      <c r="BE130" s="144">
        <f t="shared" si="47"/>
        <v>0</v>
      </c>
      <c r="BF130" s="144">
        <f t="shared" si="47"/>
        <v>0</v>
      </c>
      <c r="BG130" s="144">
        <f t="shared" si="47"/>
        <v>0</v>
      </c>
      <c r="BH130" s="144">
        <f t="shared" si="47"/>
        <v>0</v>
      </c>
      <c r="BI130" s="144"/>
    </row>
    <row r="131" spans="1:61" x14ac:dyDescent="0.25">
      <c r="A131" s="193" t="s">
        <v>114</v>
      </c>
      <c r="B131" s="193"/>
      <c r="D131" s="92">
        <f>SUM(D128:D130)</f>
        <v>0</v>
      </c>
      <c r="G131" s="92">
        <f>SUM(G128:G130)</f>
        <v>210.514560903915</v>
      </c>
      <c r="H131" s="92">
        <f>SUM(H128:H130)</f>
        <v>473.16846779471598</v>
      </c>
      <c r="I131" s="92">
        <f>SUM(I128:I130)</f>
        <v>735.54382378685295</v>
      </c>
      <c r="J131" s="92">
        <f t="shared" ref="J131:BH131" si="48">SUM(J128:J130)</f>
        <v>1031.587194864014</v>
      </c>
      <c r="K131" s="92">
        <f t="shared" si="48"/>
        <v>1429.9331210645989</v>
      </c>
      <c r="L131" s="92">
        <f t="shared" si="48"/>
        <v>1958.8552772838079</v>
      </c>
      <c r="M131" s="92">
        <f t="shared" si="48"/>
        <v>2428.8195161584731</v>
      </c>
      <c r="N131" s="92">
        <f t="shared" si="48"/>
        <v>2347.8522560283382</v>
      </c>
      <c r="O131" s="92">
        <f t="shared" si="48"/>
        <v>2266.8849958982032</v>
      </c>
      <c r="P131" s="92">
        <f t="shared" si="48"/>
        <v>2185.9177357680683</v>
      </c>
      <c r="Q131" s="92">
        <f t="shared" si="48"/>
        <v>2104.9504756379333</v>
      </c>
      <c r="R131" s="92">
        <f t="shared" si="48"/>
        <v>2023.9832155077984</v>
      </c>
      <c r="S131" s="92">
        <f t="shared" si="48"/>
        <v>1943.0159553776634</v>
      </c>
      <c r="T131" s="92">
        <f t="shared" si="48"/>
        <v>1862.0486952475285</v>
      </c>
      <c r="U131" s="92">
        <f t="shared" si="48"/>
        <v>1781.0814351173935</v>
      </c>
      <c r="V131" s="92">
        <f t="shared" si="48"/>
        <v>1700.1141749872586</v>
      </c>
      <c r="W131" s="92">
        <f t="shared" si="48"/>
        <v>1619.1469148571236</v>
      </c>
      <c r="X131" s="92">
        <f t="shared" si="48"/>
        <v>1538.1796547269887</v>
      </c>
      <c r="Y131" s="92">
        <f t="shared" si="48"/>
        <v>1457.2123945968538</v>
      </c>
      <c r="Z131" s="92">
        <f t="shared" si="48"/>
        <v>1376.2451344667188</v>
      </c>
      <c r="AA131" s="92">
        <f t="shared" si="48"/>
        <v>1295.2778743365839</v>
      </c>
      <c r="AB131" s="92">
        <f t="shared" si="48"/>
        <v>1214.3106142064489</v>
      </c>
      <c r="AC131" s="92">
        <f t="shared" si="48"/>
        <v>1133.343354076314</v>
      </c>
      <c r="AD131" s="92">
        <f t="shared" si="48"/>
        <v>1052.376093946179</v>
      </c>
      <c r="AE131" s="92">
        <f t="shared" si="48"/>
        <v>971.40883381604408</v>
      </c>
      <c r="AF131" s="92">
        <f t="shared" si="48"/>
        <v>890.44157368590913</v>
      </c>
      <c r="AG131" s="92">
        <f t="shared" si="48"/>
        <v>809.47431355577419</v>
      </c>
      <c r="AH131" s="92">
        <f t="shared" si="48"/>
        <v>728.50705342563924</v>
      </c>
      <c r="AI131" s="92">
        <f t="shared" si="48"/>
        <v>647.5397932955043</v>
      </c>
      <c r="AJ131" s="92">
        <f t="shared" si="48"/>
        <v>566.57253316536935</v>
      </c>
      <c r="AK131" s="92">
        <f t="shared" si="48"/>
        <v>485.60527303523435</v>
      </c>
      <c r="AL131" s="92">
        <f t="shared" si="48"/>
        <v>404.63801290509934</v>
      </c>
      <c r="AM131" s="92">
        <f t="shared" si="48"/>
        <v>323.67075277496434</v>
      </c>
      <c r="AN131" s="92">
        <f t="shared" si="48"/>
        <v>242.70349264482934</v>
      </c>
      <c r="AO131" s="92">
        <f t="shared" si="48"/>
        <v>161.73623251469434</v>
      </c>
      <c r="AP131" s="92">
        <f t="shared" si="48"/>
        <v>80.768972384559348</v>
      </c>
      <c r="AQ131" s="92">
        <f t="shared" si="48"/>
        <v>2.5608654500249202</v>
      </c>
      <c r="AR131" s="92">
        <f t="shared" si="48"/>
        <v>-4.8316906031686813E-13</v>
      </c>
      <c r="AS131" s="92">
        <f t="shared" si="48"/>
        <v>-4.8316906031686813E-13</v>
      </c>
      <c r="AT131" s="92">
        <f t="shared" si="48"/>
        <v>-4.8316906031686813E-13</v>
      </c>
      <c r="AU131" s="92">
        <f t="shared" si="48"/>
        <v>-4.8316906031686813E-13</v>
      </c>
      <c r="AV131" s="92">
        <f t="shared" si="48"/>
        <v>-4.8316906031686813E-13</v>
      </c>
      <c r="AW131" s="92">
        <f t="shared" si="48"/>
        <v>-4.8316906031686813E-13</v>
      </c>
      <c r="AX131" s="92">
        <f t="shared" si="48"/>
        <v>-4.8316906031686813E-13</v>
      </c>
      <c r="AY131" s="92">
        <f t="shared" si="48"/>
        <v>-4.8316906031686813E-13</v>
      </c>
      <c r="AZ131" s="92">
        <f t="shared" si="48"/>
        <v>-4.8316906031686813E-13</v>
      </c>
      <c r="BA131" s="92">
        <f t="shared" si="48"/>
        <v>-4.8316906031686813E-13</v>
      </c>
      <c r="BB131" s="92">
        <f t="shared" si="48"/>
        <v>-4.8316906031686813E-13</v>
      </c>
      <c r="BC131" s="92">
        <f t="shared" si="48"/>
        <v>-4.8316906031686813E-13</v>
      </c>
      <c r="BD131" s="92">
        <f t="shared" si="48"/>
        <v>-4.8316906031686813E-13</v>
      </c>
      <c r="BE131" s="92">
        <f t="shared" si="48"/>
        <v>-4.8316906031686813E-13</v>
      </c>
      <c r="BF131" s="92">
        <f t="shared" si="48"/>
        <v>-4.8316906031686813E-13</v>
      </c>
      <c r="BG131" s="92">
        <f t="shared" si="48"/>
        <v>-4.8316906031686813E-13</v>
      </c>
      <c r="BH131" s="92">
        <f t="shared" si="48"/>
        <v>-4.8316906031686813E-13</v>
      </c>
    </row>
    <row r="132" spans="1:61" x14ac:dyDescent="0.25">
      <c r="A132" s="154"/>
      <c r="B132" s="154"/>
      <c r="J132" s="190"/>
    </row>
    <row r="133" spans="1:61" x14ac:dyDescent="0.25">
      <c r="A133" s="154" t="s">
        <v>115</v>
      </c>
      <c r="B133" s="154"/>
      <c r="G133" s="83">
        <f>G131</f>
        <v>210.514560903915</v>
      </c>
      <c r="H133" s="83">
        <f>H131</f>
        <v>473.16846779471598</v>
      </c>
      <c r="I133" s="83">
        <f>I131</f>
        <v>735.54382378685295</v>
      </c>
      <c r="J133" s="83">
        <f>J131</f>
        <v>1031.587194864014</v>
      </c>
      <c r="K133" s="83">
        <f t="shared" ref="K133:BH133" si="49">K131</f>
        <v>1429.9331210645989</v>
      </c>
      <c r="L133" s="83">
        <f t="shared" si="49"/>
        <v>1958.8552772838079</v>
      </c>
      <c r="M133" s="83">
        <f t="shared" si="49"/>
        <v>2428.8195161584731</v>
      </c>
      <c r="N133" s="83">
        <f t="shared" si="49"/>
        <v>2347.8522560283382</v>
      </c>
      <c r="O133" s="83">
        <f t="shared" si="49"/>
        <v>2266.8849958982032</v>
      </c>
      <c r="P133" s="83">
        <f t="shared" si="49"/>
        <v>2185.9177357680683</v>
      </c>
      <c r="Q133" s="83">
        <f t="shared" si="49"/>
        <v>2104.9504756379333</v>
      </c>
      <c r="R133" s="83">
        <f t="shared" si="49"/>
        <v>2023.9832155077984</v>
      </c>
      <c r="S133" s="83">
        <f t="shared" si="49"/>
        <v>1943.0159553776634</v>
      </c>
      <c r="T133" s="83">
        <f t="shared" si="49"/>
        <v>1862.0486952475285</v>
      </c>
      <c r="U133" s="83">
        <f t="shared" si="49"/>
        <v>1781.0814351173935</v>
      </c>
      <c r="V133" s="83">
        <f t="shared" si="49"/>
        <v>1700.1141749872586</v>
      </c>
      <c r="W133" s="83">
        <f t="shared" si="49"/>
        <v>1619.1469148571236</v>
      </c>
      <c r="X133" s="83">
        <f t="shared" si="49"/>
        <v>1538.1796547269887</v>
      </c>
      <c r="Y133" s="83">
        <f t="shared" si="49"/>
        <v>1457.2123945968538</v>
      </c>
      <c r="Z133" s="83">
        <f t="shared" si="49"/>
        <v>1376.2451344667188</v>
      </c>
      <c r="AA133" s="83">
        <f t="shared" si="49"/>
        <v>1295.2778743365839</v>
      </c>
      <c r="AB133" s="83">
        <f t="shared" si="49"/>
        <v>1214.3106142064489</v>
      </c>
      <c r="AC133" s="83">
        <f t="shared" si="49"/>
        <v>1133.343354076314</v>
      </c>
      <c r="AD133" s="83">
        <f t="shared" si="49"/>
        <v>1052.376093946179</v>
      </c>
      <c r="AE133" s="83">
        <f t="shared" si="49"/>
        <v>971.40883381604408</v>
      </c>
      <c r="AF133" s="83">
        <f t="shared" si="49"/>
        <v>890.44157368590913</v>
      </c>
      <c r="AG133" s="83">
        <f t="shared" si="49"/>
        <v>809.47431355577419</v>
      </c>
      <c r="AH133" s="83">
        <f t="shared" si="49"/>
        <v>728.50705342563924</v>
      </c>
      <c r="AI133" s="83">
        <f t="shared" si="49"/>
        <v>647.5397932955043</v>
      </c>
      <c r="AJ133" s="83">
        <f t="shared" si="49"/>
        <v>566.57253316536935</v>
      </c>
      <c r="AK133" s="83">
        <f t="shared" si="49"/>
        <v>485.60527303523435</v>
      </c>
      <c r="AL133" s="83">
        <f t="shared" si="49"/>
        <v>404.63801290509934</v>
      </c>
      <c r="AM133" s="83">
        <f t="shared" si="49"/>
        <v>323.67075277496434</v>
      </c>
      <c r="AN133" s="83">
        <f t="shared" si="49"/>
        <v>242.70349264482934</v>
      </c>
      <c r="AO133" s="83">
        <f t="shared" si="49"/>
        <v>161.73623251469434</v>
      </c>
      <c r="AP133" s="83">
        <f t="shared" si="49"/>
        <v>80.768972384559348</v>
      </c>
      <c r="AQ133" s="83">
        <f t="shared" si="49"/>
        <v>2.5608654500249202</v>
      </c>
      <c r="AR133" s="83">
        <f t="shared" si="49"/>
        <v>-4.8316906031686813E-13</v>
      </c>
      <c r="AS133" s="83">
        <f t="shared" si="49"/>
        <v>-4.8316906031686813E-13</v>
      </c>
      <c r="AT133" s="83">
        <f t="shared" si="49"/>
        <v>-4.8316906031686813E-13</v>
      </c>
      <c r="AU133" s="83">
        <f t="shared" si="49"/>
        <v>-4.8316906031686813E-13</v>
      </c>
      <c r="AV133" s="83">
        <f t="shared" si="49"/>
        <v>-4.8316906031686813E-13</v>
      </c>
      <c r="AW133" s="83">
        <f t="shared" si="49"/>
        <v>-4.8316906031686813E-13</v>
      </c>
      <c r="AX133" s="83">
        <f t="shared" si="49"/>
        <v>-4.8316906031686813E-13</v>
      </c>
      <c r="AY133" s="83">
        <f t="shared" si="49"/>
        <v>-4.8316906031686813E-13</v>
      </c>
      <c r="AZ133" s="83">
        <f t="shared" si="49"/>
        <v>-4.8316906031686813E-13</v>
      </c>
      <c r="BA133" s="83">
        <f t="shared" si="49"/>
        <v>-4.8316906031686813E-13</v>
      </c>
      <c r="BB133" s="83">
        <f t="shared" si="49"/>
        <v>-4.8316906031686813E-13</v>
      </c>
      <c r="BC133" s="83">
        <f t="shared" si="49"/>
        <v>-4.8316906031686813E-13</v>
      </c>
      <c r="BD133" s="83">
        <f t="shared" si="49"/>
        <v>-4.8316906031686813E-13</v>
      </c>
      <c r="BE133" s="83">
        <f t="shared" si="49"/>
        <v>-4.8316906031686813E-13</v>
      </c>
      <c r="BF133" s="83">
        <f t="shared" si="49"/>
        <v>-4.8316906031686813E-13</v>
      </c>
      <c r="BG133" s="83">
        <f t="shared" si="49"/>
        <v>-4.8316906031686813E-13</v>
      </c>
      <c r="BH133" s="83">
        <f t="shared" si="49"/>
        <v>-4.8316906031686813E-13</v>
      </c>
    </row>
    <row r="134" spans="1:61" x14ac:dyDescent="0.25">
      <c r="A134" s="194" t="s">
        <v>133</v>
      </c>
      <c r="B134" s="194"/>
      <c r="C134" s="61">
        <f>$C$97</f>
        <v>2</v>
      </c>
      <c r="D134" s="195"/>
      <c r="G134" s="83">
        <f ca="1">SUM(OFFSET(G133,0,0,1,-MIN($C134,G$91+1)))/$C134</f>
        <v>105.2572804519575</v>
      </c>
      <c r="H134" s="83">
        <f t="shared" ref="H134:BH134" ca="1" si="50">SUM(OFFSET(H133,0,0,1,-MIN($C134,H$91+1)))/$C134</f>
        <v>341.8415143493155</v>
      </c>
      <c r="I134" s="83">
        <f t="shared" ca="1" si="50"/>
        <v>604.35614579078447</v>
      </c>
      <c r="J134" s="190">
        <f ca="1">SUM(OFFSET(J133,0,0,1,-MIN($C134,J$91+1)))/$C134</f>
        <v>883.56550932543348</v>
      </c>
      <c r="K134" s="83">
        <f t="shared" ca="1" si="50"/>
        <v>1230.7601579643065</v>
      </c>
      <c r="L134" s="83">
        <f t="shared" ca="1" si="50"/>
        <v>1694.3941991742035</v>
      </c>
      <c r="M134" s="83">
        <f t="shared" ca="1" si="50"/>
        <v>2193.8373967211405</v>
      </c>
      <c r="N134" s="83">
        <f t="shared" ca="1" si="50"/>
        <v>2388.3358860934059</v>
      </c>
      <c r="O134" s="83">
        <f t="shared" ca="1" si="50"/>
        <v>2307.3686259632705</v>
      </c>
      <c r="P134" s="83">
        <f t="shared" ca="1" si="50"/>
        <v>2226.401365833136</v>
      </c>
      <c r="Q134" s="83">
        <f t="shared" ca="1" si="50"/>
        <v>2145.4341057030006</v>
      </c>
      <c r="R134" s="83">
        <f t="shared" ca="1" si="50"/>
        <v>2064.4668455728661</v>
      </c>
      <c r="S134" s="83">
        <f t="shared" ca="1" si="50"/>
        <v>1983.4995854427309</v>
      </c>
      <c r="T134" s="83">
        <f t="shared" ca="1" si="50"/>
        <v>1902.532325312596</v>
      </c>
      <c r="U134" s="83">
        <f t="shared" ca="1" si="50"/>
        <v>1821.565065182461</v>
      </c>
      <c r="V134" s="83">
        <f t="shared" ca="1" si="50"/>
        <v>1740.5978050523261</v>
      </c>
      <c r="W134" s="83">
        <f t="shared" ca="1" si="50"/>
        <v>1659.6305449221911</v>
      </c>
      <c r="X134" s="83">
        <f t="shared" ca="1" si="50"/>
        <v>1578.6632847920562</v>
      </c>
      <c r="Y134" s="83">
        <f t="shared" ca="1" si="50"/>
        <v>1497.6960246619212</v>
      </c>
      <c r="Z134" s="83">
        <f t="shared" ca="1" si="50"/>
        <v>1416.7287645317863</v>
      </c>
      <c r="AA134" s="83">
        <f t="shared" ca="1" si="50"/>
        <v>1335.7615044016513</v>
      </c>
      <c r="AB134" s="83">
        <f t="shared" ca="1" si="50"/>
        <v>1254.7942442715164</v>
      </c>
      <c r="AC134" s="83">
        <f t="shared" ca="1" si="50"/>
        <v>1173.8269841413814</v>
      </c>
      <c r="AD134" s="83">
        <f t="shared" ca="1" si="50"/>
        <v>1092.8597240112465</v>
      </c>
      <c r="AE134" s="83">
        <f t="shared" ca="1" si="50"/>
        <v>1011.8924638811116</v>
      </c>
      <c r="AF134" s="83">
        <f t="shared" ca="1" si="50"/>
        <v>930.92520375097661</v>
      </c>
      <c r="AG134" s="83">
        <f t="shared" ca="1" si="50"/>
        <v>849.95794362084166</v>
      </c>
      <c r="AH134" s="83">
        <f t="shared" ca="1" si="50"/>
        <v>768.99068349070672</v>
      </c>
      <c r="AI134" s="83">
        <f t="shared" ca="1" si="50"/>
        <v>688.02342336057177</v>
      </c>
      <c r="AJ134" s="83">
        <f t="shared" ca="1" si="50"/>
        <v>607.05616323043682</v>
      </c>
      <c r="AK134" s="83">
        <f t="shared" ca="1" si="50"/>
        <v>526.08890310030188</v>
      </c>
      <c r="AL134" s="83">
        <f t="shared" ca="1" si="50"/>
        <v>445.12164297016682</v>
      </c>
      <c r="AM134" s="83">
        <f t="shared" ca="1" si="50"/>
        <v>364.15438284003187</v>
      </c>
      <c r="AN134" s="83">
        <f t="shared" ca="1" si="50"/>
        <v>283.18712270989681</v>
      </c>
      <c r="AO134" s="83">
        <f t="shared" ca="1" si="50"/>
        <v>202.21986257976184</v>
      </c>
      <c r="AP134" s="83">
        <f t="shared" ca="1" si="50"/>
        <v>121.25260244962683</v>
      </c>
      <c r="AQ134" s="83">
        <f t="shared" ca="1" si="50"/>
        <v>41.664918917292134</v>
      </c>
      <c r="AR134" s="83">
        <f t="shared" ca="1" si="50"/>
        <v>1.2804327250122185</v>
      </c>
      <c r="AS134" s="83">
        <f t="shared" ca="1" si="50"/>
        <v>-4.8316906031686813E-13</v>
      </c>
      <c r="AT134" s="83">
        <f t="shared" ca="1" si="50"/>
        <v>-4.8316906031686813E-13</v>
      </c>
      <c r="AU134" s="83">
        <f t="shared" ca="1" si="50"/>
        <v>-4.8316906031686813E-13</v>
      </c>
      <c r="AV134" s="83">
        <f t="shared" ca="1" si="50"/>
        <v>-4.8316906031686813E-13</v>
      </c>
      <c r="AW134" s="83">
        <f t="shared" ca="1" si="50"/>
        <v>-4.8316906031686813E-13</v>
      </c>
      <c r="AX134" s="83">
        <f t="shared" ca="1" si="50"/>
        <v>-4.8316906031686813E-13</v>
      </c>
      <c r="AY134" s="83">
        <f t="shared" ca="1" si="50"/>
        <v>-4.8316906031686813E-13</v>
      </c>
      <c r="AZ134" s="83">
        <f t="shared" ca="1" si="50"/>
        <v>-4.8316906031686813E-13</v>
      </c>
      <c r="BA134" s="83">
        <f t="shared" ca="1" si="50"/>
        <v>-4.8316906031686813E-13</v>
      </c>
      <c r="BB134" s="83">
        <f t="shared" ca="1" si="50"/>
        <v>-4.8316906031686813E-13</v>
      </c>
      <c r="BC134" s="83">
        <f t="shared" ca="1" si="50"/>
        <v>-4.8316906031686813E-13</v>
      </c>
      <c r="BD134" s="83">
        <f t="shared" ca="1" si="50"/>
        <v>-4.8316906031686813E-13</v>
      </c>
      <c r="BE134" s="83">
        <f t="shared" ca="1" si="50"/>
        <v>-4.8316906031686813E-13</v>
      </c>
      <c r="BF134" s="83">
        <f t="shared" ca="1" si="50"/>
        <v>-4.8316906031686813E-13</v>
      </c>
      <c r="BG134" s="83">
        <f t="shared" ca="1" si="50"/>
        <v>-4.8316906031686813E-13</v>
      </c>
      <c r="BH134" s="83">
        <f t="shared" ca="1" si="50"/>
        <v>-4.8316906031686813E-13</v>
      </c>
    </row>
    <row r="135" spans="1:61" x14ac:dyDescent="0.25">
      <c r="A135" s="194" t="s">
        <v>140</v>
      </c>
      <c r="B135" s="194"/>
      <c r="C135" s="147">
        <f>$C$98</f>
        <v>0.46</v>
      </c>
      <c r="G135" s="83">
        <f t="shared" ref="G135:BG136" ca="1" si="51">G134*$C135</f>
        <v>48.418349007900453</v>
      </c>
      <c r="H135" s="83">
        <f t="shared" ca="1" si="51"/>
        <v>157.24709660068513</v>
      </c>
      <c r="I135" s="83">
        <f t="shared" ca="1" si="51"/>
        <v>278.00382706376087</v>
      </c>
      <c r="J135" s="83">
        <f t="shared" ca="1" si="51"/>
        <v>406.44013428969942</v>
      </c>
      <c r="K135" s="83">
        <f t="shared" ca="1" si="51"/>
        <v>566.14967266358099</v>
      </c>
      <c r="L135" s="83">
        <f t="shared" ca="1" si="51"/>
        <v>779.42133162013363</v>
      </c>
      <c r="M135" s="83">
        <f t="shared" ca="1" si="51"/>
        <v>1009.1652024917247</v>
      </c>
      <c r="N135" s="83">
        <f t="shared" ca="1" si="51"/>
        <v>1098.6345076029668</v>
      </c>
      <c r="O135" s="83">
        <f t="shared" ca="1" si="51"/>
        <v>1061.3895679431046</v>
      </c>
      <c r="P135" s="83">
        <f t="shared" ca="1" si="51"/>
        <v>1024.1446282832426</v>
      </c>
      <c r="Q135" s="83">
        <f t="shared" ca="1" si="51"/>
        <v>986.89968862338026</v>
      </c>
      <c r="R135" s="83">
        <f t="shared" ca="1" si="51"/>
        <v>949.65474896351839</v>
      </c>
      <c r="S135" s="83">
        <f t="shared" ca="1" si="51"/>
        <v>912.40980930365629</v>
      </c>
      <c r="T135" s="83">
        <f t="shared" ca="1" si="51"/>
        <v>875.16486964379419</v>
      </c>
      <c r="U135" s="83">
        <f t="shared" ca="1" si="51"/>
        <v>837.91992998393209</v>
      </c>
      <c r="V135" s="83">
        <f t="shared" ca="1" si="51"/>
        <v>800.67499032407</v>
      </c>
      <c r="W135" s="83">
        <f t="shared" ca="1" si="51"/>
        <v>763.4300506642079</v>
      </c>
      <c r="X135" s="83">
        <f t="shared" ca="1" si="51"/>
        <v>726.18511100434591</v>
      </c>
      <c r="Y135" s="83">
        <f t="shared" ca="1" si="51"/>
        <v>688.94017134448382</v>
      </c>
      <c r="Z135" s="83">
        <f t="shared" ca="1" si="51"/>
        <v>651.69523168462172</v>
      </c>
      <c r="AA135" s="83">
        <f t="shared" ca="1" si="51"/>
        <v>614.45029202475962</v>
      </c>
      <c r="AB135" s="83">
        <f t="shared" ca="1" si="51"/>
        <v>577.20535236489752</v>
      </c>
      <c r="AC135" s="83">
        <f t="shared" ca="1" si="51"/>
        <v>539.96041270503554</v>
      </c>
      <c r="AD135" s="83">
        <f t="shared" ca="1" si="51"/>
        <v>502.71547304517344</v>
      </c>
      <c r="AE135" s="83">
        <f t="shared" ca="1" si="51"/>
        <v>465.47053338531134</v>
      </c>
      <c r="AF135" s="83">
        <f t="shared" ca="1" si="51"/>
        <v>428.22559372544924</v>
      </c>
      <c r="AG135" s="83">
        <f t="shared" ca="1" si="51"/>
        <v>390.9806540655872</v>
      </c>
      <c r="AH135" s="83">
        <f t="shared" ca="1" si="51"/>
        <v>353.7357144057251</v>
      </c>
      <c r="AI135" s="83">
        <f t="shared" ca="1" si="51"/>
        <v>316.49077474586301</v>
      </c>
      <c r="AJ135" s="83">
        <f t="shared" ca="1" si="51"/>
        <v>279.24583508600097</v>
      </c>
      <c r="AK135" s="83">
        <f t="shared" ca="1" si="51"/>
        <v>242.00089542613887</v>
      </c>
      <c r="AL135" s="83">
        <f t="shared" ca="1" si="51"/>
        <v>204.75595576627674</v>
      </c>
      <c r="AM135" s="83">
        <f t="shared" ca="1" si="51"/>
        <v>167.51101610641467</v>
      </c>
      <c r="AN135" s="83">
        <f t="shared" ca="1" si="51"/>
        <v>130.26607644655255</v>
      </c>
      <c r="AO135" s="83">
        <f t="shared" ca="1" si="51"/>
        <v>93.021136786690448</v>
      </c>
      <c r="AP135" s="83">
        <f t="shared" ca="1" si="51"/>
        <v>55.776197126828343</v>
      </c>
      <c r="AQ135" s="83">
        <f t="shared" ca="1" si="51"/>
        <v>19.165862701954381</v>
      </c>
      <c r="AR135" s="83">
        <f t="shared" ca="1" si="51"/>
        <v>0.58899905350562054</v>
      </c>
      <c r="AS135" s="83">
        <f t="shared" ca="1" si="51"/>
        <v>-2.2225776774575935E-13</v>
      </c>
      <c r="AT135" s="83">
        <f t="shared" ca="1" si="51"/>
        <v>-2.2225776774575935E-13</v>
      </c>
      <c r="AU135" s="83">
        <f t="shared" ca="1" si="51"/>
        <v>-2.2225776774575935E-13</v>
      </c>
      <c r="AV135" s="83">
        <f t="shared" ca="1" si="51"/>
        <v>-2.2225776774575935E-13</v>
      </c>
      <c r="AW135" s="83">
        <f t="shared" ca="1" si="51"/>
        <v>-2.2225776774575935E-13</v>
      </c>
      <c r="AX135" s="83">
        <f t="shared" ca="1" si="51"/>
        <v>-2.2225776774575935E-13</v>
      </c>
      <c r="AY135" s="83">
        <f t="shared" ca="1" si="51"/>
        <v>-2.2225776774575935E-13</v>
      </c>
      <c r="AZ135" s="83">
        <f t="shared" ca="1" si="51"/>
        <v>-2.2225776774575935E-13</v>
      </c>
      <c r="BA135" s="83">
        <f t="shared" ca="1" si="51"/>
        <v>-2.2225776774575935E-13</v>
      </c>
      <c r="BB135" s="83">
        <f t="shared" ca="1" si="51"/>
        <v>-2.2225776774575935E-13</v>
      </c>
      <c r="BC135" s="83">
        <f t="shared" ca="1" si="51"/>
        <v>-2.2225776774575935E-13</v>
      </c>
      <c r="BD135" s="83">
        <f t="shared" ca="1" si="51"/>
        <v>-2.2225776774575935E-13</v>
      </c>
      <c r="BE135" s="83">
        <f t="shared" ca="1" si="51"/>
        <v>-2.2225776774575935E-13</v>
      </c>
      <c r="BF135" s="83">
        <f t="shared" ca="1" si="51"/>
        <v>-2.2225776774575935E-13</v>
      </c>
      <c r="BG135" s="83">
        <f t="shared" ca="1" si="51"/>
        <v>-2.2225776774575935E-13</v>
      </c>
      <c r="BH135" s="83">
        <f ca="1">BH134*$C135</f>
        <v>-2.2225776774575935E-13</v>
      </c>
    </row>
    <row r="136" spans="1:61" x14ac:dyDescent="0.25">
      <c r="A136" s="194" t="s">
        <v>141</v>
      </c>
      <c r="B136" s="194"/>
      <c r="C136" s="147">
        <f>$C$99</f>
        <v>0.115</v>
      </c>
      <c r="G136" s="83">
        <f t="shared" ca="1" si="51"/>
        <v>5.5681101359085527</v>
      </c>
      <c r="H136" s="83">
        <f t="shared" ca="1" si="51"/>
        <v>18.08341610907879</v>
      </c>
      <c r="I136" s="83">
        <f t="shared" ca="1" si="51"/>
        <v>31.970440112332501</v>
      </c>
      <c r="J136" s="83">
        <f t="shared" ca="1" si="51"/>
        <v>46.740615443315434</v>
      </c>
      <c r="K136" s="83">
        <f t="shared" ca="1" si="51"/>
        <v>65.10721235631182</v>
      </c>
      <c r="L136" s="83">
        <f t="shared" ca="1" si="51"/>
        <v>89.633453136315367</v>
      </c>
      <c r="M136" s="83">
        <f t="shared" ca="1" si="51"/>
        <v>116.05399828654835</v>
      </c>
      <c r="N136" s="83">
        <f t="shared" ca="1" si="51"/>
        <v>126.34296837434118</v>
      </c>
      <c r="O136" s="83">
        <f t="shared" ca="1" si="51"/>
        <v>122.05980031345703</v>
      </c>
      <c r="P136" s="83">
        <f t="shared" ca="1" si="51"/>
        <v>117.7766322525729</v>
      </c>
      <c r="Q136" s="83">
        <f t="shared" ca="1" si="51"/>
        <v>113.49346419168873</v>
      </c>
      <c r="R136" s="83">
        <f t="shared" ca="1" si="51"/>
        <v>109.21029613080462</v>
      </c>
      <c r="S136" s="83">
        <f t="shared" ca="1" si="51"/>
        <v>104.92712806992047</v>
      </c>
      <c r="T136" s="83">
        <f t="shared" ca="1" si="51"/>
        <v>100.64396000903633</v>
      </c>
      <c r="U136" s="83">
        <f t="shared" ca="1" si="51"/>
        <v>96.360791948152198</v>
      </c>
      <c r="V136" s="83">
        <f t="shared" ca="1" si="51"/>
        <v>92.077623887268047</v>
      </c>
      <c r="W136" s="83">
        <f t="shared" ca="1" si="51"/>
        <v>87.79445582638391</v>
      </c>
      <c r="X136" s="83">
        <f t="shared" ca="1" si="51"/>
        <v>83.511287765499787</v>
      </c>
      <c r="Y136" s="83">
        <f t="shared" ca="1" si="51"/>
        <v>79.228119704615636</v>
      </c>
      <c r="Z136" s="83">
        <f t="shared" ca="1" si="51"/>
        <v>74.9449516437315</v>
      </c>
      <c r="AA136" s="83">
        <f t="shared" ca="1" si="51"/>
        <v>70.661783582847363</v>
      </c>
      <c r="AB136" s="83">
        <f t="shared" ca="1" si="51"/>
        <v>66.378615521963212</v>
      </c>
      <c r="AC136" s="83">
        <f t="shared" ca="1" si="51"/>
        <v>62.09544746107909</v>
      </c>
      <c r="AD136" s="83">
        <f t="shared" ca="1" si="51"/>
        <v>57.812279400194946</v>
      </c>
      <c r="AE136" s="83">
        <f t="shared" ca="1" si="51"/>
        <v>53.529111339310809</v>
      </c>
      <c r="AF136" s="83">
        <f t="shared" ca="1" si="51"/>
        <v>49.245943278426665</v>
      </c>
      <c r="AG136" s="83">
        <f t="shared" ca="1" si="51"/>
        <v>44.962775217542529</v>
      </c>
      <c r="AH136" s="83">
        <f t="shared" ca="1" si="51"/>
        <v>40.679607156658392</v>
      </c>
      <c r="AI136" s="83">
        <f t="shared" ca="1" si="51"/>
        <v>36.396439095774248</v>
      </c>
      <c r="AJ136" s="83">
        <f t="shared" ca="1" si="51"/>
        <v>32.113271034890111</v>
      </c>
      <c r="AK136" s="83">
        <f t="shared" ca="1" si="51"/>
        <v>27.830102974005971</v>
      </c>
      <c r="AL136" s="83">
        <f t="shared" ca="1" si="51"/>
        <v>23.546934913121827</v>
      </c>
      <c r="AM136" s="83">
        <f t="shared" ca="1" si="51"/>
        <v>19.263766852237687</v>
      </c>
      <c r="AN136" s="83">
        <f t="shared" ca="1" si="51"/>
        <v>14.980598791353543</v>
      </c>
      <c r="AO136" s="83">
        <f t="shared" ca="1" si="51"/>
        <v>10.697430730469401</v>
      </c>
      <c r="AP136" s="83">
        <f t="shared" ca="1" si="51"/>
        <v>6.41426266958526</v>
      </c>
      <c r="AQ136" s="83">
        <f t="shared" ca="1" si="51"/>
        <v>2.204074210724754</v>
      </c>
      <c r="AR136" s="83">
        <f t="shared" ca="1" si="51"/>
        <v>6.7734891153146362E-2</v>
      </c>
      <c r="AS136" s="83">
        <f t="shared" ca="1" si="51"/>
        <v>-2.5559643290762327E-14</v>
      </c>
      <c r="AT136" s="83">
        <f t="shared" ca="1" si="51"/>
        <v>-2.5559643290762327E-14</v>
      </c>
      <c r="AU136" s="83">
        <f t="shared" ca="1" si="51"/>
        <v>-2.5559643290762327E-14</v>
      </c>
      <c r="AV136" s="83">
        <f t="shared" ca="1" si="51"/>
        <v>-2.5559643290762327E-14</v>
      </c>
      <c r="AW136" s="83">
        <f t="shared" ca="1" si="51"/>
        <v>-2.5559643290762327E-14</v>
      </c>
      <c r="AX136" s="83">
        <f t="shared" ca="1" si="51"/>
        <v>-2.5559643290762327E-14</v>
      </c>
      <c r="AY136" s="83">
        <f t="shared" ca="1" si="51"/>
        <v>-2.5559643290762327E-14</v>
      </c>
      <c r="AZ136" s="83">
        <f t="shared" ca="1" si="51"/>
        <v>-2.5559643290762327E-14</v>
      </c>
      <c r="BA136" s="83">
        <f t="shared" ca="1" si="51"/>
        <v>-2.5559643290762327E-14</v>
      </c>
      <c r="BB136" s="83">
        <f t="shared" ca="1" si="51"/>
        <v>-2.5559643290762327E-14</v>
      </c>
      <c r="BC136" s="83">
        <f t="shared" ca="1" si="51"/>
        <v>-2.5559643290762327E-14</v>
      </c>
      <c r="BD136" s="83">
        <f t="shared" ca="1" si="51"/>
        <v>-2.5559643290762327E-14</v>
      </c>
      <c r="BE136" s="83">
        <f t="shared" ca="1" si="51"/>
        <v>-2.5559643290762327E-14</v>
      </c>
      <c r="BF136" s="83">
        <f t="shared" ca="1" si="51"/>
        <v>-2.5559643290762327E-14</v>
      </c>
      <c r="BG136" s="83">
        <f t="shared" ca="1" si="51"/>
        <v>-2.5559643290762327E-14</v>
      </c>
      <c r="BH136" s="83">
        <f ca="1">BH135*$C136</f>
        <v>-2.5559643290762327E-14</v>
      </c>
    </row>
    <row r="138" spans="1:61" x14ac:dyDescent="0.25">
      <c r="A138" s="196" t="str">
        <f>A$7</f>
        <v>New Service</v>
      </c>
      <c r="B138" s="196"/>
    </row>
    <row r="139" spans="1:61" x14ac:dyDescent="0.25">
      <c r="A139" s="197" t="s">
        <v>132</v>
      </c>
      <c r="B139" s="197"/>
      <c r="G139" s="171">
        <f>G$96</f>
        <v>0.95</v>
      </c>
      <c r="H139" s="171">
        <f t="shared" ref="H139:M139" si="52">H$96</f>
        <v>0.98</v>
      </c>
      <c r="I139" s="171">
        <f t="shared" si="52"/>
        <v>0.96</v>
      </c>
      <c r="J139" s="171">
        <f t="shared" si="52"/>
        <v>0.96</v>
      </c>
      <c r="K139" s="171">
        <f t="shared" si="52"/>
        <v>0.96</v>
      </c>
      <c r="L139" s="171">
        <f t="shared" si="52"/>
        <v>0.96</v>
      </c>
      <c r="M139" s="171">
        <f t="shared" si="52"/>
        <v>0.96</v>
      </c>
      <c r="N139" s="171"/>
    </row>
    <row r="140" spans="1:61" x14ac:dyDescent="0.25">
      <c r="A140" s="197" t="s">
        <v>109</v>
      </c>
      <c r="B140" s="197"/>
      <c r="D140" s="144">
        <f>SUM(G140:N140)</f>
        <v>810.76018282949997</v>
      </c>
      <c r="G140" s="144">
        <f>G$7*G139</f>
        <v>44.376943048499996</v>
      </c>
      <c r="H140" s="144">
        <f t="shared" ref="H140:N140" si="53">H$7*H139</f>
        <v>61.195771278599999</v>
      </c>
      <c r="I140" s="144">
        <f t="shared" si="53"/>
        <v>100.72846559039999</v>
      </c>
      <c r="J140" s="144">
        <f t="shared" si="53"/>
        <v>132.15537904319999</v>
      </c>
      <c r="K140" s="144">
        <f t="shared" si="53"/>
        <v>137.39486034239999</v>
      </c>
      <c r="L140" s="144">
        <f t="shared" si="53"/>
        <v>160.001343408</v>
      </c>
      <c r="M140" s="144">
        <f t="shared" si="53"/>
        <v>174.90742011839998</v>
      </c>
      <c r="N140" s="144">
        <f t="shared" si="53"/>
        <v>0</v>
      </c>
    </row>
    <row r="141" spans="1:61" x14ac:dyDescent="0.25">
      <c r="A141" s="197" t="s">
        <v>110</v>
      </c>
      <c r="B141" s="197"/>
      <c r="G141" s="144">
        <f t="shared" ref="G141:N141" si="54">+F141+G140</f>
        <v>44.376943048499996</v>
      </c>
      <c r="H141" s="144">
        <f t="shared" si="54"/>
        <v>105.57271432709999</v>
      </c>
      <c r="I141" s="144">
        <f t="shared" si="54"/>
        <v>206.30117991749998</v>
      </c>
      <c r="J141" s="144">
        <f t="shared" si="54"/>
        <v>338.45655896069997</v>
      </c>
      <c r="K141" s="144">
        <f t="shared" si="54"/>
        <v>475.85141930309999</v>
      </c>
      <c r="L141" s="144">
        <f t="shared" si="54"/>
        <v>635.85276271110001</v>
      </c>
      <c r="M141" s="144">
        <f t="shared" si="54"/>
        <v>810.76018282949997</v>
      </c>
      <c r="N141" s="144">
        <f t="shared" si="54"/>
        <v>810.76018282949997</v>
      </c>
    </row>
    <row r="142" spans="1:61" x14ac:dyDescent="0.25">
      <c r="A142" s="197"/>
      <c r="B142" s="197"/>
    </row>
    <row r="143" spans="1:61" x14ac:dyDescent="0.25">
      <c r="A143" s="198" t="s">
        <v>111</v>
      </c>
      <c r="B143" s="198"/>
      <c r="G143" s="144">
        <f t="shared" ref="G143:BH143" si="55">F146</f>
        <v>0</v>
      </c>
      <c r="H143" s="144">
        <f t="shared" si="55"/>
        <v>43.045634757044994</v>
      </c>
      <c r="I143" s="144">
        <f t="shared" si="55"/>
        <v>101.07422460583199</v>
      </c>
      <c r="J143" s="144">
        <f t="shared" si="55"/>
        <v>195.61365479870699</v>
      </c>
      <c r="K143" s="144">
        <f t="shared" si="55"/>
        <v>317.61533707308598</v>
      </c>
      <c r="L143" s="144">
        <f t="shared" si="55"/>
        <v>440.73465483639302</v>
      </c>
      <c r="M143" s="144">
        <f t="shared" si="55"/>
        <v>581.66041536306</v>
      </c>
      <c r="N143" s="144">
        <f t="shared" si="55"/>
        <v>732.245029996575</v>
      </c>
      <c r="O143" s="144">
        <f t="shared" si="55"/>
        <v>707.92222451169005</v>
      </c>
      <c r="P143" s="144">
        <f t="shared" si="55"/>
        <v>683.59941902680509</v>
      </c>
      <c r="Q143" s="144">
        <f t="shared" si="55"/>
        <v>659.27661354192014</v>
      </c>
      <c r="R143" s="144">
        <f t="shared" si="55"/>
        <v>634.95380805703519</v>
      </c>
      <c r="S143" s="144">
        <f t="shared" si="55"/>
        <v>610.63100257215024</v>
      </c>
      <c r="T143" s="144">
        <f t="shared" si="55"/>
        <v>586.30819708726528</v>
      </c>
      <c r="U143" s="144">
        <f t="shared" si="55"/>
        <v>561.98539160238033</v>
      </c>
      <c r="V143" s="144">
        <f t="shared" si="55"/>
        <v>537.66258611749538</v>
      </c>
      <c r="W143" s="144">
        <f t="shared" si="55"/>
        <v>513.33978063261043</v>
      </c>
      <c r="X143" s="144">
        <f t="shared" si="55"/>
        <v>489.01697514772542</v>
      </c>
      <c r="Y143" s="144">
        <f t="shared" si="55"/>
        <v>464.69416966284041</v>
      </c>
      <c r="Z143" s="144">
        <f t="shared" si="55"/>
        <v>440.3713641779554</v>
      </c>
      <c r="AA143" s="144">
        <f t="shared" si="55"/>
        <v>416.04855869307039</v>
      </c>
      <c r="AB143" s="144">
        <f t="shared" si="55"/>
        <v>391.72575320818538</v>
      </c>
      <c r="AC143" s="144">
        <f t="shared" si="55"/>
        <v>367.40294772330037</v>
      </c>
      <c r="AD143" s="144">
        <f t="shared" si="55"/>
        <v>343.08014223841536</v>
      </c>
      <c r="AE143" s="144">
        <f t="shared" si="55"/>
        <v>318.75733675353035</v>
      </c>
      <c r="AF143" s="144">
        <f t="shared" si="55"/>
        <v>294.43453126864534</v>
      </c>
      <c r="AG143" s="144">
        <f t="shared" si="55"/>
        <v>270.11172578376033</v>
      </c>
      <c r="AH143" s="144">
        <f t="shared" si="55"/>
        <v>245.78892029887533</v>
      </c>
      <c r="AI143" s="144">
        <f t="shared" si="55"/>
        <v>221.46611481399032</v>
      </c>
      <c r="AJ143" s="144">
        <f t="shared" si="55"/>
        <v>197.14330932910531</v>
      </c>
      <c r="AK143" s="144">
        <f t="shared" si="55"/>
        <v>172.8205038442203</v>
      </c>
      <c r="AL143" s="144">
        <f t="shared" si="55"/>
        <v>148.49769835933529</v>
      </c>
      <c r="AM143" s="144">
        <f t="shared" si="55"/>
        <v>124.17489287445029</v>
      </c>
      <c r="AN143" s="144">
        <f t="shared" si="55"/>
        <v>99.852087389565298</v>
      </c>
      <c r="AO143" s="144">
        <f t="shared" si="55"/>
        <v>75.529281904680303</v>
      </c>
      <c r="AP143" s="144">
        <f t="shared" si="55"/>
        <v>51.206476419795308</v>
      </c>
      <c r="AQ143" s="144">
        <f t="shared" si="55"/>
        <v>26.88367093491031</v>
      </c>
      <c r="AR143" s="144">
        <f t="shared" si="55"/>
        <v>2.560865450025311</v>
      </c>
      <c r="AS143" s="144">
        <f t="shared" si="55"/>
        <v>-9.2370555648813024E-14</v>
      </c>
      <c r="AT143" s="144">
        <f t="shared" si="55"/>
        <v>-9.2370555648813024E-14</v>
      </c>
      <c r="AU143" s="144">
        <f t="shared" si="55"/>
        <v>-9.2370555648813024E-14</v>
      </c>
      <c r="AV143" s="144">
        <f t="shared" si="55"/>
        <v>-9.2370555648813024E-14</v>
      </c>
      <c r="AW143" s="144">
        <f t="shared" si="55"/>
        <v>-9.2370555648813024E-14</v>
      </c>
      <c r="AX143" s="144">
        <f t="shared" si="55"/>
        <v>-9.2370555648813024E-14</v>
      </c>
      <c r="AY143" s="144">
        <f t="shared" si="55"/>
        <v>-9.2370555648813024E-14</v>
      </c>
      <c r="AZ143" s="144">
        <f t="shared" si="55"/>
        <v>-9.2370555648813024E-14</v>
      </c>
      <c r="BA143" s="144">
        <f t="shared" si="55"/>
        <v>-9.2370555648813024E-14</v>
      </c>
      <c r="BB143" s="144">
        <f t="shared" si="55"/>
        <v>-9.2370555648813024E-14</v>
      </c>
      <c r="BC143" s="144">
        <f t="shared" si="55"/>
        <v>-9.2370555648813024E-14</v>
      </c>
      <c r="BD143" s="144">
        <f t="shared" si="55"/>
        <v>-9.2370555648813024E-14</v>
      </c>
      <c r="BE143" s="144">
        <f t="shared" si="55"/>
        <v>-9.2370555648813024E-14</v>
      </c>
      <c r="BF143" s="144">
        <f t="shared" si="55"/>
        <v>-9.2370555648813024E-14</v>
      </c>
      <c r="BG143" s="144">
        <f t="shared" si="55"/>
        <v>-9.2370555648813024E-14</v>
      </c>
      <c r="BH143" s="144">
        <f t="shared" si="55"/>
        <v>-9.2370555648813024E-14</v>
      </c>
      <c r="BI143" s="144"/>
    </row>
    <row r="144" spans="1:61" x14ac:dyDescent="0.25">
      <c r="A144" s="198" t="s">
        <v>112</v>
      </c>
      <c r="B144" s="198"/>
      <c r="D144" s="144">
        <f>SUM(G144:N144)</f>
        <v>810.76018282949997</v>
      </c>
      <c r="E144" s="144"/>
      <c r="F144" s="144"/>
      <c r="G144" s="144">
        <f>G140</f>
        <v>44.376943048499996</v>
      </c>
      <c r="H144" s="144">
        <f>H140</f>
        <v>61.195771278599999</v>
      </c>
      <c r="I144" s="144">
        <f>I140</f>
        <v>100.72846559039999</v>
      </c>
      <c r="J144" s="144">
        <f t="shared" ref="J144:BH144" si="56">J140</f>
        <v>132.15537904319999</v>
      </c>
      <c r="K144" s="144">
        <f t="shared" si="56"/>
        <v>137.39486034239999</v>
      </c>
      <c r="L144" s="144">
        <f t="shared" si="56"/>
        <v>160.001343408</v>
      </c>
      <c r="M144" s="144">
        <f t="shared" si="56"/>
        <v>174.90742011839998</v>
      </c>
      <c r="N144" s="144">
        <f t="shared" si="56"/>
        <v>0</v>
      </c>
      <c r="O144" s="144">
        <f t="shared" si="56"/>
        <v>0</v>
      </c>
      <c r="P144" s="144">
        <f t="shared" si="56"/>
        <v>0</v>
      </c>
      <c r="Q144" s="144">
        <f t="shared" si="56"/>
        <v>0</v>
      </c>
      <c r="R144" s="144">
        <f t="shared" si="56"/>
        <v>0</v>
      </c>
      <c r="S144" s="144">
        <f t="shared" si="56"/>
        <v>0</v>
      </c>
      <c r="T144" s="144">
        <f t="shared" si="56"/>
        <v>0</v>
      </c>
      <c r="U144" s="144">
        <f t="shared" si="56"/>
        <v>0</v>
      </c>
      <c r="V144" s="144">
        <f t="shared" si="56"/>
        <v>0</v>
      </c>
      <c r="W144" s="144">
        <f t="shared" si="56"/>
        <v>0</v>
      </c>
      <c r="X144" s="144">
        <f t="shared" si="56"/>
        <v>0</v>
      </c>
      <c r="Y144" s="144">
        <f t="shared" si="56"/>
        <v>0</v>
      </c>
      <c r="Z144" s="144">
        <f t="shared" si="56"/>
        <v>0</v>
      </c>
      <c r="AA144" s="144">
        <f t="shared" si="56"/>
        <v>0</v>
      </c>
      <c r="AB144" s="144">
        <f t="shared" si="56"/>
        <v>0</v>
      </c>
      <c r="AC144" s="144">
        <f t="shared" si="56"/>
        <v>0</v>
      </c>
      <c r="AD144" s="144">
        <f t="shared" si="56"/>
        <v>0</v>
      </c>
      <c r="AE144" s="144">
        <f t="shared" si="56"/>
        <v>0</v>
      </c>
      <c r="AF144" s="144">
        <f t="shared" si="56"/>
        <v>0</v>
      </c>
      <c r="AG144" s="144">
        <f t="shared" si="56"/>
        <v>0</v>
      </c>
      <c r="AH144" s="144">
        <f t="shared" si="56"/>
        <v>0</v>
      </c>
      <c r="AI144" s="144">
        <f t="shared" si="56"/>
        <v>0</v>
      </c>
      <c r="AJ144" s="144">
        <f t="shared" si="56"/>
        <v>0</v>
      </c>
      <c r="AK144" s="144">
        <f t="shared" si="56"/>
        <v>0</v>
      </c>
      <c r="AL144" s="144">
        <f t="shared" si="56"/>
        <v>0</v>
      </c>
      <c r="AM144" s="144">
        <f t="shared" si="56"/>
        <v>0</v>
      </c>
      <c r="AN144" s="144">
        <f t="shared" si="56"/>
        <v>0</v>
      </c>
      <c r="AO144" s="144">
        <f t="shared" si="56"/>
        <v>0</v>
      </c>
      <c r="AP144" s="144">
        <f t="shared" si="56"/>
        <v>0</v>
      </c>
      <c r="AQ144" s="144">
        <f t="shared" si="56"/>
        <v>0</v>
      </c>
      <c r="AR144" s="144">
        <f t="shared" si="56"/>
        <v>0</v>
      </c>
      <c r="AS144" s="144">
        <f t="shared" si="56"/>
        <v>0</v>
      </c>
      <c r="AT144" s="144">
        <f t="shared" si="56"/>
        <v>0</v>
      </c>
      <c r="AU144" s="144">
        <f t="shared" si="56"/>
        <v>0</v>
      </c>
      <c r="AV144" s="144">
        <f t="shared" si="56"/>
        <v>0</v>
      </c>
      <c r="AW144" s="144">
        <f t="shared" si="56"/>
        <v>0</v>
      </c>
      <c r="AX144" s="144">
        <f t="shared" si="56"/>
        <v>0</v>
      </c>
      <c r="AY144" s="144">
        <f t="shared" si="56"/>
        <v>0</v>
      </c>
      <c r="AZ144" s="144">
        <f t="shared" si="56"/>
        <v>0</v>
      </c>
      <c r="BA144" s="144">
        <f t="shared" si="56"/>
        <v>0</v>
      </c>
      <c r="BB144" s="144">
        <f t="shared" si="56"/>
        <v>0</v>
      </c>
      <c r="BC144" s="144">
        <f t="shared" si="56"/>
        <v>0</v>
      </c>
      <c r="BD144" s="144">
        <f t="shared" si="56"/>
        <v>0</v>
      </c>
      <c r="BE144" s="144">
        <f t="shared" si="56"/>
        <v>0</v>
      </c>
      <c r="BF144" s="144">
        <f t="shared" si="56"/>
        <v>0</v>
      </c>
      <c r="BG144" s="144">
        <f t="shared" si="56"/>
        <v>0</v>
      </c>
      <c r="BH144" s="144">
        <f t="shared" si="56"/>
        <v>0</v>
      </c>
      <c r="BI144" s="144"/>
    </row>
    <row r="145" spans="1:61" x14ac:dyDescent="0.25">
      <c r="A145" s="198" t="s">
        <v>113</v>
      </c>
      <c r="B145" s="198"/>
      <c r="C145" s="147">
        <f>C7</f>
        <v>0.03</v>
      </c>
      <c r="D145" s="144">
        <f>SUM(G145:BH145)</f>
        <v>-810.76018282949997</v>
      </c>
      <c r="G145" s="144">
        <f>MAX(-SUM($F140:G140)*$C145,-SUM($F140:G140)-SUM($E145:F145))</f>
        <v>-1.3313082914549998</v>
      </c>
      <c r="H145" s="144">
        <f>MAX(-SUM($F140:H140)*$C145,-SUM($F140:H140)-SUM($E145:G145))</f>
        <v>-3.1671814298129997</v>
      </c>
      <c r="I145" s="144">
        <f>MAX(-SUM($F140:I140)*$C145,-SUM($F140:I140)-SUM($E145:H145))</f>
        <v>-6.1890353975249992</v>
      </c>
      <c r="J145" s="144">
        <f>MAX(-SUM($F140:J140)*$C145,-SUM($F140:J140)-SUM($E145:I145))</f>
        <v>-10.153696768820998</v>
      </c>
      <c r="K145" s="144">
        <f>MAX(-SUM($F140:K140)*$C145,-SUM($F140:K140)-SUM($E145:J145))</f>
        <v>-14.275542579092999</v>
      </c>
      <c r="L145" s="144">
        <f>MAX(-SUM($F140:L140)*$C145,-SUM($F140:L140)-SUM($E145:K145))</f>
        <v>-19.075582881332998</v>
      </c>
      <c r="M145" s="144">
        <f>MAX(-SUM($F140:M140)*$C145,-SUM($F140:M140)-SUM($E145:L145))</f>
        <v>-24.322805484884999</v>
      </c>
      <c r="N145" s="144">
        <f>MAX(-SUM($F140:N140)*$C145,-SUM($F140:N140)-SUM($E145:M145))</f>
        <v>-24.322805484884999</v>
      </c>
      <c r="O145" s="144">
        <f>MAX(-SUM($F140:O140)*$C145,-SUM($F140:O140)-SUM($E145:N145))</f>
        <v>-24.322805484884999</v>
      </c>
      <c r="P145" s="144">
        <f>MAX(-SUM($F140:P140)*$C145,-SUM($F140:P140)-SUM($E145:O145))</f>
        <v>-24.322805484884999</v>
      </c>
      <c r="Q145" s="144">
        <f>MAX(-SUM($F140:Q140)*$C145,-SUM($F140:Q140)-SUM($E145:P145))</f>
        <v>-24.322805484884999</v>
      </c>
      <c r="R145" s="144">
        <f>MAX(-SUM($F140:R140)*$C145,-SUM($F140:R140)-SUM($E145:Q145))</f>
        <v>-24.322805484884999</v>
      </c>
      <c r="S145" s="144">
        <f>MAX(-SUM($F140:S140)*$C145,-SUM($F140:S140)-SUM($E145:R145))</f>
        <v>-24.322805484884999</v>
      </c>
      <c r="T145" s="144">
        <f>MAX(-SUM($F140:T140)*$C145,-SUM($F140:T140)-SUM($E145:S145))</f>
        <v>-24.322805484884999</v>
      </c>
      <c r="U145" s="144">
        <f>MAX(-SUM($F140:U140)*$C145,-SUM($F140:U140)-SUM($E145:T145))</f>
        <v>-24.322805484884999</v>
      </c>
      <c r="V145" s="144">
        <f>MAX(-SUM($F140:V140)*$C145,-SUM($F140:V140)-SUM($E145:U145))</f>
        <v>-24.322805484884999</v>
      </c>
      <c r="W145" s="144">
        <f>MAX(-SUM($F140:W140)*$C145,-SUM($F140:W140)-SUM($E145:V145))</f>
        <v>-24.322805484884999</v>
      </c>
      <c r="X145" s="144">
        <f>MAX(-SUM($F140:X140)*$C145,-SUM($F140:X140)-SUM($E145:W145))</f>
        <v>-24.322805484884999</v>
      </c>
      <c r="Y145" s="144">
        <f>MAX(-SUM($F140:Y140)*$C145,-SUM($F140:Y140)-SUM($E145:X145))</f>
        <v>-24.322805484884999</v>
      </c>
      <c r="Z145" s="144">
        <f>MAX(-SUM($F140:Z140)*$C145,-SUM($F140:Z140)-SUM($E145:Y145))</f>
        <v>-24.322805484884999</v>
      </c>
      <c r="AA145" s="144">
        <f>MAX(-SUM($F140:AA140)*$C145,-SUM($F140:AA140)-SUM($E145:Z145))</f>
        <v>-24.322805484884999</v>
      </c>
      <c r="AB145" s="144">
        <f>MAX(-SUM($F140:AB140)*$C145,-SUM($F140:AB140)-SUM($E145:AA145))</f>
        <v>-24.322805484884999</v>
      </c>
      <c r="AC145" s="144">
        <f>MAX(-SUM($F140:AC140)*$C145,-SUM($F140:AC140)-SUM($E145:AB145))</f>
        <v>-24.322805484884999</v>
      </c>
      <c r="AD145" s="144">
        <f>MAX(-SUM($F140:AD140)*$C145,-SUM($F140:AD140)-SUM($E145:AC145))</f>
        <v>-24.322805484884999</v>
      </c>
      <c r="AE145" s="144">
        <f>MAX(-SUM($F140:AE140)*$C145,-SUM($F140:AE140)-SUM($E145:AD145))</f>
        <v>-24.322805484884999</v>
      </c>
      <c r="AF145" s="144">
        <f>MAX(-SUM($F140:AF140)*$C145,-SUM($F140:AF140)-SUM($E145:AE145))</f>
        <v>-24.322805484884999</v>
      </c>
      <c r="AG145" s="144">
        <f>MAX(-SUM($F140:AG140)*$C145,-SUM($F140:AG140)-SUM($E145:AF145))</f>
        <v>-24.322805484884999</v>
      </c>
      <c r="AH145" s="144">
        <f>MAX(-SUM($F140:AH140)*$C145,-SUM($F140:AH140)-SUM($E145:AG145))</f>
        <v>-24.322805484884999</v>
      </c>
      <c r="AI145" s="144">
        <f>MAX(-SUM($F140:AI140)*$C145,-SUM($F140:AI140)-SUM($E145:AH145))</f>
        <v>-24.322805484884999</v>
      </c>
      <c r="AJ145" s="144">
        <f>MAX(-SUM($F140:AJ140)*$C145,-SUM($F140:AJ140)-SUM($E145:AI145))</f>
        <v>-24.322805484884999</v>
      </c>
      <c r="AK145" s="144">
        <f>MAX(-SUM($F140:AK140)*$C145,-SUM($F140:AK140)-SUM($E145:AJ145))</f>
        <v>-24.322805484884999</v>
      </c>
      <c r="AL145" s="144">
        <f>MAX(-SUM($F140:AL140)*$C145,-SUM($F140:AL140)-SUM($E145:AK145))</f>
        <v>-24.322805484884999</v>
      </c>
      <c r="AM145" s="144">
        <f>MAX(-SUM($F140:AM140)*$C145,-SUM($F140:AM140)-SUM($E145:AL145))</f>
        <v>-24.322805484884999</v>
      </c>
      <c r="AN145" s="144">
        <f>MAX(-SUM($F140:AN140)*$C145,-SUM($F140:AN140)-SUM($E145:AM145))</f>
        <v>-24.322805484884999</v>
      </c>
      <c r="AO145" s="144">
        <f>MAX(-SUM($F140:AO140)*$C145,-SUM($F140:AO140)-SUM($E145:AN145))</f>
        <v>-24.322805484884999</v>
      </c>
      <c r="AP145" s="144">
        <f>MAX(-SUM($F140:AP140)*$C145,-SUM($F140:AP140)-SUM($E145:AO145))</f>
        <v>-24.322805484884999</v>
      </c>
      <c r="AQ145" s="144">
        <f>MAX(-SUM($F140:AQ140)*$C145,-SUM($F140:AQ140)-SUM($E145:AP145))</f>
        <v>-24.322805484884999</v>
      </c>
      <c r="AR145" s="144">
        <f>MAX(-SUM($F140:AR140)*$C145,-SUM($F140:AR140)-SUM($E145:AQ145))</f>
        <v>-2.5608654500254033</v>
      </c>
      <c r="AS145" s="144">
        <f>MAX(-SUM($F140:AS140)*$C145,-SUM($F140:AS140)-SUM($E145:AR145))</f>
        <v>0</v>
      </c>
      <c r="AT145" s="144">
        <f>MAX(-SUM($F140:AT140)*$C145,-SUM($F140:AT140)-SUM($E145:AS145))</f>
        <v>0</v>
      </c>
      <c r="AU145" s="144">
        <f>MAX(-SUM($F140:AU140)*$C145,-SUM($F140:AU140)-SUM($E145:AT145))</f>
        <v>0</v>
      </c>
      <c r="AV145" s="144">
        <f>MAX(-SUM($F140:AV140)*$C145,-SUM($F140:AV140)-SUM($E145:AU145))</f>
        <v>0</v>
      </c>
      <c r="AW145" s="144">
        <f>MAX(-SUM($F140:AW140)*$C145,-SUM($F140:AW140)-SUM($E145:AV145))</f>
        <v>0</v>
      </c>
      <c r="AX145" s="144">
        <f>MAX(-SUM($F140:AX140)*$C145,-SUM($F140:AX140)-SUM($E145:AW145))</f>
        <v>0</v>
      </c>
      <c r="AY145" s="144">
        <f>MAX(-SUM($F140:AY140)*$C145,-SUM($F140:AY140)-SUM($E145:AX145))</f>
        <v>0</v>
      </c>
      <c r="AZ145" s="144">
        <f>MAX(-SUM($F140:AZ140)*$C145,-SUM($F140:AZ140)-SUM($E145:AY145))</f>
        <v>0</v>
      </c>
      <c r="BA145" s="144">
        <f>MAX(-SUM($F140:BA140)*$C145,-SUM($F140:BA140)-SUM($E145:AZ145))</f>
        <v>0</v>
      </c>
      <c r="BB145" s="144">
        <f>MAX(-SUM($F140:BB140)*$C145,-SUM($F140:BB140)-SUM($E145:BA145))</f>
        <v>0</v>
      </c>
      <c r="BC145" s="144">
        <f>MAX(-SUM($F140:BC140)*$C145,-SUM($F140:BC140)-SUM($E145:BB145))</f>
        <v>0</v>
      </c>
      <c r="BD145" s="144">
        <f>MAX(-SUM($F140:BD140)*$C145,-SUM($F140:BD140)-SUM($E145:BC145))</f>
        <v>0</v>
      </c>
      <c r="BE145" s="144">
        <f>MAX(-SUM($F140:BE140)*$C145,-SUM($F140:BE140)-SUM($E145:BD145))</f>
        <v>0</v>
      </c>
      <c r="BF145" s="144">
        <f>MAX(-SUM($F140:BF140)*$C145,-SUM($F140:BF140)-SUM($E145:BE145))</f>
        <v>0</v>
      </c>
      <c r="BG145" s="144">
        <f>MAX(-SUM($F140:BG140)*$C145,-SUM($F140:BG140)-SUM($E145:BF145))</f>
        <v>0</v>
      </c>
      <c r="BH145" s="144">
        <f>MAX(-SUM($F140:BH140)*$C145,-SUM($F140:BH140)-SUM($E145:BG145))</f>
        <v>0</v>
      </c>
      <c r="BI145" s="144"/>
    </row>
    <row r="146" spans="1:61" x14ac:dyDescent="0.25">
      <c r="A146" s="199" t="s">
        <v>114</v>
      </c>
      <c r="B146" s="199"/>
      <c r="D146" s="92">
        <f>SUM(D143:D145)</f>
        <v>0</v>
      </c>
      <c r="G146" s="92">
        <f>SUM(G143:G145)</f>
        <v>43.045634757044994</v>
      </c>
      <c r="H146" s="92">
        <f>SUM(H143:H145)</f>
        <v>101.07422460583199</v>
      </c>
      <c r="I146" s="92">
        <f>SUM(I143:I145)</f>
        <v>195.61365479870699</v>
      </c>
      <c r="J146" s="92">
        <f t="shared" ref="J146:BH146" si="57">SUM(J143:J145)</f>
        <v>317.61533707308598</v>
      </c>
      <c r="K146" s="92">
        <f t="shared" si="57"/>
        <v>440.73465483639302</v>
      </c>
      <c r="L146" s="92">
        <f t="shared" si="57"/>
        <v>581.66041536306</v>
      </c>
      <c r="M146" s="92">
        <f t="shared" si="57"/>
        <v>732.245029996575</v>
      </c>
      <c r="N146" s="92">
        <f t="shared" si="57"/>
        <v>707.92222451169005</v>
      </c>
      <c r="O146" s="92">
        <f t="shared" si="57"/>
        <v>683.59941902680509</v>
      </c>
      <c r="P146" s="92">
        <f t="shared" si="57"/>
        <v>659.27661354192014</v>
      </c>
      <c r="Q146" s="92">
        <f t="shared" si="57"/>
        <v>634.95380805703519</v>
      </c>
      <c r="R146" s="92">
        <f t="shared" si="57"/>
        <v>610.63100257215024</v>
      </c>
      <c r="S146" s="92">
        <f t="shared" si="57"/>
        <v>586.30819708726528</v>
      </c>
      <c r="T146" s="92">
        <f t="shared" si="57"/>
        <v>561.98539160238033</v>
      </c>
      <c r="U146" s="92">
        <f t="shared" si="57"/>
        <v>537.66258611749538</v>
      </c>
      <c r="V146" s="92">
        <f t="shared" si="57"/>
        <v>513.33978063261043</v>
      </c>
      <c r="W146" s="92">
        <f t="shared" si="57"/>
        <v>489.01697514772542</v>
      </c>
      <c r="X146" s="92">
        <f t="shared" si="57"/>
        <v>464.69416966284041</v>
      </c>
      <c r="Y146" s="92">
        <f t="shared" si="57"/>
        <v>440.3713641779554</v>
      </c>
      <c r="Z146" s="92">
        <f t="shared" si="57"/>
        <v>416.04855869307039</v>
      </c>
      <c r="AA146" s="92">
        <f t="shared" si="57"/>
        <v>391.72575320818538</v>
      </c>
      <c r="AB146" s="92">
        <f t="shared" si="57"/>
        <v>367.40294772330037</v>
      </c>
      <c r="AC146" s="92">
        <f t="shared" si="57"/>
        <v>343.08014223841536</v>
      </c>
      <c r="AD146" s="92">
        <f t="shared" si="57"/>
        <v>318.75733675353035</v>
      </c>
      <c r="AE146" s="92">
        <f t="shared" si="57"/>
        <v>294.43453126864534</v>
      </c>
      <c r="AF146" s="92">
        <f t="shared" si="57"/>
        <v>270.11172578376033</v>
      </c>
      <c r="AG146" s="92">
        <f t="shared" si="57"/>
        <v>245.78892029887533</v>
      </c>
      <c r="AH146" s="92">
        <f t="shared" si="57"/>
        <v>221.46611481399032</v>
      </c>
      <c r="AI146" s="92">
        <f t="shared" si="57"/>
        <v>197.14330932910531</v>
      </c>
      <c r="AJ146" s="92">
        <f t="shared" si="57"/>
        <v>172.8205038442203</v>
      </c>
      <c r="AK146" s="92">
        <f t="shared" si="57"/>
        <v>148.49769835933529</v>
      </c>
      <c r="AL146" s="92">
        <f t="shared" si="57"/>
        <v>124.17489287445029</v>
      </c>
      <c r="AM146" s="92">
        <f t="shared" si="57"/>
        <v>99.852087389565298</v>
      </c>
      <c r="AN146" s="92">
        <f t="shared" si="57"/>
        <v>75.529281904680303</v>
      </c>
      <c r="AO146" s="92">
        <f t="shared" si="57"/>
        <v>51.206476419795308</v>
      </c>
      <c r="AP146" s="92">
        <f t="shared" si="57"/>
        <v>26.88367093491031</v>
      </c>
      <c r="AQ146" s="92">
        <f t="shared" si="57"/>
        <v>2.560865450025311</v>
      </c>
      <c r="AR146" s="92">
        <f t="shared" si="57"/>
        <v>-9.2370555648813024E-14</v>
      </c>
      <c r="AS146" s="92">
        <f t="shared" si="57"/>
        <v>-9.2370555648813024E-14</v>
      </c>
      <c r="AT146" s="92">
        <f t="shared" si="57"/>
        <v>-9.2370555648813024E-14</v>
      </c>
      <c r="AU146" s="92">
        <f t="shared" si="57"/>
        <v>-9.2370555648813024E-14</v>
      </c>
      <c r="AV146" s="92">
        <f t="shared" si="57"/>
        <v>-9.2370555648813024E-14</v>
      </c>
      <c r="AW146" s="92">
        <f t="shared" si="57"/>
        <v>-9.2370555648813024E-14</v>
      </c>
      <c r="AX146" s="92">
        <f t="shared" si="57"/>
        <v>-9.2370555648813024E-14</v>
      </c>
      <c r="AY146" s="92">
        <f t="shared" si="57"/>
        <v>-9.2370555648813024E-14</v>
      </c>
      <c r="AZ146" s="92">
        <f t="shared" si="57"/>
        <v>-9.2370555648813024E-14</v>
      </c>
      <c r="BA146" s="92">
        <f t="shared" si="57"/>
        <v>-9.2370555648813024E-14</v>
      </c>
      <c r="BB146" s="92">
        <f t="shared" si="57"/>
        <v>-9.2370555648813024E-14</v>
      </c>
      <c r="BC146" s="92">
        <f t="shared" si="57"/>
        <v>-9.2370555648813024E-14</v>
      </c>
      <c r="BD146" s="92">
        <f t="shared" si="57"/>
        <v>-9.2370555648813024E-14</v>
      </c>
      <c r="BE146" s="92">
        <f t="shared" si="57"/>
        <v>-9.2370555648813024E-14</v>
      </c>
      <c r="BF146" s="92">
        <f t="shared" si="57"/>
        <v>-9.2370555648813024E-14</v>
      </c>
      <c r="BG146" s="92">
        <f t="shared" si="57"/>
        <v>-9.2370555648813024E-14</v>
      </c>
      <c r="BH146" s="92">
        <f t="shared" si="57"/>
        <v>-9.2370555648813024E-14</v>
      </c>
    </row>
    <row r="147" spans="1:61" x14ac:dyDescent="0.25">
      <c r="A147" s="197"/>
      <c r="B147" s="197"/>
    </row>
    <row r="148" spans="1:61" x14ac:dyDescent="0.25">
      <c r="A148" s="197" t="s">
        <v>115</v>
      </c>
      <c r="B148" s="197"/>
      <c r="G148" s="83">
        <f>G146</f>
        <v>43.045634757044994</v>
      </c>
      <c r="H148" s="83">
        <f>H146</f>
        <v>101.07422460583199</v>
      </c>
      <c r="I148" s="83">
        <f>I146</f>
        <v>195.61365479870699</v>
      </c>
      <c r="J148" s="83">
        <f>J146</f>
        <v>317.61533707308598</v>
      </c>
      <c r="K148" s="83">
        <f t="shared" ref="K148:BH148" si="58">K146</f>
        <v>440.73465483639302</v>
      </c>
      <c r="L148" s="83">
        <f t="shared" si="58"/>
        <v>581.66041536306</v>
      </c>
      <c r="M148" s="83">
        <f t="shared" si="58"/>
        <v>732.245029996575</v>
      </c>
      <c r="N148" s="83">
        <f t="shared" si="58"/>
        <v>707.92222451169005</v>
      </c>
      <c r="O148" s="83">
        <f t="shared" si="58"/>
        <v>683.59941902680509</v>
      </c>
      <c r="P148" s="83">
        <f t="shared" si="58"/>
        <v>659.27661354192014</v>
      </c>
      <c r="Q148" s="83">
        <f t="shared" si="58"/>
        <v>634.95380805703519</v>
      </c>
      <c r="R148" s="83">
        <f t="shared" si="58"/>
        <v>610.63100257215024</v>
      </c>
      <c r="S148" s="83">
        <f t="shared" si="58"/>
        <v>586.30819708726528</v>
      </c>
      <c r="T148" s="83">
        <f t="shared" si="58"/>
        <v>561.98539160238033</v>
      </c>
      <c r="U148" s="83">
        <f t="shared" si="58"/>
        <v>537.66258611749538</v>
      </c>
      <c r="V148" s="83">
        <f t="shared" si="58"/>
        <v>513.33978063261043</v>
      </c>
      <c r="W148" s="83">
        <f t="shared" si="58"/>
        <v>489.01697514772542</v>
      </c>
      <c r="X148" s="83">
        <f t="shared" si="58"/>
        <v>464.69416966284041</v>
      </c>
      <c r="Y148" s="83">
        <f t="shared" si="58"/>
        <v>440.3713641779554</v>
      </c>
      <c r="Z148" s="83">
        <f t="shared" si="58"/>
        <v>416.04855869307039</v>
      </c>
      <c r="AA148" s="83">
        <f t="shared" si="58"/>
        <v>391.72575320818538</v>
      </c>
      <c r="AB148" s="83">
        <f t="shared" si="58"/>
        <v>367.40294772330037</v>
      </c>
      <c r="AC148" s="83">
        <f t="shared" si="58"/>
        <v>343.08014223841536</v>
      </c>
      <c r="AD148" s="83">
        <f t="shared" si="58"/>
        <v>318.75733675353035</v>
      </c>
      <c r="AE148" s="83">
        <f t="shared" si="58"/>
        <v>294.43453126864534</v>
      </c>
      <c r="AF148" s="83">
        <f t="shared" si="58"/>
        <v>270.11172578376033</v>
      </c>
      <c r="AG148" s="83">
        <f t="shared" si="58"/>
        <v>245.78892029887533</v>
      </c>
      <c r="AH148" s="83">
        <f t="shared" si="58"/>
        <v>221.46611481399032</v>
      </c>
      <c r="AI148" s="83">
        <f t="shared" si="58"/>
        <v>197.14330932910531</v>
      </c>
      <c r="AJ148" s="83">
        <f t="shared" si="58"/>
        <v>172.8205038442203</v>
      </c>
      <c r="AK148" s="83">
        <f t="shared" si="58"/>
        <v>148.49769835933529</v>
      </c>
      <c r="AL148" s="83">
        <f t="shared" si="58"/>
        <v>124.17489287445029</v>
      </c>
      <c r="AM148" s="83">
        <f t="shared" si="58"/>
        <v>99.852087389565298</v>
      </c>
      <c r="AN148" s="83">
        <f t="shared" si="58"/>
        <v>75.529281904680303</v>
      </c>
      <c r="AO148" s="83">
        <f t="shared" si="58"/>
        <v>51.206476419795308</v>
      </c>
      <c r="AP148" s="83">
        <f t="shared" si="58"/>
        <v>26.88367093491031</v>
      </c>
      <c r="AQ148" s="83">
        <f t="shared" si="58"/>
        <v>2.560865450025311</v>
      </c>
      <c r="AR148" s="83">
        <f t="shared" si="58"/>
        <v>-9.2370555648813024E-14</v>
      </c>
      <c r="AS148" s="83">
        <f t="shared" si="58"/>
        <v>-9.2370555648813024E-14</v>
      </c>
      <c r="AT148" s="83">
        <f t="shared" si="58"/>
        <v>-9.2370555648813024E-14</v>
      </c>
      <c r="AU148" s="83">
        <f t="shared" si="58"/>
        <v>-9.2370555648813024E-14</v>
      </c>
      <c r="AV148" s="83">
        <f t="shared" si="58"/>
        <v>-9.2370555648813024E-14</v>
      </c>
      <c r="AW148" s="83">
        <f t="shared" si="58"/>
        <v>-9.2370555648813024E-14</v>
      </c>
      <c r="AX148" s="83">
        <f t="shared" si="58"/>
        <v>-9.2370555648813024E-14</v>
      </c>
      <c r="AY148" s="83">
        <f t="shared" si="58"/>
        <v>-9.2370555648813024E-14</v>
      </c>
      <c r="AZ148" s="83">
        <f t="shared" si="58"/>
        <v>-9.2370555648813024E-14</v>
      </c>
      <c r="BA148" s="83">
        <f t="shared" si="58"/>
        <v>-9.2370555648813024E-14</v>
      </c>
      <c r="BB148" s="83">
        <f t="shared" si="58"/>
        <v>-9.2370555648813024E-14</v>
      </c>
      <c r="BC148" s="83">
        <f t="shared" si="58"/>
        <v>-9.2370555648813024E-14</v>
      </c>
      <c r="BD148" s="83">
        <f t="shared" si="58"/>
        <v>-9.2370555648813024E-14</v>
      </c>
      <c r="BE148" s="83">
        <f t="shared" si="58"/>
        <v>-9.2370555648813024E-14</v>
      </c>
      <c r="BF148" s="83">
        <f t="shared" si="58"/>
        <v>-9.2370555648813024E-14</v>
      </c>
      <c r="BG148" s="83">
        <f t="shared" si="58"/>
        <v>-9.2370555648813024E-14</v>
      </c>
      <c r="BH148" s="83">
        <f t="shared" si="58"/>
        <v>-9.2370555648813024E-14</v>
      </c>
    </row>
    <row r="149" spans="1:61" x14ac:dyDescent="0.25">
      <c r="A149" s="200" t="s">
        <v>133</v>
      </c>
      <c r="B149" s="200"/>
      <c r="C149" s="61">
        <f>$C$97</f>
        <v>2</v>
      </c>
      <c r="D149" s="201"/>
      <c r="G149" s="83">
        <f t="shared" ref="G149:BH149" ca="1" si="59">SUM(OFFSET(G148,0,0,1,-MIN($C149,G$91+1)))/$C149</f>
        <v>21.522817378522497</v>
      </c>
      <c r="H149" s="190">
        <f ca="1">SUM(OFFSET(H148,0,0,1,-MIN($C149,H$91+1)))/$C149</f>
        <v>72.05992968143849</v>
      </c>
      <c r="I149" s="83">
        <f t="shared" ca="1" si="59"/>
        <v>148.34393970226949</v>
      </c>
      <c r="J149" s="83">
        <f t="shared" ca="1" si="59"/>
        <v>256.61449593589646</v>
      </c>
      <c r="K149" s="83">
        <f t="shared" ca="1" si="59"/>
        <v>379.17499595473953</v>
      </c>
      <c r="L149" s="83">
        <f t="shared" ca="1" si="59"/>
        <v>511.19753509972651</v>
      </c>
      <c r="M149" s="83">
        <f t="shared" ca="1" si="59"/>
        <v>656.9527226798175</v>
      </c>
      <c r="N149" s="83">
        <f t="shared" ca="1" si="59"/>
        <v>720.08362725413258</v>
      </c>
      <c r="O149" s="83">
        <f t="shared" ca="1" si="59"/>
        <v>695.76082176924751</v>
      </c>
      <c r="P149" s="83">
        <f t="shared" ca="1" si="59"/>
        <v>671.43801628436267</v>
      </c>
      <c r="Q149" s="83">
        <f t="shared" ca="1" si="59"/>
        <v>647.11521079947761</v>
      </c>
      <c r="R149" s="83">
        <f t="shared" ca="1" si="59"/>
        <v>622.79240531459277</v>
      </c>
      <c r="S149" s="83">
        <f t="shared" ca="1" si="59"/>
        <v>598.4695998297077</v>
      </c>
      <c r="T149" s="83">
        <f t="shared" ca="1" si="59"/>
        <v>574.14679434482287</v>
      </c>
      <c r="U149" s="83">
        <f t="shared" ca="1" si="59"/>
        <v>549.8239888599378</v>
      </c>
      <c r="V149" s="83">
        <f t="shared" ca="1" si="59"/>
        <v>525.50118337505296</v>
      </c>
      <c r="W149" s="83">
        <f t="shared" ca="1" si="59"/>
        <v>501.17837789016789</v>
      </c>
      <c r="X149" s="83">
        <f t="shared" ca="1" si="59"/>
        <v>476.85557240528294</v>
      </c>
      <c r="Y149" s="83">
        <f t="shared" ca="1" si="59"/>
        <v>452.53276692039788</v>
      </c>
      <c r="Z149" s="83">
        <f t="shared" ca="1" si="59"/>
        <v>428.20996143551292</v>
      </c>
      <c r="AA149" s="83">
        <f t="shared" ca="1" si="59"/>
        <v>403.88715595062786</v>
      </c>
      <c r="AB149" s="83">
        <f t="shared" ca="1" si="59"/>
        <v>379.5643504657429</v>
      </c>
      <c r="AC149" s="83">
        <f t="shared" ca="1" si="59"/>
        <v>355.24154498085784</v>
      </c>
      <c r="AD149" s="83">
        <f t="shared" ca="1" si="59"/>
        <v>330.91873949597289</v>
      </c>
      <c r="AE149" s="83">
        <f t="shared" ca="1" si="59"/>
        <v>306.59593401108782</v>
      </c>
      <c r="AF149" s="83">
        <f t="shared" ca="1" si="59"/>
        <v>282.27312852620287</v>
      </c>
      <c r="AG149" s="83">
        <f t="shared" ca="1" si="59"/>
        <v>257.9503230413178</v>
      </c>
      <c r="AH149" s="83">
        <f t="shared" ca="1" si="59"/>
        <v>233.62751755643282</v>
      </c>
      <c r="AI149" s="83">
        <f t="shared" ca="1" si="59"/>
        <v>209.30471207154781</v>
      </c>
      <c r="AJ149" s="83">
        <f t="shared" ca="1" si="59"/>
        <v>184.9819065866628</v>
      </c>
      <c r="AK149" s="83">
        <f t="shared" ca="1" si="59"/>
        <v>160.65910110177779</v>
      </c>
      <c r="AL149" s="83">
        <f t="shared" ca="1" si="59"/>
        <v>136.33629561689278</v>
      </c>
      <c r="AM149" s="83">
        <f t="shared" ca="1" si="59"/>
        <v>112.0134901320078</v>
      </c>
      <c r="AN149" s="83">
        <f t="shared" ca="1" si="59"/>
        <v>87.690684647122794</v>
      </c>
      <c r="AO149" s="83">
        <f t="shared" ca="1" si="59"/>
        <v>63.367879162237806</v>
      </c>
      <c r="AP149" s="83">
        <f t="shared" ca="1" si="59"/>
        <v>39.045073677352811</v>
      </c>
      <c r="AQ149" s="83">
        <f t="shared" ca="1" si="59"/>
        <v>14.72226819246781</v>
      </c>
      <c r="AR149" s="83">
        <f t="shared" ca="1" si="59"/>
        <v>1.2804327250126093</v>
      </c>
      <c r="AS149" s="83">
        <f t="shared" ca="1" si="59"/>
        <v>-9.2370555648813024E-14</v>
      </c>
      <c r="AT149" s="83">
        <f t="shared" ca="1" si="59"/>
        <v>-9.2370555648813024E-14</v>
      </c>
      <c r="AU149" s="83">
        <f t="shared" ca="1" si="59"/>
        <v>-9.2370555648813024E-14</v>
      </c>
      <c r="AV149" s="83">
        <f t="shared" ca="1" si="59"/>
        <v>-9.2370555648813024E-14</v>
      </c>
      <c r="AW149" s="83">
        <f t="shared" ca="1" si="59"/>
        <v>-9.2370555648813024E-14</v>
      </c>
      <c r="AX149" s="83">
        <f t="shared" ca="1" si="59"/>
        <v>-9.2370555648813024E-14</v>
      </c>
      <c r="AY149" s="83">
        <f t="shared" ca="1" si="59"/>
        <v>-9.2370555648813024E-14</v>
      </c>
      <c r="AZ149" s="83">
        <f t="shared" ca="1" si="59"/>
        <v>-9.2370555648813024E-14</v>
      </c>
      <c r="BA149" s="83">
        <f t="shared" ca="1" si="59"/>
        <v>-9.2370555648813024E-14</v>
      </c>
      <c r="BB149" s="83">
        <f t="shared" ca="1" si="59"/>
        <v>-9.2370555648813024E-14</v>
      </c>
      <c r="BC149" s="83">
        <f t="shared" ca="1" si="59"/>
        <v>-9.2370555648813024E-14</v>
      </c>
      <c r="BD149" s="83">
        <f t="shared" ca="1" si="59"/>
        <v>-9.2370555648813024E-14</v>
      </c>
      <c r="BE149" s="83">
        <f t="shared" ca="1" si="59"/>
        <v>-9.2370555648813024E-14</v>
      </c>
      <c r="BF149" s="83">
        <f t="shared" ca="1" si="59"/>
        <v>-9.2370555648813024E-14</v>
      </c>
      <c r="BG149" s="83">
        <f t="shared" ca="1" si="59"/>
        <v>-9.2370555648813024E-14</v>
      </c>
      <c r="BH149" s="83">
        <f t="shared" ca="1" si="59"/>
        <v>-9.2370555648813024E-14</v>
      </c>
    </row>
    <row r="150" spans="1:61" x14ac:dyDescent="0.25">
      <c r="A150" s="200" t="s">
        <v>140</v>
      </c>
      <c r="B150" s="200"/>
      <c r="C150" s="147">
        <f>$C$98</f>
        <v>0.46</v>
      </c>
      <c r="D150" s="190"/>
      <c r="G150" s="83">
        <f t="shared" ref="G150:BG151" ca="1" si="60">G149*$C150</f>
        <v>9.9004959941203481</v>
      </c>
      <c r="H150" s="83">
        <f t="shared" ca="1" si="60"/>
        <v>33.147567653461707</v>
      </c>
      <c r="I150" s="83">
        <f t="shared" ca="1" si="60"/>
        <v>68.238212263043977</v>
      </c>
      <c r="J150" s="83">
        <f t="shared" ca="1" si="60"/>
        <v>118.04266813051238</v>
      </c>
      <c r="K150" s="83">
        <f t="shared" ca="1" si="60"/>
        <v>174.42049813918018</v>
      </c>
      <c r="L150" s="83">
        <f t="shared" ca="1" si="60"/>
        <v>235.1508661458742</v>
      </c>
      <c r="M150" s="83">
        <f t="shared" ca="1" si="60"/>
        <v>302.19825243271606</v>
      </c>
      <c r="N150" s="83">
        <f t="shared" ca="1" si="60"/>
        <v>331.238468536901</v>
      </c>
      <c r="O150" s="83">
        <f t="shared" ca="1" si="60"/>
        <v>320.04997801385389</v>
      </c>
      <c r="P150" s="83">
        <f t="shared" ca="1" si="60"/>
        <v>308.86148749080684</v>
      </c>
      <c r="Q150" s="83">
        <f t="shared" ca="1" si="60"/>
        <v>297.67299696775973</v>
      </c>
      <c r="R150" s="83">
        <f t="shared" ca="1" si="60"/>
        <v>286.48450644471268</v>
      </c>
      <c r="S150" s="83">
        <f t="shared" ca="1" si="60"/>
        <v>275.29601592166557</v>
      </c>
      <c r="T150" s="83">
        <f t="shared" ca="1" si="60"/>
        <v>264.10752539861852</v>
      </c>
      <c r="U150" s="83">
        <f t="shared" ca="1" si="60"/>
        <v>252.91903487557141</v>
      </c>
      <c r="V150" s="83">
        <f t="shared" ca="1" si="60"/>
        <v>241.73054435252436</v>
      </c>
      <c r="W150" s="83">
        <f t="shared" ca="1" si="60"/>
        <v>230.54205382947725</v>
      </c>
      <c r="X150" s="83">
        <f t="shared" ca="1" si="60"/>
        <v>219.35356330643017</v>
      </c>
      <c r="Y150" s="83">
        <f t="shared" ca="1" si="60"/>
        <v>208.16507278338304</v>
      </c>
      <c r="Z150" s="83">
        <f t="shared" ca="1" si="60"/>
        <v>196.97658226033596</v>
      </c>
      <c r="AA150" s="83">
        <f t="shared" ca="1" si="60"/>
        <v>185.78809173728882</v>
      </c>
      <c r="AB150" s="83">
        <f t="shared" ca="1" si="60"/>
        <v>174.59960121424174</v>
      </c>
      <c r="AC150" s="83">
        <f t="shared" ca="1" si="60"/>
        <v>163.41111069119461</v>
      </c>
      <c r="AD150" s="83">
        <f t="shared" ca="1" si="60"/>
        <v>152.22262016814753</v>
      </c>
      <c r="AE150" s="83">
        <f t="shared" ca="1" si="60"/>
        <v>141.03412964510039</v>
      </c>
      <c r="AF150" s="83">
        <f t="shared" ca="1" si="60"/>
        <v>129.84563912205331</v>
      </c>
      <c r="AG150" s="83">
        <f t="shared" ca="1" si="60"/>
        <v>118.65714859900619</v>
      </c>
      <c r="AH150" s="83">
        <f t="shared" ca="1" si="60"/>
        <v>107.4686580759591</v>
      </c>
      <c r="AI150" s="83">
        <f t="shared" ca="1" si="60"/>
        <v>96.28016755291199</v>
      </c>
      <c r="AJ150" s="83">
        <f t="shared" ca="1" si="60"/>
        <v>85.091677029864897</v>
      </c>
      <c r="AK150" s="83">
        <f t="shared" ca="1" si="60"/>
        <v>73.903186506817789</v>
      </c>
      <c r="AL150" s="83">
        <f t="shared" ca="1" si="60"/>
        <v>62.714695983770682</v>
      </c>
      <c r="AM150" s="83">
        <f t="shared" ca="1" si="60"/>
        <v>51.526205460723588</v>
      </c>
      <c r="AN150" s="83">
        <f t="shared" ca="1" si="60"/>
        <v>40.337714937676488</v>
      </c>
      <c r="AO150" s="83">
        <f t="shared" ca="1" si="60"/>
        <v>29.149224414629391</v>
      </c>
      <c r="AP150" s="83">
        <f t="shared" ca="1" si="60"/>
        <v>17.960733891582294</v>
      </c>
      <c r="AQ150" s="83">
        <f t="shared" ca="1" si="60"/>
        <v>6.772243368535193</v>
      </c>
      <c r="AR150" s="83">
        <f t="shared" ca="1" si="60"/>
        <v>0.58899905350580029</v>
      </c>
      <c r="AS150" s="83">
        <f t="shared" ca="1" si="60"/>
        <v>-4.2490455598453994E-14</v>
      </c>
      <c r="AT150" s="83">
        <f t="shared" ca="1" si="60"/>
        <v>-4.2490455598453994E-14</v>
      </c>
      <c r="AU150" s="83">
        <f t="shared" ca="1" si="60"/>
        <v>-4.2490455598453994E-14</v>
      </c>
      <c r="AV150" s="83">
        <f t="shared" ca="1" si="60"/>
        <v>-4.2490455598453994E-14</v>
      </c>
      <c r="AW150" s="83">
        <f t="shared" ca="1" si="60"/>
        <v>-4.2490455598453994E-14</v>
      </c>
      <c r="AX150" s="83">
        <f t="shared" ca="1" si="60"/>
        <v>-4.2490455598453994E-14</v>
      </c>
      <c r="AY150" s="83">
        <f t="shared" ca="1" si="60"/>
        <v>-4.2490455598453994E-14</v>
      </c>
      <c r="AZ150" s="83">
        <f t="shared" ca="1" si="60"/>
        <v>-4.2490455598453994E-14</v>
      </c>
      <c r="BA150" s="83">
        <f t="shared" ca="1" si="60"/>
        <v>-4.2490455598453994E-14</v>
      </c>
      <c r="BB150" s="83">
        <f t="shared" ca="1" si="60"/>
        <v>-4.2490455598453994E-14</v>
      </c>
      <c r="BC150" s="83">
        <f t="shared" ca="1" si="60"/>
        <v>-4.2490455598453994E-14</v>
      </c>
      <c r="BD150" s="83">
        <f t="shared" ca="1" si="60"/>
        <v>-4.2490455598453994E-14</v>
      </c>
      <c r="BE150" s="83">
        <f t="shared" ca="1" si="60"/>
        <v>-4.2490455598453994E-14</v>
      </c>
      <c r="BF150" s="83">
        <f t="shared" ca="1" si="60"/>
        <v>-4.2490455598453994E-14</v>
      </c>
      <c r="BG150" s="83">
        <f t="shared" ca="1" si="60"/>
        <v>-4.2490455598453994E-14</v>
      </c>
      <c r="BH150" s="83">
        <f ca="1">BH149*$C150</f>
        <v>-4.2490455598453994E-14</v>
      </c>
    </row>
    <row r="151" spans="1:61" x14ac:dyDescent="0.25">
      <c r="A151" s="200" t="s">
        <v>141</v>
      </c>
      <c r="B151" s="200"/>
      <c r="C151" s="147">
        <f>$C$99</f>
        <v>0.115</v>
      </c>
      <c r="G151" s="83">
        <f t="shared" ca="1" si="60"/>
        <v>1.13855703932384</v>
      </c>
      <c r="H151" s="83">
        <f t="shared" ca="1" si="60"/>
        <v>3.8119702801480964</v>
      </c>
      <c r="I151" s="83">
        <f t="shared" ca="1" si="60"/>
        <v>7.8473944102500575</v>
      </c>
      <c r="J151" s="83">
        <f t="shared" ca="1" si="60"/>
        <v>13.574906835008925</v>
      </c>
      <c r="K151" s="83">
        <f t="shared" ca="1" si="60"/>
        <v>20.058357286005723</v>
      </c>
      <c r="L151" s="83">
        <f t="shared" ca="1" si="60"/>
        <v>27.042349606775534</v>
      </c>
      <c r="M151" s="83">
        <f t="shared" ca="1" si="60"/>
        <v>34.75279902976235</v>
      </c>
      <c r="N151" s="83">
        <f t="shared" ca="1" si="60"/>
        <v>38.092423881743613</v>
      </c>
      <c r="O151" s="83">
        <f t="shared" ca="1" si="60"/>
        <v>36.8057474715932</v>
      </c>
      <c r="P151" s="83">
        <f t="shared" ca="1" si="60"/>
        <v>35.519071061442787</v>
      </c>
      <c r="Q151" s="83">
        <f t="shared" ca="1" si="60"/>
        <v>34.232394651292367</v>
      </c>
      <c r="R151" s="83">
        <f t="shared" ca="1" si="60"/>
        <v>32.945718241141961</v>
      </c>
      <c r="S151" s="83">
        <f t="shared" ca="1" si="60"/>
        <v>31.659041830991541</v>
      </c>
      <c r="T151" s="83">
        <f t="shared" ca="1" si="60"/>
        <v>30.372365420841131</v>
      </c>
      <c r="U151" s="83">
        <f t="shared" ca="1" si="60"/>
        <v>29.085689010690714</v>
      </c>
      <c r="V151" s="83">
        <f t="shared" ca="1" si="60"/>
        <v>27.799012600540301</v>
      </c>
      <c r="W151" s="83">
        <f t="shared" ca="1" si="60"/>
        <v>26.512336190389885</v>
      </c>
      <c r="X151" s="83">
        <f t="shared" ca="1" si="60"/>
        <v>25.225659780239472</v>
      </c>
      <c r="Y151" s="83">
        <f t="shared" ca="1" si="60"/>
        <v>23.938983370089051</v>
      </c>
      <c r="Z151" s="83">
        <f t="shared" ca="1" si="60"/>
        <v>22.652306959938635</v>
      </c>
      <c r="AA151" s="83">
        <f t="shared" ca="1" si="60"/>
        <v>21.365630549788214</v>
      </c>
      <c r="AB151" s="83">
        <f t="shared" ca="1" si="60"/>
        <v>20.078954139637801</v>
      </c>
      <c r="AC151" s="83">
        <f t="shared" ca="1" si="60"/>
        <v>18.792277729487381</v>
      </c>
      <c r="AD151" s="83">
        <f t="shared" ca="1" si="60"/>
        <v>17.505601319336968</v>
      </c>
      <c r="AE151" s="83">
        <f t="shared" ca="1" si="60"/>
        <v>16.218924909186544</v>
      </c>
      <c r="AF151" s="83">
        <f t="shared" ca="1" si="60"/>
        <v>14.932248499036131</v>
      </c>
      <c r="AG151" s="83">
        <f t="shared" ca="1" si="60"/>
        <v>13.645572088885713</v>
      </c>
      <c r="AH151" s="83">
        <f t="shared" ca="1" si="60"/>
        <v>12.358895678735298</v>
      </c>
      <c r="AI151" s="83">
        <f t="shared" ca="1" si="60"/>
        <v>11.072219268584879</v>
      </c>
      <c r="AJ151" s="83">
        <f t="shared" ca="1" si="60"/>
        <v>9.7855428584344644</v>
      </c>
      <c r="AK151" s="83">
        <f t="shared" ca="1" si="60"/>
        <v>8.4988664482840459</v>
      </c>
      <c r="AL151" s="83">
        <f t="shared" ca="1" si="60"/>
        <v>7.2121900381336284</v>
      </c>
      <c r="AM151" s="83">
        <f t="shared" ca="1" si="60"/>
        <v>5.9255136279832126</v>
      </c>
      <c r="AN151" s="83">
        <f t="shared" ca="1" si="60"/>
        <v>4.6388372178327959</v>
      </c>
      <c r="AO151" s="83">
        <f t="shared" ca="1" si="60"/>
        <v>3.3521608076823801</v>
      </c>
      <c r="AP151" s="83">
        <f t="shared" ca="1" si="60"/>
        <v>2.0654843975319639</v>
      </c>
      <c r="AQ151" s="83">
        <f t="shared" ca="1" si="60"/>
        <v>0.77880798738154722</v>
      </c>
      <c r="AR151" s="83">
        <f t="shared" ca="1" si="60"/>
        <v>6.773489115316704E-2</v>
      </c>
      <c r="AS151" s="83">
        <f t="shared" ca="1" si="60"/>
        <v>-4.8864023938222096E-15</v>
      </c>
      <c r="AT151" s="83">
        <f t="shared" ca="1" si="60"/>
        <v>-4.8864023938222096E-15</v>
      </c>
      <c r="AU151" s="83">
        <f t="shared" ca="1" si="60"/>
        <v>-4.8864023938222096E-15</v>
      </c>
      <c r="AV151" s="83">
        <f t="shared" ca="1" si="60"/>
        <v>-4.8864023938222096E-15</v>
      </c>
      <c r="AW151" s="83">
        <f t="shared" ca="1" si="60"/>
        <v>-4.8864023938222096E-15</v>
      </c>
      <c r="AX151" s="83">
        <f t="shared" ca="1" si="60"/>
        <v>-4.8864023938222096E-15</v>
      </c>
      <c r="AY151" s="83">
        <f t="shared" ca="1" si="60"/>
        <v>-4.8864023938222096E-15</v>
      </c>
      <c r="AZ151" s="83">
        <f t="shared" ca="1" si="60"/>
        <v>-4.8864023938222096E-15</v>
      </c>
      <c r="BA151" s="83">
        <f t="shared" ca="1" si="60"/>
        <v>-4.8864023938222096E-15</v>
      </c>
      <c r="BB151" s="83">
        <f t="shared" ca="1" si="60"/>
        <v>-4.8864023938222096E-15</v>
      </c>
      <c r="BC151" s="83">
        <f t="shared" ca="1" si="60"/>
        <v>-4.8864023938222096E-15</v>
      </c>
      <c r="BD151" s="83">
        <f t="shared" ca="1" si="60"/>
        <v>-4.8864023938222096E-15</v>
      </c>
      <c r="BE151" s="83">
        <f t="shared" ca="1" si="60"/>
        <v>-4.8864023938222096E-15</v>
      </c>
      <c r="BF151" s="83">
        <f t="shared" ca="1" si="60"/>
        <v>-4.8864023938222096E-15</v>
      </c>
      <c r="BG151" s="83">
        <f t="shared" ca="1" si="60"/>
        <v>-4.8864023938222096E-15</v>
      </c>
      <c r="BH151" s="83">
        <f ca="1">BH150*$C151</f>
        <v>-4.8864023938222096E-15</v>
      </c>
    </row>
    <row r="152" spans="1:61" x14ac:dyDescent="0.25">
      <c r="A152" s="197"/>
      <c r="B152" s="197"/>
    </row>
    <row r="153" spans="1:61" x14ac:dyDescent="0.25">
      <c r="A153" s="196" t="str">
        <f>A$8</f>
        <v>Other</v>
      </c>
      <c r="B153" s="196"/>
    </row>
    <row r="154" spans="1:61" x14ac:dyDescent="0.25">
      <c r="A154" s="197" t="s">
        <v>132</v>
      </c>
      <c r="B154" s="197"/>
      <c r="G154" s="171">
        <f>G$96</f>
        <v>0.95</v>
      </c>
      <c r="H154" s="171">
        <f t="shared" ref="H154:M154" si="61">H$96</f>
        <v>0.98</v>
      </c>
      <c r="I154" s="171">
        <f t="shared" si="61"/>
        <v>0.96</v>
      </c>
      <c r="J154" s="171">
        <f t="shared" si="61"/>
        <v>0.96</v>
      </c>
      <c r="K154" s="171">
        <f t="shared" si="61"/>
        <v>0.96</v>
      </c>
      <c r="L154" s="171">
        <f t="shared" si="61"/>
        <v>0.96</v>
      </c>
      <c r="M154" s="171">
        <f t="shared" si="61"/>
        <v>0.96</v>
      </c>
      <c r="N154" s="171"/>
    </row>
    <row r="155" spans="1:61" x14ac:dyDescent="0.25">
      <c r="A155" s="197" t="s">
        <v>109</v>
      </c>
      <c r="B155" s="197"/>
      <c r="D155" s="144">
        <f>SUM(G155:N155)</f>
        <v>1888.1484881749998</v>
      </c>
      <c r="G155" s="144">
        <f>G$8*G154</f>
        <v>172.64837747099998</v>
      </c>
      <c r="H155" s="144">
        <f t="shared" ref="H155:N155" si="62">H$8*H154</f>
        <v>216.2935756352</v>
      </c>
      <c r="I155" s="144">
        <f t="shared" si="62"/>
        <v>185.05586019839998</v>
      </c>
      <c r="J155" s="144">
        <f t="shared" si="62"/>
        <v>197.17693113600001</v>
      </c>
      <c r="K155" s="144">
        <f t="shared" si="62"/>
        <v>307.58953687679997</v>
      </c>
      <c r="L155" s="144">
        <f t="shared" si="62"/>
        <v>433.36012797119992</v>
      </c>
      <c r="M155" s="144">
        <f t="shared" si="62"/>
        <v>376.02407888639993</v>
      </c>
      <c r="N155" s="144">
        <f t="shared" si="62"/>
        <v>0</v>
      </c>
    </row>
    <row r="156" spans="1:61" x14ac:dyDescent="0.25">
      <c r="A156" s="197" t="s">
        <v>110</v>
      </c>
      <c r="B156" s="197"/>
      <c r="G156" s="144">
        <f t="shared" ref="G156:N156" si="63">+F156+G155</f>
        <v>172.64837747099998</v>
      </c>
      <c r="H156" s="144">
        <f t="shared" si="63"/>
        <v>388.9419531062</v>
      </c>
      <c r="I156" s="144">
        <f t="shared" si="63"/>
        <v>573.99781330459996</v>
      </c>
      <c r="J156" s="144">
        <f t="shared" si="63"/>
        <v>771.17474444059997</v>
      </c>
      <c r="K156" s="144">
        <f t="shared" si="63"/>
        <v>1078.7642813174</v>
      </c>
      <c r="L156" s="144">
        <f t="shared" si="63"/>
        <v>1512.1244092886</v>
      </c>
      <c r="M156" s="144">
        <f t="shared" si="63"/>
        <v>1888.1484881749998</v>
      </c>
      <c r="N156" s="144">
        <f t="shared" si="63"/>
        <v>1888.1484881749998</v>
      </c>
    </row>
    <row r="157" spans="1:61" x14ac:dyDescent="0.25">
      <c r="A157" s="197"/>
      <c r="B157" s="197"/>
    </row>
    <row r="158" spans="1:61" x14ac:dyDescent="0.25">
      <c r="A158" s="198" t="s">
        <v>111</v>
      </c>
      <c r="B158" s="198"/>
      <c r="G158" s="144">
        <f t="shared" ref="G158:BH158" si="64">F161</f>
        <v>0</v>
      </c>
      <c r="H158" s="144">
        <f t="shared" si="64"/>
        <v>167.46892614686999</v>
      </c>
      <c r="I158" s="144">
        <f t="shared" si="64"/>
        <v>372.09424318888398</v>
      </c>
      <c r="J158" s="144">
        <f t="shared" si="64"/>
        <v>539.93016898814597</v>
      </c>
      <c r="K158" s="144">
        <f t="shared" si="64"/>
        <v>713.97185779092797</v>
      </c>
      <c r="L158" s="144">
        <f t="shared" si="64"/>
        <v>989.19846622820592</v>
      </c>
      <c r="M158" s="144">
        <f t="shared" si="64"/>
        <v>1377.1948619207478</v>
      </c>
      <c r="N158" s="144">
        <f t="shared" si="64"/>
        <v>1696.5744861618978</v>
      </c>
      <c r="O158" s="144">
        <f t="shared" si="64"/>
        <v>1639.9300315166479</v>
      </c>
      <c r="P158" s="144">
        <f t="shared" si="64"/>
        <v>1583.285576871398</v>
      </c>
      <c r="Q158" s="144">
        <f t="shared" si="64"/>
        <v>1526.6411222261481</v>
      </c>
      <c r="R158" s="144">
        <f t="shared" si="64"/>
        <v>1469.9966675808982</v>
      </c>
      <c r="S158" s="144">
        <f t="shared" si="64"/>
        <v>1413.3522129356484</v>
      </c>
      <c r="T158" s="144">
        <f t="shared" si="64"/>
        <v>1356.7077582903985</v>
      </c>
      <c r="U158" s="144">
        <f t="shared" si="64"/>
        <v>1300.0633036451486</v>
      </c>
      <c r="V158" s="144">
        <f t="shared" si="64"/>
        <v>1243.4188489998987</v>
      </c>
      <c r="W158" s="144">
        <f t="shared" si="64"/>
        <v>1186.7743943546488</v>
      </c>
      <c r="X158" s="144">
        <f t="shared" si="64"/>
        <v>1130.129939709399</v>
      </c>
      <c r="Y158" s="144">
        <f t="shared" si="64"/>
        <v>1073.4854850641491</v>
      </c>
      <c r="Z158" s="144">
        <f t="shared" si="64"/>
        <v>1016.8410304188991</v>
      </c>
      <c r="AA158" s="144">
        <f t="shared" si="64"/>
        <v>960.1965757736491</v>
      </c>
      <c r="AB158" s="144">
        <f t="shared" si="64"/>
        <v>903.55212112839911</v>
      </c>
      <c r="AC158" s="144">
        <f t="shared" si="64"/>
        <v>846.90766648314911</v>
      </c>
      <c r="AD158" s="144">
        <f t="shared" si="64"/>
        <v>790.26321183789912</v>
      </c>
      <c r="AE158" s="144">
        <f t="shared" si="64"/>
        <v>733.61875719264913</v>
      </c>
      <c r="AF158" s="144">
        <f t="shared" si="64"/>
        <v>676.97430254739913</v>
      </c>
      <c r="AG158" s="144">
        <f t="shared" si="64"/>
        <v>620.32984790214914</v>
      </c>
      <c r="AH158" s="144">
        <f t="shared" si="64"/>
        <v>563.68539325689915</v>
      </c>
      <c r="AI158" s="144">
        <f t="shared" si="64"/>
        <v>507.04093861164915</v>
      </c>
      <c r="AJ158" s="144">
        <f t="shared" si="64"/>
        <v>450.39648396639916</v>
      </c>
      <c r="AK158" s="144">
        <f t="shared" si="64"/>
        <v>393.75202932114917</v>
      </c>
      <c r="AL158" s="144">
        <f t="shared" si="64"/>
        <v>337.10757467589917</v>
      </c>
      <c r="AM158" s="144">
        <f t="shared" si="64"/>
        <v>280.46312003064918</v>
      </c>
      <c r="AN158" s="144">
        <f t="shared" si="64"/>
        <v>223.81866538539919</v>
      </c>
      <c r="AO158" s="144">
        <f t="shared" si="64"/>
        <v>167.17421074014919</v>
      </c>
      <c r="AP158" s="144">
        <f t="shared" si="64"/>
        <v>110.5297560948992</v>
      </c>
      <c r="AQ158" s="144">
        <f t="shared" si="64"/>
        <v>53.885301449649205</v>
      </c>
      <c r="AR158" s="144">
        <f t="shared" si="64"/>
        <v>-2.2737367544323206E-13</v>
      </c>
      <c r="AS158" s="144">
        <f t="shared" si="64"/>
        <v>-2.2737367544323206E-13</v>
      </c>
      <c r="AT158" s="144">
        <f t="shared" si="64"/>
        <v>-2.2737367544323206E-13</v>
      </c>
      <c r="AU158" s="144">
        <f t="shared" si="64"/>
        <v>-2.2737367544323206E-13</v>
      </c>
      <c r="AV158" s="144">
        <f t="shared" si="64"/>
        <v>-2.2737367544323206E-13</v>
      </c>
      <c r="AW158" s="144">
        <f t="shared" si="64"/>
        <v>-2.2737367544323206E-13</v>
      </c>
      <c r="AX158" s="144">
        <f t="shared" si="64"/>
        <v>-2.2737367544323206E-13</v>
      </c>
      <c r="AY158" s="144">
        <f t="shared" si="64"/>
        <v>-2.2737367544323206E-13</v>
      </c>
      <c r="AZ158" s="144">
        <f t="shared" si="64"/>
        <v>-2.2737367544323206E-13</v>
      </c>
      <c r="BA158" s="144">
        <f t="shared" si="64"/>
        <v>-2.2737367544323206E-13</v>
      </c>
      <c r="BB158" s="144">
        <f t="shared" si="64"/>
        <v>-2.2737367544323206E-13</v>
      </c>
      <c r="BC158" s="144">
        <f t="shared" si="64"/>
        <v>-2.2737367544323206E-13</v>
      </c>
      <c r="BD158" s="144">
        <f t="shared" si="64"/>
        <v>-2.2737367544323206E-13</v>
      </c>
      <c r="BE158" s="144">
        <f t="shared" si="64"/>
        <v>-2.2737367544323206E-13</v>
      </c>
      <c r="BF158" s="144">
        <f t="shared" si="64"/>
        <v>-2.2737367544323206E-13</v>
      </c>
      <c r="BG158" s="144">
        <f t="shared" si="64"/>
        <v>-2.2737367544323206E-13</v>
      </c>
      <c r="BH158" s="144">
        <f t="shared" si="64"/>
        <v>-2.2737367544323206E-13</v>
      </c>
      <c r="BI158" s="144"/>
    </row>
    <row r="159" spans="1:61" x14ac:dyDescent="0.25">
      <c r="A159" s="198" t="s">
        <v>112</v>
      </c>
      <c r="B159" s="198"/>
      <c r="D159" s="144">
        <f>SUM(G159:N159)</f>
        <v>1888.1484881749998</v>
      </c>
      <c r="E159" s="144"/>
      <c r="F159" s="144"/>
      <c r="G159" s="144">
        <f>G155</f>
        <v>172.64837747099998</v>
      </c>
      <c r="H159" s="144">
        <f>H155</f>
        <v>216.2935756352</v>
      </c>
      <c r="I159" s="144">
        <f>I155</f>
        <v>185.05586019839998</v>
      </c>
      <c r="J159" s="144">
        <f t="shared" ref="J159:BH159" si="65">J155</f>
        <v>197.17693113600001</v>
      </c>
      <c r="K159" s="144">
        <f t="shared" si="65"/>
        <v>307.58953687679997</v>
      </c>
      <c r="L159" s="144">
        <f t="shared" si="65"/>
        <v>433.36012797119992</v>
      </c>
      <c r="M159" s="144">
        <f t="shared" si="65"/>
        <v>376.02407888639993</v>
      </c>
      <c r="N159" s="144">
        <f t="shared" si="65"/>
        <v>0</v>
      </c>
      <c r="O159" s="144">
        <f t="shared" si="65"/>
        <v>0</v>
      </c>
      <c r="P159" s="144">
        <f t="shared" si="65"/>
        <v>0</v>
      </c>
      <c r="Q159" s="144">
        <f t="shared" si="65"/>
        <v>0</v>
      </c>
      <c r="R159" s="144">
        <f t="shared" si="65"/>
        <v>0</v>
      </c>
      <c r="S159" s="144">
        <f t="shared" si="65"/>
        <v>0</v>
      </c>
      <c r="T159" s="144">
        <f t="shared" si="65"/>
        <v>0</v>
      </c>
      <c r="U159" s="144">
        <f t="shared" si="65"/>
        <v>0</v>
      </c>
      <c r="V159" s="144">
        <f t="shared" si="65"/>
        <v>0</v>
      </c>
      <c r="W159" s="144">
        <f t="shared" si="65"/>
        <v>0</v>
      </c>
      <c r="X159" s="144">
        <f t="shared" si="65"/>
        <v>0</v>
      </c>
      <c r="Y159" s="144">
        <f t="shared" si="65"/>
        <v>0</v>
      </c>
      <c r="Z159" s="144">
        <f t="shared" si="65"/>
        <v>0</v>
      </c>
      <c r="AA159" s="144">
        <f t="shared" si="65"/>
        <v>0</v>
      </c>
      <c r="AB159" s="144">
        <f t="shared" si="65"/>
        <v>0</v>
      </c>
      <c r="AC159" s="144">
        <f t="shared" si="65"/>
        <v>0</v>
      </c>
      <c r="AD159" s="144">
        <f t="shared" si="65"/>
        <v>0</v>
      </c>
      <c r="AE159" s="144">
        <f t="shared" si="65"/>
        <v>0</v>
      </c>
      <c r="AF159" s="144">
        <f t="shared" si="65"/>
        <v>0</v>
      </c>
      <c r="AG159" s="144">
        <f t="shared" si="65"/>
        <v>0</v>
      </c>
      <c r="AH159" s="144">
        <f t="shared" si="65"/>
        <v>0</v>
      </c>
      <c r="AI159" s="144">
        <f t="shared" si="65"/>
        <v>0</v>
      </c>
      <c r="AJ159" s="144">
        <f t="shared" si="65"/>
        <v>0</v>
      </c>
      <c r="AK159" s="144">
        <f t="shared" si="65"/>
        <v>0</v>
      </c>
      <c r="AL159" s="144">
        <f t="shared" si="65"/>
        <v>0</v>
      </c>
      <c r="AM159" s="144">
        <f t="shared" si="65"/>
        <v>0</v>
      </c>
      <c r="AN159" s="144">
        <f t="shared" si="65"/>
        <v>0</v>
      </c>
      <c r="AO159" s="144">
        <f t="shared" si="65"/>
        <v>0</v>
      </c>
      <c r="AP159" s="144">
        <f t="shared" si="65"/>
        <v>0</v>
      </c>
      <c r="AQ159" s="144">
        <f t="shared" si="65"/>
        <v>0</v>
      </c>
      <c r="AR159" s="144">
        <f t="shared" si="65"/>
        <v>0</v>
      </c>
      <c r="AS159" s="144">
        <f t="shared" si="65"/>
        <v>0</v>
      </c>
      <c r="AT159" s="144">
        <f t="shared" si="65"/>
        <v>0</v>
      </c>
      <c r="AU159" s="144">
        <f t="shared" si="65"/>
        <v>0</v>
      </c>
      <c r="AV159" s="144">
        <f t="shared" si="65"/>
        <v>0</v>
      </c>
      <c r="AW159" s="144">
        <f t="shared" si="65"/>
        <v>0</v>
      </c>
      <c r="AX159" s="144">
        <f t="shared" si="65"/>
        <v>0</v>
      </c>
      <c r="AY159" s="144">
        <f t="shared" si="65"/>
        <v>0</v>
      </c>
      <c r="AZ159" s="144">
        <f t="shared" si="65"/>
        <v>0</v>
      </c>
      <c r="BA159" s="144">
        <f t="shared" si="65"/>
        <v>0</v>
      </c>
      <c r="BB159" s="144">
        <f t="shared" si="65"/>
        <v>0</v>
      </c>
      <c r="BC159" s="144">
        <f t="shared" si="65"/>
        <v>0</v>
      </c>
      <c r="BD159" s="144">
        <f t="shared" si="65"/>
        <v>0</v>
      </c>
      <c r="BE159" s="144">
        <f t="shared" si="65"/>
        <v>0</v>
      </c>
      <c r="BF159" s="144">
        <f t="shared" si="65"/>
        <v>0</v>
      </c>
      <c r="BG159" s="144">
        <f t="shared" si="65"/>
        <v>0</v>
      </c>
      <c r="BH159" s="144">
        <f t="shared" si="65"/>
        <v>0</v>
      </c>
      <c r="BI159" s="144"/>
    </row>
    <row r="160" spans="1:61" x14ac:dyDescent="0.25">
      <c r="A160" s="198" t="s">
        <v>113</v>
      </c>
      <c r="B160" s="198"/>
      <c r="C160" s="147">
        <f>C8</f>
        <v>0.03</v>
      </c>
      <c r="D160" s="144">
        <f>SUM(G160:BH160)</f>
        <v>-1888.1484881749998</v>
      </c>
      <c r="G160" s="144">
        <f>MAX(-SUM($F155:G155)*$C160,-SUM($F155:G155)-SUM($E160:F160))</f>
        <v>-5.1794513241299986</v>
      </c>
      <c r="H160" s="144">
        <f>MAX(-SUM($F155:H155)*$C160,-SUM($F155:H155)-SUM($E160:G160))</f>
        <v>-11.668258593186</v>
      </c>
      <c r="I160" s="144">
        <f>MAX(-SUM($F155:I155)*$C160,-SUM($F155:I155)-SUM($E160:H160))</f>
        <v>-17.219934399137998</v>
      </c>
      <c r="J160" s="144">
        <f>MAX(-SUM($F155:J155)*$C160,-SUM($F155:J155)-SUM($E160:I160))</f>
        <v>-23.135242333217999</v>
      </c>
      <c r="K160" s="144">
        <f>MAX(-SUM($F155:K155)*$C160,-SUM($F155:K155)-SUM($E160:J160))</f>
        <v>-32.362928439522001</v>
      </c>
      <c r="L160" s="144">
        <f>MAX(-SUM($F155:L155)*$C160,-SUM($F155:L155)-SUM($E160:K160))</f>
        <v>-45.363732278657999</v>
      </c>
      <c r="M160" s="144">
        <f>MAX(-SUM($F155:M155)*$C160,-SUM($F155:M155)-SUM($E160:L160))</f>
        <v>-56.644454645249994</v>
      </c>
      <c r="N160" s="144">
        <f>MAX(-SUM($F155:N155)*$C160,-SUM($F155:N155)-SUM($E160:M160))</f>
        <v>-56.644454645249994</v>
      </c>
      <c r="O160" s="144">
        <f>MAX(-SUM($F155:O155)*$C160,-SUM($F155:O155)-SUM($E160:N160))</f>
        <v>-56.644454645249994</v>
      </c>
      <c r="P160" s="144">
        <f>MAX(-SUM($F155:P155)*$C160,-SUM($F155:P155)-SUM($E160:O160))</f>
        <v>-56.644454645249994</v>
      </c>
      <c r="Q160" s="144">
        <f>MAX(-SUM($F155:Q155)*$C160,-SUM($F155:Q155)-SUM($E160:P160))</f>
        <v>-56.644454645249994</v>
      </c>
      <c r="R160" s="144">
        <f>MAX(-SUM($F155:R155)*$C160,-SUM($F155:R155)-SUM($E160:Q160))</f>
        <v>-56.644454645249994</v>
      </c>
      <c r="S160" s="144">
        <f>MAX(-SUM($F155:S155)*$C160,-SUM($F155:S155)-SUM($E160:R160))</f>
        <v>-56.644454645249994</v>
      </c>
      <c r="T160" s="144">
        <f>MAX(-SUM($F155:T155)*$C160,-SUM($F155:T155)-SUM($E160:S160))</f>
        <v>-56.644454645249994</v>
      </c>
      <c r="U160" s="144">
        <f>MAX(-SUM($F155:U155)*$C160,-SUM($F155:U155)-SUM($E160:T160))</f>
        <v>-56.644454645249994</v>
      </c>
      <c r="V160" s="144">
        <f>MAX(-SUM($F155:V155)*$C160,-SUM($F155:V155)-SUM($E160:U160))</f>
        <v>-56.644454645249994</v>
      </c>
      <c r="W160" s="144">
        <f>MAX(-SUM($F155:W155)*$C160,-SUM($F155:W155)-SUM($E160:V160))</f>
        <v>-56.644454645249994</v>
      </c>
      <c r="X160" s="144">
        <f>MAX(-SUM($F155:X155)*$C160,-SUM($F155:X155)-SUM($E160:W160))</f>
        <v>-56.644454645249994</v>
      </c>
      <c r="Y160" s="144">
        <f>MAX(-SUM($F155:Y155)*$C160,-SUM($F155:Y155)-SUM($E160:X160))</f>
        <v>-56.644454645249994</v>
      </c>
      <c r="Z160" s="144">
        <f>MAX(-SUM($F155:Z155)*$C160,-SUM($F155:Z155)-SUM($E160:Y160))</f>
        <v>-56.644454645249994</v>
      </c>
      <c r="AA160" s="144">
        <f>MAX(-SUM($F155:AA155)*$C160,-SUM($F155:AA155)-SUM($E160:Z160))</f>
        <v>-56.644454645249994</v>
      </c>
      <c r="AB160" s="144">
        <f>MAX(-SUM($F155:AB155)*$C160,-SUM($F155:AB155)-SUM($E160:AA160))</f>
        <v>-56.644454645249994</v>
      </c>
      <c r="AC160" s="144">
        <f>MAX(-SUM($F155:AC155)*$C160,-SUM($F155:AC155)-SUM($E160:AB160))</f>
        <v>-56.644454645249994</v>
      </c>
      <c r="AD160" s="144">
        <f>MAX(-SUM($F155:AD155)*$C160,-SUM($F155:AD155)-SUM($E160:AC160))</f>
        <v>-56.644454645249994</v>
      </c>
      <c r="AE160" s="144">
        <f>MAX(-SUM($F155:AE155)*$C160,-SUM($F155:AE155)-SUM($E160:AD160))</f>
        <v>-56.644454645249994</v>
      </c>
      <c r="AF160" s="144">
        <f>MAX(-SUM($F155:AF155)*$C160,-SUM($F155:AF155)-SUM($E160:AE160))</f>
        <v>-56.644454645249994</v>
      </c>
      <c r="AG160" s="144">
        <f>MAX(-SUM($F155:AG155)*$C160,-SUM($F155:AG155)-SUM($E160:AF160))</f>
        <v>-56.644454645249994</v>
      </c>
      <c r="AH160" s="144">
        <f>MAX(-SUM($F155:AH155)*$C160,-SUM($F155:AH155)-SUM($E160:AG160))</f>
        <v>-56.644454645249994</v>
      </c>
      <c r="AI160" s="144">
        <f>MAX(-SUM($F155:AI155)*$C160,-SUM($F155:AI155)-SUM($E160:AH160))</f>
        <v>-56.644454645249994</v>
      </c>
      <c r="AJ160" s="144">
        <f>MAX(-SUM($F155:AJ155)*$C160,-SUM($F155:AJ155)-SUM($E160:AI160))</f>
        <v>-56.644454645249994</v>
      </c>
      <c r="AK160" s="144">
        <f>MAX(-SUM($F155:AK155)*$C160,-SUM($F155:AK155)-SUM($E160:AJ160))</f>
        <v>-56.644454645249994</v>
      </c>
      <c r="AL160" s="144">
        <f>MAX(-SUM($F155:AL155)*$C160,-SUM($F155:AL155)-SUM($E160:AK160))</f>
        <v>-56.644454645249994</v>
      </c>
      <c r="AM160" s="144">
        <f>MAX(-SUM($F155:AM155)*$C160,-SUM($F155:AM155)-SUM($E160:AL160))</f>
        <v>-56.644454645249994</v>
      </c>
      <c r="AN160" s="144">
        <f>MAX(-SUM($F155:AN155)*$C160,-SUM($F155:AN155)-SUM($E160:AM160))</f>
        <v>-56.644454645249994</v>
      </c>
      <c r="AO160" s="144">
        <f>MAX(-SUM($F155:AO155)*$C160,-SUM($F155:AO155)-SUM($E160:AN160))</f>
        <v>-56.644454645249994</v>
      </c>
      <c r="AP160" s="144">
        <f>MAX(-SUM($F155:AP155)*$C160,-SUM($F155:AP155)-SUM($E160:AO160))</f>
        <v>-56.644454645249994</v>
      </c>
      <c r="AQ160" s="144">
        <f>MAX(-SUM($F155:AQ155)*$C160,-SUM($F155:AQ155)-SUM($E160:AP160))</f>
        <v>-53.885301449649432</v>
      </c>
      <c r="AR160" s="144">
        <f>MAX(-SUM($F155:AR155)*$C160,-SUM($F155:AR155)-SUM($E160:AQ160))</f>
        <v>0</v>
      </c>
      <c r="AS160" s="144">
        <f>MAX(-SUM($F155:AS155)*$C160,-SUM($F155:AS155)-SUM($E160:AR160))</f>
        <v>0</v>
      </c>
      <c r="AT160" s="144">
        <f>MAX(-SUM($F155:AT155)*$C160,-SUM($F155:AT155)-SUM($E160:AS160))</f>
        <v>0</v>
      </c>
      <c r="AU160" s="144">
        <f>MAX(-SUM($F155:AU155)*$C160,-SUM($F155:AU155)-SUM($E160:AT160))</f>
        <v>0</v>
      </c>
      <c r="AV160" s="144">
        <f>MAX(-SUM($F155:AV155)*$C160,-SUM($F155:AV155)-SUM($E160:AU160))</f>
        <v>0</v>
      </c>
      <c r="AW160" s="144">
        <f>MAX(-SUM($F155:AW155)*$C160,-SUM($F155:AW155)-SUM($E160:AV160))</f>
        <v>0</v>
      </c>
      <c r="AX160" s="144">
        <f>MAX(-SUM($F155:AX155)*$C160,-SUM($F155:AX155)-SUM($E160:AW160))</f>
        <v>0</v>
      </c>
      <c r="AY160" s="144">
        <f>MAX(-SUM($F155:AY155)*$C160,-SUM($F155:AY155)-SUM($E160:AX160))</f>
        <v>0</v>
      </c>
      <c r="AZ160" s="144">
        <f>MAX(-SUM($F155:AZ155)*$C160,-SUM($F155:AZ155)-SUM($E160:AY160))</f>
        <v>0</v>
      </c>
      <c r="BA160" s="144">
        <f>MAX(-SUM($F155:BA155)*$C160,-SUM($F155:BA155)-SUM($E160:AZ160))</f>
        <v>0</v>
      </c>
      <c r="BB160" s="144">
        <f>MAX(-SUM($F155:BB155)*$C160,-SUM($F155:BB155)-SUM($E160:BA160))</f>
        <v>0</v>
      </c>
      <c r="BC160" s="144">
        <f>MAX(-SUM($F155:BC155)*$C160,-SUM($F155:BC155)-SUM($E160:BB160))</f>
        <v>0</v>
      </c>
      <c r="BD160" s="144">
        <f>MAX(-SUM($F155:BD155)*$C160,-SUM($F155:BD155)-SUM($E160:BC160))</f>
        <v>0</v>
      </c>
      <c r="BE160" s="144">
        <f>MAX(-SUM($F155:BE155)*$C160,-SUM($F155:BE155)-SUM($E160:BD160))</f>
        <v>0</v>
      </c>
      <c r="BF160" s="144">
        <f>MAX(-SUM($F155:BF155)*$C160,-SUM($F155:BF155)-SUM($E160:BE160))</f>
        <v>0</v>
      </c>
      <c r="BG160" s="144">
        <f>MAX(-SUM($F155:BG155)*$C160,-SUM($F155:BG155)-SUM($E160:BF160))</f>
        <v>0</v>
      </c>
      <c r="BH160" s="144">
        <f>MAX(-SUM($F155:BH155)*$C160,-SUM($F155:BH155)-SUM($E160:BG160))</f>
        <v>0</v>
      </c>
      <c r="BI160" s="144"/>
    </row>
    <row r="161" spans="1:61" x14ac:dyDescent="0.25">
      <c r="A161" s="199" t="s">
        <v>114</v>
      </c>
      <c r="B161" s="199"/>
      <c r="D161" s="92">
        <f>SUM(D158:D160)</f>
        <v>0</v>
      </c>
      <c r="G161" s="92">
        <f>SUM(G158:G160)</f>
        <v>167.46892614686999</v>
      </c>
      <c r="H161" s="92">
        <f>SUM(H158:H160)</f>
        <v>372.09424318888398</v>
      </c>
      <c r="I161" s="92">
        <f>SUM(I158:I160)</f>
        <v>539.93016898814597</v>
      </c>
      <c r="J161" s="92">
        <f t="shared" ref="J161:BH161" si="66">SUM(J158:J160)</f>
        <v>713.97185779092797</v>
      </c>
      <c r="K161" s="92">
        <f t="shared" si="66"/>
        <v>989.19846622820592</v>
      </c>
      <c r="L161" s="92">
        <f t="shared" si="66"/>
        <v>1377.1948619207478</v>
      </c>
      <c r="M161" s="92">
        <f t="shared" si="66"/>
        <v>1696.5744861618978</v>
      </c>
      <c r="N161" s="92">
        <f t="shared" si="66"/>
        <v>1639.9300315166479</v>
      </c>
      <c r="O161" s="92">
        <f t="shared" si="66"/>
        <v>1583.285576871398</v>
      </c>
      <c r="P161" s="92">
        <f t="shared" si="66"/>
        <v>1526.6411222261481</v>
      </c>
      <c r="Q161" s="92">
        <f t="shared" si="66"/>
        <v>1469.9966675808982</v>
      </c>
      <c r="R161" s="92">
        <f t="shared" si="66"/>
        <v>1413.3522129356484</v>
      </c>
      <c r="S161" s="92">
        <f t="shared" si="66"/>
        <v>1356.7077582903985</v>
      </c>
      <c r="T161" s="92">
        <f t="shared" si="66"/>
        <v>1300.0633036451486</v>
      </c>
      <c r="U161" s="92">
        <f t="shared" si="66"/>
        <v>1243.4188489998987</v>
      </c>
      <c r="V161" s="92">
        <f t="shared" si="66"/>
        <v>1186.7743943546488</v>
      </c>
      <c r="W161" s="92">
        <f t="shared" si="66"/>
        <v>1130.129939709399</v>
      </c>
      <c r="X161" s="92">
        <f t="shared" si="66"/>
        <v>1073.4854850641491</v>
      </c>
      <c r="Y161" s="92">
        <f t="shared" si="66"/>
        <v>1016.8410304188991</v>
      </c>
      <c r="Z161" s="92">
        <f t="shared" si="66"/>
        <v>960.1965757736491</v>
      </c>
      <c r="AA161" s="92">
        <f t="shared" si="66"/>
        <v>903.55212112839911</v>
      </c>
      <c r="AB161" s="92">
        <f t="shared" si="66"/>
        <v>846.90766648314911</v>
      </c>
      <c r="AC161" s="92">
        <f t="shared" si="66"/>
        <v>790.26321183789912</v>
      </c>
      <c r="AD161" s="92">
        <f t="shared" si="66"/>
        <v>733.61875719264913</v>
      </c>
      <c r="AE161" s="92">
        <f t="shared" si="66"/>
        <v>676.97430254739913</v>
      </c>
      <c r="AF161" s="92">
        <f t="shared" si="66"/>
        <v>620.32984790214914</v>
      </c>
      <c r="AG161" s="92">
        <f t="shared" si="66"/>
        <v>563.68539325689915</v>
      </c>
      <c r="AH161" s="92">
        <f t="shared" si="66"/>
        <v>507.04093861164915</v>
      </c>
      <c r="AI161" s="92">
        <f t="shared" si="66"/>
        <v>450.39648396639916</v>
      </c>
      <c r="AJ161" s="92">
        <f t="shared" si="66"/>
        <v>393.75202932114917</v>
      </c>
      <c r="AK161" s="92">
        <f t="shared" si="66"/>
        <v>337.10757467589917</v>
      </c>
      <c r="AL161" s="92">
        <f t="shared" si="66"/>
        <v>280.46312003064918</v>
      </c>
      <c r="AM161" s="92">
        <f t="shared" si="66"/>
        <v>223.81866538539919</v>
      </c>
      <c r="AN161" s="92">
        <f t="shared" si="66"/>
        <v>167.17421074014919</v>
      </c>
      <c r="AO161" s="92">
        <f t="shared" si="66"/>
        <v>110.5297560948992</v>
      </c>
      <c r="AP161" s="92">
        <f t="shared" si="66"/>
        <v>53.885301449649205</v>
      </c>
      <c r="AQ161" s="92">
        <f t="shared" si="66"/>
        <v>-2.2737367544323206E-13</v>
      </c>
      <c r="AR161" s="92">
        <f t="shared" si="66"/>
        <v>-2.2737367544323206E-13</v>
      </c>
      <c r="AS161" s="92">
        <f t="shared" si="66"/>
        <v>-2.2737367544323206E-13</v>
      </c>
      <c r="AT161" s="92">
        <f t="shared" si="66"/>
        <v>-2.2737367544323206E-13</v>
      </c>
      <c r="AU161" s="92">
        <f t="shared" si="66"/>
        <v>-2.2737367544323206E-13</v>
      </c>
      <c r="AV161" s="92">
        <f t="shared" si="66"/>
        <v>-2.2737367544323206E-13</v>
      </c>
      <c r="AW161" s="92">
        <f t="shared" si="66"/>
        <v>-2.2737367544323206E-13</v>
      </c>
      <c r="AX161" s="92">
        <f t="shared" si="66"/>
        <v>-2.2737367544323206E-13</v>
      </c>
      <c r="AY161" s="92">
        <f t="shared" si="66"/>
        <v>-2.2737367544323206E-13</v>
      </c>
      <c r="AZ161" s="92">
        <f t="shared" si="66"/>
        <v>-2.2737367544323206E-13</v>
      </c>
      <c r="BA161" s="92">
        <f t="shared" si="66"/>
        <v>-2.2737367544323206E-13</v>
      </c>
      <c r="BB161" s="92">
        <f t="shared" si="66"/>
        <v>-2.2737367544323206E-13</v>
      </c>
      <c r="BC161" s="92">
        <f t="shared" si="66"/>
        <v>-2.2737367544323206E-13</v>
      </c>
      <c r="BD161" s="92">
        <f t="shared" si="66"/>
        <v>-2.2737367544323206E-13</v>
      </c>
      <c r="BE161" s="92">
        <f t="shared" si="66"/>
        <v>-2.2737367544323206E-13</v>
      </c>
      <c r="BF161" s="92">
        <f t="shared" si="66"/>
        <v>-2.2737367544323206E-13</v>
      </c>
      <c r="BG161" s="92">
        <f t="shared" si="66"/>
        <v>-2.2737367544323206E-13</v>
      </c>
      <c r="BH161" s="92">
        <f t="shared" si="66"/>
        <v>-2.2737367544323206E-13</v>
      </c>
    </row>
    <row r="162" spans="1:61" x14ac:dyDescent="0.25">
      <c r="A162" s="197"/>
      <c r="B162" s="197"/>
    </row>
    <row r="163" spans="1:61" x14ac:dyDescent="0.25">
      <c r="A163" s="197" t="s">
        <v>115</v>
      </c>
      <c r="B163" s="197"/>
      <c r="G163" s="83">
        <f>G161</f>
        <v>167.46892614686999</v>
      </c>
      <c r="H163" s="83">
        <f>H161</f>
        <v>372.09424318888398</v>
      </c>
      <c r="I163" s="83">
        <f>I161</f>
        <v>539.93016898814597</v>
      </c>
      <c r="J163" s="83">
        <f>J161</f>
        <v>713.97185779092797</v>
      </c>
      <c r="K163" s="83">
        <f t="shared" ref="K163:BH163" si="67">K161</f>
        <v>989.19846622820592</v>
      </c>
      <c r="L163" s="83">
        <f t="shared" si="67"/>
        <v>1377.1948619207478</v>
      </c>
      <c r="M163" s="83">
        <f t="shared" si="67"/>
        <v>1696.5744861618978</v>
      </c>
      <c r="N163" s="83">
        <f t="shared" si="67"/>
        <v>1639.9300315166479</v>
      </c>
      <c r="O163" s="83">
        <f t="shared" si="67"/>
        <v>1583.285576871398</v>
      </c>
      <c r="P163" s="83">
        <f t="shared" si="67"/>
        <v>1526.6411222261481</v>
      </c>
      <c r="Q163" s="83">
        <f t="shared" si="67"/>
        <v>1469.9966675808982</v>
      </c>
      <c r="R163" s="83">
        <f t="shared" si="67"/>
        <v>1413.3522129356484</v>
      </c>
      <c r="S163" s="83">
        <f t="shared" si="67"/>
        <v>1356.7077582903985</v>
      </c>
      <c r="T163" s="83">
        <f t="shared" si="67"/>
        <v>1300.0633036451486</v>
      </c>
      <c r="U163" s="83">
        <f t="shared" si="67"/>
        <v>1243.4188489998987</v>
      </c>
      <c r="V163" s="83">
        <f t="shared" si="67"/>
        <v>1186.7743943546488</v>
      </c>
      <c r="W163" s="83">
        <f t="shared" si="67"/>
        <v>1130.129939709399</v>
      </c>
      <c r="X163" s="83">
        <f t="shared" si="67"/>
        <v>1073.4854850641491</v>
      </c>
      <c r="Y163" s="83">
        <f t="shared" si="67"/>
        <v>1016.8410304188991</v>
      </c>
      <c r="Z163" s="83">
        <f t="shared" si="67"/>
        <v>960.1965757736491</v>
      </c>
      <c r="AA163" s="83">
        <f t="shared" si="67"/>
        <v>903.55212112839911</v>
      </c>
      <c r="AB163" s="83">
        <f t="shared" si="67"/>
        <v>846.90766648314911</v>
      </c>
      <c r="AC163" s="83">
        <f t="shared" si="67"/>
        <v>790.26321183789912</v>
      </c>
      <c r="AD163" s="83">
        <f t="shared" si="67"/>
        <v>733.61875719264913</v>
      </c>
      <c r="AE163" s="83">
        <f t="shared" si="67"/>
        <v>676.97430254739913</v>
      </c>
      <c r="AF163" s="83">
        <f t="shared" si="67"/>
        <v>620.32984790214914</v>
      </c>
      <c r="AG163" s="83">
        <f t="shared" si="67"/>
        <v>563.68539325689915</v>
      </c>
      <c r="AH163" s="83">
        <f t="shared" si="67"/>
        <v>507.04093861164915</v>
      </c>
      <c r="AI163" s="83">
        <f t="shared" si="67"/>
        <v>450.39648396639916</v>
      </c>
      <c r="AJ163" s="83">
        <f t="shared" si="67"/>
        <v>393.75202932114917</v>
      </c>
      <c r="AK163" s="83">
        <f t="shared" si="67"/>
        <v>337.10757467589917</v>
      </c>
      <c r="AL163" s="83">
        <f t="shared" si="67"/>
        <v>280.46312003064918</v>
      </c>
      <c r="AM163" s="83">
        <f t="shared" si="67"/>
        <v>223.81866538539919</v>
      </c>
      <c r="AN163" s="83">
        <f t="shared" si="67"/>
        <v>167.17421074014919</v>
      </c>
      <c r="AO163" s="83">
        <f t="shared" si="67"/>
        <v>110.5297560948992</v>
      </c>
      <c r="AP163" s="83">
        <f t="shared" si="67"/>
        <v>53.885301449649205</v>
      </c>
      <c r="AQ163" s="83">
        <f t="shared" si="67"/>
        <v>-2.2737367544323206E-13</v>
      </c>
      <c r="AR163" s="83">
        <f t="shared" si="67"/>
        <v>-2.2737367544323206E-13</v>
      </c>
      <c r="AS163" s="83">
        <f t="shared" si="67"/>
        <v>-2.2737367544323206E-13</v>
      </c>
      <c r="AT163" s="83">
        <f t="shared" si="67"/>
        <v>-2.2737367544323206E-13</v>
      </c>
      <c r="AU163" s="83">
        <f t="shared" si="67"/>
        <v>-2.2737367544323206E-13</v>
      </c>
      <c r="AV163" s="83">
        <f t="shared" si="67"/>
        <v>-2.2737367544323206E-13</v>
      </c>
      <c r="AW163" s="83">
        <f t="shared" si="67"/>
        <v>-2.2737367544323206E-13</v>
      </c>
      <c r="AX163" s="83">
        <f t="shared" si="67"/>
        <v>-2.2737367544323206E-13</v>
      </c>
      <c r="AY163" s="83">
        <f t="shared" si="67"/>
        <v>-2.2737367544323206E-13</v>
      </c>
      <c r="AZ163" s="83">
        <f t="shared" si="67"/>
        <v>-2.2737367544323206E-13</v>
      </c>
      <c r="BA163" s="83">
        <f t="shared" si="67"/>
        <v>-2.2737367544323206E-13</v>
      </c>
      <c r="BB163" s="83">
        <f t="shared" si="67"/>
        <v>-2.2737367544323206E-13</v>
      </c>
      <c r="BC163" s="83">
        <f t="shared" si="67"/>
        <v>-2.2737367544323206E-13</v>
      </c>
      <c r="BD163" s="83">
        <f t="shared" si="67"/>
        <v>-2.2737367544323206E-13</v>
      </c>
      <c r="BE163" s="83">
        <f t="shared" si="67"/>
        <v>-2.2737367544323206E-13</v>
      </c>
      <c r="BF163" s="83">
        <f t="shared" si="67"/>
        <v>-2.2737367544323206E-13</v>
      </c>
      <c r="BG163" s="83">
        <f t="shared" si="67"/>
        <v>-2.2737367544323206E-13</v>
      </c>
      <c r="BH163" s="83">
        <f t="shared" si="67"/>
        <v>-2.2737367544323206E-13</v>
      </c>
    </row>
    <row r="164" spans="1:61" x14ac:dyDescent="0.25">
      <c r="A164" s="200" t="s">
        <v>133</v>
      </c>
      <c r="B164" s="200"/>
      <c r="C164" s="61">
        <f>$C$97</f>
        <v>2</v>
      </c>
      <c r="D164" s="189"/>
      <c r="G164" s="83">
        <f t="shared" ref="G164:BH164" ca="1" si="68">SUM(OFFSET(G163,0,0,1,-MIN($C164,G$91+1)))/$C164</f>
        <v>83.734463073434995</v>
      </c>
      <c r="H164" s="83">
        <f t="shared" ca="1" si="68"/>
        <v>269.78158466787698</v>
      </c>
      <c r="I164" s="83">
        <f t="shared" ca="1" si="68"/>
        <v>456.01220608851497</v>
      </c>
      <c r="J164" s="83">
        <f t="shared" ca="1" si="68"/>
        <v>626.95101338953691</v>
      </c>
      <c r="K164" s="83">
        <f t="shared" ca="1" si="68"/>
        <v>851.58516200956694</v>
      </c>
      <c r="L164" s="83">
        <f t="shared" ca="1" si="68"/>
        <v>1183.1966640744768</v>
      </c>
      <c r="M164" s="83">
        <f t="shared" ca="1" si="68"/>
        <v>1536.8846740413228</v>
      </c>
      <c r="N164" s="83">
        <f t="shared" ca="1" si="68"/>
        <v>1668.2522588392728</v>
      </c>
      <c r="O164" s="83">
        <f t="shared" ca="1" si="68"/>
        <v>1611.6078041940229</v>
      </c>
      <c r="P164" s="83">
        <f t="shared" ca="1" si="68"/>
        <v>1554.9633495487731</v>
      </c>
      <c r="Q164" s="83">
        <f t="shared" ca="1" si="68"/>
        <v>1498.3188949035232</v>
      </c>
      <c r="R164" s="83">
        <f t="shared" ca="1" si="68"/>
        <v>1441.6744402582733</v>
      </c>
      <c r="S164" s="83">
        <f t="shared" ca="1" si="68"/>
        <v>1385.0299856130234</v>
      </c>
      <c r="T164" s="83">
        <f t="shared" ca="1" si="68"/>
        <v>1328.3855309677735</v>
      </c>
      <c r="U164" s="83">
        <f t="shared" ca="1" si="68"/>
        <v>1271.7410763225237</v>
      </c>
      <c r="V164" s="83">
        <f t="shared" ca="1" si="68"/>
        <v>1215.0966216772738</v>
      </c>
      <c r="W164" s="83">
        <f t="shared" ca="1" si="68"/>
        <v>1158.4521670320239</v>
      </c>
      <c r="X164" s="83">
        <f t="shared" ca="1" si="68"/>
        <v>1101.807712386774</v>
      </c>
      <c r="Y164" s="83">
        <f t="shared" ca="1" si="68"/>
        <v>1045.1632577415241</v>
      </c>
      <c r="Z164" s="83">
        <f t="shared" ca="1" si="68"/>
        <v>988.51880309627404</v>
      </c>
      <c r="AA164" s="83">
        <f t="shared" ca="1" si="68"/>
        <v>931.87434845102416</v>
      </c>
      <c r="AB164" s="83">
        <f t="shared" ca="1" si="68"/>
        <v>875.22989380577405</v>
      </c>
      <c r="AC164" s="83">
        <f t="shared" ca="1" si="68"/>
        <v>818.58543916052417</v>
      </c>
      <c r="AD164" s="83">
        <f t="shared" ca="1" si="68"/>
        <v>761.94098451527407</v>
      </c>
      <c r="AE164" s="83">
        <f t="shared" ca="1" si="68"/>
        <v>705.29652987002419</v>
      </c>
      <c r="AF164" s="83">
        <f t="shared" ca="1" si="68"/>
        <v>648.65207522477408</v>
      </c>
      <c r="AG164" s="83">
        <f t="shared" ca="1" si="68"/>
        <v>592.0076205795242</v>
      </c>
      <c r="AH164" s="83">
        <f t="shared" ca="1" si="68"/>
        <v>535.36316593427409</v>
      </c>
      <c r="AI164" s="83">
        <f t="shared" ca="1" si="68"/>
        <v>478.71871128902416</v>
      </c>
      <c r="AJ164" s="83">
        <f t="shared" ca="1" si="68"/>
        <v>422.07425664377416</v>
      </c>
      <c r="AK164" s="83">
        <f t="shared" ca="1" si="68"/>
        <v>365.42980199852417</v>
      </c>
      <c r="AL164" s="83">
        <f t="shared" ca="1" si="68"/>
        <v>308.78534735327418</v>
      </c>
      <c r="AM164" s="83">
        <f t="shared" ca="1" si="68"/>
        <v>252.14089270802418</v>
      </c>
      <c r="AN164" s="83">
        <f t="shared" ca="1" si="68"/>
        <v>195.49643806277419</v>
      </c>
      <c r="AO164" s="83">
        <f t="shared" ca="1" si="68"/>
        <v>138.8519834175242</v>
      </c>
      <c r="AP164" s="83">
        <f t="shared" ca="1" si="68"/>
        <v>82.207528772274202</v>
      </c>
      <c r="AQ164" s="83">
        <f t="shared" ca="1" si="68"/>
        <v>26.942650724824489</v>
      </c>
      <c r="AR164" s="83">
        <f t="shared" ca="1" si="68"/>
        <v>-2.2737367544323206E-13</v>
      </c>
      <c r="AS164" s="83">
        <f t="shared" ca="1" si="68"/>
        <v>-2.2737367544323206E-13</v>
      </c>
      <c r="AT164" s="83">
        <f t="shared" ca="1" si="68"/>
        <v>-2.2737367544323206E-13</v>
      </c>
      <c r="AU164" s="83">
        <f t="shared" ca="1" si="68"/>
        <v>-2.2737367544323206E-13</v>
      </c>
      <c r="AV164" s="83">
        <f t="shared" ca="1" si="68"/>
        <v>-2.2737367544323206E-13</v>
      </c>
      <c r="AW164" s="83">
        <f t="shared" ca="1" si="68"/>
        <v>-2.2737367544323206E-13</v>
      </c>
      <c r="AX164" s="83">
        <f t="shared" ca="1" si="68"/>
        <v>-2.2737367544323206E-13</v>
      </c>
      <c r="AY164" s="83">
        <f t="shared" ca="1" si="68"/>
        <v>-2.2737367544323206E-13</v>
      </c>
      <c r="AZ164" s="83">
        <f t="shared" ca="1" si="68"/>
        <v>-2.2737367544323206E-13</v>
      </c>
      <c r="BA164" s="83">
        <f t="shared" ca="1" si="68"/>
        <v>-2.2737367544323206E-13</v>
      </c>
      <c r="BB164" s="83">
        <f t="shared" ca="1" si="68"/>
        <v>-2.2737367544323206E-13</v>
      </c>
      <c r="BC164" s="83">
        <f t="shared" ca="1" si="68"/>
        <v>-2.2737367544323206E-13</v>
      </c>
      <c r="BD164" s="83">
        <f t="shared" ca="1" si="68"/>
        <v>-2.2737367544323206E-13</v>
      </c>
      <c r="BE164" s="83">
        <f t="shared" ca="1" si="68"/>
        <v>-2.2737367544323206E-13</v>
      </c>
      <c r="BF164" s="83">
        <f t="shared" ca="1" si="68"/>
        <v>-2.2737367544323206E-13</v>
      </c>
      <c r="BG164" s="83">
        <f t="shared" ca="1" si="68"/>
        <v>-2.2737367544323206E-13</v>
      </c>
      <c r="BH164" s="83">
        <f t="shared" ca="1" si="68"/>
        <v>-2.2737367544323206E-13</v>
      </c>
    </row>
    <row r="165" spans="1:61" x14ac:dyDescent="0.25">
      <c r="A165" s="200" t="s">
        <v>140</v>
      </c>
      <c r="B165" s="200"/>
      <c r="C165" s="147">
        <f>$C$98</f>
        <v>0.46</v>
      </c>
      <c r="G165" s="83">
        <f t="shared" ref="G165:BG166" ca="1" si="69">G164*$C165</f>
        <v>38.517853013780098</v>
      </c>
      <c r="H165" s="83">
        <f t="shared" ca="1" si="69"/>
        <v>124.09952894722342</v>
      </c>
      <c r="I165" s="83">
        <f t="shared" ca="1" si="69"/>
        <v>209.76561480071689</v>
      </c>
      <c r="J165" s="83">
        <f t="shared" ca="1" si="69"/>
        <v>288.39746615918699</v>
      </c>
      <c r="K165" s="83">
        <f t="shared" ca="1" si="69"/>
        <v>391.72917452440083</v>
      </c>
      <c r="L165" s="83">
        <f t="shared" ca="1" si="69"/>
        <v>544.27046547425937</v>
      </c>
      <c r="M165" s="83">
        <f t="shared" ca="1" si="69"/>
        <v>706.96695005900847</v>
      </c>
      <c r="N165" s="83">
        <f t="shared" ca="1" si="69"/>
        <v>767.39603906606555</v>
      </c>
      <c r="O165" s="83">
        <f t="shared" ca="1" si="69"/>
        <v>741.33958992925056</v>
      </c>
      <c r="P165" s="83">
        <f t="shared" ca="1" si="69"/>
        <v>715.28314079243569</v>
      </c>
      <c r="Q165" s="83">
        <f t="shared" ca="1" si="69"/>
        <v>689.2266916556207</v>
      </c>
      <c r="R165" s="83">
        <f t="shared" ca="1" si="69"/>
        <v>663.17024251880571</v>
      </c>
      <c r="S165" s="83">
        <f t="shared" ca="1" si="69"/>
        <v>637.11379338199083</v>
      </c>
      <c r="T165" s="83">
        <f t="shared" ca="1" si="69"/>
        <v>611.05734424517584</v>
      </c>
      <c r="U165" s="83">
        <f t="shared" ca="1" si="69"/>
        <v>585.00089510836096</v>
      </c>
      <c r="V165" s="83">
        <f t="shared" ca="1" si="69"/>
        <v>558.94444597154597</v>
      </c>
      <c r="W165" s="83">
        <f t="shared" ca="1" si="69"/>
        <v>532.88799683473098</v>
      </c>
      <c r="X165" s="83">
        <f t="shared" ca="1" si="69"/>
        <v>506.83154769791605</v>
      </c>
      <c r="Y165" s="83">
        <f t="shared" ca="1" si="69"/>
        <v>480.77509856110112</v>
      </c>
      <c r="Z165" s="83">
        <f t="shared" ca="1" si="69"/>
        <v>454.71864942428607</v>
      </c>
      <c r="AA165" s="83">
        <f t="shared" ca="1" si="69"/>
        <v>428.66220028747114</v>
      </c>
      <c r="AB165" s="83">
        <f t="shared" ca="1" si="69"/>
        <v>402.60575115065609</v>
      </c>
      <c r="AC165" s="83">
        <f t="shared" ca="1" si="69"/>
        <v>376.54930201384116</v>
      </c>
      <c r="AD165" s="83">
        <f t="shared" ca="1" si="69"/>
        <v>350.49285287702611</v>
      </c>
      <c r="AE165" s="83">
        <f t="shared" ca="1" si="69"/>
        <v>324.43640374021112</v>
      </c>
      <c r="AF165" s="83">
        <f t="shared" ca="1" si="69"/>
        <v>298.37995460339607</v>
      </c>
      <c r="AG165" s="83">
        <f t="shared" ca="1" si="69"/>
        <v>272.32350546658114</v>
      </c>
      <c r="AH165" s="83">
        <f t="shared" ca="1" si="69"/>
        <v>246.26705632976609</v>
      </c>
      <c r="AI165" s="83">
        <f t="shared" ca="1" si="69"/>
        <v>220.21060719295113</v>
      </c>
      <c r="AJ165" s="83">
        <f t="shared" ca="1" si="69"/>
        <v>194.15415805613611</v>
      </c>
      <c r="AK165" s="83">
        <f t="shared" ca="1" si="69"/>
        <v>168.09770891932112</v>
      </c>
      <c r="AL165" s="83">
        <f t="shared" ca="1" si="69"/>
        <v>142.04125978250613</v>
      </c>
      <c r="AM165" s="83">
        <f t="shared" ca="1" si="69"/>
        <v>115.98481064569113</v>
      </c>
      <c r="AN165" s="83">
        <f t="shared" ca="1" si="69"/>
        <v>89.928361508876137</v>
      </c>
      <c r="AO165" s="83">
        <f t="shared" ca="1" si="69"/>
        <v>63.871912372061132</v>
      </c>
      <c r="AP165" s="83">
        <f t="shared" ca="1" si="69"/>
        <v>37.815463235246135</v>
      </c>
      <c r="AQ165" s="83">
        <f t="shared" ca="1" si="69"/>
        <v>12.393619333419265</v>
      </c>
      <c r="AR165" s="83">
        <f t="shared" ca="1" si="69"/>
        <v>-1.0459189070388675E-13</v>
      </c>
      <c r="AS165" s="83">
        <f t="shared" ca="1" si="69"/>
        <v>-1.0459189070388675E-13</v>
      </c>
      <c r="AT165" s="83">
        <f t="shared" ca="1" si="69"/>
        <v>-1.0459189070388675E-13</v>
      </c>
      <c r="AU165" s="83">
        <f t="shared" ca="1" si="69"/>
        <v>-1.0459189070388675E-13</v>
      </c>
      <c r="AV165" s="83">
        <f t="shared" ca="1" si="69"/>
        <v>-1.0459189070388675E-13</v>
      </c>
      <c r="AW165" s="83">
        <f t="shared" ca="1" si="69"/>
        <v>-1.0459189070388675E-13</v>
      </c>
      <c r="AX165" s="83">
        <f t="shared" ca="1" si="69"/>
        <v>-1.0459189070388675E-13</v>
      </c>
      <c r="AY165" s="83">
        <f t="shared" ca="1" si="69"/>
        <v>-1.0459189070388675E-13</v>
      </c>
      <c r="AZ165" s="83">
        <f t="shared" ca="1" si="69"/>
        <v>-1.0459189070388675E-13</v>
      </c>
      <c r="BA165" s="83">
        <f t="shared" ca="1" si="69"/>
        <v>-1.0459189070388675E-13</v>
      </c>
      <c r="BB165" s="83">
        <f t="shared" ca="1" si="69"/>
        <v>-1.0459189070388675E-13</v>
      </c>
      <c r="BC165" s="83">
        <f t="shared" ca="1" si="69"/>
        <v>-1.0459189070388675E-13</v>
      </c>
      <c r="BD165" s="83">
        <f t="shared" ca="1" si="69"/>
        <v>-1.0459189070388675E-13</v>
      </c>
      <c r="BE165" s="83">
        <f t="shared" ca="1" si="69"/>
        <v>-1.0459189070388675E-13</v>
      </c>
      <c r="BF165" s="83">
        <f t="shared" ca="1" si="69"/>
        <v>-1.0459189070388675E-13</v>
      </c>
      <c r="BG165" s="83">
        <f t="shared" ca="1" si="69"/>
        <v>-1.0459189070388675E-13</v>
      </c>
      <c r="BH165" s="83">
        <f ca="1">BH164*$C165</f>
        <v>-1.0459189070388675E-13</v>
      </c>
    </row>
    <row r="166" spans="1:61" x14ac:dyDescent="0.25">
      <c r="A166" s="200" t="s">
        <v>141</v>
      </c>
      <c r="B166" s="200"/>
      <c r="C166" s="147">
        <f>$C$99</f>
        <v>0.115</v>
      </c>
      <c r="G166" s="83">
        <f t="shared" ca="1" si="69"/>
        <v>4.4295530965847112</v>
      </c>
      <c r="H166" s="83">
        <f t="shared" ca="1" si="69"/>
        <v>14.271445828930695</v>
      </c>
      <c r="I166" s="83">
        <f t="shared" ca="1" si="69"/>
        <v>24.123045702082443</v>
      </c>
      <c r="J166" s="83">
        <f t="shared" ca="1" si="69"/>
        <v>33.165708608306502</v>
      </c>
      <c r="K166" s="83">
        <f t="shared" ca="1" si="69"/>
        <v>45.048855070306097</v>
      </c>
      <c r="L166" s="83">
        <f t="shared" ca="1" si="69"/>
        <v>62.591103529539829</v>
      </c>
      <c r="M166" s="83">
        <f t="shared" ca="1" si="69"/>
        <v>81.301199256785978</v>
      </c>
      <c r="N166" s="83">
        <f t="shared" ca="1" si="69"/>
        <v>88.250544492597541</v>
      </c>
      <c r="O166" s="83">
        <f t="shared" ca="1" si="69"/>
        <v>85.254052841863825</v>
      </c>
      <c r="P166" s="83">
        <f t="shared" ca="1" si="69"/>
        <v>82.257561191130108</v>
      </c>
      <c r="Q166" s="83">
        <f t="shared" ca="1" si="69"/>
        <v>79.261069540396377</v>
      </c>
      <c r="R166" s="83">
        <f t="shared" ca="1" si="69"/>
        <v>76.264577889662661</v>
      </c>
      <c r="S166" s="83">
        <f t="shared" ca="1" si="69"/>
        <v>73.268086238928944</v>
      </c>
      <c r="T166" s="83">
        <f t="shared" ca="1" si="69"/>
        <v>70.271594588195228</v>
      </c>
      <c r="U166" s="83">
        <f t="shared" ca="1" si="69"/>
        <v>67.275102937461511</v>
      </c>
      <c r="V166" s="83">
        <f t="shared" ca="1" si="69"/>
        <v>64.278611286727795</v>
      </c>
      <c r="W166" s="83">
        <f t="shared" ca="1" si="69"/>
        <v>61.282119635994064</v>
      </c>
      <c r="X166" s="83">
        <f t="shared" ca="1" si="69"/>
        <v>58.285627985260348</v>
      </c>
      <c r="Y166" s="83">
        <f t="shared" ca="1" si="69"/>
        <v>55.289136334526631</v>
      </c>
      <c r="Z166" s="83">
        <f t="shared" ca="1" si="69"/>
        <v>52.292644683792901</v>
      </c>
      <c r="AA166" s="83">
        <f t="shared" ca="1" si="69"/>
        <v>49.296153033059184</v>
      </c>
      <c r="AB166" s="83">
        <f t="shared" ca="1" si="69"/>
        <v>46.299661382325453</v>
      </c>
      <c r="AC166" s="83">
        <f t="shared" ca="1" si="69"/>
        <v>43.303169731591737</v>
      </c>
      <c r="AD166" s="83">
        <f t="shared" ca="1" si="69"/>
        <v>40.306678080858006</v>
      </c>
      <c r="AE166" s="83">
        <f t="shared" ca="1" si="69"/>
        <v>37.310186430124283</v>
      </c>
      <c r="AF166" s="83">
        <f t="shared" ca="1" si="69"/>
        <v>34.313694779390552</v>
      </c>
      <c r="AG166" s="83">
        <f t="shared" ca="1" si="69"/>
        <v>31.317203128656832</v>
      </c>
      <c r="AH166" s="83">
        <f t="shared" ca="1" si="69"/>
        <v>28.320711477923101</v>
      </c>
      <c r="AI166" s="83">
        <f t="shared" ca="1" si="69"/>
        <v>25.324219827189381</v>
      </c>
      <c r="AJ166" s="83">
        <f t="shared" ca="1" si="69"/>
        <v>22.327728176455654</v>
      </c>
      <c r="AK166" s="83">
        <f t="shared" ca="1" si="69"/>
        <v>19.331236525721931</v>
      </c>
      <c r="AL166" s="83">
        <f t="shared" ca="1" si="69"/>
        <v>16.334744874988207</v>
      </c>
      <c r="AM166" s="83">
        <f t="shared" ca="1" si="69"/>
        <v>13.33825322425448</v>
      </c>
      <c r="AN166" s="83">
        <f t="shared" ca="1" si="69"/>
        <v>10.341761573520756</v>
      </c>
      <c r="AO166" s="83">
        <f t="shared" ca="1" si="69"/>
        <v>7.3452699227870308</v>
      </c>
      <c r="AP166" s="83">
        <f t="shared" ca="1" si="69"/>
        <v>4.3487782720533055</v>
      </c>
      <c r="AQ166" s="83">
        <f t="shared" ca="1" si="69"/>
        <v>1.4252662233432156</v>
      </c>
      <c r="AR166" s="83">
        <f t="shared" ca="1" si="69"/>
        <v>-1.2028067430946977E-14</v>
      </c>
      <c r="AS166" s="83">
        <f t="shared" ca="1" si="69"/>
        <v>-1.2028067430946977E-14</v>
      </c>
      <c r="AT166" s="83">
        <f t="shared" ca="1" si="69"/>
        <v>-1.2028067430946977E-14</v>
      </c>
      <c r="AU166" s="83">
        <f t="shared" ca="1" si="69"/>
        <v>-1.2028067430946977E-14</v>
      </c>
      <c r="AV166" s="83">
        <f t="shared" ca="1" si="69"/>
        <v>-1.2028067430946977E-14</v>
      </c>
      <c r="AW166" s="83">
        <f t="shared" ca="1" si="69"/>
        <v>-1.2028067430946977E-14</v>
      </c>
      <c r="AX166" s="83">
        <f t="shared" ca="1" si="69"/>
        <v>-1.2028067430946977E-14</v>
      </c>
      <c r="AY166" s="83">
        <f t="shared" ca="1" si="69"/>
        <v>-1.2028067430946977E-14</v>
      </c>
      <c r="AZ166" s="83">
        <f t="shared" ca="1" si="69"/>
        <v>-1.2028067430946977E-14</v>
      </c>
      <c r="BA166" s="83">
        <f t="shared" ca="1" si="69"/>
        <v>-1.2028067430946977E-14</v>
      </c>
      <c r="BB166" s="83">
        <f t="shared" ca="1" si="69"/>
        <v>-1.2028067430946977E-14</v>
      </c>
      <c r="BC166" s="83">
        <f t="shared" ca="1" si="69"/>
        <v>-1.2028067430946977E-14</v>
      </c>
      <c r="BD166" s="83">
        <f t="shared" ca="1" si="69"/>
        <v>-1.2028067430946977E-14</v>
      </c>
      <c r="BE166" s="83">
        <f t="shared" ca="1" si="69"/>
        <v>-1.2028067430946977E-14</v>
      </c>
      <c r="BF166" s="83">
        <f t="shared" ca="1" si="69"/>
        <v>-1.2028067430946977E-14</v>
      </c>
      <c r="BG166" s="83">
        <f t="shared" ca="1" si="69"/>
        <v>-1.2028067430946977E-14</v>
      </c>
      <c r="BH166" s="83">
        <f ca="1">BH165*$C166</f>
        <v>-1.2028067430946977E-14</v>
      </c>
    </row>
    <row r="168" spans="1:61" ht="15.6" x14ac:dyDescent="0.3">
      <c r="A168" s="191" t="str">
        <f>A$10</f>
        <v>Reliability</v>
      </c>
      <c r="B168" s="191"/>
    </row>
    <row r="169" spans="1:61" x14ac:dyDescent="0.25">
      <c r="A169" s="154" t="s">
        <v>132</v>
      </c>
      <c r="B169" s="154"/>
      <c r="G169" s="143"/>
      <c r="H169" s="143"/>
      <c r="I169" s="143"/>
      <c r="J169" s="143"/>
      <c r="K169" s="143"/>
      <c r="L169" s="143"/>
      <c r="M169" s="143"/>
      <c r="N169" s="143"/>
    </row>
    <row r="170" spans="1:61" x14ac:dyDescent="0.25">
      <c r="A170" s="154" t="s">
        <v>109</v>
      </c>
      <c r="B170" s="154"/>
      <c r="D170" s="144">
        <f>SUM(G170:N170)</f>
        <v>2389.2360209078997</v>
      </c>
      <c r="G170" s="144">
        <f>G185+G200+G215+G230+G245</f>
        <v>128.5193513815</v>
      </c>
      <c r="H170" s="144">
        <f t="shared" ref="H170:N170" si="70">H185+H200+H215+H230+H245</f>
        <v>139.56158471359998</v>
      </c>
      <c r="I170" s="144">
        <f t="shared" si="70"/>
        <v>312.28553092799996</v>
      </c>
      <c r="J170" s="144">
        <f t="shared" si="70"/>
        <v>589.97096960639988</v>
      </c>
      <c r="K170" s="144">
        <f t="shared" si="70"/>
        <v>510.53664194880002</v>
      </c>
      <c r="L170" s="144">
        <f t="shared" si="70"/>
        <v>441.11601279360002</v>
      </c>
      <c r="M170" s="144">
        <f t="shared" si="70"/>
        <v>267.24592953600001</v>
      </c>
      <c r="N170" s="144">
        <f t="shared" si="70"/>
        <v>0</v>
      </c>
    </row>
    <row r="171" spans="1:61" x14ac:dyDescent="0.25">
      <c r="A171" s="154" t="s">
        <v>110</v>
      </c>
      <c r="B171" s="154"/>
      <c r="G171" s="144">
        <f t="shared" ref="G171:N171" si="71">+F171+G170</f>
        <v>128.5193513815</v>
      </c>
      <c r="H171" s="144">
        <f t="shared" si="71"/>
        <v>268.08093609510001</v>
      </c>
      <c r="I171" s="144">
        <f t="shared" si="71"/>
        <v>580.36646702309997</v>
      </c>
      <c r="J171" s="144">
        <f t="shared" si="71"/>
        <v>1170.3374366294997</v>
      </c>
      <c r="K171" s="144">
        <f t="shared" si="71"/>
        <v>1680.8740785782998</v>
      </c>
      <c r="L171" s="144">
        <f t="shared" si="71"/>
        <v>2121.9900913718998</v>
      </c>
      <c r="M171" s="144">
        <f t="shared" si="71"/>
        <v>2389.2360209078997</v>
      </c>
      <c r="N171" s="144">
        <f t="shared" si="71"/>
        <v>2389.2360209078997</v>
      </c>
    </row>
    <row r="172" spans="1:61" x14ac:dyDescent="0.25">
      <c r="A172" s="154"/>
      <c r="B172" s="154"/>
    </row>
    <row r="173" spans="1:61" x14ac:dyDescent="0.25">
      <c r="A173" s="192" t="s">
        <v>111</v>
      </c>
      <c r="B173" s="192"/>
      <c r="G173" s="144">
        <f t="shared" ref="G173:BH173" si="72">F176</f>
        <v>0</v>
      </c>
      <c r="H173" s="144">
        <f t="shared" si="72"/>
        <v>124.66377084005501</v>
      </c>
      <c r="I173" s="144">
        <f t="shared" si="72"/>
        <v>256.18292747080199</v>
      </c>
      <c r="J173" s="144">
        <f t="shared" si="72"/>
        <v>551.05746438810888</v>
      </c>
      <c r="K173" s="144">
        <f t="shared" si="72"/>
        <v>1105.9183108956238</v>
      </c>
      <c r="L173" s="144">
        <f t="shared" si="72"/>
        <v>1566.0287304870749</v>
      </c>
      <c r="M173" s="144">
        <f t="shared" si="72"/>
        <v>1943.485040539518</v>
      </c>
      <c r="N173" s="144">
        <f t="shared" si="72"/>
        <v>2139.0538894482811</v>
      </c>
      <c r="O173" s="144">
        <f t="shared" si="72"/>
        <v>2067.3768088210441</v>
      </c>
      <c r="P173" s="144">
        <f t="shared" si="72"/>
        <v>1995.699728193807</v>
      </c>
      <c r="Q173" s="144">
        <f t="shared" si="72"/>
        <v>1924.02264756657</v>
      </c>
      <c r="R173" s="144">
        <f t="shared" si="72"/>
        <v>1852.3455669393329</v>
      </c>
      <c r="S173" s="144">
        <f t="shared" si="72"/>
        <v>1780.6684863120959</v>
      </c>
      <c r="T173" s="144">
        <f t="shared" si="72"/>
        <v>1708.9914056848588</v>
      </c>
      <c r="U173" s="144">
        <f t="shared" si="72"/>
        <v>1637.3143250576218</v>
      </c>
      <c r="V173" s="144">
        <f t="shared" si="72"/>
        <v>1565.6372444303847</v>
      </c>
      <c r="W173" s="144">
        <f t="shared" si="72"/>
        <v>1493.9601638031477</v>
      </c>
      <c r="X173" s="144">
        <f t="shared" si="72"/>
        <v>1422.2830831759106</v>
      </c>
      <c r="Y173" s="144">
        <f t="shared" si="72"/>
        <v>1350.6060025486736</v>
      </c>
      <c r="Z173" s="144">
        <f t="shared" si="72"/>
        <v>1278.9289219214365</v>
      </c>
      <c r="AA173" s="144">
        <f t="shared" si="72"/>
        <v>1207.2518412941995</v>
      </c>
      <c r="AB173" s="144">
        <f t="shared" si="72"/>
        <v>1135.5747606669624</v>
      </c>
      <c r="AC173" s="144">
        <f t="shared" si="72"/>
        <v>1063.8976800397254</v>
      </c>
      <c r="AD173" s="144">
        <f t="shared" si="72"/>
        <v>992.22059941248835</v>
      </c>
      <c r="AE173" s="144">
        <f t="shared" si="72"/>
        <v>920.54351878525131</v>
      </c>
      <c r="AF173" s="144">
        <f t="shared" si="72"/>
        <v>848.86643815801426</v>
      </c>
      <c r="AG173" s="144">
        <f t="shared" si="72"/>
        <v>777.18935753077722</v>
      </c>
      <c r="AH173" s="144">
        <f t="shared" si="72"/>
        <v>705.51227690354017</v>
      </c>
      <c r="AI173" s="144">
        <f t="shared" si="72"/>
        <v>633.83519627630312</v>
      </c>
      <c r="AJ173" s="144">
        <f t="shared" si="72"/>
        <v>562.15811564906608</v>
      </c>
      <c r="AK173" s="144">
        <f t="shared" si="72"/>
        <v>490.48103502182909</v>
      </c>
      <c r="AL173" s="144">
        <f t="shared" si="72"/>
        <v>418.8039543945921</v>
      </c>
      <c r="AM173" s="144">
        <f t="shared" si="72"/>
        <v>347.12687376735511</v>
      </c>
      <c r="AN173" s="144">
        <f t="shared" si="72"/>
        <v>275.44979314011812</v>
      </c>
      <c r="AO173" s="144">
        <f t="shared" si="72"/>
        <v>203.77271251288113</v>
      </c>
      <c r="AP173" s="144">
        <f t="shared" si="72"/>
        <v>132.09563188564414</v>
      </c>
      <c r="AQ173" s="144">
        <f t="shared" si="72"/>
        <v>60.418551258407149</v>
      </c>
      <c r="AR173" s="144">
        <f t="shared" si="72"/>
        <v>5.2151838146346989</v>
      </c>
      <c r="AS173" s="144">
        <f t="shared" si="72"/>
        <v>-7.1054273576010019E-14</v>
      </c>
      <c r="AT173" s="144">
        <f t="shared" si="72"/>
        <v>-7.1054273576010019E-14</v>
      </c>
      <c r="AU173" s="144">
        <f t="shared" si="72"/>
        <v>-7.1054273576010019E-14</v>
      </c>
      <c r="AV173" s="144">
        <f t="shared" si="72"/>
        <v>-7.1054273576010019E-14</v>
      </c>
      <c r="AW173" s="144">
        <f t="shared" si="72"/>
        <v>-7.1054273576010019E-14</v>
      </c>
      <c r="AX173" s="144">
        <f t="shared" si="72"/>
        <v>-7.1054273576010019E-14</v>
      </c>
      <c r="AY173" s="144">
        <f t="shared" si="72"/>
        <v>-7.1054273576010019E-14</v>
      </c>
      <c r="AZ173" s="144">
        <f t="shared" si="72"/>
        <v>-7.1054273576010019E-14</v>
      </c>
      <c r="BA173" s="144">
        <f t="shared" si="72"/>
        <v>-7.1054273576010019E-14</v>
      </c>
      <c r="BB173" s="144">
        <f t="shared" si="72"/>
        <v>-7.1054273576010019E-14</v>
      </c>
      <c r="BC173" s="144">
        <f t="shared" si="72"/>
        <v>-7.1054273576010019E-14</v>
      </c>
      <c r="BD173" s="144">
        <f t="shared" si="72"/>
        <v>-7.1054273576010019E-14</v>
      </c>
      <c r="BE173" s="144">
        <f t="shared" si="72"/>
        <v>-7.1054273576010019E-14</v>
      </c>
      <c r="BF173" s="144">
        <f t="shared" si="72"/>
        <v>-7.1054273576010019E-14</v>
      </c>
      <c r="BG173" s="144">
        <f t="shared" si="72"/>
        <v>-7.1054273576010019E-14</v>
      </c>
      <c r="BH173" s="144">
        <f t="shared" si="72"/>
        <v>-7.1054273576010019E-14</v>
      </c>
      <c r="BI173" s="144"/>
    </row>
    <row r="174" spans="1:61" x14ac:dyDescent="0.25">
      <c r="A174" s="192" t="s">
        <v>112</v>
      </c>
      <c r="B174" s="192"/>
      <c r="D174" s="144">
        <f>SUM(G174:N174)</f>
        <v>2389.2360209078997</v>
      </c>
      <c r="E174" s="144"/>
      <c r="F174" s="144"/>
      <c r="G174" s="144">
        <f>G170</f>
        <v>128.5193513815</v>
      </c>
      <c r="H174" s="144">
        <f>H170</f>
        <v>139.56158471359998</v>
      </c>
      <c r="I174" s="144">
        <f>I170</f>
        <v>312.28553092799996</v>
      </c>
      <c r="J174" s="144">
        <f t="shared" ref="J174:BH174" si="73">J170</f>
        <v>589.97096960639988</v>
      </c>
      <c r="K174" s="144">
        <f t="shared" si="73"/>
        <v>510.53664194880002</v>
      </c>
      <c r="L174" s="144">
        <f t="shared" si="73"/>
        <v>441.11601279360002</v>
      </c>
      <c r="M174" s="144">
        <f t="shared" si="73"/>
        <v>267.24592953600001</v>
      </c>
      <c r="N174" s="144">
        <f t="shared" si="73"/>
        <v>0</v>
      </c>
      <c r="O174" s="144">
        <f t="shared" si="73"/>
        <v>0</v>
      </c>
      <c r="P174" s="144">
        <f t="shared" si="73"/>
        <v>0</v>
      </c>
      <c r="Q174" s="144">
        <f t="shared" si="73"/>
        <v>0</v>
      </c>
      <c r="R174" s="144">
        <f t="shared" si="73"/>
        <v>0</v>
      </c>
      <c r="S174" s="144">
        <f t="shared" si="73"/>
        <v>0</v>
      </c>
      <c r="T174" s="144">
        <f t="shared" si="73"/>
        <v>0</v>
      </c>
      <c r="U174" s="144">
        <f t="shared" si="73"/>
        <v>0</v>
      </c>
      <c r="V174" s="144">
        <f t="shared" si="73"/>
        <v>0</v>
      </c>
      <c r="W174" s="144">
        <f t="shared" si="73"/>
        <v>0</v>
      </c>
      <c r="X174" s="144">
        <f t="shared" si="73"/>
        <v>0</v>
      </c>
      <c r="Y174" s="144">
        <f t="shared" si="73"/>
        <v>0</v>
      </c>
      <c r="Z174" s="144">
        <f t="shared" si="73"/>
        <v>0</v>
      </c>
      <c r="AA174" s="144">
        <f t="shared" si="73"/>
        <v>0</v>
      </c>
      <c r="AB174" s="144">
        <f t="shared" si="73"/>
        <v>0</v>
      </c>
      <c r="AC174" s="144">
        <f t="shared" si="73"/>
        <v>0</v>
      </c>
      <c r="AD174" s="144">
        <f t="shared" si="73"/>
        <v>0</v>
      </c>
      <c r="AE174" s="144">
        <f t="shared" si="73"/>
        <v>0</v>
      </c>
      <c r="AF174" s="144">
        <f t="shared" si="73"/>
        <v>0</v>
      </c>
      <c r="AG174" s="144">
        <f t="shared" si="73"/>
        <v>0</v>
      </c>
      <c r="AH174" s="144">
        <f t="shared" si="73"/>
        <v>0</v>
      </c>
      <c r="AI174" s="144">
        <f t="shared" si="73"/>
        <v>0</v>
      </c>
      <c r="AJ174" s="144">
        <f t="shared" si="73"/>
        <v>0</v>
      </c>
      <c r="AK174" s="144">
        <f t="shared" si="73"/>
        <v>0</v>
      </c>
      <c r="AL174" s="144">
        <f t="shared" si="73"/>
        <v>0</v>
      </c>
      <c r="AM174" s="144">
        <f t="shared" si="73"/>
        <v>0</v>
      </c>
      <c r="AN174" s="144">
        <f t="shared" si="73"/>
        <v>0</v>
      </c>
      <c r="AO174" s="144">
        <f t="shared" si="73"/>
        <v>0</v>
      </c>
      <c r="AP174" s="144">
        <f t="shared" si="73"/>
        <v>0</v>
      </c>
      <c r="AQ174" s="144">
        <f t="shared" si="73"/>
        <v>0</v>
      </c>
      <c r="AR174" s="144">
        <f t="shared" si="73"/>
        <v>0</v>
      </c>
      <c r="AS174" s="144">
        <f t="shared" si="73"/>
        <v>0</v>
      </c>
      <c r="AT174" s="144">
        <f t="shared" si="73"/>
        <v>0</v>
      </c>
      <c r="AU174" s="144">
        <f t="shared" si="73"/>
        <v>0</v>
      </c>
      <c r="AV174" s="144">
        <f t="shared" si="73"/>
        <v>0</v>
      </c>
      <c r="AW174" s="144">
        <f t="shared" si="73"/>
        <v>0</v>
      </c>
      <c r="AX174" s="144">
        <f t="shared" si="73"/>
        <v>0</v>
      </c>
      <c r="AY174" s="144">
        <f t="shared" si="73"/>
        <v>0</v>
      </c>
      <c r="AZ174" s="144">
        <f t="shared" si="73"/>
        <v>0</v>
      </c>
      <c r="BA174" s="144">
        <f t="shared" si="73"/>
        <v>0</v>
      </c>
      <c r="BB174" s="144">
        <f t="shared" si="73"/>
        <v>0</v>
      </c>
      <c r="BC174" s="144">
        <f t="shared" si="73"/>
        <v>0</v>
      </c>
      <c r="BD174" s="144">
        <f t="shared" si="73"/>
        <v>0</v>
      </c>
      <c r="BE174" s="144">
        <f t="shared" si="73"/>
        <v>0</v>
      </c>
      <c r="BF174" s="144">
        <f t="shared" si="73"/>
        <v>0</v>
      </c>
      <c r="BG174" s="144">
        <f t="shared" si="73"/>
        <v>0</v>
      </c>
      <c r="BH174" s="144">
        <f t="shared" si="73"/>
        <v>0</v>
      </c>
      <c r="BI174" s="144"/>
    </row>
    <row r="175" spans="1:61" x14ac:dyDescent="0.25">
      <c r="A175" s="192" t="s">
        <v>113</v>
      </c>
      <c r="B175" s="192"/>
      <c r="C175" s="147"/>
      <c r="D175" s="144">
        <f>SUM(G175:BH175)</f>
        <v>-2389.2360209079002</v>
      </c>
      <c r="G175" s="144">
        <f>G190+G205+G220+G235+G250</f>
        <v>-3.8555805414449997</v>
      </c>
      <c r="H175" s="144">
        <f t="shared" ref="H175:BH175" si="74">H190+H205+H220+H235+H250</f>
        <v>-8.0424280828530001</v>
      </c>
      <c r="I175" s="144">
        <f t="shared" si="74"/>
        <v>-17.410994010692995</v>
      </c>
      <c r="J175" s="144">
        <f t="shared" si="74"/>
        <v>-35.110123098884998</v>
      </c>
      <c r="K175" s="144">
        <f t="shared" si="74"/>
        <v>-50.426222357348998</v>
      </c>
      <c r="L175" s="144">
        <f t="shared" si="74"/>
        <v>-63.659702741156998</v>
      </c>
      <c r="M175" s="144">
        <f t="shared" si="74"/>
        <v>-71.67708062723699</v>
      </c>
      <c r="N175" s="144">
        <f t="shared" si="74"/>
        <v>-71.67708062723699</v>
      </c>
      <c r="O175" s="144">
        <f t="shared" si="74"/>
        <v>-71.67708062723699</v>
      </c>
      <c r="P175" s="144">
        <f t="shared" si="74"/>
        <v>-71.67708062723699</v>
      </c>
      <c r="Q175" s="144">
        <f t="shared" si="74"/>
        <v>-71.67708062723699</v>
      </c>
      <c r="R175" s="144">
        <f t="shared" si="74"/>
        <v>-71.67708062723699</v>
      </c>
      <c r="S175" s="144">
        <f t="shared" si="74"/>
        <v>-71.67708062723699</v>
      </c>
      <c r="T175" s="144">
        <f t="shared" si="74"/>
        <v>-71.67708062723699</v>
      </c>
      <c r="U175" s="144">
        <f t="shared" si="74"/>
        <v>-71.67708062723699</v>
      </c>
      <c r="V175" s="144">
        <f t="shared" si="74"/>
        <v>-71.67708062723699</v>
      </c>
      <c r="W175" s="144">
        <f t="shared" si="74"/>
        <v>-71.67708062723699</v>
      </c>
      <c r="X175" s="144">
        <f t="shared" si="74"/>
        <v>-71.67708062723699</v>
      </c>
      <c r="Y175" s="144">
        <f t="shared" si="74"/>
        <v>-71.67708062723699</v>
      </c>
      <c r="Z175" s="144">
        <f t="shared" si="74"/>
        <v>-71.67708062723699</v>
      </c>
      <c r="AA175" s="144">
        <f t="shared" si="74"/>
        <v>-71.67708062723699</v>
      </c>
      <c r="AB175" s="144">
        <f t="shared" si="74"/>
        <v>-71.67708062723699</v>
      </c>
      <c r="AC175" s="144">
        <f t="shared" si="74"/>
        <v>-71.67708062723699</v>
      </c>
      <c r="AD175" s="144">
        <f t="shared" si="74"/>
        <v>-71.67708062723699</v>
      </c>
      <c r="AE175" s="144">
        <f t="shared" si="74"/>
        <v>-71.67708062723699</v>
      </c>
      <c r="AF175" s="144">
        <f t="shared" si="74"/>
        <v>-71.67708062723699</v>
      </c>
      <c r="AG175" s="144">
        <f t="shared" si="74"/>
        <v>-71.67708062723699</v>
      </c>
      <c r="AH175" s="144">
        <f t="shared" si="74"/>
        <v>-71.67708062723699</v>
      </c>
      <c r="AI175" s="144">
        <f t="shared" si="74"/>
        <v>-71.67708062723699</v>
      </c>
      <c r="AJ175" s="144">
        <f t="shared" si="74"/>
        <v>-71.67708062723699</v>
      </c>
      <c r="AK175" s="144">
        <f t="shared" si="74"/>
        <v>-71.67708062723699</v>
      </c>
      <c r="AL175" s="144">
        <f t="shared" si="74"/>
        <v>-71.67708062723699</v>
      </c>
      <c r="AM175" s="144">
        <f t="shared" si="74"/>
        <v>-71.67708062723699</v>
      </c>
      <c r="AN175" s="144">
        <f t="shared" si="74"/>
        <v>-71.67708062723699</v>
      </c>
      <c r="AO175" s="144">
        <f t="shared" si="74"/>
        <v>-71.67708062723699</v>
      </c>
      <c r="AP175" s="144">
        <f t="shared" si="74"/>
        <v>-71.67708062723699</v>
      </c>
      <c r="AQ175" s="144">
        <f t="shared" si="74"/>
        <v>-55.20336744377245</v>
      </c>
      <c r="AR175" s="144">
        <f t="shared" si="74"/>
        <v>-5.21518381463477</v>
      </c>
      <c r="AS175" s="144">
        <f t="shared" si="74"/>
        <v>0</v>
      </c>
      <c r="AT175" s="144">
        <f t="shared" si="74"/>
        <v>0</v>
      </c>
      <c r="AU175" s="144">
        <f t="shared" si="74"/>
        <v>0</v>
      </c>
      <c r="AV175" s="144">
        <f t="shared" si="74"/>
        <v>0</v>
      </c>
      <c r="AW175" s="144">
        <f t="shared" si="74"/>
        <v>0</v>
      </c>
      <c r="AX175" s="144">
        <f t="shared" si="74"/>
        <v>0</v>
      </c>
      <c r="AY175" s="144">
        <f t="shared" si="74"/>
        <v>0</v>
      </c>
      <c r="AZ175" s="144">
        <f t="shared" si="74"/>
        <v>0</v>
      </c>
      <c r="BA175" s="144">
        <f t="shared" si="74"/>
        <v>0</v>
      </c>
      <c r="BB175" s="144">
        <f t="shared" si="74"/>
        <v>0</v>
      </c>
      <c r="BC175" s="144">
        <f t="shared" si="74"/>
        <v>0</v>
      </c>
      <c r="BD175" s="144">
        <f t="shared" si="74"/>
        <v>0</v>
      </c>
      <c r="BE175" s="144">
        <f t="shared" si="74"/>
        <v>0</v>
      </c>
      <c r="BF175" s="144">
        <f t="shared" si="74"/>
        <v>0</v>
      </c>
      <c r="BG175" s="144">
        <f t="shared" si="74"/>
        <v>0</v>
      </c>
      <c r="BH175" s="144">
        <f t="shared" si="74"/>
        <v>0</v>
      </c>
      <c r="BI175" s="144"/>
    </row>
    <row r="176" spans="1:61" x14ac:dyDescent="0.25">
      <c r="A176" s="193" t="s">
        <v>114</v>
      </c>
      <c r="B176" s="193"/>
      <c r="D176" s="92">
        <f>SUM(D173:D175)</f>
        <v>0</v>
      </c>
      <c r="G176" s="92">
        <f>SUM(G173:G175)</f>
        <v>124.66377084005501</v>
      </c>
      <c r="H176" s="92">
        <f>SUM(H173:H175)</f>
        <v>256.18292747080199</v>
      </c>
      <c r="I176" s="92">
        <f>SUM(I173:I175)</f>
        <v>551.05746438810888</v>
      </c>
      <c r="J176" s="92">
        <f t="shared" ref="J176:BH176" si="75">SUM(J173:J175)</f>
        <v>1105.9183108956238</v>
      </c>
      <c r="K176" s="92">
        <f t="shared" si="75"/>
        <v>1566.0287304870749</v>
      </c>
      <c r="L176" s="92">
        <f t="shared" si="75"/>
        <v>1943.485040539518</v>
      </c>
      <c r="M176" s="92">
        <f t="shared" si="75"/>
        <v>2139.0538894482811</v>
      </c>
      <c r="N176" s="92">
        <f t="shared" si="75"/>
        <v>2067.3768088210441</v>
      </c>
      <c r="O176" s="92">
        <f t="shared" si="75"/>
        <v>1995.699728193807</v>
      </c>
      <c r="P176" s="92">
        <f t="shared" si="75"/>
        <v>1924.02264756657</v>
      </c>
      <c r="Q176" s="92">
        <f t="shared" si="75"/>
        <v>1852.3455669393329</v>
      </c>
      <c r="R176" s="92">
        <f t="shared" si="75"/>
        <v>1780.6684863120959</v>
      </c>
      <c r="S176" s="92">
        <f t="shared" si="75"/>
        <v>1708.9914056848588</v>
      </c>
      <c r="T176" s="92">
        <f t="shared" si="75"/>
        <v>1637.3143250576218</v>
      </c>
      <c r="U176" s="92">
        <f t="shared" si="75"/>
        <v>1565.6372444303847</v>
      </c>
      <c r="V176" s="92">
        <f t="shared" si="75"/>
        <v>1493.9601638031477</v>
      </c>
      <c r="W176" s="92">
        <f t="shared" si="75"/>
        <v>1422.2830831759106</v>
      </c>
      <c r="X176" s="92">
        <f t="shared" si="75"/>
        <v>1350.6060025486736</v>
      </c>
      <c r="Y176" s="92">
        <f t="shared" si="75"/>
        <v>1278.9289219214365</v>
      </c>
      <c r="Z176" s="92">
        <f t="shared" si="75"/>
        <v>1207.2518412941995</v>
      </c>
      <c r="AA176" s="92">
        <f t="shared" si="75"/>
        <v>1135.5747606669624</v>
      </c>
      <c r="AB176" s="92">
        <f t="shared" si="75"/>
        <v>1063.8976800397254</v>
      </c>
      <c r="AC176" s="92">
        <f t="shared" si="75"/>
        <v>992.22059941248835</v>
      </c>
      <c r="AD176" s="92">
        <f t="shared" si="75"/>
        <v>920.54351878525131</v>
      </c>
      <c r="AE176" s="92">
        <f t="shared" si="75"/>
        <v>848.86643815801426</v>
      </c>
      <c r="AF176" s="92">
        <f t="shared" si="75"/>
        <v>777.18935753077722</v>
      </c>
      <c r="AG176" s="92">
        <f t="shared" si="75"/>
        <v>705.51227690354017</v>
      </c>
      <c r="AH176" s="92">
        <f t="shared" si="75"/>
        <v>633.83519627630312</v>
      </c>
      <c r="AI176" s="92">
        <f t="shared" si="75"/>
        <v>562.15811564906608</v>
      </c>
      <c r="AJ176" s="92">
        <f t="shared" si="75"/>
        <v>490.48103502182909</v>
      </c>
      <c r="AK176" s="92">
        <f t="shared" si="75"/>
        <v>418.8039543945921</v>
      </c>
      <c r="AL176" s="92">
        <f t="shared" si="75"/>
        <v>347.12687376735511</v>
      </c>
      <c r="AM176" s="92">
        <f t="shared" si="75"/>
        <v>275.44979314011812</v>
      </c>
      <c r="AN176" s="92">
        <f t="shared" si="75"/>
        <v>203.77271251288113</v>
      </c>
      <c r="AO176" s="92">
        <f t="shared" si="75"/>
        <v>132.09563188564414</v>
      </c>
      <c r="AP176" s="92">
        <f t="shared" si="75"/>
        <v>60.418551258407149</v>
      </c>
      <c r="AQ176" s="92">
        <f t="shared" si="75"/>
        <v>5.2151838146346989</v>
      </c>
      <c r="AR176" s="92">
        <f t="shared" si="75"/>
        <v>-7.1054273576010019E-14</v>
      </c>
      <c r="AS176" s="92">
        <f t="shared" si="75"/>
        <v>-7.1054273576010019E-14</v>
      </c>
      <c r="AT176" s="92">
        <f t="shared" si="75"/>
        <v>-7.1054273576010019E-14</v>
      </c>
      <c r="AU176" s="92">
        <f t="shared" si="75"/>
        <v>-7.1054273576010019E-14</v>
      </c>
      <c r="AV176" s="92">
        <f t="shared" si="75"/>
        <v>-7.1054273576010019E-14</v>
      </c>
      <c r="AW176" s="92">
        <f t="shared" si="75"/>
        <v>-7.1054273576010019E-14</v>
      </c>
      <c r="AX176" s="92">
        <f t="shared" si="75"/>
        <v>-7.1054273576010019E-14</v>
      </c>
      <c r="AY176" s="92">
        <f t="shared" si="75"/>
        <v>-7.1054273576010019E-14</v>
      </c>
      <c r="AZ176" s="92">
        <f t="shared" si="75"/>
        <v>-7.1054273576010019E-14</v>
      </c>
      <c r="BA176" s="92">
        <f t="shared" si="75"/>
        <v>-7.1054273576010019E-14</v>
      </c>
      <c r="BB176" s="92">
        <f t="shared" si="75"/>
        <v>-7.1054273576010019E-14</v>
      </c>
      <c r="BC176" s="92">
        <f t="shared" si="75"/>
        <v>-7.1054273576010019E-14</v>
      </c>
      <c r="BD176" s="92">
        <f t="shared" si="75"/>
        <v>-7.1054273576010019E-14</v>
      </c>
      <c r="BE176" s="92">
        <f t="shared" si="75"/>
        <v>-7.1054273576010019E-14</v>
      </c>
      <c r="BF176" s="92">
        <f t="shared" si="75"/>
        <v>-7.1054273576010019E-14</v>
      </c>
      <c r="BG176" s="92">
        <f t="shared" si="75"/>
        <v>-7.1054273576010019E-14</v>
      </c>
      <c r="BH176" s="92">
        <f t="shared" si="75"/>
        <v>-7.1054273576010019E-14</v>
      </c>
    </row>
    <row r="177" spans="1:61" x14ac:dyDescent="0.25">
      <c r="A177" s="154"/>
      <c r="B177" s="154"/>
    </row>
    <row r="178" spans="1:61" x14ac:dyDescent="0.25">
      <c r="A178" s="154" t="s">
        <v>115</v>
      </c>
      <c r="B178" s="154"/>
      <c r="G178" s="83">
        <f>G176</f>
        <v>124.66377084005501</v>
      </c>
      <c r="H178" s="83">
        <f>H176</f>
        <v>256.18292747080199</v>
      </c>
      <c r="I178" s="83">
        <f>I176</f>
        <v>551.05746438810888</v>
      </c>
      <c r="J178" s="83">
        <f>J176</f>
        <v>1105.9183108956238</v>
      </c>
      <c r="K178" s="83">
        <f t="shared" ref="K178:BH178" si="76">K176</f>
        <v>1566.0287304870749</v>
      </c>
      <c r="L178" s="83">
        <f t="shared" si="76"/>
        <v>1943.485040539518</v>
      </c>
      <c r="M178" s="83">
        <f t="shared" si="76"/>
        <v>2139.0538894482811</v>
      </c>
      <c r="N178" s="83">
        <f t="shared" si="76"/>
        <v>2067.3768088210441</v>
      </c>
      <c r="O178" s="83">
        <f t="shared" si="76"/>
        <v>1995.699728193807</v>
      </c>
      <c r="P178" s="83">
        <f t="shared" si="76"/>
        <v>1924.02264756657</v>
      </c>
      <c r="Q178" s="83">
        <f t="shared" si="76"/>
        <v>1852.3455669393329</v>
      </c>
      <c r="R178" s="83">
        <f t="shared" si="76"/>
        <v>1780.6684863120959</v>
      </c>
      <c r="S178" s="83">
        <f t="shared" si="76"/>
        <v>1708.9914056848588</v>
      </c>
      <c r="T178" s="83">
        <f t="shared" si="76"/>
        <v>1637.3143250576218</v>
      </c>
      <c r="U178" s="83">
        <f t="shared" si="76"/>
        <v>1565.6372444303847</v>
      </c>
      <c r="V178" s="83">
        <f t="shared" si="76"/>
        <v>1493.9601638031477</v>
      </c>
      <c r="W178" s="83">
        <f t="shared" si="76"/>
        <v>1422.2830831759106</v>
      </c>
      <c r="X178" s="83">
        <f t="shared" si="76"/>
        <v>1350.6060025486736</v>
      </c>
      <c r="Y178" s="83">
        <f t="shared" si="76"/>
        <v>1278.9289219214365</v>
      </c>
      <c r="Z178" s="83">
        <f t="shared" si="76"/>
        <v>1207.2518412941995</v>
      </c>
      <c r="AA178" s="83">
        <f t="shared" si="76"/>
        <v>1135.5747606669624</v>
      </c>
      <c r="AB178" s="83">
        <f t="shared" si="76"/>
        <v>1063.8976800397254</v>
      </c>
      <c r="AC178" s="83">
        <f t="shared" si="76"/>
        <v>992.22059941248835</v>
      </c>
      <c r="AD178" s="83">
        <f t="shared" si="76"/>
        <v>920.54351878525131</v>
      </c>
      <c r="AE178" s="83">
        <f t="shared" si="76"/>
        <v>848.86643815801426</v>
      </c>
      <c r="AF178" s="83">
        <f t="shared" si="76"/>
        <v>777.18935753077722</v>
      </c>
      <c r="AG178" s="83">
        <f t="shared" si="76"/>
        <v>705.51227690354017</v>
      </c>
      <c r="AH178" s="83">
        <f t="shared" si="76"/>
        <v>633.83519627630312</v>
      </c>
      <c r="AI178" s="83">
        <f t="shared" si="76"/>
        <v>562.15811564906608</v>
      </c>
      <c r="AJ178" s="83">
        <f t="shared" si="76"/>
        <v>490.48103502182909</v>
      </c>
      <c r="AK178" s="83">
        <f t="shared" si="76"/>
        <v>418.8039543945921</v>
      </c>
      <c r="AL178" s="83">
        <f t="shared" si="76"/>
        <v>347.12687376735511</v>
      </c>
      <c r="AM178" s="83">
        <f t="shared" si="76"/>
        <v>275.44979314011812</v>
      </c>
      <c r="AN178" s="83">
        <f t="shared" si="76"/>
        <v>203.77271251288113</v>
      </c>
      <c r="AO178" s="83">
        <f t="shared" si="76"/>
        <v>132.09563188564414</v>
      </c>
      <c r="AP178" s="83">
        <f t="shared" si="76"/>
        <v>60.418551258407149</v>
      </c>
      <c r="AQ178" s="83">
        <f t="shared" si="76"/>
        <v>5.2151838146346989</v>
      </c>
      <c r="AR178" s="83">
        <f t="shared" si="76"/>
        <v>-7.1054273576010019E-14</v>
      </c>
      <c r="AS178" s="83">
        <f t="shared" si="76"/>
        <v>-7.1054273576010019E-14</v>
      </c>
      <c r="AT178" s="83">
        <f t="shared" si="76"/>
        <v>-7.1054273576010019E-14</v>
      </c>
      <c r="AU178" s="83">
        <f t="shared" si="76"/>
        <v>-7.1054273576010019E-14</v>
      </c>
      <c r="AV178" s="83">
        <f t="shared" si="76"/>
        <v>-7.1054273576010019E-14</v>
      </c>
      <c r="AW178" s="83">
        <f t="shared" si="76"/>
        <v>-7.1054273576010019E-14</v>
      </c>
      <c r="AX178" s="83">
        <f t="shared" si="76"/>
        <v>-7.1054273576010019E-14</v>
      </c>
      <c r="AY178" s="83">
        <f t="shared" si="76"/>
        <v>-7.1054273576010019E-14</v>
      </c>
      <c r="AZ178" s="83">
        <f t="shared" si="76"/>
        <v>-7.1054273576010019E-14</v>
      </c>
      <c r="BA178" s="83">
        <f t="shared" si="76"/>
        <v>-7.1054273576010019E-14</v>
      </c>
      <c r="BB178" s="83">
        <f t="shared" si="76"/>
        <v>-7.1054273576010019E-14</v>
      </c>
      <c r="BC178" s="83">
        <f t="shared" si="76"/>
        <v>-7.1054273576010019E-14</v>
      </c>
      <c r="BD178" s="83">
        <f t="shared" si="76"/>
        <v>-7.1054273576010019E-14</v>
      </c>
      <c r="BE178" s="83">
        <f t="shared" si="76"/>
        <v>-7.1054273576010019E-14</v>
      </c>
      <c r="BF178" s="83">
        <f t="shared" si="76"/>
        <v>-7.1054273576010019E-14</v>
      </c>
      <c r="BG178" s="83">
        <f t="shared" si="76"/>
        <v>-7.1054273576010019E-14</v>
      </c>
      <c r="BH178" s="83">
        <f t="shared" si="76"/>
        <v>-7.1054273576010019E-14</v>
      </c>
    </row>
    <row r="179" spans="1:61" x14ac:dyDescent="0.25">
      <c r="A179" s="194" t="s">
        <v>133</v>
      </c>
      <c r="B179" s="194"/>
      <c r="C179" s="61">
        <f>$C$97</f>
        <v>2</v>
      </c>
      <c r="D179" s="195"/>
      <c r="G179" s="83">
        <f t="shared" ref="G179:BH179" ca="1" si="77">SUM(OFFSET(G178,0,0,1,-MIN($C179,G$91+1)))/$C179</f>
        <v>62.331885420027504</v>
      </c>
      <c r="H179" s="83">
        <f t="shared" ca="1" si="77"/>
        <v>190.4233491554285</v>
      </c>
      <c r="I179" s="83">
        <f t="shared" ca="1" si="77"/>
        <v>403.62019592945546</v>
      </c>
      <c r="J179" s="83">
        <f t="shared" ca="1" si="77"/>
        <v>828.48788764186634</v>
      </c>
      <c r="K179" s="83">
        <f t="shared" ca="1" si="77"/>
        <v>1335.9735206913492</v>
      </c>
      <c r="L179" s="83">
        <f t="shared" ca="1" si="77"/>
        <v>1754.7568855132963</v>
      </c>
      <c r="M179" s="83">
        <f t="shared" ca="1" si="77"/>
        <v>2041.2694649938994</v>
      </c>
      <c r="N179" s="83">
        <f t="shared" ca="1" si="77"/>
        <v>2103.2153491346626</v>
      </c>
      <c r="O179" s="83">
        <f t="shared" ca="1" si="77"/>
        <v>2031.5382685074255</v>
      </c>
      <c r="P179" s="83">
        <f t="shared" ca="1" si="77"/>
        <v>1959.8611878801885</v>
      </c>
      <c r="Q179" s="83">
        <f t="shared" ca="1" si="77"/>
        <v>1888.1841072529514</v>
      </c>
      <c r="R179" s="83">
        <f t="shared" ca="1" si="77"/>
        <v>1816.5070266257144</v>
      </c>
      <c r="S179" s="83">
        <f t="shared" ca="1" si="77"/>
        <v>1744.8299459984773</v>
      </c>
      <c r="T179" s="83">
        <f t="shared" ca="1" si="77"/>
        <v>1673.1528653712403</v>
      </c>
      <c r="U179" s="83">
        <f t="shared" ca="1" si="77"/>
        <v>1601.4757847440032</v>
      </c>
      <c r="V179" s="83">
        <f t="shared" ca="1" si="77"/>
        <v>1529.7987041167662</v>
      </c>
      <c r="W179" s="83">
        <f t="shared" ca="1" si="77"/>
        <v>1458.1216234895292</v>
      </c>
      <c r="X179" s="83">
        <f t="shared" ca="1" si="77"/>
        <v>1386.4445428622921</v>
      </c>
      <c r="Y179" s="83">
        <f t="shared" ca="1" si="77"/>
        <v>1314.7674622350551</v>
      </c>
      <c r="Z179" s="83">
        <f t="shared" ca="1" si="77"/>
        <v>1243.090381607818</v>
      </c>
      <c r="AA179" s="83">
        <f t="shared" ca="1" si="77"/>
        <v>1171.413300980581</v>
      </c>
      <c r="AB179" s="83">
        <f t="shared" ca="1" si="77"/>
        <v>1099.7362203533439</v>
      </c>
      <c r="AC179" s="83">
        <f t="shared" ca="1" si="77"/>
        <v>1028.0591397261069</v>
      </c>
      <c r="AD179" s="83">
        <f t="shared" ca="1" si="77"/>
        <v>956.38205909886983</v>
      </c>
      <c r="AE179" s="83">
        <f t="shared" ca="1" si="77"/>
        <v>884.70497847163278</v>
      </c>
      <c r="AF179" s="83">
        <f t="shared" ca="1" si="77"/>
        <v>813.02789784439574</v>
      </c>
      <c r="AG179" s="83">
        <f t="shared" ca="1" si="77"/>
        <v>741.35081721715869</v>
      </c>
      <c r="AH179" s="83">
        <f t="shared" ca="1" si="77"/>
        <v>669.67373658992165</v>
      </c>
      <c r="AI179" s="83">
        <f t="shared" ca="1" si="77"/>
        <v>597.9966559626846</v>
      </c>
      <c r="AJ179" s="83">
        <f t="shared" ca="1" si="77"/>
        <v>526.31957533544755</v>
      </c>
      <c r="AK179" s="83">
        <f t="shared" ca="1" si="77"/>
        <v>454.64249470821062</v>
      </c>
      <c r="AL179" s="83">
        <f t="shared" ca="1" si="77"/>
        <v>382.96541408097357</v>
      </c>
      <c r="AM179" s="83">
        <f t="shared" ca="1" si="77"/>
        <v>311.28833345373664</v>
      </c>
      <c r="AN179" s="83">
        <f t="shared" ca="1" si="77"/>
        <v>239.61125282649962</v>
      </c>
      <c r="AO179" s="83">
        <f t="shared" ca="1" si="77"/>
        <v>167.93417219926263</v>
      </c>
      <c r="AP179" s="83">
        <f t="shared" ca="1" si="77"/>
        <v>96.257091572025644</v>
      </c>
      <c r="AQ179" s="83">
        <f t="shared" ca="1" si="77"/>
        <v>32.816867536520924</v>
      </c>
      <c r="AR179" s="83">
        <f t="shared" ca="1" si="77"/>
        <v>2.6075919073173139</v>
      </c>
      <c r="AS179" s="83">
        <f t="shared" ca="1" si="77"/>
        <v>-7.1054273576010019E-14</v>
      </c>
      <c r="AT179" s="83">
        <f t="shared" ca="1" si="77"/>
        <v>-7.1054273576010019E-14</v>
      </c>
      <c r="AU179" s="83">
        <f t="shared" ca="1" si="77"/>
        <v>-7.1054273576010019E-14</v>
      </c>
      <c r="AV179" s="83">
        <f t="shared" ca="1" si="77"/>
        <v>-7.1054273576010019E-14</v>
      </c>
      <c r="AW179" s="83">
        <f t="shared" ca="1" si="77"/>
        <v>-7.1054273576010019E-14</v>
      </c>
      <c r="AX179" s="83">
        <f t="shared" ca="1" si="77"/>
        <v>-7.1054273576010019E-14</v>
      </c>
      <c r="AY179" s="83">
        <f t="shared" ca="1" si="77"/>
        <v>-7.1054273576010019E-14</v>
      </c>
      <c r="AZ179" s="83">
        <f t="shared" ca="1" si="77"/>
        <v>-7.1054273576010019E-14</v>
      </c>
      <c r="BA179" s="83">
        <f t="shared" ca="1" si="77"/>
        <v>-7.1054273576010019E-14</v>
      </c>
      <c r="BB179" s="83">
        <f t="shared" ca="1" si="77"/>
        <v>-7.1054273576010019E-14</v>
      </c>
      <c r="BC179" s="83">
        <f t="shared" ca="1" si="77"/>
        <v>-7.1054273576010019E-14</v>
      </c>
      <c r="BD179" s="83">
        <f t="shared" ca="1" si="77"/>
        <v>-7.1054273576010019E-14</v>
      </c>
      <c r="BE179" s="83">
        <f t="shared" ca="1" si="77"/>
        <v>-7.1054273576010019E-14</v>
      </c>
      <c r="BF179" s="83">
        <f t="shared" ca="1" si="77"/>
        <v>-7.1054273576010019E-14</v>
      </c>
      <c r="BG179" s="83">
        <f t="shared" ca="1" si="77"/>
        <v>-7.1054273576010019E-14</v>
      </c>
      <c r="BH179" s="83">
        <f t="shared" ca="1" si="77"/>
        <v>-7.1054273576010019E-14</v>
      </c>
    </row>
    <row r="180" spans="1:61" x14ac:dyDescent="0.25">
      <c r="A180" s="194" t="s">
        <v>140</v>
      </c>
      <c r="B180" s="194"/>
      <c r="C180" s="147">
        <f>$C$98</f>
        <v>0.46</v>
      </c>
      <c r="G180" s="83">
        <f t="shared" ref="G180:BG181" ca="1" si="78">G179*$C180</f>
        <v>28.672667293212655</v>
      </c>
      <c r="H180" s="83">
        <f t="shared" ca="1" si="78"/>
        <v>87.594740611497116</v>
      </c>
      <c r="I180" s="83">
        <f t="shared" ca="1" si="78"/>
        <v>185.66529012754953</v>
      </c>
      <c r="J180" s="83">
        <f t="shared" ca="1" si="78"/>
        <v>381.10442831525853</v>
      </c>
      <c r="K180" s="83">
        <f t="shared" ca="1" si="78"/>
        <v>614.54781951802067</v>
      </c>
      <c r="L180" s="83">
        <f t="shared" ca="1" si="78"/>
        <v>807.18816733611629</v>
      </c>
      <c r="M180" s="83">
        <f t="shared" ca="1" si="78"/>
        <v>938.98395389719383</v>
      </c>
      <c r="N180" s="83">
        <f t="shared" ca="1" si="78"/>
        <v>967.47906060194487</v>
      </c>
      <c r="O180" s="83">
        <f t="shared" ca="1" si="78"/>
        <v>934.5076035134158</v>
      </c>
      <c r="P180" s="83">
        <f t="shared" ca="1" si="78"/>
        <v>901.53614642488674</v>
      </c>
      <c r="Q180" s="83">
        <f t="shared" ca="1" si="78"/>
        <v>868.56468933635767</v>
      </c>
      <c r="R180" s="83">
        <f t="shared" ca="1" si="78"/>
        <v>835.59323224782861</v>
      </c>
      <c r="S180" s="83">
        <f t="shared" ca="1" si="78"/>
        <v>802.62177515929966</v>
      </c>
      <c r="T180" s="83">
        <f t="shared" ca="1" si="78"/>
        <v>769.6503180707706</v>
      </c>
      <c r="U180" s="83">
        <f t="shared" ca="1" si="78"/>
        <v>736.67886098224153</v>
      </c>
      <c r="V180" s="83">
        <f t="shared" ca="1" si="78"/>
        <v>703.70740389371247</v>
      </c>
      <c r="W180" s="83">
        <f t="shared" ca="1" si="78"/>
        <v>670.7359468051834</v>
      </c>
      <c r="X180" s="83">
        <f t="shared" ca="1" si="78"/>
        <v>637.76448971665445</v>
      </c>
      <c r="Y180" s="83">
        <f t="shared" ca="1" si="78"/>
        <v>604.79303262812539</v>
      </c>
      <c r="Z180" s="83">
        <f t="shared" ca="1" si="78"/>
        <v>571.82157553959632</v>
      </c>
      <c r="AA180" s="83">
        <f t="shared" ca="1" si="78"/>
        <v>538.85011845106726</v>
      </c>
      <c r="AB180" s="83">
        <f t="shared" ca="1" si="78"/>
        <v>505.87866136253825</v>
      </c>
      <c r="AC180" s="83">
        <f t="shared" ca="1" si="78"/>
        <v>472.90720427400919</v>
      </c>
      <c r="AD180" s="83">
        <f t="shared" ca="1" si="78"/>
        <v>439.93574718548012</v>
      </c>
      <c r="AE180" s="83">
        <f t="shared" ca="1" si="78"/>
        <v>406.96429009695112</v>
      </c>
      <c r="AF180" s="83">
        <f t="shared" ca="1" si="78"/>
        <v>373.99283300842205</v>
      </c>
      <c r="AG180" s="83">
        <f t="shared" ca="1" si="78"/>
        <v>341.02137591989299</v>
      </c>
      <c r="AH180" s="83">
        <f t="shared" ca="1" si="78"/>
        <v>308.04991883136398</v>
      </c>
      <c r="AI180" s="83">
        <f t="shared" ca="1" si="78"/>
        <v>275.07846174283492</v>
      </c>
      <c r="AJ180" s="83">
        <f t="shared" ca="1" si="78"/>
        <v>242.10700465430588</v>
      </c>
      <c r="AK180" s="83">
        <f t="shared" ca="1" si="78"/>
        <v>209.1355475657769</v>
      </c>
      <c r="AL180" s="83">
        <f t="shared" ca="1" si="78"/>
        <v>176.16409047724784</v>
      </c>
      <c r="AM180" s="83">
        <f t="shared" ca="1" si="78"/>
        <v>143.19263338871886</v>
      </c>
      <c r="AN180" s="83">
        <f t="shared" ca="1" si="78"/>
        <v>110.22117630018982</v>
      </c>
      <c r="AO180" s="83">
        <f t="shared" ca="1" si="78"/>
        <v>77.249719211660818</v>
      </c>
      <c r="AP180" s="83">
        <f t="shared" ca="1" si="78"/>
        <v>44.278262123131796</v>
      </c>
      <c r="AQ180" s="83">
        <f t="shared" ca="1" si="78"/>
        <v>15.095759066799626</v>
      </c>
      <c r="AR180" s="83">
        <f t="shared" ca="1" si="78"/>
        <v>1.1994922773659644</v>
      </c>
      <c r="AS180" s="83">
        <f t="shared" ca="1" si="78"/>
        <v>-3.2684965844964612E-14</v>
      </c>
      <c r="AT180" s="83">
        <f t="shared" ca="1" si="78"/>
        <v>-3.2684965844964612E-14</v>
      </c>
      <c r="AU180" s="83">
        <f t="shared" ca="1" si="78"/>
        <v>-3.2684965844964612E-14</v>
      </c>
      <c r="AV180" s="83">
        <f t="shared" ca="1" si="78"/>
        <v>-3.2684965844964612E-14</v>
      </c>
      <c r="AW180" s="83">
        <f t="shared" ca="1" si="78"/>
        <v>-3.2684965844964612E-14</v>
      </c>
      <c r="AX180" s="83">
        <f t="shared" ca="1" si="78"/>
        <v>-3.2684965844964612E-14</v>
      </c>
      <c r="AY180" s="83">
        <f t="shared" ca="1" si="78"/>
        <v>-3.2684965844964612E-14</v>
      </c>
      <c r="AZ180" s="83">
        <f t="shared" ca="1" si="78"/>
        <v>-3.2684965844964612E-14</v>
      </c>
      <c r="BA180" s="83">
        <f t="shared" ca="1" si="78"/>
        <v>-3.2684965844964612E-14</v>
      </c>
      <c r="BB180" s="83">
        <f t="shared" ca="1" si="78"/>
        <v>-3.2684965844964612E-14</v>
      </c>
      <c r="BC180" s="83">
        <f t="shared" ca="1" si="78"/>
        <v>-3.2684965844964612E-14</v>
      </c>
      <c r="BD180" s="83">
        <f t="shared" ca="1" si="78"/>
        <v>-3.2684965844964612E-14</v>
      </c>
      <c r="BE180" s="83">
        <f t="shared" ca="1" si="78"/>
        <v>-3.2684965844964612E-14</v>
      </c>
      <c r="BF180" s="83">
        <f t="shared" ca="1" si="78"/>
        <v>-3.2684965844964612E-14</v>
      </c>
      <c r="BG180" s="83">
        <f t="shared" ca="1" si="78"/>
        <v>-3.2684965844964612E-14</v>
      </c>
      <c r="BH180" s="83">
        <f ca="1">BH179*$C180</f>
        <v>-3.2684965844964612E-14</v>
      </c>
    </row>
    <row r="181" spans="1:61" x14ac:dyDescent="0.25">
      <c r="A181" s="194" t="s">
        <v>141</v>
      </c>
      <c r="B181" s="194"/>
      <c r="C181" s="147">
        <f>$C$99</f>
        <v>0.115</v>
      </c>
      <c r="G181" s="83">
        <f t="shared" ca="1" si="78"/>
        <v>3.2973567387194556</v>
      </c>
      <c r="H181" s="83">
        <f t="shared" ca="1" si="78"/>
        <v>10.073395170322168</v>
      </c>
      <c r="I181" s="83">
        <f t="shared" ca="1" si="78"/>
        <v>21.351508364668195</v>
      </c>
      <c r="J181" s="83">
        <f t="shared" ca="1" si="78"/>
        <v>43.827009256254733</v>
      </c>
      <c r="K181" s="83">
        <f t="shared" ca="1" si="78"/>
        <v>70.672999244572381</v>
      </c>
      <c r="L181" s="83">
        <f t="shared" ca="1" si="78"/>
        <v>92.826639243653375</v>
      </c>
      <c r="M181" s="83">
        <f t="shared" ca="1" si="78"/>
        <v>107.9831546981773</v>
      </c>
      <c r="N181" s="83">
        <f t="shared" ca="1" si="78"/>
        <v>111.26009196922367</v>
      </c>
      <c r="O181" s="83">
        <f t="shared" ca="1" si="78"/>
        <v>107.46837440404282</v>
      </c>
      <c r="P181" s="83">
        <f t="shared" ca="1" si="78"/>
        <v>103.67665683886197</v>
      </c>
      <c r="Q181" s="83">
        <f t="shared" ca="1" si="78"/>
        <v>99.884939273681141</v>
      </c>
      <c r="R181" s="83">
        <f t="shared" ca="1" si="78"/>
        <v>96.093221708500295</v>
      </c>
      <c r="S181" s="83">
        <f t="shared" ca="1" si="78"/>
        <v>92.301504143319463</v>
      </c>
      <c r="T181" s="83">
        <f t="shared" ca="1" si="78"/>
        <v>88.509786578138616</v>
      </c>
      <c r="U181" s="83">
        <f t="shared" ca="1" si="78"/>
        <v>84.718069012957784</v>
      </c>
      <c r="V181" s="83">
        <f t="shared" ca="1" si="78"/>
        <v>80.926351447776938</v>
      </c>
      <c r="W181" s="83">
        <f t="shared" ca="1" si="78"/>
        <v>77.134633882596091</v>
      </c>
      <c r="X181" s="83">
        <f t="shared" ca="1" si="78"/>
        <v>73.342916317415259</v>
      </c>
      <c r="Y181" s="83">
        <f t="shared" ca="1" si="78"/>
        <v>69.551198752234427</v>
      </c>
      <c r="Z181" s="83">
        <f t="shared" ca="1" si="78"/>
        <v>65.759481187053581</v>
      </c>
      <c r="AA181" s="83">
        <f t="shared" ca="1" si="78"/>
        <v>61.967763621872734</v>
      </c>
      <c r="AB181" s="83">
        <f t="shared" ca="1" si="78"/>
        <v>58.176046056691902</v>
      </c>
      <c r="AC181" s="83">
        <f t="shared" ca="1" si="78"/>
        <v>54.384328491511056</v>
      </c>
      <c r="AD181" s="83">
        <f t="shared" ca="1" si="78"/>
        <v>50.592610926330217</v>
      </c>
      <c r="AE181" s="83">
        <f t="shared" ca="1" si="78"/>
        <v>46.800893361149377</v>
      </c>
      <c r="AF181" s="83">
        <f t="shared" ca="1" si="78"/>
        <v>43.009175795968538</v>
      </c>
      <c r="AG181" s="83">
        <f t="shared" ca="1" si="78"/>
        <v>39.217458230787699</v>
      </c>
      <c r="AH181" s="83">
        <f t="shared" ca="1" si="78"/>
        <v>35.42574066560686</v>
      </c>
      <c r="AI181" s="83">
        <f t="shared" ca="1" si="78"/>
        <v>31.634023100426017</v>
      </c>
      <c r="AJ181" s="83">
        <f t="shared" ca="1" si="78"/>
        <v>27.842305535245178</v>
      </c>
      <c r="AK181" s="83">
        <f t="shared" ca="1" si="78"/>
        <v>24.050587970064345</v>
      </c>
      <c r="AL181" s="83">
        <f t="shared" ca="1" si="78"/>
        <v>20.258870404883503</v>
      </c>
      <c r="AM181" s="83">
        <f t="shared" ca="1" si="78"/>
        <v>16.467152839702671</v>
      </c>
      <c r="AN181" s="83">
        <f t="shared" ca="1" si="78"/>
        <v>12.675435274521831</v>
      </c>
      <c r="AO181" s="83">
        <f t="shared" ca="1" si="78"/>
        <v>8.8837177093409938</v>
      </c>
      <c r="AP181" s="83">
        <f t="shared" ca="1" si="78"/>
        <v>5.0920001441601563</v>
      </c>
      <c r="AQ181" s="83">
        <f t="shared" ca="1" si="78"/>
        <v>1.736012292681957</v>
      </c>
      <c r="AR181" s="83">
        <f t="shared" ca="1" si="78"/>
        <v>0.13794161189708593</v>
      </c>
      <c r="AS181" s="83">
        <f t="shared" ca="1" si="78"/>
        <v>-3.758771072170931E-15</v>
      </c>
      <c r="AT181" s="83">
        <f t="shared" ca="1" si="78"/>
        <v>-3.758771072170931E-15</v>
      </c>
      <c r="AU181" s="83">
        <f t="shared" ca="1" si="78"/>
        <v>-3.758771072170931E-15</v>
      </c>
      <c r="AV181" s="83">
        <f t="shared" ca="1" si="78"/>
        <v>-3.758771072170931E-15</v>
      </c>
      <c r="AW181" s="83">
        <f t="shared" ca="1" si="78"/>
        <v>-3.758771072170931E-15</v>
      </c>
      <c r="AX181" s="83">
        <f t="shared" ca="1" si="78"/>
        <v>-3.758771072170931E-15</v>
      </c>
      <c r="AY181" s="83">
        <f t="shared" ca="1" si="78"/>
        <v>-3.758771072170931E-15</v>
      </c>
      <c r="AZ181" s="83">
        <f t="shared" ca="1" si="78"/>
        <v>-3.758771072170931E-15</v>
      </c>
      <c r="BA181" s="83">
        <f t="shared" ca="1" si="78"/>
        <v>-3.758771072170931E-15</v>
      </c>
      <c r="BB181" s="83">
        <f t="shared" ca="1" si="78"/>
        <v>-3.758771072170931E-15</v>
      </c>
      <c r="BC181" s="83">
        <f t="shared" ca="1" si="78"/>
        <v>-3.758771072170931E-15</v>
      </c>
      <c r="BD181" s="83">
        <f t="shared" ca="1" si="78"/>
        <v>-3.758771072170931E-15</v>
      </c>
      <c r="BE181" s="83">
        <f t="shared" ca="1" si="78"/>
        <v>-3.758771072170931E-15</v>
      </c>
      <c r="BF181" s="83">
        <f t="shared" ca="1" si="78"/>
        <v>-3.758771072170931E-15</v>
      </c>
      <c r="BG181" s="83">
        <f t="shared" ca="1" si="78"/>
        <v>-3.758771072170931E-15</v>
      </c>
      <c r="BH181" s="83">
        <f ca="1">BH180*$C181</f>
        <v>-3.758771072170931E-15</v>
      </c>
    </row>
    <row r="183" spans="1:61" x14ac:dyDescent="0.25">
      <c r="A183" s="196" t="str">
        <f>A$11</f>
        <v>Smart Grid</v>
      </c>
      <c r="B183" s="196"/>
    </row>
    <row r="184" spans="1:61" x14ac:dyDescent="0.25">
      <c r="A184" s="197" t="s">
        <v>132</v>
      </c>
      <c r="B184" s="197"/>
      <c r="G184" s="171">
        <f>G$96</f>
        <v>0.95</v>
      </c>
      <c r="H184" s="171">
        <f t="shared" ref="H184:M184" si="79">H$96</f>
        <v>0.98</v>
      </c>
      <c r="I184" s="171">
        <f t="shared" si="79"/>
        <v>0.96</v>
      </c>
      <c r="J184" s="171">
        <f t="shared" si="79"/>
        <v>0.96</v>
      </c>
      <c r="K184" s="171">
        <f t="shared" si="79"/>
        <v>0.96</v>
      </c>
      <c r="L184" s="171">
        <f t="shared" si="79"/>
        <v>0.96</v>
      </c>
      <c r="M184" s="171">
        <f t="shared" si="79"/>
        <v>0.96</v>
      </c>
      <c r="N184" s="171"/>
    </row>
    <row r="185" spans="1:61" x14ac:dyDescent="0.25">
      <c r="A185" s="197" t="s">
        <v>109</v>
      </c>
      <c r="B185" s="197"/>
      <c r="D185" s="144">
        <f>SUM(G185:N185)</f>
        <v>62.442</v>
      </c>
      <c r="G185" s="144">
        <f>G$11*G184</f>
        <v>0</v>
      </c>
      <c r="H185" s="144">
        <f t="shared" ref="H185:N185" si="80">H$11*H184</f>
        <v>2.0579999999999998</v>
      </c>
      <c r="I185" s="144">
        <f t="shared" si="80"/>
        <v>4.8</v>
      </c>
      <c r="J185" s="144">
        <f t="shared" si="80"/>
        <v>16.703999999999997</v>
      </c>
      <c r="K185" s="144">
        <f t="shared" si="80"/>
        <v>34.463999999999999</v>
      </c>
      <c r="L185" s="144">
        <f t="shared" si="80"/>
        <v>4.2240000000000002</v>
      </c>
      <c r="M185" s="144">
        <f t="shared" si="80"/>
        <v>0.192</v>
      </c>
      <c r="N185" s="144">
        <f t="shared" si="80"/>
        <v>0</v>
      </c>
    </row>
    <row r="186" spans="1:61" x14ac:dyDescent="0.25">
      <c r="A186" s="197" t="s">
        <v>110</v>
      </c>
      <c r="B186" s="197"/>
      <c r="G186" s="144">
        <f t="shared" ref="G186:N186" si="81">+F186+G185</f>
        <v>0</v>
      </c>
      <c r="H186" s="144">
        <f t="shared" si="81"/>
        <v>2.0579999999999998</v>
      </c>
      <c r="I186" s="144">
        <f t="shared" si="81"/>
        <v>6.8579999999999997</v>
      </c>
      <c r="J186" s="144">
        <f t="shared" si="81"/>
        <v>23.561999999999998</v>
      </c>
      <c r="K186" s="144">
        <f t="shared" si="81"/>
        <v>58.025999999999996</v>
      </c>
      <c r="L186" s="144">
        <f t="shared" si="81"/>
        <v>62.25</v>
      </c>
      <c r="M186" s="144">
        <f t="shared" si="81"/>
        <v>62.442</v>
      </c>
      <c r="N186" s="144">
        <f t="shared" si="81"/>
        <v>62.442</v>
      </c>
    </row>
    <row r="187" spans="1:61" x14ac:dyDescent="0.25">
      <c r="A187" s="197"/>
      <c r="B187" s="197"/>
    </row>
    <row r="188" spans="1:61" x14ac:dyDescent="0.25">
      <c r="A188" s="198" t="s">
        <v>111</v>
      </c>
      <c r="B188" s="198"/>
      <c r="G188" s="144">
        <f t="shared" ref="G188:BH188" si="82">F191</f>
        <v>0</v>
      </c>
      <c r="H188" s="144">
        <f t="shared" si="82"/>
        <v>0</v>
      </c>
      <c r="I188" s="144">
        <f t="shared" si="82"/>
        <v>1.9962599999999999</v>
      </c>
      <c r="J188" s="144">
        <f t="shared" si="82"/>
        <v>6.5905200000000006</v>
      </c>
      <c r="K188" s="144">
        <f t="shared" si="82"/>
        <v>22.58766</v>
      </c>
      <c r="L188" s="144">
        <f t="shared" si="82"/>
        <v>55.310879999999997</v>
      </c>
      <c r="M188" s="144">
        <f t="shared" si="82"/>
        <v>57.667380000000001</v>
      </c>
      <c r="N188" s="144">
        <f t="shared" si="82"/>
        <v>55.98612</v>
      </c>
      <c r="O188" s="144">
        <f t="shared" si="82"/>
        <v>54.112859999999998</v>
      </c>
      <c r="P188" s="144">
        <f t="shared" si="82"/>
        <v>52.239599999999996</v>
      </c>
      <c r="Q188" s="144">
        <f t="shared" si="82"/>
        <v>50.366339999999994</v>
      </c>
      <c r="R188" s="144">
        <f t="shared" si="82"/>
        <v>48.493079999999992</v>
      </c>
      <c r="S188" s="144">
        <f t="shared" si="82"/>
        <v>46.61981999999999</v>
      </c>
      <c r="T188" s="144">
        <f t="shared" si="82"/>
        <v>44.746559999999988</v>
      </c>
      <c r="U188" s="144">
        <f t="shared" si="82"/>
        <v>42.873299999999986</v>
      </c>
      <c r="V188" s="144">
        <f t="shared" si="82"/>
        <v>41.000039999999984</v>
      </c>
      <c r="W188" s="144">
        <f t="shared" si="82"/>
        <v>39.126779999999982</v>
      </c>
      <c r="X188" s="144">
        <f t="shared" si="82"/>
        <v>37.25351999999998</v>
      </c>
      <c r="Y188" s="144">
        <f t="shared" si="82"/>
        <v>35.380259999999979</v>
      </c>
      <c r="Z188" s="144">
        <f t="shared" si="82"/>
        <v>33.506999999999977</v>
      </c>
      <c r="AA188" s="144">
        <f t="shared" si="82"/>
        <v>31.633739999999978</v>
      </c>
      <c r="AB188" s="144">
        <f t="shared" si="82"/>
        <v>29.76047999999998</v>
      </c>
      <c r="AC188" s="144">
        <f t="shared" si="82"/>
        <v>27.887219999999981</v>
      </c>
      <c r="AD188" s="144">
        <f t="shared" si="82"/>
        <v>26.013959999999983</v>
      </c>
      <c r="AE188" s="144">
        <f t="shared" si="82"/>
        <v>24.140699999999985</v>
      </c>
      <c r="AF188" s="144">
        <f t="shared" si="82"/>
        <v>22.267439999999986</v>
      </c>
      <c r="AG188" s="144">
        <f t="shared" si="82"/>
        <v>20.394179999999988</v>
      </c>
      <c r="AH188" s="144">
        <f t="shared" si="82"/>
        <v>18.52091999999999</v>
      </c>
      <c r="AI188" s="144">
        <f t="shared" si="82"/>
        <v>16.647659999999991</v>
      </c>
      <c r="AJ188" s="144">
        <f t="shared" si="82"/>
        <v>14.774399999999991</v>
      </c>
      <c r="AK188" s="144">
        <f t="shared" si="82"/>
        <v>12.901139999999991</v>
      </c>
      <c r="AL188" s="144">
        <f t="shared" si="82"/>
        <v>11.027879999999991</v>
      </c>
      <c r="AM188" s="144">
        <f t="shared" si="82"/>
        <v>9.1546199999999907</v>
      </c>
      <c r="AN188" s="144">
        <f t="shared" si="82"/>
        <v>7.2813599999999905</v>
      </c>
      <c r="AO188" s="144">
        <f t="shared" si="82"/>
        <v>5.4080999999999904</v>
      </c>
      <c r="AP188" s="144">
        <f t="shared" si="82"/>
        <v>3.5348399999999902</v>
      </c>
      <c r="AQ188" s="144">
        <f t="shared" si="82"/>
        <v>1.6615799999999903</v>
      </c>
      <c r="AR188" s="144">
        <f t="shared" si="82"/>
        <v>3.7747582837255322E-15</v>
      </c>
      <c r="AS188" s="144">
        <f t="shared" si="82"/>
        <v>3.7747582837255322E-15</v>
      </c>
      <c r="AT188" s="144">
        <f t="shared" si="82"/>
        <v>3.7747582837255322E-15</v>
      </c>
      <c r="AU188" s="144">
        <f t="shared" si="82"/>
        <v>3.7747582837255322E-15</v>
      </c>
      <c r="AV188" s="144">
        <f t="shared" si="82"/>
        <v>3.7747582837255322E-15</v>
      </c>
      <c r="AW188" s="144">
        <f t="shared" si="82"/>
        <v>3.7747582837255322E-15</v>
      </c>
      <c r="AX188" s="144">
        <f t="shared" si="82"/>
        <v>3.7747582837255322E-15</v>
      </c>
      <c r="AY188" s="144">
        <f t="shared" si="82"/>
        <v>3.7747582837255322E-15</v>
      </c>
      <c r="AZ188" s="144">
        <f t="shared" si="82"/>
        <v>3.7747582837255322E-15</v>
      </c>
      <c r="BA188" s="144">
        <f t="shared" si="82"/>
        <v>3.7747582837255322E-15</v>
      </c>
      <c r="BB188" s="144">
        <f t="shared" si="82"/>
        <v>3.7747582837255322E-15</v>
      </c>
      <c r="BC188" s="144">
        <f t="shared" si="82"/>
        <v>3.7747582837255322E-15</v>
      </c>
      <c r="BD188" s="144">
        <f t="shared" si="82"/>
        <v>3.7747582837255322E-15</v>
      </c>
      <c r="BE188" s="144">
        <f t="shared" si="82"/>
        <v>3.7747582837255322E-15</v>
      </c>
      <c r="BF188" s="144">
        <f t="shared" si="82"/>
        <v>3.7747582837255322E-15</v>
      </c>
      <c r="BG188" s="144">
        <f t="shared" si="82"/>
        <v>3.7747582837255322E-15</v>
      </c>
      <c r="BH188" s="144">
        <f t="shared" si="82"/>
        <v>3.7747582837255322E-15</v>
      </c>
      <c r="BI188" s="144"/>
    </row>
    <row r="189" spans="1:61" x14ac:dyDescent="0.25">
      <c r="A189" s="198" t="s">
        <v>112</v>
      </c>
      <c r="B189" s="198"/>
      <c r="D189" s="144">
        <f>SUM(G189:N189)</f>
        <v>62.442</v>
      </c>
      <c r="E189" s="144"/>
      <c r="F189" s="144"/>
      <c r="G189" s="144">
        <f>G185</f>
        <v>0</v>
      </c>
      <c r="H189" s="144">
        <f>H185</f>
        <v>2.0579999999999998</v>
      </c>
      <c r="I189" s="144">
        <f>I185</f>
        <v>4.8</v>
      </c>
      <c r="J189" s="144">
        <f t="shared" ref="J189:BH189" si="83">J185</f>
        <v>16.703999999999997</v>
      </c>
      <c r="K189" s="144">
        <f t="shared" si="83"/>
        <v>34.463999999999999</v>
      </c>
      <c r="L189" s="144">
        <f t="shared" si="83"/>
        <v>4.2240000000000002</v>
      </c>
      <c r="M189" s="144">
        <f t="shared" si="83"/>
        <v>0.192</v>
      </c>
      <c r="N189" s="144">
        <f t="shared" si="83"/>
        <v>0</v>
      </c>
      <c r="O189" s="144">
        <f t="shared" si="83"/>
        <v>0</v>
      </c>
      <c r="P189" s="144">
        <f t="shared" si="83"/>
        <v>0</v>
      </c>
      <c r="Q189" s="144">
        <f t="shared" si="83"/>
        <v>0</v>
      </c>
      <c r="R189" s="144">
        <f t="shared" si="83"/>
        <v>0</v>
      </c>
      <c r="S189" s="144">
        <f t="shared" si="83"/>
        <v>0</v>
      </c>
      <c r="T189" s="144">
        <f t="shared" si="83"/>
        <v>0</v>
      </c>
      <c r="U189" s="144">
        <f t="shared" si="83"/>
        <v>0</v>
      </c>
      <c r="V189" s="144">
        <f t="shared" si="83"/>
        <v>0</v>
      </c>
      <c r="W189" s="144">
        <f t="shared" si="83"/>
        <v>0</v>
      </c>
      <c r="X189" s="144">
        <f t="shared" si="83"/>
        <v>0</v>
      </c>
      <c r="Y189" s="144">
        <f t="shared" si="83"/>
        <v>0</v>
      </c>
      <c r="Z189" s="144">
        <f t="shared" si="83"/>
        <v>0</v>
      </c>
      <c r="AA189" s="144">
        <f t="shared" si="83"/>
        <v>0</v>
      </c>
      <c r="AB189" s="144">
        <f t="shared" si="83"/>
        <v>0</v>
      </c>
      <c r="AC189" s="144">
        <f t="shared" si="83"/>
        <v>0</v>
      </c>
      <c r="AD189" s="144">
        <f t="shared" si="83"/>
        <v>0</v>
      </c>
      <c r="AE189" s="144">
        <f t="shared" si="83"/>
        <v>0</v>
      </c>
      <c r="AF189" s="144">
        <f t="shared" si="83"/>
        <v>0</v>
      </c>
      <c r="AG189" s="144">
        <f t="shared" si="83"/>
        <v>0</v>
      </c>
      <c r="AH189" s="144">
        <f t="shared" si="83"/>
        <v>0</v>
      </c>
      <c r="AI189" s="144">
        <f t="shared" si="83"/>
        <v>0</v>
      </c>
      <c r="AJ189" s="144">
        <f t="shared" si="83"/>
        <v>0</v>
      </c>
      <c r="AK189" s="144">
        <f t="shared" si="83"/>
        <v>0</v>
      </c>
      <c r="AL189" s="144">
        <f t="shared" si="83"/>
        <v>0</v>
      </c>
      <c r="AM189" s="144">
        <f t="shared" si="83"/>
        <v>0</v>
      </c>
      <c r="AN189" s="144">
        <f t="shared" si="83"/>
        <v>0</v>
      </c>
      <c r="AO189" s="144">
        <f t="shared" si="83"/>
        <v>0</v>
      </c>
      <c r="AP189" s="144">
        <f t="shared" si="83"/>
        <v>0</v>
      </c>
      <c r="AQ189" s="144">
        <f t="shared" si="83"/>
        <v>0</v>
      </c>
      <c r="AR189" s="144">
        <f t="shared" si="83"/>
        <v>0</v>
      </c>
      <c r="AS189" s="144">
        <f t="shared" si="83"/>
        <v>0</v>
      </c>
      <c r="AT189" s="144">
        <f t="shared" si="83"/>
        <v>0</v>
      </c>
      <c r="AU189" s="144">
        <f t="shared" si="83"/>
        <v>0</v>
      </c>
      <c r="AV189" s="144">
        <f t="shared" si="83"/>
        <v>0</v>
      </c>
      <c r="AW189" s="144">
        <f t="shared" si="83"/>
        <v>0</v>
      </c>
      <c r="AX189" s="144">
        <f t="shared" si="83"/>
        <v>0</v>
      </c>
      <c r="AY189" s="144">
        <f t="shared" si="83"/>
        <v>0</v>
      </c>
      <c r="AZ189" s="144">
        <f t="shared" si="83"/>
        <v>0</v>
      </c>
      <c r="BA189" s="144">
        <f t="shared" si="83"/>
        <v>0</v>
      </c>
      <c r="BB189" s="144">
        <f t="shared" si="83"/>
        <v>0</v>
      </c>
      <c r="BC189" s="144">
        <f t="shared" si="83"/>
        <v>0</v>
      </c>
      <c r="BD189" s="144">
        <f t="shared" si="83"/>
        <v>0</v>
      </c>
      <c r="BE189" s="144">
        <f t="shared" si="83"/>
        <v>0</v>
      </c>
      <c r="BF189" s="144">
        <f t="shared" si="83"/>
        <v>0</v>
      </c>
      <c r="BG189" s="144">
        <f t="shared" si="83"/>
        <v>0</v>
      </c>
      <c r="BH189" s="144">
        <f t="shared" si="83"/>
        <v>0</v>
      </c>
      <c r="BI189" s="144"/>
    </row>
    <row r="190" spans="1:61" x14ac:dyDescent="0.25">
      <c r="A190" s="198" t="s">
        <v>113</v>
      </c>
      <c r="B190" s="198"/>
      <c r="C190" s="147">
        <f>C11</f>
        <v>0.03</v>
      </c>
      <c r="D190" s="144">
        <f>SUM(G190:BH190)</f>
        <v>-62.442</v>
      </c>
      <c r="G190" s="144">
        <f>MAX(-SUM($F185:G185)*$C190,-SUM($F185:G185)-SUM($E190:F190))</f>
        <v>0</v>
      </c>
      <c r="H190" s="144">
        <f>MAX(-SUM($F185:H185)*$C190,-SUM($F185:H185)-SUM($E190:G190))</f>
        <v>-6.1739999999999989E-2</v>
      </c>
      <c r="I190" s="144">
        <f>MAX(-SUM($F185:I185)*$C190,-SUM($F185:I185)-SUM($E190:H190))</f>
        <v>-0.20573999999999998</v>
      </c>
      <c r="J190" s="144">
        <f>MAX(-SUM($F185:J185)*$C190,-SUM($F185:J185)-SUM($E190:I190))</f>
        <v>-0.70685999999999993</v>
      </c>
      <c r="K190" s="144">
        <f>MAX(-SUM($F185:K185)*$C190,-SUM($F185:K185)-SUM($E190:J190))</f>
        <v>-1.7407799999999998</v>
      </c>
      <c r="L190" s="144">
        <f>MAX(-SUM($F185:L185)*$C190,-SUM($F185:L185)-SUM($E190:K190))</f>
        <v>-1.8674999999999999</v>
      </c>
      <c r="M190" s="144">
        <f>MAX(-SUM($F185:M185)*$C190,-SUM($F185:M185)-SUM($E190:L190))</f>
        <v>-1.8732599999999999</v>
      </c>
      <c r="N190" s="144">
        <f>MAX(-SUM($F185:N185)*$C190,-SUM($F185:N185)-SUM($E190:M190))</f>
        <v>-1.8732599999999999</v>
      </c>
      <c r="O190" s="144">
        <f>MAX(-SUM($F185:O185)*$C190,-SUM($F185:O185)-SUM($E190:N190))</f>
        <v>-1.8732599999999999</v>
      </c>
      <c r="P190" s="144">
        <f>MAX(-SUM($F185:P185)*$C190,-SUM($F185:P185)-SUM($E190:O190))</f>
        <v>-1.8732599999999999</v>
      </c>
      <c r="Q190" s="144">
        <f>MAX(-SUM($F185:Q185)*$C190,-SUM($F185:Q185)-SUM($E190:P190))</f>
        <v>-1.8732599999999999</v>
      </c>
      <c r="R190" s="144">
        <f>MAX(-SUM($F185:R185)*$C190,-SUM($F185:R185)-SUM($E190:Q190))</f>
        <v>-1.8732599999999999</v>
      </c>
      <c r="S190" s="144">
        <f>MAX(-SUM($F185:S185)*$C190,-SUM($F185:S185)-SUM($E190:R190))</f>
        <v>-1.8732599999999999</v>
      </c>
      <c r="T190" s="144">
        <f>MAX(-SUM($F185:T185)*$C190,-SUM($F185:T185)-SUM($E190:S190))</f>
        <v>-1.8732599999999999</v>
      </c>
      <c r="U190" s="144">
        <f>MAX(-SUM($F185:U185)*$C190,-SUM($F185:U185)-SUM($E190:T190))</f>
        <v>-1.8732599999999999</v>
      </c>
      <c r="V190" s="144">
        <f>MAX(-SUM($F185:V185)*$C190,-SUM($F185:V185)-SUM($E190:U190))</f>
        <v>-1.8732599999999999</v>
      </c>
      <c r="W190" s="144">
        <f>MAX(-SUM($F185:W185)*$C190,-SUM($F185:W185)-SUM($E190:V190))</f>
        <v>-1.8732599999999999</v>
      </c>
      <c r="X190" s="144">
        <f>MAX(-SUM($F185:X185)*$C190,-SUM($F185:X185)-SUM($E190:W190))</f>
        <v>-1.8732599999999999</v>
      </c>
      <c r="Y190" s="144">
        <f>MAX(-SUM($F185:Y185)*$C190,-SUM($F185:Y185)-SUM($E190:X190))</f>
        <v>-1.8732599999999999</v>
      </c>
      <c r="Z190" s="144">
        <f>MAX(-SUM($F185:Z185)*$C190,-SUM($F185:Z185)-SUM($E190:Y190))</f>
        <v>-1.8732599999999999</v>
      </c>
      <c r="AA190" s="144">
        <f>MAX(-SUM($F185:AA185)*$C190,-SUM($F185:AA185)-SUM($E190:Z190))</f>
        <v>-1.8732599999999999</v>
      </c>
      <c r="AB190" s="144">
        <f>MAX(-SUM($F185:AB185)*$C190,-SUM($F185:AB185)-SUM($E190:AA190))</f>
        <v>-1.8732599999999999</v>
      </c>
      <c r="AC190" s="144">
        <f>MAX(-SUM($F185:AC185)*$C190,-SUM($F185:AC185)-SUM($E190:AB190))</f>
        <v>-1.8732599999999999</v>
      </c>
      <c r="AD190" s="144">
        <f>MAX(-SUM($F185:AD185)*$C190,-SUM($F185:AD185)-SUM($E190:AC190))</f>
        <v>-1.8732599999999999</v>
      </c>
      <c r="AE190" s="144">
        <f>MAX(-SUM($F185:AE185)*$C190,-SUM($F185:AE185)-SUM($E190:AD190))</f>
        <v>-1.8732599999999999</v>
      </c>
      <c r="AF190" s="144">
        <f>MAX(-SUM($F185:AF185)*$C190,-SUM($F185:AF185)-SUM($E190:AE190))</f>
        <v>-1.8732599999999999</v>
      </c>
      <c r="AG190" s="144">
        <f>MAX(-SUM($F185:AG185)*$C190,-SUM($F185:AG185)-SUM($E190:AF190))</f>
        <v>-1.8732599999999999</v>
      </c>
      <c r="AH190" s="144">
        <f>MAX(-SUM($F185:AH185)*$C190,-SUM($F185:AH185)-SUM($E190:AG190))</f>
        <v>-1.8732599999999999</v>
      </c>
      <c r="AI190" s="144">
        <f>MAX(-SUM($F185:AI185)*$C190,-SUM($F185:AI185)-SUM($E190:AH190))</f>
        <v>-1.8732599999999999</v>
      </c>
      <c r="AJ190" s="144">
        <f>MAX(-SUM($F185:AJ185)*$C190,-SUM($F185:AJ185)-SUM($E190:AI190))</f>
        <v>-1.8732599999999999</v>
      </c>
      <c r="AK190" s="144">
        <f>MAX(-SUM($F185:AK185)*$C190,-SUM($F185:AK185)-SUM($E190:AJ190))</f>
        <v>-1.8732599999999999</v>
      </c>
      <c r="AL190" s="144">
        <f>MAX(-SUM($F185:AL185)*$C190,-SUM($F185:AL185)-SUM($E190:AK190))</f>
        <v>-1.8732599999999999</v>
      </c>
      <c r="AM190" s="144">
        <f>MAX(-SUM($F185:AM185)*$C190,-SUM($F185:AM185)-SUM($E190:AL190))</f>
        <v>-1.8732599999999999</v>
      </c>
      <c r="AN190" s="144">
        <f>MAX(-SUM($F185:AN185)*$C190,-SUM($F185:AN185)-SUM($E190:AM190))</f>
        <v>-1.8732599999999999</v>
      </c>
      <c r="AO190" s="144">
        <f>MAX(-SUM($F185:AO185)*$C190,-SUM($F185:AO185)-SUM($E190:AN190))</f>
        <v>-1.8732599999999999</v>
      </c>
      <c r="AP190" s="144">
        <f>MAX(-SUM($F185:AP185)*$C190,-SUM($F185:AP185)-SUM($E190:AO190))</f>
        <v>-1.8732599999999999</v>
      </c>
      <c r="AQ190" s="144">
        <f>MAX(-SUM($F185:AQ185)*$C190,-SUM($F185:AQ185)-SUM($E190:AP190))</f>
        <v>-1.6615799999999865</v>
      </c>
      <c r="AR190" s="144">
        <f>MAX(-SUM($F185:AR185)*$C190,-SUM($F185:AR185)-SUM($E190:AQ190))</f>
        <v>0</v>
      </c>
      <c r="AS190" s="144">
        <f>MAX(-SUM($F185:AS185)*$C190,-SUM($F185:AS185)-SUM($E190:AR190))</f>
        <v>0</v>
      </c>
      <c r="AT190" s="144">
        <f>MAX(-SUM($F185:AT185)*$C190,-SUM($F185:AT185)-SUM($E190:AS190))</f>
        <v>0</v>
      </c>
      <c r="AU190" s="144">
        <f>MAX(-SUM($F185:AU185)*$C190,-SUM($F185:AU185)-SUM($E190:AT190))</f>
        <v>0</v>
      </c>
      <c r="AV190" s="144">
        <f>MAX(-SUM($F185:AV185)*$C190,-SUM($F185:AV185)-SUM($E190:AU190))</f>
        <v>0</v>
      </c>
      <c r="AW190" s="144">
        <f>MAX(-SUM($F185:AW185)*$C190,-SUM($F185:AW185)-SUM($E190:AV190))</f>
        <v>0</v>
      </c>
      <c r="AX190" s="144">
        <f>MAX(-SUM($F185:AX185)*$C190,-SUM($F185:AX185)-SUM($E190:AW190))</f>
        <v>0</v>
      </c>
      <c r="AY190" s="144">
        <f>MAX(-SUM($F185:AY185)*$C190,-SUM($F185:AY185)-SUM($E190:AX190))</f>
        <v>0</v>
      </c>
      <c r="AZ190" s="144">
        <f>MAX(-SUM($F185:AZ185)*$C190,-SUM($F185:AZ185)-SUM($E190:AY190))</f>
        <v>0</v>
      </c>
      <c r="BA190" s="144">
        <f>MAX(-SUM($F185:BA185)*$C190,-SUM($F185:BA185)-SUM($E190:AZ190))</f>
        <v>0</v>
      </c>
      <c r="BB190" s="144">
        <f>MAX(-SUM($F185:BB185)*$C190,-SUM($F185:BB185)-SUM($E190:BA190))</f>
        <v>0</v>
      </c>
      <c r="BC190" s="144">
        <f>MAX(-SUM($F185:BC185)*$C190,-SUM($F185:BC185)-SUM($E190:BB190))</f>
        <v>0</v>
      </c>
      <c r="BD190" s="144">
        <f>MAX(-SUM($F185:BD185)*$C190,-SUM($F185:BD185)-SUM($E190:BC190))</f>
        <v>0</v>
      </c>
      <c r="BE190" s="144">
        <f>MAX(-SUM($F185:BE185)*$C190,-SUM($F185:BE185)-SUM($E190:BD190))</f>
        <v>0</v>
      </c>
      <c r="BF190" s="144">
        <f>MAX(-SUM($F185:BF185)*$C190,-SUM($F185:BF185)-SUM($E190:BE190))</f>
        <v>0</v>
      </c>
      <c r="BG190" s="144">
        <f>MAX(-SUM($F185:BG185)*$C190,-SUM($F185:BG185)-SUM($E190:BF190))</f>
        <v>0</v>
      </c>
      <c r="BH190" s="144">
        <f>MAX(-SUM($F185:BH185)*$C190,-SUM($F185:BH185)-SUM($E190:BG190))</f>
        <v>0</v>
      </c>
      <c r="BI190" s="144"/>
    </row>
    <row r="191" spans="1:61" x14ac:dyDescent="0.25">
      <c r="A191" s="199" t="s">
        <v>114</v>
      </c>
      <c r="B191" s="199"/>
      <c r="D191" s="92">
        <f>SUM(D188:D190)</f>
        <v>0</v>
      </c>
      <c r="G191" s="92">
        <f>SUM(G188:G190)</f>
        <v>0</v>
      </c>
      <c r="H191" s="92">
        <f>SUM(H188:H190)</f>
        <v>1.9962599999999999</v>
      </c>
      <c r="I191" s="92">
        <f>SUM(I188:I190)</f>
        <v>6.5905200000000006</v>
      </c>
      <c r="J191" s="92">
        <f t="shared" ref="J191:BH191" si="84">SUM(J188:J190)</f>
        <v>22.58766</v>
      </c>
      <c r="K191" s="92">
        <f t="shared" si="84"/>
        <v>55.310879999999997</v>
      </c>
      <c r="L191" s="92">
        <f t="shared" si="84"/>
        <v>57.667380000000001</v>
      </c>
      <c r="M191" s="92">
        <f t="shared" si="84"/>
        <v>55.98612</v>
      </c>
      <c r="N191" s="92">
        <f t="shared" si="84"/>
        <v>54.112859999999998</v>
      </c>
      <c r="O191" s="92">
        <f t="shared" si="84"/>
        <v>52.239599999999996</v>
      </c>
      <c r="P191" s="92">
        <f t="shared" si="84"/>
        <v>50.366339999999994</v>
      </c>
      <c r="Q191" s="92">
        <f t="shared" si="84"/>
        <v>48.493079999999992</v>
      </c>
      <c r="R191" s="92">
        <f t="shared" si="84"/>
        <v>46.61981999999999</v>
      </c>
      <c r="S191" s="92">
        <f t="shared" si="84"/>
        <v>44.746559999999988</v>
      </c>
      <c r="T191" s="92">
        <f t="shared" si="84"/>
        <v>42.873299999999986</v>
      </c>
      <c r="U191" s="92">
        <f t="shared" si="84"/>
        <v>41.000039999999984</v>
      </c>
      <c r="V191" s="92">
        <f t="shared" si="84"/>
        <v>39.126779999999982</v>
      </c>
      <c r="W191" s="92">
        <f t="shared" si="84"/>
        <v>37.25351999999998</v>
      </c>
      <c r="X191" s="92">
        <f t="shared" si="84"/>
        <v>35.380259999999979</v>
      </c>
      <c r="Y191" s="92">
        <f t="shared" si="84"/>
        <v>33.506999999999977</v>
      </c>
      <c r="Z191" s="92">
        <f t="shared" si="84"/>
        <v>31.633739999999978</v>
      </c>
      <c r="AA191" s="92">
        <f t="shared" si="84"/>
        <v>29.76047999999998</v>
      </c>
      <c r="AB191" s="92">
        <f t="shared" si="84"/>
        <v>27.887219999999981</v>
      </c>
      <c r="AC191" s="92">
        <f t="shared" si="84"/>
        <v>26.013959999999983</v>
      </c>
      <c r="AD191" s="92">
        <f t="shared" si="84"/>
        <v>24.140699999999985</v>
      </c>
      <c r="AE191" s="92">
        <f t="shared" si="84"/>
        <v>22.267439999999986</v>
      </c>
      <c r="AF191" s="92">
        <f t="shared" si="84"/>
        <v>20.394179999999988</v>
      </c>
      <c r="AG191" s="92">
        <f t="shared" si="84"/>
        <v>18.52091999999999</v>
      </c>
      <c r="AH191" s="92">
        <f t="shared" si="84"/>
        <v>16.647659999999991</v>
      </c>
      <c r="AI191" s="92">
        <f t="shared" si="84"/>
        <v>14.774399999999991</v>
      </c>
      <c r="AJ191" s="92">
        <f t="shared" si="84"/>
        <v>12.901139999999991</v>
      </c>
      <c r="AK191" s="92">
        <f t="shared" si="84"/>
        <v>11.027879999999991</v>
      </c>
      <c r="AL191" s="92">
        <f t="shared" si="84"/>
        <v>9.1546199999999907</v>
      </c>
      <c r="AM191" s="92">
        <f t="shared" si="84"/>
        <v>7.2813599999999905</v>
      </c>
      <c r="AN191" s="92">
        <f t="shared" si="84"/>
        <v>5.4080999999999904</v>
      </c>
      <c r="AO191" s="92">
        <f t="shared" si="84"/>
        <v>3.5348399999999902</v>
      </c>
      <c r="AP191" s="92">
        <f t="shared" si="84"/>
        <v>1.6615799999999903</v>
      </c>
      <c r="AQ191" s="92">
        <f t="shared" si="84"/>
        <v>3.7747582837255322E-15</v>
      </c>
      <c r="AR191" s="92">
        <f t="shared" si="84"/>
        <v>3.7747582837255322E-15</v>
      </c>
      <c r="AS191" s="92">
        <f t="shared" si="84"/>
        <v>3.7747582837255322E-15</v>
      </c>
      <c r="AT191" s="92">
        <f t="shared" si="84"/>
        <v>3.7747582837255322E-15</v>
      </c>
      <c r="AU191" s="92">
        <f t="shared" si="84"/>
        <v>3.7747582837255322E-15</v>
      </c>
      <c r="AV191" s="92">
        <f t="shared" si="84"/>
        <v>3.7747582837255322E-15</v>
      </c>
      <c r="AW191" s="92">
        <f t="shared" si="84"/>
        <v>3.7747582837255322E-15</v>
      </c>
      <c r="AX191" s="92">
        <f t="shared" si="84"/>
        <v>3.7747582837255322E-15</v>
      </c>
      <c r="AY191" s="92">
        <f t="shared" si="84"/>
        <v>3.7747582837255322E-15</v>
      </c>
      <c r="AZ191" s="92">
        <f t="shared" si="84"/>
        <v>3.7747582837255322E-15</v>
      </c>
      <c r="BA191" s="92">
        <f t="shared" si="84"/>
        <v>3.7747582837255322E-15</v>
      </c>
      <c r="BB191" s="92">
        <f t="shared" si="84"/>
        <v>3.7747582837255322E-15</v>
      </c>
      <c r="BC191" s="92">
        <f t="shared" si="84"/>
        <v>3.7747582837255322E-15</v>
      </c>
      <c r="BD191" s="92">
        <f t="shared" si="84"/>
        <v>3.7747582837255322E-15</v>
      </c>
      <c r="BE191" s="92">
        <f t="shared" si="84"/>
        <v>3.7747582837255322E-15</v>
      </c>
      <c r="BF191" s="92">
        <f t="shared" si="84"/>
        <v>3.7747582837255322E-15</v>
      </c>
      <c r="BG191" s="92">
        <f t="shared" si="84"/>
        <v>3.7747582837255322E-15</v>
      </c>
      <c r="BH191" s="92">
        <f t="shared" si="84"/>
        <v>3.7747582837255322E-15</v>
      </c>
    </row>
    <row r="192" spans="1:61" x14ac:dyDescent="0.25">
      <c r="A192" s="197"/>
      <c r="B192" s="197"/>
    </row>
    <row r="193" spans="1:61" x14ac:dyDescent="0.25">
      <c r="A193" s="197" t="s">
        <v>115</v>
      </c>
      <c r="B193" s="197"/>
      <c r="G193" s="83">
        <f>G191</f>
        <v>0</v>
      </c>
      <c r="H193" s="83">
        <f>H191</f>
        <v>1.9962599999999999</v>
      </c>
      <c r="I193" s="83">
        <f>I191</f>
        <v>6.5905200000000006</v>
      </c>
      <c r="J193" s="83">
        <f>J191</f>
        <v>22.58766</v>
      </c>
      <c r="K193" s="83">
        <f t="shared" ref="K193:BH193" si="85">K191</f>
        <v>55.310879999999997</v>
      </c>
      <c r="L193" s="83">
        <f t="shared" si="85"/>
        <v>57.667380000000001</v>
      </c>
      <c r="M193" s="83">
        <f t="shared" si="85"/>
        <v>55.98612</v>
      </c>
      <c r="N193" s="83">
        <f t="shared" si="85"/>
        <v>54.112859999999998</v>
      </c>
      <c r="O193" s="83">
        <f t="shared" si="85"/>
        <v>52.239599999999996</v>
      </c>
      <c r="P193" s="83">
        <f t="shared" si="85"/>
        <v>50.366339999999994</v>
      </c>
      <c r="Q193" s="83">
        <f t="shared" si="85"/>
        <v>48.493079999999992</v>
      </c>
      <c r="R193" s="83">
        <f t="shared" si="85"/>
        <v>46.61981999999999</v>
      </c>
      <c r="S193" s="83">
        <f t="shared" si="85"/>
        <v>44.746559999999988</v>
      </c>
      <c r="T193" s="83">
        <f t="shared" si="85"/>
        <v>42.873299999999986</v>
      </c>
      <c r="U193" s="83">
        <f t="shared" si="85"/>
        <v>41.000039999999984</v>
      </c>
      <c r="V193" s="83">
        <f t="shared" si="85"/>
        <v>39.126779999999982</v>
      </c>
      <c r="W193" s="83">
        <f t="shared" si="85"/>
        <v>37.25351999999998</v>
      </c>
      <c r="X193" s="83">
        <f t="shared" si="85"/>
        <v>35.380259999999979</v>
      </c>
      <c r="Y193" s="83">
        <f t="shared" si="85"/>
        <v>33.506999999999977</v>
      </c>
      <c r="Z193" s="83">
        <f t="shared" si="85"/>
        <v>31.633739999999978</v>
      </c>
      <c r="AA193" s="83">
        <f t="shared" si="85"/>
        <v>29.76047999999998</v>
      </c>
      <c r="AB193" s="83">
        <f t="shared" si="85"/>
        <v>27.887219999999981</v>
      </c>
      <c r="AC193" s="83">
        <f t="shared" si="85"/>
        <v>26.013959999999983</v>
      </c>
      <c r="AD193" s="83">
        <f t="shared" si="85"/>
        <v>24.140699999999985</v>
      </c>
      <c r="AE193" s="83">
        <f t="shared" si="85"/>
        <v>22.267439999999986</v>
      </c>
      <c r="AF193" s="83">
        <f t="shared" si="85"/>
        <v>20.394179999999988</v>
      </c>
      <c r="AG193" s="83">
        <f t="shared" si="85"/>
        <v>18.52091999999999</v>
      </c>
      <c r="AH193" s="83">
        <f t="shared" si="85"/>
        <v>16.647659999999991</v>
      </c>
      <c r="AI193" s="83">
        <f t="shared" si="85"/>
        <v>14.774399999999991</v>
      </c>
      <c r="AJ193" s="83">
        <f t="shared" si="85"/>
        <v>12.901139999999991</v>
      </c>
      <c r="AK193" s="83">
        <f t="shared" si="85"/>
        <v>11.027879999999991</v>
      </c>
      <c r="AL193" s="83">
        <f t="shared" si="85"/>
        <v>9.1546199999999907</v>
      </c>
      <c r="AM193" s="83">
        <f t="shared" si="85"/>
        <v>7.2813599999999905</v>
      </c>
      <c r="AN193" s="83">
        <f t="shared" si="85"/>
        <v>5.4080999999999904</v>
      </c>
      <c r="AO193" s="83">
        <f t="shared" si="85"/>
        <v>3.5348399999999902</v>
      </c>
      <c r="AP193" s="83">
        <f t="shared" si="85"/>
        <v>1.6615799999999903</v>
      </c>
      <c r="AQ193" s="83">
        <f t="shared" si="85"/>
        <v>3.7747582837255322E-15</v>
      </c>
      <c r="AR193" s="83">
        <f t="shared" si="85"/>
        <v>3.7747582837255322E-15</v>
      </c>
      <c r="AS193" s="83">
        <f t="shared" si="85"/>
        <v>3.7747582837255322E-15</v>
      </c>
      <c r="AT193" s="83">
        <f t="shared" si="85"/>
        <v>3.7747582837255322E-15</v>
      </c>
      <c r="AU193" s="83">
        <f t="shared" si="85"/>
        <v>3.7747582837255322E-15</v>
      </c>
      <c r="AV193" s="83">
        <f t="shared" si="85"/>
        <v>3.7747582837255322E-15</v>
      </c>
      <c r="AW193" s="83">
        <f t="shared" si="85"/>
        <v>3.7747582837255322E-15</v>
      </c>
      <c r="AX193" s="83">
        <f t="shared" si="85"/>
        <v>3.7747582837255322E-15</v>
      </c>
      <c r="AY193" s="83">
        <f t="shared" si="85"/>
        <v>3.7747582837255322E-15</v>
      </c>
      <c r="AZ193" s="83">
        <f t="shared" si="85"/>
        <v>3.7747582837255322E-15</v>
      </c>
      <c r="BA193" s="83">
        <f t="shared" si="85"/>
        <v>3.7747582837255322E-15</v>
      </c>
      <c r="BB193" s="83">
        <f t="shared" si="85"/>
        <v>3.7747582837255322E-15</v>
      </c>
      <c r="BC193" s="83">
        <f t="shared" si="85"/>
        <v>3.7747582837255322E-15</v>
      </c>
      <c r="BD193" s="83">
        <f t="shared" si="85"/>
        <v>3.7747582837255322E-15</v>
      </c>
      <c r="BE193" s="83">
        <f t="shared" si="85"/>
        <v>3.7747582837255322E-15</v>
      </c>
      <c r="BF193" s="83">
        <f t="shared" si="85"/>
        <v>3.7747582837255322E-15</v>
      </c>
      <c r="BG193" s="83">
        <f t="shared" si="85"/>
        <v>3.7747582837255322E-15</v>
      </c>
      <c r="BH193" s="83">
        <f t="shared" si="85"/>
        <v>3.7747582837255322E-15</v>
      </c>
    </row>
    <row r="194" spans="1:61" x14ac:dyDescent="0.25">
      <c r="A194" s="200" t="s">
        <v>133</v>
      </c>
      <c r="B194" s="200"/>
      <c r="C194" s="61">
        <f>$C$97</f>
        <v>2</v>
      </c>
      <c r="D194" s="201"/>
      <c r="G194" s="83">
        <f t="shared" ref="G194:BH194" ca="1" si="86">SUM(OFFSET(G193,0,0,1,-MIN($C194,G$91+1)))/$C194</f>
        <v>0</v>
      </c>
      <c r="H194" s="83">
        <f t="shared" ca="1" si="86"/>
        <v>0.99812999999999996</v>
      </c>
      <c r="I194" s="83">
        <f t="shared" ca="1" si="86"/>
        <v>4.2933900000000005</v>
      </c>
      <c r="J194" s="83">
        <f t="shared" ca="1" si="86"/>
        <v>14.589090000000001</v>
      </c>
      <c r="K194" s="83">
        <f t="shared" ca="1" si="86"/>
        <v>38.949269999999999</v>
      </c>
      <c r="L194" s="83">
        <f t="shared" ca="1" si="86"/>
        <v>56.489130000000003</v>
      </c>
      <c r="M194" s="83">
        <f t="shared" ca="1" si="86"/>
        <v>56.826750000000004</v>
      </c>
      <c r="N194" s="83">
        <f t="shared" ca="1" si="86"/>
        <v>55.049489999999999</v>
      </c>
      <c r="O194" s="83">
        <f t="shared" ca="1" si="86"/>
        <v>53.176229999999997</v>
      </c>
      <c r="P194" s="83">
        <f t="shared" ca="1" si="86"/>
        <v>51.302969999999995</v>
      </c>
      <c r="Q194" s="83">
        <f t="shared" ca="1" si="86"/>
        <v>49.429709999999993</v>
      </c>
      <c r="R194" s="83">
        <f t="shared" ca="1" si="86"/>
        <v>47.556449999999991</v>
      </c>
      <c r="S194" s="83">
        <f t="shared" ca="1" si="86"/>
        <v>45.683189999999989</v>
      </c>
      <c r="T194" s="83">
        <f t="shared" ca="1" si="86"/>
        <v>43.809929999999987</v>
      </c>
      <c r="U194" s="83">
        <f t="shared" ca="1" si="86"/>
        <v>41.936669999999985</v>
      </c>
      <c r="V194" s="83">
        <f t="shared" ca="1" si="86"/>
        <v>40.063409999999983</v>
      </c>
      <c r="W194" s="83">
        <f t="shared" ca="1" si="86"/>
        <v>38.190149999999981</v>
      </c>
      <c r="X194" s="83">
        <f t="shared" ca="1" si="86"/>
        <v>36.316889999999979</v>
      </c>
      <c r="Y194" s="83">
        <f t="shared" ca="1" si="86"/>
        <v>34.443629999999978</v>
      </c>
      <c r="Z194" s="83">
        <f t="shared" ca="1" si="86"/>
        <v>32.570369999999976</v>
      </c>
      <c r="AA194" s="83">
        <f t="shared" ca="1" si="86"/>
        <v>30.697109999999981</v>
      </c>
      <c r="AB194" s="83">
        <f t="shared" ca="1" si="86"/>
        <v>28.823849999999979</v>
      </c>
      <c r="AC194" s="83">
        <f t="shared" ca="1" si="86"/>
        <v>26.950589999999984</v>
      </c>
      <c r="AD194" s="83">
        <f t="shared" ca="1" si="86"/>
        <v>25.077329999999982</v>
      </c>
      <c r="AE194" s="83">
        <f t="shared" ca="1" si="86"/>
        <v>23.204069999999987</v>
      </c>
      <c r="AF194" s="83">
        <f t="shared" ca="1" si="86"/>
        <v>21.330809999999985</v>
      </c>
      <c r="AG194" s="83">
        <f t="shared" ca="1" si="86"/>
        <v>19.457549999999991</v>
      </c>
      <c r="AH194" s="83">
        <f t="shared" ca="1" si="86"/>
        <v>17.584289999999989</v>
      </c>
      <c r="AI194" s="83">
        <f t="shared" ca="1" si="86"/>
        <v>15.71102999999999</v>
      </c>
      <c r="AJ194" s="83">
        <f t="shared" ca="1" si="86"/>
        <v>13.837769999999992</v>
      </c>
      <c r="AK194" s="83">
        <f t="shared" ca="1" si="86"/>
        <v>11.96450999999999</v>
      </c>
      <c r="AL194" s="83">
        <f t="shared" ca="1" si="86"/>
        <v>10.091249999999992</v>
      </c>
      <c r="AM194" s="83">
        <f t="shared" ca="1" si="86"/>
        <v>8.2179899999999897</v>
      </c>
      <c r="AN194" s="83">
        <f t="shared" ca="1" si="86"/>
        <v>6.3447299999999904</v>
      </c>
      <c r="AO194" s="83">
        <f t="shared" ca="1" si="86"/>
        <v>4.4714699999999903</v>
      </c>
      <c r="AP194" s="83">
        <f t="shared" ca="1" si="86"/>
        <v>2.5982099999999901</v>
      </c>
      <c r="AQ194" s="83">
        <f t="shared" ca="1" si="86"/>
        <v>0.83078999999999703</v>
      </c>
      <c r="AR194" s="83">
        <f t="shared" ca="1" si="86"/>
        <v>3.7747582837255322E-15</v>
      </c>
      <c r="AS194" s="83">
        <f t="shared" ca="1" si="86"/>
        <v>3.7747582837255322E-15</v>
      </c>
      <c r="AT194" s="83">
        <f t="shared" ca="1" si="86"/>
        <v>3.7747582837255322E-15</v>
      </c>
      <c r="AU194" s="83">
        <f t="shared" ca="1" si="86"/>
        <v>3.7747582837255322E-15</v>
      </c>
      <c r="AV194" s="83">
        <f t="shared" ca="1" si="86"/>
        <v>3.7747582837255322E-15</v>
      </c>
      <c r="AW194" s="83">
        <f t="shared" ca="1" si="86"/>
        <v>3.7747582837255322E-15</v>
      </c>
      <c r="AX194" s="83">
        <f t="shared" ca="1" si="86"/>
        <v>3.7747582837255322E-15</v>
      </c>
      <c r="AY194" s="83">
        <f t="shared" ca="1" si="86"/>
        <v>3.7747582837255322E-15</v>
      </c>
      <c r="AZ194" s="83">
        <f t="shared" ca="1" si="86"/>
        <v>3.7747582837255322E-15</v>
      </c>
      <c r="BA194" s="83">
        <f t="shared" ca="1" si="86"/>
        <v>3.7747582837255322E-15</v>
      </c>
      <c r="BB194" s="83">
        <f t="shared" ca="1" si="86"/>
        <v>3.7747582837255322E-15</v>
      </c>
      <c r="BC194" s="83">
        <f t="shared" ca="1" si="86"/>
        <v>3.7747582837255322E-15</v>
      </c>
      <c r="BD194" s="83">
        <f t="shared" ca="1" si="86"/>
        <v>3.7747582837255322E-15</v>
      </c>
      <c r="BE194" s="83">
        <f t="shared" ca="1" si="86"/>
        <v>3.7747582837255322E-15</v>
      </c>
      <c r="BF194" s="83">
        <f t="shared" ca="1" si="86"/>
        <v>3.7747582837255322E-15</v>
      </c>
      <c r="BG194" s="83">
        <f t="shared" ca="1" si="86"/>
        <v>3.7747582837255322E-15</v>
      </c>
      <c r="BH194" s="83">
        <f t="shared" ca="1" si="86"/>
        <v>3.7747582837255322E-15</v>
      </c>
    </row>
    <row r="195" spans="1:61" x14ac:dyDescent="0.25">
      <c r="A195" s="200" t="s">
        <v>140</v>
      </c>
      <c r="B195" s="200"/>
      <c r="C195" s="147">
        <f>$C$98</f>
        <v>0.46</v>
      </c>
      <c r="D195" s="190"/>
      <c r="G195" s="83">
        <f t="shared" ref="G195:BG196" ca="1" si="87">G194*$C195</f>
        <v>0</v>
      </c>
      <c r="H195" s="83">
        <f t="shared" ca="1" si="87"/>
        <v>0.45913979999999999</v>
      </c>
      <c r="I195" s="83">
        <f t="shared" ca="1" si="87"/>
        <v>1.9749594000000004</v>
      </c>
      <c r="J195" s="83">
        <f t="shared" ca="1" si="87"/>
        <v>6.7109814000000005</v>
      </c>
      <c r="K195" s="83">
        <f t="shared" ca="1" si="87"/>
        <v>17.9166642</v>
      </c>
      <c r="L195" s="83">
        <f t="shared" ca="1" si="87"/>
        <v>25.984999800000004</v>
      </c>
      <c r="M195" s="83">
        <f t="shared" ca="1" si="87"/>
        <v>26.140305000000001</v>
      </c>
      <c r="N195" s="83">
        <f t="shared" ca="1" si="87"/>
        <v>25.322765400000002</v>
      </c>
      <c r="O195" s="83">
        <f t="shared" ca="1" si="87"/>
        <v>24.4610658</v>
      </c>
      <c r="P195" s="83">
        <f t="shared" ca="1" si="87"/>
        <v>23.599366199999999</v>
      </c>
      <c r="Q195" s="83">
        <f t="shared" ca="1" si="87"/>
        <v>22.737666599999997</v>
      </c>
      <c r="R195" s="83">
        <f t="shared" ca="1" si="87"/>
        <v>21.875966999999996</v>
      </c>
      <c r="S195" s="83">
        <f t="shared" ca="1" si="87"/>
        <v>21.014267399999994</v>
      </c>
      <c r="T195" s="83">
        <f t="shared" ca="1" si="87"/>
        <v>20.152567799999996</v>
      </c>
      <c r="U195" s="83">
        <f t="shared" ca="1" si="87"/>
        <v>19.290868199999995</v>
      </c>
      <c r="V195" s="83">
        <f t="shared" ca="1" si="87"/>
        <v>18.429168599999993</v>
      </c>
      <c r="W195" s="83">
        <f t="shared" ca="1" si="87"/>
        <v>17.567468999999992</v>
      </c>
      <c r="X195" s="83">
        <f t="shared" ca="1" si="87"/>
        <v>16.705769399999991</v>
      </c>
      <c r="Y195" s="83">
        <f t="shared" ca="1" si="87"/>
        <v>15.844069799999991</v>
      </c>
      <c r="Z195" s="83">
        <f t="shared" ca="1" si="87"/>
        <v>14.982370199999989</v>
      </c>
      <c r="AA195" s="83">
        <f t="shared" ca="1" si="87"/>
        <v>14.120670599999992</v>
      </c>
      <c r="AB195" s="83">
        <f t="shared" ca="1" si="87"/>
        <v>13.25897099999999</v>
      </c>
      <c r="AC195" s="83">
        <f t="shared" ca="1" si="87"/>
        <v>12.397271399999994</v>
      </c>
      <c r="AD195" s="83">
        <f t="shared" ca="1" si="87"/>
        <v>11.535571799999992</v>
      </c>
      <c r="AE195" s="83">
        <f t="shared" ca="1" si="87"/>
        <v>10.673872199999995</v>
      </c>
      <c r="AF195" s="83">
        <f t="shared" ca="1" si="87"/>
        <v>9.8121725999999931</v>
      </c>
      <c r="AG195" s="83">
        <f t="shared" ca="1" si="87"/>
        <v>8.9504729999999952</v>
      </c>
      <c r="AH195" s="83">
        <f t="shared" ca="1" si="87"/>
        <v>8.0887733999999956</v>
      </c>
      <c r="AI195" s="83">
        <f t="shared" ca="1" si="87"/>
        <v>7.2270737999999959</v>
      </c>
      <c r="AJ195" s="83">
        <f t="shared" ca="1" si="87"/>
        <v>6.3653741999999962</v>
      </c>
      <c r="AK195" s="83">
        <f t="shared" ca="1" si="87"/>
        <v>5.5036745999999956</v>
      </c>
      <c r="AL195" s="83">
        <f t="shared" ca="1" si="87"/>
        <v>4.641974999999996</v>
      </c>
      <c r="AM195" s="83">
        <f t="shared" ca="1" si="87"/>
        <v>3.7802753999999954</v>
      </c>
      <c r="AN195" s="83">
        <f t="shared" ca="1" si="87"/>
        <v>2.9185757999999957</v>
      </c>
      <c r="AO195" s="83">
        <f t="shared" ca="1" si="87"/>
        <v>2.0568761999999956</v>
      </c>
      <c r="AP195" s="83">
        <f t="shared" ca="1" si="87"/>
        <v>1.1951765999999955</v>
      </c>
      <c r="AQ195" s="83">
        <f t="shared" ca="1" si="87"/>
        <v>0.38216339999999865</v>
      </c>
      <c r="AR195" s="83">
        <f t="shared" ca="1" si="87"/>
        <v>1.7363888105137449E-15</v>
      </c>
      <c r="AS195" s="83">
        <f t="shared" ca="1" si="87"/>
        <v>1.7363888105137449E-15</v>
      </c>
      <c r="AT195" s="83">
        <f t="shared" ca="1" si="87"/>
        <v>1.7363888105137449E-15</v>
      </c>
      <c r="AU195" s="83">
        <f t="shared" ca="1" si="87"/>
        <v>1.7363888105137449E-15</v>
      </c>
      <c r="AV195" s="83">
        <f t="shared" ca="1" si="87"/>
        <v>1.7363888105137449E-15</v>
      </c>
      <c r="AW195" s="83">
        <f t="shared" ca="1" si="87"/>
        <v>1.7363888105137449E-15</v>
      </c>
      <c r="AX195" s="83">
        <f t="shared" ca="1" si="87"/>
        <v>1.7363888105137449E-15</v>
      </c>
      <c r="AY195" s="83">
        <f t="shared" ca="1" si="87"/>
        <v>1.7363888105137449E-15</v>
      </c>
      <c r="AZ195" s="83">
        <f t="shared" ca="1" si="87"/>
        <v>1.7363888105137449E-15</v>
      </c>
      <c r="BA195" s="83">
        <f t="shared" ca="1" si="87"/>
        <v>1.7363888105137449E-15</v>
      </c>
      <c r="BB195" s="83">
        <f t="shared" ca="1" si="87"/>
        <v>1.7363888105137449E-15</v>
      </c>
      <c r="BC195" s="83">
        <f t="shared" ca="1" si="87"/>
        <v>1.7363888105137449E-15</v>
      </c>
      <c r="BD195" s="83">
        <f t="shared" ca="1" si="87"/>
        <v>1.7363888105137449E-15</v>
      </c>
      <c r="BE195" s="83">
        <f t="shared" ca="1" si="87"/>
        <v>1.7363888105137449E-15</v>
      </c>
      <c r="BF195" s="83">
        <f t="shared" ca="1" si="87"/>
        <v>1.7363888105137449E-15</v>
      </c>
      <c r="BG195" s="83">
        <f t="shared" ca="1" si="87"/>
        <v>1.7363888105137449E-15</v>
      </c>
      <c r="BH195" s="83">
        <f ca="1">BH194*$C195</f>
        <v>1.7363888105137449E-15</v>
      </c>
    </row>
    <row r="196" spans="1:61" x14ac:dyDescent="0.25">
      <c r="A196" s="200" t="s">
        <v>141</v>
      </c>
      <c r="B196" s="200"/>
      <c r="C196" s="147">
        <f>$C$99</f>
        <v>0.115</v>
      </c>
      <c r="G196" s="83">
        <f t="shared" ca="1" si="87"/>
        <v>0</v>
      </c>
      <c r="H196" s="83">
        <f t="shared" ca="1" si="87"/>
        <v>5.2801077000000002E-2</v>
      </c>
      <c r="I196" s="83">
        <f t="shared" ca="1" si="87"/>
        <v>0.22712033100000006</v>
      </c>
      <c r="J196" s="83">
        <f t="shared" ca="1" si="87"/>
        <v>0.77176286100000013</v>
      </c>
      <c r="K196" s="83">
        <f t="shared" ca="1" si="87"/>
        <v>2.0604163830000002</v>
      </c>
      <c r="L196" s="83">
        <f t="shared" ca="1" si="87"/>
        <v>2.9882749770000006</v>
      </c>
      <c r="M196" s="83">
        <f t="shared" ca="1" si="87"/>
        <v>3.0061350750000004</v>
      </c>
      <c r="N196" s="83">
        <f t="shared" ca="1" si="87"/>
        <v>2.9121180210000004</v>
      </c>
      <c r="O196" s="83">
        <f t="shared" ca="1" si="87"/>
        <v>2.813022567</v>
      </c>
      <c r="P196" s="83">
        <f t="shared" ca="1" si="87"/>
        <v>2.713927113</v>
      </c>
      <c r="Q196" s="83">
        <f t="shared" ca="1" si="87"/>
        <v>2.6148316589999996</v>
      </c>
      <c r="R196" s="83">
        <f t="shared" ca="1" si="87"/>
        <v>2.5157362049999996</v>
      </c>
      <c r="S196" s="83">
        <f t="shared" ca="1" si="87"/>
        <v>2.4166407509999996</v>
      </c>
      <c r="T196" s="83">
        <f t="shared" ca="1" si="87"/>
        <v>2.3175452969999997</v>
      </c>
      <c r="U196" s="83">
        <f t="shared" ca="1" si="87"/>
        <v>2.2184498429999997</v>
      </c>
      <c r="V196" s="83">
        <f t="shared" ca="1" si="87"/>
        <v>2.1193543889999993</v>
      </c>
      <c r="W196" s="83">
        <f t="shared" ca="1" si="87"/>
        <v>2.0202589349999993</v>
      </c>
      <c r="X196" s="83">
        <f t="shared" ca="1" si="87"/>
        <v>1.9211634809999989</v>
      </c>
      <c r="Y196" s="83">
        <f t="shared" ca="1" si="87"/>
        <v>1.8220680269999989</v>
      </c>
      <c r="Z196" s="83">
        <f t="shared" ca="1" si="87"/>
        <v>1.722972572999999</v>
      </c>
      <c r="AA196" s="83">
        <f t="shared" ca="1" si="87"/>
        <v>1.6238771189999992</v>
      </c>
      <c r="AB196" s="83">
        <f t="shared" ca="1" si="87"/>
        <v>1.524781664999999</v>
      </c>
      <c r="AC196" s="83">
        <f t="shared" ca="1" si="87"/>
        <v>1.4256862109999993</v>
      </c>
      <c r="AD196" s="83">
        <f t="shared" ca="1" si="87"/>
        <v>1.3265907569999993</v>
      </c>
      <c r="AE196" s="83">
        <f t="shared" ca="1" si="87"/>
        <v>1.2274953029999995</v>
      </c>
      <c r="AF196" s="83">
        <f t="shared" ca="1" si="87"/>
        <v>1.1283998489999993</v>
      </c>
      <c r="AG196" s="83">
        <f t="shared" ca="1" si="87"/>
        <v>1.0293043949999996</v>
      </c>
      <c r="AH196" s="83">
        <f t="shared" ca="1" si="87"/>
        <v>0.93020894099999951</v>
      </c>
      <c r="AI196" s="83">
        <f t="shared" ca="1" si="87"/>
        <v>0.83111348699999954</v>
      </c>
      <c r="AJ196" s="83">
        <f t="shared" ca="1" si="87"/>
        <v>0.73201803299999957</v>
      </c>
      <c r="AK196" s="83">
        <f t="shared" ca="1" si="87"/>
        <v>0.63292257899999949</v>
      </c>
      <c r="AL196" s="83">
        <f t="shared" ca="1" si="87"/>
        <v>0.53382712499999951</v>
      </c>
      <c r="AM196" s="83">
        <f t="shared" ca="1" si="87"/>
        <v>0.43473167099999949</v>
      </c>
      <c r="AN196" s="83">
        <f t="shared" ca="1" si="87"/>
        <v>0.33563621699999951</v>
      </c>
      <c r="AO196" s="83">
        <f t="shared" ca="1" si="87"/>
        <v>0.23654076299999952</v>
      </c>
      <c r="AP196" s="83">
        <f t="shared" ca="1" si="87"/>
        <v>0.13744530899999949</v>
      </c>
      <c r="AQ196" s="83">
        <f t="shared" ca="1" si="87"/>
        <v>4.3948790999999848E-2</v>
      </c>
      <c r="AR196" s="83">
        <f t="shared" ca="1" si="87"/>
        <v>1.9968471320908068E-16</v>
      </c>
      <c r="AS196" s="83">
        <f t="shared" ca="1" si="87"/>
        <v>1.9968471320908068E-16</v>
      </c>
      <c r="AT196" s="83">
        <f t="shared" ca="1" si="87"/>
        <v>1.9968471320908068E-16</v>
      </c>
      <c r="AU196" s="83">
        <f t="shared" ca="1" si="87"/>
        <v>1.9968471320908068E-16</v>
      </c>
      <c r="AV196" s="83">
        <f t="shared" ca="1" si="87"/>
        <v>1.9968471320908068E-16</v>
      </c>
      <c r="AW196" s="83">
        <f t="shared" ca="1" si="87"/>
        <v>1.9968471320908068E-16</v>
      </c>
      <c r="AX196" s="83">
        <f t="shared" ca="1" si="87"/>
        <v>1.9968471320908068E-16</v>
      </c>
      <c r="AY196" s="83">
        <f t="shared" ca="1" si="87"/>
        <v>1.9968471320908068E-16</v>
      </c>
      <c r="AZ196" s="83">
        <f t="shared" ca="1" si="87"/>
        <v>1.9968471320908068E-16</v>
      </c>
      <c r="BA196" s="83">
        <f t="shared" ca="1" si="87"/>
        <v>1.9968471320908068E-16</v>
      </c>
      <c r="BB196" s="83">
        <f t="shared" ca="1" si="87"/>
        <v>1.9968471320908068E-16</v>
      </c>
      <c r="BC196" s="83">
        <f t="shared" ca="1" si="87"/>
        <v>1.9968471320908068E-16</v>
      </c>
      <c r="BD196" s="83">
        <f t="shared" ca="1" si="87"/>
        <v>1.9968471320908068E-16</v>
      </c>
      <c r="BE196" s="83">
        <f t="shared" ca="1" si="87"/>
        <v>1.9968471320908068E-16</v>
      </c>
      <c r="BF196" s="83">
        <f t="shared" ca="1" si="87"/>
        <v>1.9968471320908068E-16</v>
      </c>
      <c r="BG196" s="83">
        <f t="shared" ca="1" si="87"/>
        <v>1.9968471320908068E-16</v>
      </c>
      <c r="BH196" s="83">
        <f ca="1">BH195*$C196</f>
        <v>1.9968471320908068E-16</v>
      </c>
    </row>
    <row r="197" spans="1:61" x14ac:dyDescent="0.25">
      <c r="A197" s="197"/>
      <c r="B197" s="197"/>
    </row>
    <row r="198" spans="1:61" x14ac:dyDescent="0.25">
      <c r="A198" s="196" t="str">
        <f>A$12</f>
        <v>T&amp;S Planned Reliability</v>
      </c>
      <c r="B198" s="196"/>
    </row>
    <row r="199" spans="1:61" x14ac:dyDescent="0.25">
      <c r="A199" s="197" t="s">
        <v>132</v>
      </c>
      <c r="B199" s="197"/>
      <c r="G199" s="171">
        <f>G$96</f>
        <v>0.95</v>
      </c>
      <c r="H199" s="171">
        <f t="shared" ref="H199:M199" si="88">H$96</f>
        <v>0.98</v>
      </c>
      <c r="I199" s="171">
        <f t="shared" si="88"/>
        <v>0.96</v>
      </c>
      <c r="J199" s="171">
        <f t="shared" si="88"/>
        <v>0.96</v>
      </c>
      <c r="K199" s="171">
        <f t="shared" si="88"/>
        <v>0.96</v>
      </c>
      <c r="L199" s="171">
        <f t="shared" si="88"/>
        <v>0.96</v>
      </c>
      <c r="M199" s="171">
        <f t="shared" si="88"/>
        <v>0.96</v>
      </c>
      <c r="N199" s="171"/>
    </row>
    <row r="200" spans="1:61" x14ac:dyDescent="0.25">
      <c r="A200" s="197" t="s">
        <v>109</v>
      </c>
      <c r="B200" s="197"/>
      <c r="D200" s="144">
        <f>SUM(G200:N200)</f>
        <v>357.09114639199998</v>
      </c>
      <c r="G200" s="144">
        <f>G$12*G199</f>
        <v>35.667356015999999</v>
      </c>
      <c r="H200" s="144">
        <f t="shared" ref="H200:N200" si="89">H$12*H199</f>
        <v>44.228190507200004</v>
      </c>
      <c r="I200" s="144">
        <f t="shared" si="89"/>
        <v>49.879541740799993</v>
      </c>
      <c r="J200" s="144">
        <f t="shared" si="89"/>
        <v>64.384890825599996</v>
      </c>
      <c r="K200" s="144">
        <f t="shared" si="89"/>
        <v>62.288673244800002</v>
      </c>
      <c r="L200" s="144">
        <f t="shared" si="89"/>
        <v>49.463273807999997</v>
      </c>
      <c r="M200" s="144">
        <f t="shared" si="89"/>
        <v>51.179220249599993</v>
      </c>
      <c r="N200" s="144">
        <f t="shared" si="89"/>
        <v>0</v>
      </c>
    </row>
    <row r="201" spans="1:61" x14ac:dyDescent="0.25">
      <c r="A201" s="197" t="s">
        <v>110</v>
      </c>
      <c r="B201" s="197"/>
      <c r="G201" s="144">
        <f t="shared" ref="G201:N201" si="90">+F201+G200</f>
        <v>35.667356015999999</v>
      </c>
      <c r="H201" s="144">
        <f t="shared" si="90"/>
        <v>79.895546523200011</v>
      </c>
      <c r="I201" s="144">
        <f t="shared" si="90"/>
        <v>129.775088264</v>
      </c>
      <c r="J201" s="144">
        <f t="shared" si="90"/>
        <v>194.1599790896</v>
      </c>
      <c r="K201" s="144">
        <f t="shared" si="90"/>
        <v>256.44865233439998</v>
      </c>
      <c r="L201" s="144">
        <f t="shared" si="90"/>
        <v>305.91192614239998</v>
      </c>
      <c r="M201" s="144">
        <f t="shared" si="90"/>
        <v>357.09114639199998</v>
      </c>
      <c r="N201" s="144">
        <f t="shared" si="90"/>
        <v>357.09114639199998</v>
      </c>
    </row>
    <row r="202" spans="1:61" x14ac:dyDescent="0.25">
      <c r="A202" s="197"/>
      <c r="B202" s="197"/>
    </row>
    <row r="203" spans="1:61" x14ac:dyDescent="0.25">
      <c r="A203" s="198" t="s">
        <v>111</v>
      </c>
      <c r="B203" s="198"/>
      <c r="G203" s="144">
        <f t="shared" ref="G203:BH203" si="91">F206</f>
        <v>0</v>
      </c>
      <c r="H203" s="144">
        <f t="shared" si="91"/>
        <v>34.59733533552</v>
      </c>
      <c r="I203" s="144">
        <f t="shared" si="91"/>
        <v>76.428659447024003</v>
      </c>
      <c r="J203" s="144">
        <f t="shared" si="91"/>
        <v>122.414948539904</v>
      </c>
      <c r="K203" s="144">
        <f t="shared" si="91"/>
        <v>180.97503999281599</v>
      </c>
      <c r="L203" s="144">
        <f t="shared" si="91"/>
        <v>235.57025366758401</v>
      </c>
      <c r="M203" s="144">
        <f t="shared" si="91"/>
        <v>275.85616969131206</v>
      </c>
      <c r="N203" s="144">
        <f t="shared" si="91"/>
        <v>316.32265554915205</v>
      </c>
      <c r="O203" s="144">
        <f t="shared" si="91"/>
        <v>305.60992115739202</v>
      </c>
      <c r="P203" s="144">
        <f t="shared" si="91"/>
        <v>294.897186765632</v>
      </c>
      <c r="Q203" s="144">
        <f t="shared" si="91"/>
        <v>284.18445237387198</v>
      </c>
      <c r="R203" s="144">
        <f t="shared" si="91"/>
        <v>273.47171798211195</v>
      </c>
      <c r="S203" s="144">
        <f t="shared" si="91"/>
        <v>262.75898359035193</v>
      </c>
      <c r="T203" s="144">
        <f t="shared" si="91"/>
        <v>252.04624919859194</v>
      </c>
      <c r="U203" s="144">
        <f t="shared" si="91"/>
        <v>241.33351480683194</v>
      </c>
      <c r="V203" s="144">
        <f t="shared" si="91"/>
        <v>230.62078041507195</v>
      </c>
      <c r="W203" s="144">
        <f t="shared" si="91"/>
        <v>219.90804602331195</v>
      </c>
      <c r="X203" s="144">
        <f t="shared" si="91"/>
        <v>209.19531163155196</v>
      </c>
      <c r="Y203" s="144">
        <f t="shared" si="91"/>
        <v>198.48257723979196</v>
      </c>
      <c r="Z203" s="144">
        <f t="shared" si="91"/>
        <v>187.76984284803197</v>
      </c>
      <c r="AA203" s="144">
        <f t="shared" si="91"/>
        <v>177.05710845627198</v>
      </c>
      <c r="AB203" s="144">
        <f t="shared" si="91"/>
        <v>166.34437406451198</v>
      </c>
      <c r="AC203" s="144">
        <f t="shared" si="91"/>
        <v>155.63163967275199</v>
      </c>
      <c r="AD203" s="144">
        <f t="shared" si="91"/>
        <v>144.91890528099199</v>
      </c>
      <c r="AE203" s="144">
        <f t="shared" si="91"/>
        <v>134.206170889232</v>
      </c>
      <c r="AF203" s="144">
        <f t="shared" si="91"/>
        <v>123.493436497472</v>
      </c>
      <c r="AG203" s="144">
        <f t="shared" si="91"/>
        <v>112.78070210571201</v>
      </c>
      <c r="AH203" s="144">
        <f t="shared" si="91"/>
        <v>102.06796771395202</v>
      </c>
      <c r="AI203" s="144">
        <f t="shared" si="91"/>
        <v>91.355233322192021</v>
      </c>
      <c r="AJ203" s="144">
        <f t="shared" si="91"/>
        <v>80.642498930432026</v>
      </c>
      <c r="AK203" s="144">
        <f t="shared" si="91"/>
        <v>69.929764538672032</v>
      </c>
      <c r="AL203" s="144">
        <f t="shared" si="91"/>
        <v>59.21703014691203</v>
      </c>
      <c r="AM203" s="144">
        <f t="shared" si="91"/>
        <v>48.504295755152029</v>
      </c>
      <c r="AN203" s="144">
        <f t="shared" si="91"/>
        <v>37.791561363392027</v>
      </c>
      <c r="AO203" s="144">
        <f t="shared" si="91"/>
        <v>27.078826971632026</v>
      </c>
      <c r="AP203" s="144">
        <f t="shared" si="91"/>
        <v>16.366092579872024</v>
      </c>
      <c r="AQ203" s="144">
        <f t="shared" si="91"/>
        <v>5.6533581881120245</v>
      </c>
      <c r="AR203" s="144">
        <f t="shared" si="91"/>
        <v>1.2967404927621828E-13</v>
      </c>
      <c r="AS203" s="144">
        <f t="shared" si="91"/>
        <v>1.2967404927621828E-13</v>
      </c>
      <c r="AT203" s="144">
        <f t="shared" si="91"/>
        <v>1.2967404927621828E-13</v>
      </c>
      <c r="AU203" s="144">
        <f t="shared" si="91"/>
        <v>1.2967404927621828E-13</v>
      </c>
      <c r="AV203" s="144">
        <f t="shared" si="91"/>
        <v>1.2967404927621828E-13</v>
      </c>
      <c r="AW203" s="144">
        <f t="shared" si="91"/>
        <v>1.2967404927621828E-13</v>
      </c>
      <c r="AX203" s="144">
        <f t="shared" si="91"/>
        <v>1.2967404927621828E-13</v>
      </c>
      <c r="AY203" s="144">
        <f t="shared" si="91"/>
        <v>1.2967404927621828E-13</v>
      </c>
      <c r="AZ203" s="144">
        <f t="shared" si="91"/>
        <v>1.2967404927621828E-13</v>
      </c>
      <c r="BA203" s="144">
        <f t="shared" si="91"/>
        <v>1.2967404927621828E-13</v>
      </c>
      <c r="BB203" s="144">
        <f t="shared" si="91"/>
        <v>1.2967404927621828E-13</v>
      </c>
      <c r="BC203" s="144">
        <f t="shared" si="91"/>
        <v>1.2967404927621828E-13</v>
      </c>
      <c r="BD203" s="144">
        <f t="shared" si="91"/>
        <v>1.2967404927621828E-13</v>
      </c>
      <c r="BE203" s="144">
        <f t="shared" si="91"/>
        <v>1.2967404927621828E-13</v>
      </c>
      <c r="BF203" s="144">
        <f t="shared" si="91"/>
        <v>1.2967404927621828E-13</v>
      </c>
      <c r="BG203" s="144">
        <f t="shared" si="91"/>
        <v>1.2967404927621828E-13</v>
      </c>
      <c r="BH203" s="144">
        <f t="shared" si="91"/>
        <v>1.2967404927621828E-13</v>
      </c>
      <c r="BI203" s="144"/>
    </row>
    <row r="204" spans="1:61" x14ac:dyDescent="0.25">
      <c r="A204" s="198" t="s">
        <v>112</v>
      </c>
      <c r="B204" s="198"/>
      <c r="D204" s="144">
        <f>SUM(G204:N204)</f>
        <v>357.09114639199998</v>
      </c>
      <c r="E204" s="144"/>
      <c r="F204" s="144"/>
      <c r="G204" s="144">
        <f>G200</f>
        <v>35.667356015999999</v>
      </c>
      <c r="H204" s="144">
        <f>H200</f>
        <v>44.228190507200004</v>
      </c>
      <c r="I204" s="144">
        <f>I200</f>
        <v>49.879541740799993</v>
      </c>
      <c r="J204" s="144">
        <f t="shared" ref="J204:BH204" si="92">J200</f>
        <v>64.384890825599996</v>
      </c>
      <c r="K204" s="144">
        <f t="shared" si="92"/>
        <v>62.288673244800002</v>
      </c>
      <c r="L204" s="144">
        <f t="shared" si="92"/>
        <v>49.463273807999997</v>
      </c>
      <c r="M204" s="144">
        <f t="shared" si="92"/>
        <v>51.179220249599993</v>
      </c>
      <c r="N204" s="144">
        <f t="shared" si="92"/>
        <v>0</v>
      </c>
      <c r="O204" s="144">
        <f t="shared" si="92"/>
        <v>0</v>
      </c>
      <c r="P204" s="144">
        <f t="shared" si="92"/>
        <v>0</v>
      </c>
      <c r="Q204" s="144">
        <f t="shared" si="92"/>
        <v>0</v>
      </c>
      <c r="R204" s="144">
        <f t="shared" si="92"/>
        <v>0</v>
      </c>
      <c r="S204" s="144">
        <f t="shared" si="92"/>
        <v>0</v>
      </c>
      <c r="T204" s="144">
        <f t="shared" si="92"/>
        <v>0</v>
      </c>
      <c r="U204" s="144">
        <f t="shared" si="92"/>
        <v>0</v>
      </c>
      <c r="V204" s="144">
        <f t="shared" si="92"/>
        <v>0</v>
      </c>
      <c r="W204" s="144">
        <f t="shared" si="92"/>
        <v>0</v>
      </c>
      <c r="X204" s="144">
        <f t="shared" si="92"/>
        <v>0</v>
      </c>
      <c r="Y204" s="144">
        <f t="shared" si="92"/>
        <v>0</v>
      </c>
      <c r="Z204" s="144">
        <f t="shared" si="92"/>
        <v>0</v>
      </c>
      <c r="AA204" s="144">
        <f t="shared" si="92"/>
        <v>0</v>
      </c>
      <c r="AB204" s="144">
        <f t="shared" si="92"/>
        <v>0</v>
      </c>
      <c r="AC204" s="144">
        <f t="shared" si="92"/>
        <v>0</v>
      </c>
      <c r="AD204" s="144">
        <f t="shared" si="92"/>
        <v>0</v>
      </c>
      <c r="AE204" s="144">
        <f t="shared" si="92"/>
        <v>0</v>
      </c>
      <c r="AF204" s="144">
        <f t="shared" si="92"/>
        <v>0</v>
      </c>
      <c r="AG204" s="144">
        <f t="shared" si="92"/>
        <v>0</v>
      </c>
      <c r="AH204" s="144">
        <f t="shared" si="92"/>
        <v>0</v>
      </c>
      <c r="AI204" s="144">
        <f t="shared" si="92"/>
        <v>0</v>
      </c>
      <c r="AJ204" s="144">
        <f t="shared" si="92"/>
        <v>0</v>
      </c>
      <c r="AK204" s="144">
        <f t="shared" si="92"/>
        <v>0</v>
      </c>
      <c r="AL204" s="144">
        <f t="shared" si="92"/>
        <v>0</v>
      </c>
      <c r="AM204" s="144">
        <f t="shared" si="92"/>
        <v>0</v>
      </c>
      <c r="AN204" s="144">
        <f t="shared" si="92"/>
        <v>0</v>
      </c>
      <c r="AO204" s="144">
        <f t="shared" si="92"/>
        <v>0</v>
      </c>
      <c r="AP204" s="144">
        <f t="shared" si="92"/>
        <v>0</v>
      </c>
      <c r="AQ204" s="144">
        <f t="shared" si="92"/>
        <v>0</v>
      </c>
      <c r="AR204" s="144">
        <f t="shared" si="92"/>
        <v>0</v>
      </c>
      <c r="AS204" s="144">
        <f t="shared" si="92"/>
        <v>0</v>
      </c>
      <c r="AT204" s="144">
        <f t="shared" si="92"/>
        <v>0</v>
      </c>
      <c r="AU204" s="144">
        <f t="shared" si="92"/>
        <v>0</v>
      </c>
      <c r="AV204" s="144">
        <f t="shared" si="92"/>
        <v>0</v>
      </c>
      <c r="AW204" s="144">
        <f t="shared" si="92"/>
        <v>0</v>
      </c>
      <c r="AX204" s="144">
        <f t="shared" si="92"/>
        <v>0</v>
      </c>
      <c r="AY204" s="144">
        <f t="shared" si="92"/>
        <v>0</v>
      </c>
      <c r="AZ204" s="144">
        <f t="shared" si="92"/>
        <v>0</v>
      </c>
      <c r="BA204" s="144">
        <f t="shared" si="92"/>
        <v>0</v>
      </c>
      <c r="BB204" s="144">
        <f t="shared" si="92"/>
        <v>0</v>
      </c>
      <c r="BC204" s="144">
        <f t="shared" si="92"/>
        <v>0</v>
      </c>
      <c r="BD204" s="144">
        <f t="shared" si="92"/>
        <v>0</v>
      </c>
      <c r="BE204" s="144">
        <f t="shared" si="92"/>
        <v>0</v>
      </c>
      <c r="BF204" s="144">
        <f t="shared" si="92"/>
        <v>0</v>
      </c>
      <c r="BG204" s="144">
        <f t="shared" si="92"/>
        <v>0</v>
      </c>
      <c r="BH204" s="144">
        <f t="shared" si="92"/>
        <v>0</v>
      </c>
      <c r="BI204" s="144"/>
    </row>
    <row r="205" spans="1:61" x14ac:dyDescent="0.25">
      <c r="A205" s="198" t="s">
        <v>113</v>
      </c>
      <c r="B205" s="198"/>
      <c r="C205" s="147">
        <f>C12</f>
        <v>0.03</v>
      </c>
      <c r="D205" s="144">
        <f>SUM(G205:BH205)</f>
        <v>-357.09114639199998</v>
      </c>
      <c r="G205" s="144">
        <f>MAX(-SUM($F200:G200)*$C205,-SUM($F200:G200)-SUM($E205:F205))</f>
        <v>-1.0700206804799999</v>
      </c>
      <c r="H205" s="144">
        <f>MAX(-SUM($F200:H200)*$C205,-SUM($F200:H200)-SUM($E205:G205))</f>
        <v>-2.3968663956960001</v>
      </c>
      <c r="I205" s="144">
        <f>MAX(-SUM($F200:I200)*$C205,-SUM($F200:I200)-SUM($E205:H205))</f>
        <v>-3.8932526479199998</v>
      </c>
      <c r="J205" s="144">
        <f>MAX(-SUM($F200:J200)*$C205,-SUM($F200:J200)-SUM($E205:I205))</f>
        <v>-5.8247993726880001</v>
      </c>
      <c r="K205" s="144">
        <f>MAX(-SUM($F200:K200)*$C205,-SUM($F200:K200)-SUM($E205:J205))</f>
        <v>-7.6934595700319992</v>
      </c>
      <c r="L205" s="144">
        <f>MAX(-SUM($F200:L200)*$C205,-SUM($F200:L200)-SUM($E205:K205))</f>
        <v>-9.1773577842719991</v>
      </c>
      <c r="M205" s="144">
        <f>MAX(-SUM($F200:M200)*$C205,-SUM($F200:M200)-SUM($E205:L205))</f>
        <v>-10.71273439176</v>
      </c>
      <c r="N205" s="144">
        <f>MAX(-SUM($F200:N200)*$C205,-SUM($F200:N200)-SUM($E205:M205))</f>
        <v>-10.71273439176</v>
      </c>
      <c r="O205" s="144">
        <f>MAX(-SUM($F200:O200)*$C205,-SUM($F200:O200)-SUM($E205:N205))</f>
        <v>-10.71273439176</v>
      </c>
      <c r="P205" s="144">
        <f>MAX(-SUM($F200:P200)*$C205,-SUM($F200:P200)-SUM($E205:O205))</f>
        <v>-10.71273439176</v>
      </c>
      <c r="Q205" s="144">
        <f>MAX(-SUM($F200:Q200)*$C205,-SUM($F200:Q200)-SUM($E205:P205))</f>
        <v>-10.71273439176</v>
      </c>
      <c r="R205" s="144">
        <f>MAX(-SUM($F200:R200)*$C205,-SUM($F200:R200)-SUM($E205:Q205))</f>
        <v>-10.71273439176</v>
      </c>
      <c r="S205" s="144">
        <f>MAX(-SUM($F200:S200)*$C205,-SUM($F200:S200)-SUM($E205:R205))</f>
        <v>-10.71273439176</v>
      </c>
      <c r="T205" s="144">
        <f>MAX(-SUM($F200:T200)*$C205,-SUM($F200:T200)-SUM($E205:S205))</f>
        <v>-10.71273439176</v>
      </c>
      <c r="U205" s="144">
        <f>MAX(-SUM($F200:U200)*$C205,-SUM($F200:U200)-SUM($E205:T205))</f>
        <v>-10.71273439176</v>
      </c>
      <c r="V205" s="144">
        <f>MAX(-SUM($F200:V200)*$C205,-SUM($F200:V200)-SUM($E205:U205))</f>
        <v>-10.71273439176</v>
      </c>
      <c r="W205" s="144">
        <f>MAX(-SUM($F200:W200)*$C205,-SUM($F200:W200)-SUM($E205:V205))</f>
        <v>-10.71273439176</v>
      </c>
      <c r="X205" s="144">
        <f>MAX(-SUM($F200:X200)*$C205,-SUM($F200:X200)-SUM($E205:W205))</f>
        <v>-10.71273439176</v>
      </c>
      <c r="Y205" s="144">
        <f>MAX(-SUM($F200:Y200)*$C205,-SUM($F200:Y200)-SUM($E205:X205))</f>
        <v>-10.71273439176</v>
      </c>
      <c r="Z205" s="144">
        <f>MAX(-SUM($F200:Z200)*$C205,-SUM($F200:Z200)-SUM($E205:Y205))</f>
        <v>-10.71273439176</v>
      </c>
      <c r="AA205" s="144">
        <f>MAX(-SUM($F200:AA200)*$C205,-SUM($F200:AA200)-SUM($E205:Z205))</f>
        <v>-10.71273439176</v>
      </c>
      <c r="AB205" s="144">
        <f>MAX(-SUM($F200:AB200)*$C205,-SUM($F200:AB200)-SUM($E205:AA205))</f>
        <v>-10.71273439176</v>
      </c>
      <c r="AC205" s="144">
        <f>MAX(-SUM($F200:AC200)*$C205,-SUM($F200:AC200)-SUM($E205:AB205))</f>
        <v>-10.71273439176</v>
      </c>
      <c r="AD205" s="144">
        <f>MAX(-SUM($F200:AD200)*$C205,-SUM($F200:AD200)-SUM($E205:AC205))</f>
        <v>-10.71273439176</v>
      </c>
      <c r="AE205" s="144">
        <f>MAX(-SUM($F200:AE200)*$C205,-SUM($F200:AE200)-SUM($E205:AD205))</f>
        <v>-10.71273439176</v>
      </c>
      <c r="AF205" s="144">
        <f>MAX(-SUM($F200:AF200)*$C205,-SUM($F200:AF200)-SUM($E205:AE205))</f>
        <v>-10.71273439176</v>
      </c>
      <c r="AG205" s="144">
        <f>MAX(-SUM($F200:AG200)*$C205,-SUM($F200:AG200)-SUM($E205:AF205))</f>
        <v>-10.71273439176</v>
      </c>
      <c r="AH205" s="144">
        <f>MAX(-SUM($F200:AH200)*$C205,-SUM($F200:AH200)-SUM($E205:AG205))</f>
        <v>-10.71273439176</v>
      </c>
      <c r="AI205" s="144">
        <f>MAX(-SUM($F200:AI200)*$C205,-SUM($F200:AI200)-SUM($E205:AH205))</f>
        <v>-10.71273439176</v>
      </c>
      <c r="AJ205" s="144">
        <f>MAX(-SUM($F200:AJ200)*$C205,-SUM($F200:AJ200)-SUM($E205:AI205))</f>
        <v>-10.71273439176</v>
      </c>
      <c r="AK205" s="144">
        <f>MAX(-SUM($F200:AK200)*$C205,-SUM($F200:AK200)-SUM($E205:AJ205))</f>
        <v>-10.71273439176</v>
      </c>
      <c r="AL205" s="144">
        <f>MAX(-SUM($F200:AL200)*$C205,-SUM($F200:AL200)-SUM($E205:AK205))</f>
        <v>-10.71273439176</v>
      </c>
      <c r="AM205" s="144">
        <f>MAX(-SUM($F200:AM200)*$C205,-SUM($F200:AM200)-SUM($E205:AL205))</f>
        <v>-10.71273439176</v>
      </c>
      <c r="AN205" s="144">
        <f>MAX(-SUM($F200:AN200)*$C205,-SUM($F200:AN200)-SUM($E205:AM205))</f>
        <v>-10.71273439176</v>
      </c>
      <c r="AO205" s="144">
        <f>MAX(-SUM($F200:AO200)*$C205,-SUM($F200:AO200)-SUM($E205:AN205))</f>
        <v>-10.71273439176</v>
      </c>
      <c r="AP205" s="144">
        <f>MAX(-SUM($F200:AP200)*$C205,-SUM($F200:AP200)-SUM($E205:AO205))</f>
        <v>-10.71273439176</v>
      </c>
      <c r="AQ205" s="144">
        <f>MAX(-SUM($F200:AQ200)*$C205,-SUM($F200:AQ200)-SUM($E205:AP205))</f>
        <v>-5.6533581881118948</v>
      </c>
      <c r="AR205" s="144">
        <f>MAX(-SUM($F200:AR200)*$C205,-SUM($F200:AR200)-SUM($E205:AQ205))</f>
        <v>0</v>
      </c>
      <c r="AS205" s="144">
        <f>MAX(-SUM($F200:AS200)*$C205,-SUM($F200:AS200)-SUM($E205:AR205))</f>
        <v>0</v>
      </c>
      <c r="AT205" s="144">
        <f>MAX(-SUM($F200:AT200)*$C205,-SUM($F200:AT200)-SUM($E205:AS205))</f>
        <v>0</v>
      </c>
      <c r="AU205" s="144">
        <f>MAX(-SUM($F200:AU200)*$C205,-SUM($F200:AU200)-SUM($E205:AT205))</f>
        <v>0</v>
      </c>
      <c r="AV205" s="144">
        <f>MAX(-SUM($F200:AV200)*$C205,-SUM($F200:AV200)-SUM($E205:AU205))</f>
        <v>0</v>
      </c>
      <c r="AW205" s="144">
        <f>MAX(-SUM($F200:AW200)*$C205,-SUM($F200:AW200)-SUM($E205:AV205))</f>
        <v>0</v>
      </c>
      <c r="AX205" s="144">
        <f>MAX(-SUM($F200:AX200)*$C205,-SUM($F200:AX200)-SUM($E205:AW205))</f>
        <v>0</v>
      </c>
      <c r="AY205" s="144">
        <f>MAX(-SUM($F200:AY200)*$C205,-SUM($F200:AY200)-SUM($E205:AX205))</f>
        <v>0</v>
      </c>
      <c r="AZ205" s="144">
        <f>MAX(-SUM($F200:AZ200)*$C205,-SUM($F200:AZ200)-SUM($E205:AY205))</f>
        <v>0</v>
      </c>
      <c r="BA205" s="144">
        <f>MAX(-SUM($F200:BA200)*$C205,-SUM($F200:BA200)-SUM($E205:AZ205))</f>
        <v>0</v>
      </c>
      <c r="BB205" s="144">
        <f>MAX(-SUM($F200:BB200)*$C205,-SUM($F200:BB200)-SUM($E205:BA205))</f>
        <v>0</v>
      </c>
      <c r="BC205" s="144">
        <f>MAX(-SUM($F200:BC200)*$C205,-SUM($F200:BC200)-SUM($E205:BB205))</f>
        <v>0</v>
      </c>
      <c r="BD205" s="144">
        <f>MAX(-SUM($F200:BD200)*$C205,-SUM($F200:BD200)-SUM($E205:BC205))</f>
        <v>0</v>
      </c>
      <c r="BE205" s="144">
        <f>MAX(-SUM($F200:BE200)*$C205,-SUM($F200:BE200)-SUM($E205:BD205))</f>
        <v>0</v>
      </c>
      <c r="BF205" s="144">
        <f>MAX(-SUM($F200:BF200)*$C205,-SUM($F200:BF200)-SUM($E205:BE205))</f>
        <v>0</v>
      </c>
      <c r="BG205" s="144">
        <f>MAX(-SUM($F200:BG200)*$C205,-SUM($F200:BG200)-SUM($E205:BF205))</f>
        <v>0</v>
      </c>
      <c r="BH205" s="144">
        <f>MAX(-SUM($F200:BH200)*$C205,-SUM($F200:BH200)-SUM($E205:BG205))</f>
        <v>0</v>
      </c>
      <c r="BI205" s="144"/>
    </row>
    <row r="206" spans="1:61" x14ac:dyDescent="0.25">
      <c r="A206" s="199" t="s">
        <v>114</v>
      </c>
      <c r="B206" s="199"/>
      <c r="D206" s="92">
        <f>SUM(D203:D205)</f>
        <v>0</v>
      </c>
      <c r="G206" s="92">
        <f>SUM(G203:G205)</f>
        <v>34.59733533552</v>
      </c>
      <c r="H206" s="92">
        <f>SUM(H203:H205)</f>
        <v>76.428659447024003</v>
      </c>
      <c r="I206" s="92">
        <f>SUM(I203:I205)</f>
        <v>122.414948539904</v>
      </c>
      <c r="J206" s="92">
        <f t="shared" ref="J206:BH206" si="93">SUM(J203:J205)</f>
        <v>180.97503999281599</v>
      </c>
      <c r="K206" s="92">
        <f t="shared" si="93"/>
        <v>235.57025366758401</v>
      </c>
      <c r="L206" s="92">
        <f t="shared" si="93"/>
        <v>275.85616969131206</v>
      </c>
      <c r="M206" s="92">
        <f t="shared" si="93"/>
        <v>316.32265554915205</v>
      </c>
      <c r="N206" s="92">
        <f t="shared" si="93"/>
        <v>305.60992115739202</v>
      </c>
      <c r="O206" s="92">
        <f t="shared" si="93"/>
        <v>294.897186765632</v>
      </c>
      <c r="P206" s="92">
        <f t="shared" si="93"/>
        <v>284.18445237387198</v>
      </c>
      <c r="Q206" s="92">
        <f t="shared" si="93"/>
        <v>273.47171798211195</v>
      </c>
      <c r="R206" s="92">
        <f t="shared" si="93"/>
        <v>262.75898359035193</v>
      </c>
      <c r="S206" s="92">
        <f t="shared" si="93"/>
        <v>252.04624919859194</v>
      </c>
      <c r="T206" s="92">
        <f t="shared" si="93"/>
        <v>241.33351480683194</v>
      </c>
      <c r="U206" s="92">
        <f t="shared" si="93"/>
        <v>230.62078041507195</v>
      </c>
      <c r="V206" s="92">
        <f t="shared" si="93"/>
        <v>219.90804602331195</v>
      </c>
      <c r="W206" s="92">
        <f t="shared" si="93"/>
        <v>209.19531163155196</v>
      </c>
      <c r="X206" s="92">
        <f t="shared" si="93"/>
        <v>198.48257723979196</v>
      </c>
      <c r="Y206" s="92">
        <f t="shared" si="93"/>
        <v>187.76984284803197</v>
      </c>
      <c r="Z206" s="92">
        <f t="shared" si="93"/>
        <v>177.05710845627198</v>
      </c>
      <c r="AA206" s="92">
        <f t="shared" si="93"/>
        <v>166.34437406451198</v>
      </c>
      <c r="AB206" s="92">
        <f t="shared" si="93"/>
        <v>155.63163967275199</v>
      </c>
      <c r="AC206" s="92">
        <f t="shared" si="93"/>
        <v>144.91890528099199</v>
      </c>
      <c r="AD206" s="92">
        <f t="shared" si="93"/>
        <v>134.206170889232</v>
      </c>
      <c r="AE206" s="92">
        <f t="shared" si="93"/>
        <v>123.493436497472</v>
      </c>
      <c r="AF206" s="92">
        <f t="shared" si="93"/>
        <v>112.78070210571201</v>
      </c>
      <c r="AG206" s="92">
        <f t="shared" si="93"/>
        <v>102.06796771395202</v>
      </c>
      <c r="AH206" s="92">
        <f t="shared" si="93"/>
        <v>91.355233322192021</v>
      </c>
      <c r="AI206" s="92">
        <f t="shared" si="93"/>
        <v>80.642498930432026</v>
      </c>
      <c r="AJ206" s="92">
        <f t="shared" si="93"/>
        <v>69.929764538672032</v>
      </c>
      <c r="AK206" s="92">
        <f t="shared" si="93"/>
        <v>59.21703014691203</v>
      </c>
      <c r="AL206" s="92">
        <f t="shared" si="93"/>
        <v>48.504295755152029</v>
      </c>
      <c r="AM206" s="92">
        <f t="shared" si="93"/>
        <v>37.791561363392027</v>
      </c>
      <c r="AN206" s="92">
        <f t="shared" si="93"/>
        <v>27.078826971632026</v>
      </c>
      <c r="AO206" s="92">
        <f t="shared" si="93"/>
        <v>16.366092579872024</v>
      </c>
      <c r="AP206" s="92">
        <f t="shared" si="93"/>
        <v>5.6533581881120245</v>
      </c>
      <c r="AQ206" s="92">
        <f t="shared" si="93"/>
        <v>1.2967404927621828E-13</v>
      </c>
      <c r="AR206" s="92">
        <f t="shared" si="93"/>
        <v>1.2967404927621828E-13</v>
      </c>
      <c r="AS206" s="92">
        <f t="shared" si="93"/>
        <v>1.2967404927621828E-13</v>
      </c>
      <c r="AT206" s="92">
        <f t="shared" si="93"/>
        <v>1.2967404927621828E-13</v>
      </c>
      <c r="AU206" s="92">
        <f t="shared" si="93"/>
        <v>1.2967404927621828E-13</v>
      </c>
      <c r="AV206" s="92">
        <f t="shared" si="93"/>
        <v>1.2967404927621828E-13</v>
      </c>
      <c r="AW206" s="92">
        <f t="shared" si="93"/>
        <v>1.2967404927621828E-13</v>
      </c>
      <c r="AX206" s="92">
        <f t="shared" si="93"/>
        <v>1.2967404927621828E-13</v>
      </c>
      <c r="AY206" s="92">
        <f t="shared" si="93"/>
        <v>1.2967404927621828E-13</v>
      </c>
      <c r="AZ206" s="92">
        <f t="shared" si="93"/>
        <v>1.2967404927621828E-13</v>
      </c>
      <c r="BA206" s="92">
        <f t="shared" si="93"/>
        <v>1.2967404927621828E-13</v>
      </c>
      <c r="BB206" s="92">
        <f t="shared" si="93"/>
        <v>1.2967404927621828E-13</v>
      </c>
      <c r="BC206" s="92">
        <f t="shared" si="93"/>
        <v>1.2967404927621828E-13</v>
      </c>
      <c r="BD206" s="92">
        <f t="shared" si="93"/>
        <v>1.2967404927621828E-13</v>
      </c>
      <c r="BE206" s="92">
        <f t="shared" si="93"/>
        <v>1.2967404927621828E-13</v>
      </c>
      <c r="BF206" s="92">
        <f t="shared" si="93"/>
        <v>1.2967404927621828E-13</v>
      </c>
      <c r="BG206" s="92">
        <f t="shared" si="93"/>
        <v>1.2967404927621828E-13</v>
      </c>
      <c r="BH206" s="92">
        <f t="shared" si="93"/>
        <v>1.2967404927621828E-13</v>
      </c>
    </row>
    <row r="207" spans="1:61" x14ac:dyDescent="0.25">
      <c r="A207" s="197"/>
      <c r="B207" s="197"/>
    </row>
    <row r="208" spans="1:61" x14ac:dyDescent="0.25">
      <c r="A208" s="197" t="s">
        <v>115</v>
      </c>
      <c r="B208" s="197"/>
      <c r="G208" s="83">
        <f>G206</f>
        <v>34.59733533552</v>
      </c>
      <c r="H208" s="83">
        <f>H206</f>
        <v>76.428659447024003</v>
      </c>
      <c r="I208" s="83">
        <f>I206</f>
        <v>122.414948539904</v>
      </c>
      <c r="J208" s="83">
        <f>J206</f>
        <v>180.97503999281599</v>
      </c>
      <c r="K208" s="83">
        <f t="shared" ref="K208:BH208" si="94">K206</f>
        <v>235.57025366758401</v>
      </c>
      <c r="L208" s="83">
        <f t="shared" si="94"/>
        <v>275.85616969131206</v>
      </c>
      <c r="M208" s="83">
        <f t="shared" si="94"/>
        <v>316.32265554915205</v>
      </c>
      <c r="N208" s="83">
        <f t="shared" si="94"/>
        <v>305.60992115739202</v>
      </c>
      <c r="O208" s="83">
        <f t="shared" si="94"/>
        <v>294.897186765632</v>
      </c>
      <c r="P208" s="83">
        <f t="shared" si="94"/>
        <v>284.18445237387198</v>
      </c>
      <c r="Q208" s="83">
        <f t="shared" si="94"/>
        <v>273.47171798211195</v>
      </c>
      <c r="R208" s="83">
        <f t="shared" si="94"/>
        <v>262.75898359035193</v>
      </c>
      <c r="S208" s="83">
        <f t="shared" si="94"/>
        <v>252.04624919859194</v>
      </c>
      <c r="T208" s="83">
        <f t="shared" si="94"/>
        <v>241.33351480683194</v>
      </c>
      <c r="U208" s="83">
        <f t="shared" si="94"/>
        <v>230.62078041507195</v>
      </c>
      <c r="V208" s="83">
        <f t="shared" si="94"/>
        <v>219.90804602331195</v>
      </c>
      <c r="W208" s="83">
        <f t="shared" si="94"/>
        <v>209.19531163155196</v>
      </c>
      <c r="X208" s="83">
        <f t="shared" si="94"/>
        <v>198.48257723979196</v>
      </c>
      <c r="Y208" s="83">
        <f t="shared" si="94"/>
        <v>187.76984284803197</v>
      </c>
      <c r="Z208" s="83">
        <f t="shared" si="94"/>
        <v>177.05710845627198</v>
      </c>
      <c r="AA208" s="83">
        <f t="shared" si="94"/>
        <v>166.34437406451198</v>
      </c>
      <c r="AB208" s="83">
        <f t="shared" si="94"/>
        <v>155.63163967275199</v>
      </c>
      <c r="AC208" s="83">
        <f t="shared" si="94"/>
        <v>144.91890528099199</v>
      </c>
      <c r="AD208" s="83">
        <f t="shared" si="94"/>
        <v>134.206170889232</v>
      </c>
      <c r="AE208" s="83">
        <f t="shared" si="94"/>
        <v>123.493436497472</v>
      </c>
      <c r="AF208" s="83">
        <f t="shared" si="94"/>
        <v>112.78070210571201</v>
      </c>
      <c r="AG208" s="83">
        <f t="shared" si="94"/>
        <v>102.06796771395202</v>
      </c>
      <c r="AH208" s="83">
        <f t="shared" si="94"/>
        <v>91.355233322192021</v>
      </c>
      <c r="AI208" s="83">
        <f t="shared" si="94"/>
        <v>80.642498930432026</v>
      </c>
      <c r="AJ208" s="83">
        <f t="shared" si="94"/>
        <v>69.929764538672032</v>
      </c>
      <c r="AK208" s="83">
        <f t="shared" si="94"/>
        <v>59.21703014691203</v>
      </c>
      <c r="AL208" s="83">
        <f t="shared" si="94"/>
        <v>48.504295755152029</v>
      </c>
      <c r="AM208" s="83">
        <f t="shared" si="94"/>
        <v>37.791561363392027</v>
      </c>
      <c r="AN208" s="83">
        <f t="shared" si="94"/>
        <v>27.078826971632026</v>
      </c>
      <c r="AO208" s="83">
        <f t="shared" si="94"/>
        <v>16.366092579872024</v>
      </c>
      <c r="AP208" s="83">
        <f t="shared" si="94"/>
        <v>5.6533581881120245</v>
      </c>
      <c r="AQ208" s="83">
        <f t="shared" si="94"/>
        <v>1.2967404927621828E-13</v>
      </c>
      <c r="AR208" s="83">
        <f t="shared" si="94"/>
        <v>1.2967404927621828E-13</v>
      </c>
      <c r="AS208" s="83">
        <f t="shared" si="94"/>
        <v>1.2967404927621828E-13</v>
      </c>
      <c r="AT208" s="83">
        <f t="shared" si="94"/>
        <v>1.2967404927621828E-13</v>
      </c>
      <c r="AU208" s="83">
        <f t="shared" si="94"/>
        <v>1.2967404927621828E-13</v>
      </c>
      <c r="AV208" s="83">
        <f t="shared" si="94"/>
        <v>1.2967404927621828E-13</v>
      </c>
      <c r="AW208" s="83">
        <f t="shared" si="94"/>
        <v>1.2967404927621828E-13</v>
      </c>
      <c r="AX208" s="83">
        <f t="shared" si="94"/>
        <v>1.2967404927621828E-13</v>
      </c>
      <c r="AY208" s="83">
        <f t="shared" si="94"/>
        <v>1.2967404927621828E-13</v>
      </c>
      <c r="AZ208" s="83">
        <f t="shared" si="94"/>
        <v>1.2967404927621828E-13</v>
      </c>
      <c r="BA208" s="83">
        <f t="shared" si="94"/>
        <v>1.2967404927621828E-13</v>
      </c>
      <c r="BB208" s="83">
        <f t="shared" si="94"/>
        <v>1.2967404927621828E-13</v>
      </c>
      <c r="BC208" s="83">
        <f t="shared" si="94"/>
        <v>1.2967404927621828E-13</v>
      </c>
      <c r="BD208" s="83">
        <f t="shared" si="94"/>
        <v>1.2967404927621828E-13</v>
      </c>
      <c r="BE208" s="83">
        <f t="shared" si="94"/>
        <v>1.2967404927621828E-13</v>
      </c>
      <c r="BF208" s="83">
        <f t="shared" si="94"/>
        <v>1.2967404927621828E-13</v>
      </c>
      <c r="BG208" s="83">
        <f t="shared" si="94"/>
        <v>1.2967404927621828E-13</v>
      </c>
      <c r="BH208" s="83">
        <f t="shared" si="94"/>
        <v>1.2967404927621828E-13</v>
      </c>
    </row>
    <row r="209" spans="1:61" x14ac:dyDescent="0.25">
      <c r="A209" s="200" t="s">
        <v>133</v>
      </c>
      <c r="B209" s="200"/>
      <c r="C209" s="61">
        <f>$C$97</f>
        <v>2</v>
      </c>
      <c r="D209" s="189"/>
      <c r="G209" s="83">
        <f t="shared" ref="G209:BH209" ca="1" si="95">SUM(OFFSET(G208,0,0,1,-MIN($C209,G$91+1)))/$C209</f>
        <v>17.29866766776</v>
      </c>
      <c r="H209" s="83">
        <f t="shared" ca="1" si="95"/>
        <v>55.512997391272002</v>
      </c>
      <c r="I209" s="83">
        <f t="shared" ca="1" si="95"/>
        <v>99.42180399346401</v>
      </c>
      <c r="J209" s="83">
        <f t="shared" ca="1" si="95"/>
        <v>151.69499426636</v>
      </c>
      <c r="K209" s="83">
        <f t="shared" ca="1" si="95"/>
        <v>208.27264683020002</v>
      </c>
      <c r="L209" s="83">
        <f t="shared" ca="1" si="95"/>
        <v>255.71321167944802</v>
      </c>
      <c r="M209" s="83">
        <f t="shared" ca="1" si="95"/>
        <v>296.08941262023205</v>
      </c>
      <c r="N209" s="83">
        <f t="shared" ca="1" si="95"/>
        <v>310.96628835327203</v>
      </c>
      <c r="O209" s="83">
        <f t="shared" ca="1" si="95"/>
        <v>300.25355396151201</v>
      </c>
      <c r="P209" s="83">
        <f t="shared" ca="1" si="95"/>
        <v>289.54081956975199</v>
      </c>
      <c r="Q209" s="83">
        <f t="shared" ca="1" si="95"/>
        <v>278.82808517799197</v>
      </c>
      <c r="R209" s="83">
        <f t="shared" ca="1" si="95"/>
        <v>268.11535078623194</v>
      </c>
      <c r="S209" s="83">
        <f t="shared" ca="1" si="95"/>
        <v>257.40261639447192</v>
      </c>
      <c r="T209" s="83">
        <f t="shared" ca="1" si="95"/>
        <v>246.68988200271195</v>
      </c>
      <c r="U209" s="83">
        <f t="shared" ca="1" si="95"/>
        <v>235.97714761095193</v>
      </c>
      <c r="V209" s="83">
        <f t="shared" ca="1" si="95"/>
        <v>225.26441321919197</v>
      </c>
      <c r="W209" s="83">
        <f t="shared" ca="1" si="95"/>
        <v>214.55167882743194</v>
      </c>
      <c r="X209" s="83">
        <f t="shared" ca="1" si="95"/>
        <v>203.83894443567198</v>
      </c>
      <c r="Y209" s="83">
        <f t="shared" ca="1" si="95"/>
        <v>193.12621004391195</v>
      </c>
      <c r="Z209" s="83">
        <f t="shared" ca="1" si="95"/>
        <v>182.41347565215199</v>
      </c>
      <c r="AA209" s="83">
        <f t="shared" ca="1" si="95"/>
        <v>171.70074126039196</v>
      </c>
      <c r="AB209" s="83">
        <f t="shared" ca="1" si="95"/>
        <v>160.988006868632</v>
      </c>
      <c r="AC209" s="83">
        <f t="shared" ca="1" si="95"/>
        <v>150.27527247687198</v>
      </c>
      <c r="AD209" s="83">
        <f t="shared" ca="1" si="95"/>
        <v>139.56253808511201</v>
      </c>
      <c r="AE209" s="83">
        <f t="shared" ca="1" si="95"/>
        <v>128.84980369335199</v>
      </c>
      <c r="AF209" s="83">
        <f t="shared" ca="1" si="95"/>
        <v>118.13706930159201</v>
      </c>
      <c r="AG209" s="83">
        <f t="shared" ca="1" si="95"/>
        <v>107.42433490983201</v>
      </c>
      <c r="AH209" s="83">
        <f t="shared" ca="1" si="95"/>
        <v>96.711600518072018</v>
      </c>
      <c r="AI209" s="83">
        <f t="shared" ca="1" si="95"/>
        <v>85.998866126312024</v>
      </c>
      <c r="AJ209" s="83">
        <f t="shared" ca="1" si="95"/>
        <v>75.286131734552029</v>
      </c>
      <c r="AK209" s="83">
        <f t="shared" ca="1" si="95"/>
        <v>64.573397342792035</v>
      </c>
      <c r="AL209" s="83">
        <f t="shared" ca="1" si="95"/>
        <v>53.860662951032026</v>
      </c>
      <c r="AM209" s="83">
        <f t="shared" ca="1" si="95"/>
        <v>43.147928559272032</v>
      </c>
      <c r="AN209" s="83">
        <f t="shared" ca="1" si="95"/>
        <v>32.435194167512023</v>
      </c>
      <c r="AO209" s="83">
        <f t="shared" ca="1" si="95"/>
        <v>21.722459775752025</v>
      </c>
      <c r="AP209" s="83">
        <f t="shared" ca="1" si="95"/>
        <v>11.009725383992023</v>
      </c>
      <c r="AQ209" s="83">
        <f t="shared" ca="1" si="95"/>
        <v>2.8266790940560771</v>
      </c>
      <c r="AR209" s="83">
        <f t="shared" ca="1" si="95"/>
        <v>1.2967404927621828E-13</v>
      </c>
      <c r="AS209" s="83">
        <f t="shared" ca="1" si="95"/>
        <v>1.2967404927621828E-13</v>
      </c>
      <c r="AT209" s="83">
        <f t="shared" ca="1" si="95"/>
        <v>1.2967404927621828E-13</v>
      </c>
      <c r="AU209" s="83">
        <f t="shared" ca="1" si="95"/>
        <v>1.2967404927621828E-13</v>
      </c>
      <c r="AV209" s="83">
        <f t="shared" ca="1" si="95"/>
        <v>1.2967404927621828E-13</v>
      </c>
      <c r="AW209" s="83">
        <f t="shared" ca="1" si="95"/>
        <v>1.2967404927621828E-13</v>
      </c>
      <c r="AX209" s="83">
        <f t="shared" ca="1" si="95"/>
        <v>1.2967404927621828E-13</v>
      </c>
      <c r="AY209" s="83">
        <f t="shared" ca="1" si="95"/>
        <v>1.2967404927621828E-13</v>
      </c>
      <c r="AZ209" s="83">
        <f t="shared" ca="1" si="95"/>
        <v>1.2967404927621828E-13</v>
      </c>
      <c r="BA209" s="83">
        <f t="shared" ca="1" si="95"/>
        <v>1.2967404927621828E-13</v>
      </c>
      <c r="BB209" s="83">
        <f t="shared" ca="1" si="95"/>
        <v>1.2967404927621828E-13</v>
      </c>
      <c r="BC209" s="83">
        <f t="shared" ca="1" si="95"/>
        <v>1.2967404927621828E-13</v>
      </c>
      <c r="BD209" s="83">
        <f t="shared" ca="1" si="95"/>
        <v>1.2967404927621828E-13</v>
      </c>
      <c r="BE209" s="83">
        <f t="shared" ca="1" si="95"/>
        <v>1.2967404927621828E-13</v>
      </c>
      <c r="BF209" s="83">
        <f t="shared" ca="1" si="95"/>
        <v>1.2967404927621828E-13</v>
      </c>
      <c r="BG209" s="83">
        <f t="shared" ca="1" si="95"/>
        <v>1.2967404927621828E-13</v>
      </c>
      <c r="BH209" s="83">
        <f t="shared" ca="1" si="95"/>
        <v>1.2967404927621828E-13</v>
      </c>
    </row>
    <row r="210" spans="1:61" x14ac:dyDescent="0.25">
      <c r="A210" s="200" t="s">
        <v>140</v>
      </c>
      <c r="B210" s="200"/>
      <c r="C210" s="147">
        <f>$C$98</f>
        <v>0.46</v>
      </c>
      <c r="G210" s="83">
        <f t="shared" ref="G210:BG211" ca="1" si="96">G209*$C210</f>
        <v>7.9573871271696008</v>
      </c>
      <c r="H210" s="83">
        <f t="shared" ca="1" si="96"/>
        <v>25.535978799985124</v>
      </c>
      <c r="I210" s="83">
        <f t="shared" ca="1" si="96"/>
        <v>45.73402983699345</v>
      </c>
      <c r="J210" s="83">
        <f t="shared" ca="1" si="96"/>
        <v>69.779697362525596</v>
      </c>
      <c r="K210" s="83">
        <f t="shared" ca="1" si="96"/>
        <v>95.805417541892012</v>
      </c>
      <c r="L210" s="83">
        <f t="shared" ca="1" si="96"/>
        <v>117.6280773725461</v>
      </c>
      <c r="M210" s="83">
        <f t="shared" ca="1" si="96"/>
        <v>136.20112980530675</v>
      </c>
      <c r="N210" s="83">
        <f t="shared" ca="1" si="96"/>
        <v>143.04449264250513</v>
      </c>
      <c r="O210" s="83">
        <f t="shared" ca="1" si="96"/>
        <v>138.11663482229554</v>
      </c>
      <c r="P210" s="83">
        <f t="shared" ca="1" si="96"/>
        <v>133.18877700208591</v>
      </c>
      <c r="Q210" s="83">
        <f t="shared" ca="1" si="96"/>
        <v>128.26091918187632</v>
      </c>
      <c r="R210" s="83">
        <f t="shared" ca="1" si="96"/>
        <v>123.33306136166669</v>
      </c>
      <c r="S210" s="83">
        <f t="shared" ca="1" si="96"/>
        <v>118.40520354145708</v>
      </c>
      <c r="T210" s="83">
        <f t="shared" ca="1" si="96"/>
        <v>113.4773457212475</v>
      </c>
      <c r="U210" s="83">
        <f t="shared" ca="1" si="96"/>
        <v>108.54948790103789</v>
      </c>
      <c r="V210" s="83">
        <f t="shared" ca="1" si="96"/>
        <v>103.62163008082831</v>
      </c>
      <c r="W210" s="83">
        <f t="shared" ca="1" si="96"/>
        <v>98.693772260618701</v>
      </c>
      <c r="X210" s="83">
        <f t="shared" ca="1" si="96"/>
        <v>93.765914440409119</v>
      </c>
      <c r="Y210" s="83">
        <f t="shared" ca="1" si="96"/>
        <v>88.838056620199509</v>
      </c>
      <c r="Z210" s="83">
        <f t="shared" ca="1" si="96"/>
        <v>83.910198799989914</v>
      </c>
      <c r="AA210" s="83">
        <f t="shared" ca="1" si="96"/>
        <v>78.982340979780304</v>
      </c>
      <c r="AB210" s="83">
        <f t="shared" ca="1" si="96"/>
        <v>74.054483159570722</v>
      </c>
      <c r="AC210" s="83">
        <f t="shared" ca="1" si="96"/>
        <v>69.126625339361112</v>
      </c>
      <c r="AD210" s="83">
        <f t="shared" ca="1" si="96"/>
        <v>64.198767519151531</v>
      </c>
      <c r="AE210" s="83">
        <f t="shared" ca="1" si="96"/>
        <v>59.270909698941914</v>
      </c>
      <c r="AF210" s="83">
        <f t="shared" ca="1" si="96"/>
        <v>54.343051878732325</v>
      </c>
      <c r="AG210" s="83">
        <f t="shared" ca="1" si="96"/>
        <v>49.415194058522729</v>
      </c>
      <c r="AH210" s="83">
        <f t="shared" ca="1" si="96"/>
        <v>44.487336238313134</v>
      </c>
      <c r="AI210" s="83">
        <f t="shared" ca="1" si="96"/>
        <v>39.559478418103531</v>
      </c>
      <c r="AJ210" s="83">
        <f t="shared" ca="1" si="96"/>
        <v>34.631620597893935</v>
      </c>
      <c r="AK210" s="83">
        <f t="shared" ca="1" si="96"/>
        <v>29.703762777684336</v>
      </c>
      <c r="AL210" s="83">
        <f t="shared" ca="1" si="96"/>
        <v>24.775904957474733</v>
      </c>
      <c r="AM210" s="83">
        <f t="shared" ca="1" si="96"/>
        <v>19.848047137265134</v>
      </c>
      <c r="AN210" s="83">
        <f t="shared" ca="1" si="96"/>
        <v>14.920189317055531</v>
      </c>
      <c r="AO210" s="83">
        <f t="shared" ca="1" si="96"/>
        <v>9.9923314968459316</v>
      </c>
      <c r="AP210" s="83">
        <f t="shared" ca="1" si="96"/>
        <v>5.0644736766363314</v>
      </c>
      <c r="AQ210" s="83">
        <f t="shared" ca="1" si="96"/>
        <v>1.3002723832657954</v>
      </c>
      <c r="AR210" s="83">
        <f t="shared" ca="1" si="96"/>
        <v>5.9650062667060408E-14</v>
      </c>
      <c r="AS210" s="83">
        <f t="shared" ca="1" si="96"/>
        <v>5.9650062667060408E-14</v>
      </c>
      <c r="AT210" s="83">
        <f t="shared" ca="1" si="96"/>
        <v>5.9650062667060408E-14</v>
      </c>
      <c r="AU210" s="83">
        <f t="shared" ca="1" si="96"/>
        <v>5.9650062667060408E-14</v>
      </c>
      <c r="AV210" s="83">
        <f t="shared" ca="1" si="96"/>
        <v>5.9650062667060408E-14</v>
      </c>
      <c r="AW210" s="83">
        <f t="shared" ca="1" si="96"/>
        <v>5.9650062667060408E-14</v>
      </c>
      <c r="AX210" s="83">
        <f t="shared" ca="1" si="96"/>
        <v>5.9650062667060408E-14</v>
      </c>
      <c r="AY210" s="83">
        <f t="shared" ca="1" si="96"/>
        <v>5.9650062667060408E-14</v>
      </c>
      <c r="AZ210" s="83">
        <f t="shared" ca="1" si="96"/>
        <v>5.9650062667060408E-14</v>
      </c>
      <c r="BA210" s="83">
        <f t="shared" ca="1" si="96"/>
        <v>5.9650062667060408E-14</v>
      </c>
      <c r="BB210" s="83">
        <f t="shared" ca="1" si="96"/>
        <v>5.9650062667060408E-14</v>
      </c>
      <c r="BC210" s="83">
        <f t="shared" ca="1" si="96"/>
        <v>5.9650062667060408E-14</v>
      </c>
      <c r="BD210" s="83">
        <f t="shared" ca="1" si="96"/>
        <v>5.9650062667060408E-14</v>
      </c>
      <c r="BE210" s="83">
        <f t="shared" ca="1" si="96"/>
        <v>5.9650062667060408E-14</v>
      </c>
      <c r="BF210" s="83">
        <f t="shared" ca="1" si="96"/>
        <v>5.9650062667060408E-14</v>
      </c>
      <c r="BG210" s="83">
        <f t="shared" ca="1" si="96"/>
        <v>5.9650062667060408E-14</v>
      </c>
      <c r="BH210" s="83">
        <f ca="1">BH209*$C210</f>
        <v>5.9650062667060408E-14</v>
      </c>
    </row>
    <row r="211" spans="1:61" x14ac:dyDescent="0.25">
      <c r="A211" s="200" t="s">
        <v>141</v>
      </c>
      <c r="B211" s="200"/>
      <c r="C211" s="147">
        <f>$C$99</f>
        <v>0.115</v>
      </c>
      <c r="G211" s="83">
        <f t="shared" ca="1" si="96"/>
        <v>0.91509951962450409</v>
      </c>
      <c r="H211" s="83">
        <f t="shared" ca="1" si="96"/>
        <v>2.9366375619982894</v>
      </c>
      <c r="I211" s="83">
        <f t="shared" ca="1" si="96"/>
        <v>5.2594134312542469</v>
      </c>
      <c r="J211" s="83">
        <f t="shared" ca="1" si="96"/>
        <v>8.0246651966904441</v>
      </c>
      <c r="K211" s="83">
        <f t="shared" ca="1" si="96"/>
        <v>11.017623017317582</v>
      </c>
      <c r="L211" s="83">
        <f t="shared" ca="1" si="96"/>
        <v>13.527228897842802</v>
      </c>
      <c r="M211" s="83">
        <f t="shared" ca="1" si="96"/>
        <v>15.663129927610276</v>
      </c>
      <c r="N211" s="83">
        <f t="shared" ca="1" si="96"/>
        <v>16.450116653888092</v>
      </c>
      <c r="O211" s="83">
        <f t="shared" ca="1" si="96"/>
        <v>15.883413004563987</v>
      </c>
      <c r="P211" s="83">
        <f t="shared" ca="1" si="96"/>
        <v>15.316709355239881</v>
      </c>
      <c r="Q211" s="83">
        <f t="shared" ca="1" si="96"/>
        <v>14.750005705915777</v>
      </c>
      <c r="R211" s="83">
        <f t="shared" ca="1" si="96"/>
        <v>14.183302056591671</v>
      </c>
      <c r="S211" s="83">
        <f t="shared" ca="1" si="96"/>
        <v>13.616598407267565</v>
      </c>
      <c r="T211" s="83">
        <f t="shared" ca="1" si="96"/>
        <v>13.049894757943463</v>
      </c>
      <c r="U211" s="83">
        <f t="shared" ca="1" si="96"/>
        <v>12.483191108619359</v>
      </c>
      <c r="V211" s="83">
        <f t="shared" ca="1" si="96"/>
        <v>11.916487459295256</v>
      </c>
      <c r="W211" s="83">
        <f t="shared" ca="1" si="96"/>
        <v>11.349783809971152</v>
      </c>
      <c r="X211" s="83">
        <f t="shared" ca="1" si="96"/>
        <v>10.783080160647049</v>
      </c>
      <c r="Y211" s="83">
        <f t="shared" ca="1" si="96"/>
        <v>10.216376511322943</v>
      </c>
      <c r="Z211" s="83">
        <f t="shared" ca="1" si="96"/>
        <v>9.649672861998841</v>
      </c>
      <c r="AA211" s="83">
        <f t="shared" ca="1" si="96"/>
        <v>9.082969212674735</v>
      </c>
      <c r="AB211" s="83">
        <f t="shared" ca="1" si="96"/>
        <v>8.5162655633506326</v>
      </c>
      <c r="AC211" s="83">
        <f t="shared" ca="1" si="96"/>
        <v>7.9495619140265283</v>
      </c>
      <c r="AD211" s="83">
        <f t="shared" ca="1" si="96"/>
        <v>7.3828582647024268</v>
      </c>
      <c r="AE211" s="83">
        <f t="shared" ca="1" si="96"/>
        <v>6.8161546153783208</v>
      </c>
      <c r="AF211" s="83">
        <f t="shared" ca="1" si="96"/>
        <v>6.2494509660542175</v>
      </c>
      <c r="AG211" s="83">
        <f t="shared" ca="1" si="96"/>
        <v>5.6827473167301141</v>
      </c>
      <c r="AH211" s="83">
        <f t="shared" ca="1" si="96"/>
        <v>5.1160436674060108</v>
      </c>
      <c r="AI211" s="83">
        <f t="shared" ca="1" si="96"/>
        <v>4.5493400180819066</v>
      </c>
      <c r="AJ211" s="83">
        <f t="shared" ca="1" si="96"/>
        <v>3.9826363687578028</v>
      </c>
      <c r="AK211" s="83">
        <f t="shared" ca="1" si="96"/>
        <v>3.4159327194336986</v>
      </c>
      <c r="AL211" s="83">
        <f t="shared" ca="1" si="96"/>
        <v>2.8492290701095944</v>
      </c>
      <c r="AM211" s="83">
        <f t="shared" ca="1" si="96"/>
        <v>2.2825254207854906</v>
      </c>
      <c r="AN211" s="83">
        <f t="shared" ca="1" si="96"/>
        <v>1.7158217714613861</v>
      </c>
      <c r="AO211" s="83">
        <f t="shared" ca="1" si="96"/>
        <v>1.1491181221372821</v>
      </c>
      <c r="AP211" s="83">
        <f t="shared" ca="1" si="96"/>
        <v>0.58241447281317815</v>
      </c>
      <c r="AQ211" s="83">
        <f t="shared" ca="1" si="96"/>
        <v>0.14953132407556649</v>
      </c>
      <c r="AR211" s="83">
        <f t="shared" ca="1" si="96"/>
        <v>6.8597572067119471E-15</v>
      </c>
      <c r="AS211" s="83">
        <f t="shared" ca="1" si="96"/>
        <v>6.8597572067119471E-15</v>
      </c>
      <c r="AT211" s="83">
        <f t="shared" ca="1" si="96"/>
        <v>6.8597572067119471E-15</v>
      </c>
      <c r="AU211" s="83">
        <f t="shared" ca="1" si="96"/>
        <v>6.8597572067119471E-15</v>
      </c>
      <c r="AV211" s="83">
        <f t="shared" ca="1" si="96"/>
        <v>6.8597572067119471E-15</v>
      </c>
      <c r="AW211" s="83">
        <f t="shared" ca="1" si="96"/>
        <v>6.8597572067119471E-15</v>
      </c>
      <c r="AX211" s="83">
        <f t="shared" ca="1" si="96"/>
        <v>6.8597572067119471E-15</v>
      </c>
      <c r="AY211" s="83">
        <f t="shared" ca="1" si="96"/>
        <v>6.8597572067119471E-15</v>
      </c>
      <c r="AZ211" s="83">
        <f t="shared" ca="1" si="96"/>
        <v>6.8597572067119471E-15</v>
      </c>
      <c r="BA211" s="83">
        <f t="shared" ca="1" si="96"/>
        <v>6.8597572067119471E-15</v>
      </c>
      <c r="BB211" s="83">
        <f t="shared" ca="1" si="96"/>
        <v>6.8597572067119471E-15</v>
      </c>
      <c r="BC211" s="83">
        <f t="shared" ca="1" si="96"/>
        <v>6.8597572067119471E-15</v>
      </c>
      <c r="BD211" s="83">
        <f t="shared" ca="1" si="96"/>
        <v>6.8597572067119471E-15</v>
      </c>
      <c r="BE211" s="83">
        <f t="shared" ca="1" si="96"/>
        <v>6.8597572067119471E-15</v>
      </c>
      <c r="BF211" s="83">
        <f t="shared" ca="1" si="96"/>
        <v>6.8597572067119471E-15</v>
      </c>
      <c r="BG211" s="83">
        <f t="shared" ca="1" si="96"/>
        <v>6.8597572067119471E-15</v>
      </c>
      <c r="BH211" s="83">
        <f ca="1">BH210*$C211</f>
        <v>6.8597572067119471E-15</v>
      </c>
    </row>
    <row r="213" spans="1:61" x14ac:dyDescent="0.25">
      <c r="A213" s="196" t="str">
        <f>A$13</f>
        <v>Distribution Automation</v>
      </c>
      <c r="B213" s="196"/>
    </row>
    <row r="214" spans="1:61" x14ac:dyDescent="0.25">
      <c r="A214" s="197" t="s">
        <v>132</v>
      </c>
      <c r="B214" s="197"/>
      <c r="G214" s="171">
        <f>G$96</f>
        <v>0.95</v>
      </c>
      <c r="H214" s="171">
        <f t="shared" ref="H214:M214" si="97">H$96</f>
        <v>0.98</v>
      </c>
      <c r="I214" s="171">
        <f t="shared" si="97"/>
        <v>0.96</v>
      </c>
      <c r="J214" s="171">
        <f t="shared" si="97"/>
        <v>0.96</v>
      </c>
      <c r="K214" s="171">
        <f t="shared" si="97"/>
        <v>0.96</v>
      </c>
      <c r="L214" s="171">
        <f t="shared" si="97"/>
        <v>0.96</v>
      </c>
      <c r="M214" s="171">
        <f t="shared" si="97"/>
        <v>0.96</v>
      </c>
      <c r="N214" s="171"/>
    </row>
    <row r="215" spans="1:61" x14ac:dyDescent="0.25">
      <c r="A215" s="197" t="s">
        <v>109</v>
      </c>
      <c r="B215" s="197"/>
      <c r="D215" s="144">
        <f>SUM(G215:N215)</f>
        <v>632.80091998450007</v>
      </c>
      <c r="G215" s="144">
        <f>G$13*G214</f>
        <v>0.65701225750000003</v>
      </c>
      <c r="H215" s="144">
        <f t="shared" ref="H215:N215" si="98">H$13*H214</f>
        <v>12.4432957782</v>
      </c>
      <c r="I215" s="144">
        <f t="shared" si="98"/>
        <v>36.646100841599996</v>
      </c>
      <c r="J215" s="144">
        <f t="shared" si="98"/>
        <v>201.85191620160001</v>
      </c>
      <c r="K215" s="144">
        <f t="shared" si="98"/>
        <v>172.61028707520001</v>
      </c>
      <c r="L215" s="144">
        <f t="shared" si="98"/>
        <v>139.17674091840001</v>
      </c>
      <c r="M215" s="144">
        <f t="shared" si="98"/>
        <v>69.415566911999989</v>
      </c>
      <c r="N215" s="144">
        <f t="shared" si="98"/>
        <v>0</v>
      </c>
    </row>
    <row r="216" spans="1:61" x14ac:dyDescent="0.25">
      <c r="A216" s="197" t="s">
        <v>110</v>
      </c>
      <c r="B216" s="197"/>
      <c r="G216" s="144">
        <f t="shared" ref="G216:N216" si="99">+F216+G215</f>
        <v>0.65701225750000003</v>
      </c>
      <c r="H216" s="144">
        <f t="shared" si="99"/>
        <v>13.100308035699999</v>
      </c>
      <c r="I216" s="144">
        <f t="shared" si="99"/>
        <v>49.746408877299999</v>
      </c>
      <c r="J216" s="144">
        <f t="shared" si="99"/>
        <v>251.59832507890002</v>
      </c>
      <c r="K216" s="144">
        <f t="shared" si="99"/>
        <v>424.20861215410002</v>
      </c>
      <c r="L216" s="144">
        <f t="shared" si="99"/>
        <v>563.38535307250004</v>
      </c>
      <c r="M216" s="144">
        <f t="shared" si="99"/>
        <v>632.80091998450007</v>
      </c>
      <c r="N216" s="144">
        <f t="shared" si="99"/>
        <v>632.80091998450007</v>
      </c>
    </row>
    <row r="217" spans="1:61" x14ac:dyDescent="0.25">
      <c r="A217" s="197"/>
      <c r="B217" s="197"/>
    </row>
    <row r="218" spans="1:61" x14ac:dyDescent="0.25">
      <c r="A218" s="198" t="s">
        <v>111</v>
      </c>
      <c r="B218" s="198"/>
      <c r="G218" s="144">
        <f t="shared" ref="G218:BH218" si="100">F221</f>
        <v>0</v>
      </c>
      <c r="H218" s="144">
        <f t="shared" si="100"/>
        <v>0.63730188977500002</v>
      </c>
      <c r="I218" s="144">
        <f t="shared" si="100"/>
        <v>12.687588426903998</v>
      </c>
      <c r="J218" s="144">
        <f t="shared" si="100"/>
        <v>47.841297002184994</v>
      </c>
      <c r="K218" s="144">
        <f t="shared" si="100"/>
        <v>242.145263451418</v>
      </c>
      <c r="L218" s="144">
        <f t="shared" si="100"/>
        <v>402.02929216199499</v>
      </c>
      <c r="M218" s="144">
        <f t="shared" si="100"/>
        <v>524.30447248821997</v>
      </c>
      <c r="N218" s="144">
        <f t="shared" si="100"/>
        <v>574.73601180068499</v>
      </c>
      <c r="O218" s="144">
        <f t="shared" si="100"/>
        <v>555.75198420114998</v>
      </c>
      <c r="P218" s="144">
        <f t="shared" si="100"/>
        <v>536.76795660161497</v>
      </c>
      <c r="Q218" s="144">
        <f t="shared" si="100"/>
        <v>517.78392900207996</v>
      </c>
      <c r="R218" s="144">
        <f t="shared" si="100"/>
        <v>498.79990140254495</v>
      </c>
      <c r="S218" s="144">
        <f t="shared" si="100"/>
        <v>479.81587380300994</v>
      </c>
      <c r="T218" s="144">
        <f t="shared" si="100"/>
        <v>460.83184620347492</v>
      </c>
      <c r="U218" s="144">
        <f t="shared" si="100"/>
        <v>441.84781860393991</v>
      </c>
      <c r="V218" s="144">
        <f t="shared" si="100"/>
        <v>422.8637910044049</v>
      </c>
      <c r="W218" s="144">
        <f t="shared" si="100"/>
        <v>403.87976340486989</v>
      </c>
      <c r="X218" s="144">
        <f t="shared" si="100"/>
        <v>384.89573580533488</v>
      </c>
      <c r="Y218" s="144">
        <f t="shared" si="100"/>
        <v>365.91170820579987</v>
      </c>
      <c r="Z218" s="144">
        <f t="shared" si="100"/>
        <v>346.92768060626486</v>
      </c>
      <c r="AA218" s="144">
        <f t="shared" si="100"/>
        <v>327.94365300672985</v>
      </c>
      <c r="AB218" s="144">
        <f t="shared" si="100"/>
        <v>308.95962540719484</v>
      </c>
      <c r="AC218" s="144">
        <f t="shared" si="100"/>
        <v>289.97559780765982</v>
      </c>
      <c r="AD218" s="144">
        <f t="shared" si="100"/>
        <v>270.99157020812481</v>
      </c>
      <c r="AE218" s="144">
        <f t="shared" si="100"/>
        <v>252.0075426085898</v>
      </c>
      <c r="AF218" s="144">
        <f t="shared" si="100"/>
        <v>233.02351500905479</v>
      </c>
      <c r="AG218" s="144">
        <f t="shared" si="100"/>
        <v>214.03948740951978</v>
      </c>
      <c r="AH218" s="144">
        <f t="shared" si="100"/>
        <v>195.05545980998477</v>
      </c>
      <c r="AI218" s="144">
        <f t="shared" si="100"/>
        <v>176.07143221044976</v>
      </c>
      <c r="AJ218" s="144">
        <f t="shared" si="100"/>
        <v>157.08740461091475</v>
      </c>
      <c r="AK218" s="144">
        <f t="shared" si="100"/>
        <v>138.10337701137973</v>
      </c>
      <c r="AL218" s="144">
        <f t="shared" si="100"/>
        <v>119.11934941184474</v>
      </c>
      <c r="AM218" s="144">
        <f t="shared" si="100"/>
        <v>100.13532181230974</v>
      </c>
      <c r="AN218" s="144">
        <f t="shared" si="100"/>
        <v>81.151294212774744</v>
      </c>
      <c r="AO218" s="144">
        <f t="shared" si="100"/>
        <v>62.167266613239747</v>
      </c>
      <c r="AP218" s="144">
        <f t="shared" si="100"/>
        <v>43.18323901370475</v>
      </c>
      <c r="AQ218" s="144">
        <f t="shared" si="100"/>
        <v>24.199211414169749</v>
      </c>
      <c r="AR218" s="144">
        <f t="shared" si="100"/>
        <v>5.2151838146347487</v>
      </c>
      <c r="AS218" s="144">
        <f t="shared" si="100"/>
        <v>-2.1316282072803006E-14</v>
      </c>
      <c r="AT218" s="144">
        <f t="shared" si="100"/>
        <v>-2.1316282072803006E-14</v>
      </c>
      <c r="AU218" s="144">
        <f t="shared" si="100"/>
        <v>-2.1316282072803006E-14</v>
      </c>
      <c r="AV218" s="144">
        <f t="shared" si="100"/>
        <v>-2.1316282072803006E-14</v>
      </c>
      <c r="AW218" s="144">
        <f t="shared" si="100"/>
        <v>-2.1316282072803006E-14</v>
      </c>
      <c r="AX218" s="144">
        <f t="shared" si="100"/>
        <v>-2.1316282072803006E-14</v>
      </c>
      <c r="AY218" s="144">
        <f t="shared" si="100"/>
        <v>-2.1316282072803006E-14</v>
      </c>
      <c r="AZ218" s="144">
        <f t="shared" si="100"/>
        <v>-2.1316282072803006E-14</v>
      </c>
      <c r="BA218" s="144">
        <f t="shared" si="100"/>
        <v>-2.1316282072803006E-14</v>
      </c>
      <c r="BB218" s="144">
        <f t="shared" si="100"/>
        <v>-2.1316282072803006E-14</v>
      </c>
      <c r="BC218" s="144">
        <f t="shared" si="100"/>
        <v>-2.1316282072803006E-14</v>
      </c>
      <c r="BD218" s="144">
        <f t="shared" si="100"/>
        <v>-2.1316282072803006E-14</v>
      </c>
      <c r="BE218" s="144">
        <f t="shared" si="100"/>
        <v>-2.1316282072803006E-14</v>
      </c>
      <c r="BF218" s="144">
        <f t="shared" si="100"/>
        <v>-2.1316282072803006E-14</v>
      </c>
      <c r="BG218" s="144">
        <f t="shared" si="100"/>
        <v>-2.1316282072803006E-14</v>
      </c>
      <c r="BH218" s="144">
        <f t="shared" si="100"/>
        <v>-2.1316282072803006E-14</v>
      </c>
      <c r="BI218" s="144"/>
    </row>
    <row r="219" spans="1:61" x14ac:dyDescent="0.25">
      <c r="A219" s="198" t="s">
        <v>112</v>
      </c>
      <c r="B219" s="198"/>
      <c r="D219" s="144">
        <f>SUM(G219:N219)</f>
        <v>632.80091998450007</v>
      </c>
      <c r="E219" s="144"/>
      <c r="F219" s="144"/>
      <c r="G219" s="144">
        <f>G215</f>
        <v>0.65701225750000003</v>
      </c>
      <c r="H219" s="144">
        <f>H215</f>
        <v>12.4432957782</v>
      </c>
      <c r="I219" s="144">
        <f>I215</f>
        <v>36.646100841599996</v>
      </c>
      <c r="J219" s="144">
        <f t="shared" ref="J219:BH219" si="101">J215</f>
        <v>201.85191620160001</v>
      </c>
      <c r="K219" s="144">
        <f t="shared" si="101"/>
        <v>172.61028707520001</v>
      </c>
      <c r="L219" s="144">
        <f t="shared" si="101"/>
        <v>139.17674091840001</v>
      </c>
      <c r="M219" s="144">
        <f t="shared" si="101"/>
        <v>69.415566911999989</v>
      </c>
      <c r="N219" s="144">
        <f t="shared" si="101"/>
        <v>0</v>
      </c>
      <c r="O219" s="144">
        <f t="shared" si="101"/>
        <v>0</v>
      </c>
      <c r="P219" s="144">
        <f t="shared" si="101"/>
        <v>0</v>
      </c>
      <c r="Q219" s="144">
        <f t="shared" si="101"/>
        <v>0</v>
      </c>
      <c r="R219" s="144">
        <f t="shared" si="101"/>
        <v>0</v>
      </c>
      <c r="S219" s="144">
        <f t="shared" si="101"/>
        <v>0</v>
      </c>
      <c r="T219" s="144">
        <f t="shared" si="101"/>
        <v>0</v>
      </c>
      <c r="U219" s="144">
        <f t="shared" si="101"/>
        <v>0</v>
      </c>
      <c r="V219" s="144">
        <f t="shared" si="101"/>
        <v>0</v>
      </c>
      <c r="W219" s="144">
        <f t="shared" si="101"/>
        <v>0</v>
      </c>
      <c r="X219" s="144">
        <f t="shared" si="101"/>
        <v>0</v>
      </c>
      <c r="Y219" s="144">
        <f t="shared" si="101"/>
        <v>0</v>
      </c>
      <c r="Z219" s="144">
        <f t="shared" si="101"/>
        <v>0</v>
      </c>
      <c r="AA219" s="144">
        <f t="shared" si="101"/>
        <v>0</v>
      </c>
      <c r="AB219" s="144">
        <f t="shared" si="101"/>
        <v>0</v>
      </c>
      <c r="AC219" s="144">
        <f t="shared" si="101"/>
        <v>0</v>
      </c>
      <c r="AD219" s="144">
        <f t="shared" si="101"/>
        <v>0</v>
      </c>
      <c r="AE219" s="144">
        <f t="shared" si="101"/>
        <v>0</v>
      </c>
      <c r="AF219" s="144">
        <f t="shared" si="101"/>
        <v>0</v>
      </c>
      <c r="AG219" s="144">
        <f t="shared" si="101"/>
        <v>0</v>
      </c>
      <c r="AH219" s="144">
        <f t="shared" si="101"/>
        <v>0</v>
      </c>
      <c r="AI219" s="144">
        <f t="shared" si="101"/>
        <v>0</v>
      </c>
      <c r="AJ219" s="144">
        <f t="shared" si="101"/>
        <v>0</v>
      </c>
      <c r="AK219" s="144">
        <f t="shared" si="101"/>
        <v>0</v>
      </c>
      <c r="AL219" s="144">
        <f t="shared" si="101"/>
        <v>0</v>
      </c>
      <c r="AM219" s="144">
        <f t="shared" si="101"/>
        <v>0</v>
      </c>
      <c r="AN219" s="144">
        <f t="shared" si="101"/>
        <v>0</v>
      </c>
      <c r="AO219" s="144">
        <f t="shared" si="101"/>
        <v>0</v>
      </c>
      <c r="AP219" s="144">
        <f t="shared" si="101"/>
        <v>0</v>
      </c>
      <c r="AQ219" s="144">
        <f t="shared" si="101"/>
        <v>0</v>
      </c>
      <c r="AR219" s="144">
        <f t="shared" si="101"/>
        <v>0</v>
      </c>
      <c r="AS219" s="144">
        <f t="shared" si="101"/>
        <v>0</v>
      </c>
      <c r="AT219" s="144">
        <f t="shared" si="101"/>
        <v>0</v>
      </c>
      <c r="AU219" s="144">
        <f t="shared" si="101"/>
        <v>0</v>
      </c>
      <c r="AV219" s="144">
        <f t="shared" si="101"/>
        <v>0</v>
      </c>
      <c r="AW219" s="144">
        <f t="shared" si="101"/>
        <v>0</v>
      </c>
      <c r="AX219" s="144">
        <f t="shared" si="101"/>
        <v>0</v>
      </c>
      <c r="AY219" s="144">
        <f t="shared" si="101"/>
        <v>0</v>
      </c>
      <c r="AZ219" s="144">
        <f t="shared" si="101"/>
        <v>0</v>
      </c>
      <c r="BA219" s="144">
        <f t="shared" si="101"/>
        <v>0</v>
      </c>
      <c r="BB219" s="144">
        <f t="shared" si="101"/>
        <v>0</v>
      </c>
      <c r="BC219" s="144">
        <f t="shared" si="101"/>
        <v>0</v>
      </c>
      <c r="BD219" s="144">
        <f t="shared" si="101"/>
        <v>0</v>
      </c>
      <c r="BE219" s="144">
        <f t="shared" si="101"/>
        <v>0</v>
      </c>
      <c r="BF219" s="144">
        <f t="shared" si="101"/>
        <v>0</v>
      </c>
      <c r="BG219" s="144">
        <f t="shared" si="101"/>
        <v>0</v>
      </c>
      <c r="BH219" s="144">
        <f t="shared" si="101"/>
        <v>0</v>
      </c>
      <c r="BI219" s="144"/>
    </row>
    <row r="220" spans="1:61" x14ac:dyDescent="0.25">
      <c r="A220" s="198" t="s">
        <v>113</v>
      </c>
      <c r="B220" s="198"/>
      <c r="C220" s="147">
        <f>C13</f>
        <v>0.03</v>
      </c>
      <c r="D220" s="144">
        <f>SUM(G220:BH220)</f>
        <v>-632.80091998450007</v>
      </c>
      <c r="G220" s="144">
        <f>MAX(-SUM($F215:G215)*$C220,-SUM($F215:G215)-SUM($E220:F220))</f>
        <v>-1.9710367725E-2</v>
      </c>
      <c r="H220" s="144">
        <f>MAX(-SUM($F215:H215)*$C220,-SUM($F215:H215)-SUM($E220:G220))</f>
        <v>-0.39300924107099999</v>
      </c>
      <c r="I220" s="144">
        <f>MAX(-SUM($F215:I215)*$C220,-SUM($F215:I215)-SUM($E220:H220))</f>
        <v>-1.4923922663189999</v>
      </c>
      <c r="J220" s="144">
        <f>MAX(-SUM($F215:J215)*$C220,-SUM($F215:J215)-SUM($E220:I220))</f>
        <v>-7.5479497523669998</v>
      </c>
      <c r="K220" s="144">
        <f>MAX(-SUM($F215:K215)*$C220,-SUM($F215:K215)-SUM($E220:J220))</f>
        <v>-12.726258364623</v>
      </c>
      <c r="L220" s="144">
        <f>MAX(-SUM($F215:L215)*$C220,-SUM($F215:L215)-SUM($E220:K220))</f>
        <v>-16.901560592175002</v>
      </c>
      <c r="M220" s="144">
        <f>MAX(-SUM($F215:M215)*$C220,-SUM($F215:M215)-SUM($E220:L220))</f>
        <v>-18.984027599535001</v>
      </c>
      <c r="N220" s="144">
        <f>MAX(-SUM($F215:N215)*$C220,-SUM($F215:N215)-SUM($E220:M220))</f>
        <v>-18.984027599535001</v>
      </c>
      <c r="O220" s="144">
        <f>MAX(-SUM($F215:O215)*$C220,-SUM($F215:O215)-SUM($E220:N220))</f>
        <v>-18.984027599535001</v>
      </c>
      <c r="P220" s="144">
        <f>MAX(-SUM($F215:P215)*$C220,-SUM($F215:P215)-SUM($E220:O220))</f>
        <v>-18.984027599535001</v>
      </c>
      <c r="Q220" s="144">
        <f>MAX(-SUM($F215:Q215)*$C220,-SUM($F215:Q215)-SUM($E220:P220))</f>
        <v>-18.984027599535001</v>
      </c>
      <c r="R220" s="144">
        <f>MAX(-SUM($F215:R215)*$C220,-SUM($F215:R215)-SUM($E220:Q220))</f>
        <v>-18.984027599535001</v>
      </c>
      <c r="S220" s="144">
        <f>MAX(-SUM($F215:S215)*$C220,-SUM($F215:S215)-SUM($E220:R220))</f>
        <v>-18.984027599535001</v>
      </c>
      <c r="T220" s="144">
        <f>MAX(-SUM($F215:T215)*$C220,-SUM($F215:T215)-SUM($E220:S220))</f>
        <v>-18.984027599535001</v>
      </c>
      <c r="U220" s="144">
        <f>MAX(-SUM($F215:U215)*$C220,-SUM($F215:U215)-SUM($E220:T220))</f>
        <v>-18.984027599535001</v>
      </c>
      <c r="V220" s="144">
        <f>MAX(-SUM($F215:V215)*$C220,-SUM($F215:V215)-SUM($E220:U220))</f>
        <v>-18.984027599535001</v>
      </c>
      <c r="W220" s="144">
        <f>MAX(-SUM($F215:W215)*$C220,-SUM($F215:W215)-SUM($E220:V220))</f>
        <v>-18.984027599535001</v>
      </c>
      <c r="X220" s="144">
        <f>MAX(-SUM($F215:X215)*$C220,-SUM($F215:X215)-SUM($E220:W220))</f>
        <v>-18.984027599535001</v>
      </c>
      <c r="Y220" s="144">
        <f>MAX(-SUM($F215:Y215)*$C220,-SUM($F215:Y215)-SUM($E220:X220))</f>
        <v>-18.984027599535001</v>
      </c>
      <c r="Z220" s="144">
        <f>MAX(-SUM($F215:Z215)*$C220,-SUM($F215:Z215)-SUM($E220:Y220))</f>
        <v>-18.984027599535001</v>
      </c>
      <c r="AA220" s="144">
        <f>MAX(-SUM($F215:AA215)*$C220,-SUM($F215:AA215)-SUM($E220:Z220))</f>
        <v>-18.984027599535001</v>
      </c>
      <c r="AB220" s="144">
        <f>MAX(-SUM($F215:AB215)*$C220,-SUM($F215:AB215)-SUM($E220:AA220))</f>
        <v>-18.984027599535001</v>
      </c>
      <c r="AC220" s="144">
        <f>MAX(-SUM($F215:AC215)*$C220,-SUM($F215:AC215)-SUM($E220:AB220))</f>
        <v>-18.984027599535001</v>
      </c>
      <c r="AD220" s="144">
        <f>MAX(-SUM($F215:AD215)*$C220,-SUM($F215:AD215)-SUM($E220:AC220))</f>
        <v>-18.984027599535001</v>
      </c>
      <c r="AE220" s="144">
        <f>MAX(-SUM($F215:AE215)*$C220,-SUM($F215:AE215)-SUM($E220:AD220))</f>
        <v>-18.984027599535001</v>
      </c>
      <c r="AF220" s="144">
        <f>MAX(-SUM($F215:AF215)*$C220,-SUM($F215:AF215)-SUM($E220:AE220))</f>
        <v>-18.984027599535001</v>
      </c>
      <c r="AG220" s="144">
        <f>MAX(-SUM($F215:AG215)*$C220,-SUM($F215:AG215)-SUM($E220:AF220))</f>
        <v>-18.984027599535001</v>
      </c>
      <c r="AH220" s="144">
        <f>MAX(-SUM($F215:AH215)*$C220,-SUM($F215:AH215)-SUM($E220:AG220))</f>
        <v>-18.984027599535001</v>
      </c>
      <c r="AI220" s="144">
        <f>MAX(-SUM($F215:AI215)*$C220,-SUM($F215:AI215)-SUM($E220:AH220))</f>
        <v>-18.984027599535001</v>
      </c>
      <c r="AJ220" s="144">
        <f>MAX(-SUM($F215:AJ215)*$C220,-SUM($F215:AJ215)-SUM($E220:AI220))</f>
        <v>-18.984027599535001</v>
      </c>
      <c r="AK220" s="144">
        <f>MAX(-SUM($F215:AK215)*$C220,-SUM($F215:AK215)-SUM($E220:AJ220))</f>
        <v>-18.984027599535001</v>
      </c>
      <c r="AL220" s="144">
        <f>MAX(-SUM($F215:AL215)*$C220,-SUM($F215:AL215)-SUM($E220:AK220))</f>
        <v>-18.984027599535001</v>
      </c>
      <c r="AM220" s="144">
        <f>MAX(-SUM($F215:AM215)*$C220,-SUM($F215:AM215)-SUM($E220:AL220))</f>
        <v>-18.984027599535001</v>
      </c>
      <c r="AN220" s="144">
        <f>MAX(-SUM($F215:AN215)*$C220,-SUM($F215:AN215)-SUM($E220:AM220))</f>
        <v>-18.984027599535001</v>
      </c>
      <c r="AO220" s="144">
        <f>MAX(-SUM($F215:AO215)*$C220,-SUM($F215:AO215)-SUM($E220:AN220))</f>
        <v>-18.984027599535001</v>
      </c>
      <c r="AP220" s="144">
        <f>MAX(-SUM($F215:AP215)*$C220,-SUM($F215:AP215)-SUM($E220:AO220))</f>
        <v>-18.984027599535001</v>
      </c>
      <c r="AQ220" s="144">
        <f>MAX(-SUM($F215:AQ215)*$C220,-SUM($F215:AQ215)-SUM($E220:AP220))</f>
        <v>-18.984027599535001</v>
      </c>
      <c r="AR220" s="144">
        <f>MAX(-SUM($F215:AR215)*$C220,-SUM($F215:AR215)-SUM($E220:AQ220))</f>
        <v>-5.21518381463477</v>
      </c>
      <c r="AS220" s="144">
        <f>MAX(-SUM($F215:AS215)*$C220,-SUM($F215:AS215)-SUM($E220:AR220))</f>
        <v>0</v>
      </c>
      <c r="AT220" s="144">
        <f>MAX(-SUM($F215:AT215)*$C220,-SUM($F215:AT215)-SUM($E220:AS220))</f>
        <v>0</v>
      </c>
      <c r="AU220" s="144">
        <f>MAX(-SUM($F215:AU215)*$C220,-SUM($F215:AU215)-SUM($E220:AT220))</f>
        <v>0</v>
      </c>
      <c r="AV220" s="144">
        <f>MAX(-SUM($F215:AV215)*$C220,-SUM($F215:AV215)-SUM($E220:AU220))</f>
        <v>0</v>
      </c>
      <c r="AW220" s="144">
        <f>MAX(-SUM($F215:AW215)*$C220,-SUM($F215:AW215)-SUM($E220:AV220))</f>
        <v>0</v>
      </c>
      <c r="AX220" s="144">
        <f>MAX(-SUM($F215:AX215)*$C220,-SUM($F215:AX215)-SUM($E220:AW220))</f>
        <v>0</v>
      </c>
      <c r="AY220" s="144">
        <f>MAX(-SUM($F215:AY215)*$C220,-SUM($F215:AY215)-SUM($E220:AX220))</f>
        <v>0</v>
      </c>
      <c r="AZ220" s="144">
        <f>MAX(-SUM($F215:AZ215)*$C220,-SUM($F215:AZ215)-SUM($E220:AY220))</f>
        <v>0</v>
      </c>
      <c r="BA220" s="144">
        <f>MAX(-SUM($F215:BA215)*$C220,-SUM($F215:BA215)-SUM($E220:AZ220))</f>
        <v>0</v>
      </c>
      <c r="BB220" s="144">
        <f>MAX(-SUM($F215:BB215)*$C220,-SUM($F215:BB215)-SUM($E220:BA220))</f>
        <v>0</v>
      </c>
      <c r="BC220" s="144">
        <f>MAX(-SUM($F215:BC215)*$C220,-SUM($F215:BC215)-SUM($E220:BB220))</f>
        <v>0</v>
      </c>
      <c r="BD220" s="144">
        <f>MAX(-SUM($F215:BD215)*$C220,-SUM($F215:BD215)-SUM($E220:BC220))</f>
        <v>0</v>
      </c>
      <c r="BE220" s="144">
        <f>MAX(-SUM($F215:BE215)*$C220,-SUM($F215:BE215)-SUM($E220:BD220))</f>
        <v>0</v>
      </c>
      <c r="BF220" s="144">
        <f>MAX(-SUM($F215:BF215)*$C220,-SUM($F215:BF215)-SUM($E220:BE220))</f>
        <v>0</v>
      </c>
      <c r="BG220" s="144">
        <f>MAX(-SUM($F215:BG215)*$C220,-SUM($F215:BG215)-SUM($E220:BF220))</f>
        <v>0</v>
      </c>
      <c r="BH220" s="144">
        <f>MAX(-SUM($F215:BH215)*$C220,-SUM($F215:BH215)-SUM($E220:BG220))</f>
        <v>0</v>
      </c>
      <c r="BI220" s="144"/>
    </row>
    <row r="221" spans="1:61" x14ac:dyDescent="0.25">
      <c r="A221" s="199" t="s">
        <v>114</v>
      </c>
      <c r="B221" s="199"/>
      <c r="D221" s="92">
        <f>SUM(D218:D220)</f>
        <v>0</v>
      </c>
      <c r="G221" s="92">
        <f>SUM(G218:G220)</f>
        <v>0.63730188977500002</v>
      </c>
      <c r="H221" s="92">
        <f>SUM(H218:H220)</f>
        <v>12.687588426903998</v>
      </c>
      <c r="I221" s="92">
        <f>SUM(I218:I220)</f>
        <v>47.841297002184994</v>
      </c>
      <c r="J221" s="92">
        <f t="shared" ref="J221:BH221" si="102">SUM(J218:J220)</f>
        <v>242.145263451418</v>
      </c>
      <c r="K221" s="92">
        <f t="shared" si="102"/>
        <v>402.02929216199499</v>
      </c>
      <c r="L221" s="92">
        <f t="shared" si="102"/>
        <v>524.30447248821997</v>
      </c>
      <c r="M221" s="92">
        <f t="shared" si="102"/>
        <v>574.73601180068499</v>
      </c>
      <c r="N221" s="92">
        <f t="shared" si="102"/>
        <v>555.75198420114998</v>
      </c>
      <c r="O221" s="92">
        <f t="shared" si="102"/>
        <v>536.76795660161497</v>
      </c>
      <c r="P221" s="92">
        <f t="shared" si="102"/>
        <v>517.78392900207996</v>
      </c>
      <c r="Q221" s="92">
        <f t="shared" si="102"/>
        <v>498.79990140254495</v>
      </c>
      <c r="R221" s="92">
        <f t="shared" si="102"/>
        <v>479.81587380300994</v>
      </c>
      <c r="S221" s="92">
        <f t="shared" si="102"/>
        <v>460.83184620347492</v>
      </c>
      <c r="T221" s="92">
        <f t="shared" si="102"/>
        <v>441.84781860393991</v>
      </c>
      <c r="U221" s="92">
        <f t="shared" si="102"/>
        <v>422.8637910044049</v>
      </c>
      <c r="V221" s="92">
        <f t="shared" si="102"/>
        <v>403.87976340486989</v>
      </c>
      <c r="W221" s="92">
        <f t="shared" si="102"/>
        <v>384.89573580533488</v>
      </c>
      <c r="X221" s="92">
        <f t="shared" si="102"/>
        <v>365.91170820579987</v>
      </c>
      <c r="Y221" s="92">
        <f t="shared" si="102"/>
        <v>346.92768060626486</v>
      </c>
      <c r="Z221" s="92">
        <f t="shared" si="102"/>
        <v>327.94365300672985</v>
      </c>
      <c r="AA221" s="92">
        <f t="shared" si="102"/>
        <v>308.95962540719484</v>
      </c>
      <c r="AB221" s="92">
        <f t="shared" si="102"/>
        <v>289.97559780765982</v>
      </c>
      <c r="AC221" s="92">
        <f t="shared" si="102"/>
        <v>270.99157020812481</v>
      </c>
      <c r="AD221" s="92">
        <f t="shared" si="102"/>
        <v>252.0075426085898</v>
      </c>
      <c r="AE221" s="92">
        <f t="shared" si="102"/>
        <v>233.02351500905479</v>
      </c>
      <c r="AF221" s="92">
        <f t="shared" si="102"/>
        <v>214.03948740951978</v>
      </c>
      <c r="AG221" s="92">
        <f t="shared" si="102"/>
        <v>195.05545980998477</v>
      </c>
      <c r="AH221" s="92">
        <f t="shared" si="102"/>
        <v>176.07143221044976</v>
      </c>
      <c r="AI221" s="92">
        <f t="shared" si="102"/>
        <v>157.08740461091475</v>
      </c>
      <c r="AJ221" s="92">
        <f t="shared" si="102"/>
        <v>138.10337701137973</v>
      </c>
      <c r="AK221" s="92">
        <f t="shared" si="102"/>
        <v>119.11934941184474</v>
      </c>
      <c r="AL221" s="92">
        <f t="shared" si="102"/>
        <v>100.13532181230974</v>
      </c>
      <c r="AM221" s="92">
        <f t="shared" si="102"/>
        <v>81.151294212774744</v>
      </c>
      <c r="AN221" s="92">
        <f t="shared" si="102"/>
        <v>62.167266613239747</v>
      </c>
      <c r="AO221" s="92">
        <f t="shared" si="102"/>
        <v>43.18323901370475</v>
      </c>
      <c r="AP221" s="92">
        <f t="shared" si="102"/>
        <v>24.199211414169749</v>
      </c>
      <c r="AQ221" s="92">
        <f t="shared" si="102"/>
        <v>5.2151838146347487</v>
      </c>
      <c r="AR221" s="92">
        <f t="shared" si="102"/>
        <v>-2.1316282072803006E-14</v>
      </c>
      <c r="AS221" s="92">
        <f t="shared" si="102"/>
        <v>-2.1316282072803006E-14</v>
      </c>
      <c r="AT221" s="92">
        <f t="shared" si="102"/>
        <v>-2.1316282072803006E-14</v>
      </c>
      <c r="AU221" s="92">
        <f t="shared" si="102"/>
        <v>-2.1316282072803006E-14</v>
      </c>
      <c r="AV221" s="92">
        <f t="shared" si="102"/>
        <v>-2.1316282072803006E-14</v>
      </c>
      <c r="AW221" s="92">
        <f t="shared" si="102"/>
        <v>-2.1316282072803006E-14</v>
      </c>
      <c r="AX221" s="92">
        <f t="shared" si="102"/>
        <v>-2.1316282072803006E-14</v>
      </c>
      <c r="AY221" s="92">
        <f t="shared" si="102"/>
        <v>-2.1316282072803006E-14</v>
      </c>
      <c r="AZ221" s="92">
        <f t="shared" si="102"/>
        <v>-2.1316282072803006E-14</v>
      </c>
      <c r="BA221" s="92">
        <f t="shared" si="102"/>
        <v>-2.1316282072803006E-14</v>
      </c>
      <c r="BB221" s="92">
        <f t="shared" si="102"/>
        <v>-2.1316282072803006E-14</v>
      </c>
      <c r="BC221" s="92">
        <f t="shared" si="102"/>
        <v>-2.1316282072803006E-14</v>
      </c>
      <c r="BD221" s="92">
        <f t="shared" si="102"/>
        <v>-2.1316282072803006E-14</v>
      </c>
      <c r="BE221" s="92">
        <f t="shared" si="102"/>
        <v>-2.1316282072803006E-14</v>
      </c>
      <c r="BF221" s="92">
        <f t="shared" si="102"/>
        <v>-2.1316282072803006E-14</v>
      </c>
      <c r="BG221" s="92">
        <f t="shared" si="102"/>
        <v>-2.1316282072803006E-14</v>
      </c>
      <c r="BH221" s="92">
        <f t="shared" si="102"/>
        <v>-2.1316282072803006E-14</v>
      </c>
    </row>
    <row r="222" spans="1:61" x14ac:dyDescent="0.25">
      <c r="A222" s="197"/>
      <c r="B222" s="197"/>
    </row>
    <row r="223" spans="1:61" x14ac:dyDescent="0.25">
      <c r="A223" s="197" t="s">
        <v>115</v>
      </c>
      <c r="B223" s="197"/>
      <c r="G223" s="83">
        <f>G221</f>
        <v>0.63730188977500002</v>
      </c>
      <c r="H223" s="83">
        <f>H221</f>
        <v>12.687588426903998</v>
      </c>
      <c r="I223" s="83">
        <f>I221</f>
        <v>47.841297002184994</v>
      </c>
      <c r="J223" s="83">
        <f>J221</f>
        <v>242.145263451418</v>
      </c>
      <c r="K223" s="83">
        <f t="shared" ref="K223:BH223" si="103">K221</f>
        <v>402.02929216199499</v>
      </c>
      <c r="L223" s="83">
        <f t="shared" si="103"/>
        <v>524.30447248821997</v>
      </c>
      <c r="M223" s="83">
        <f t="shared" si="103"/>
        <v>574.73601180068499</v>
      </c>
      <c r="N223" s="83">
        <f t="shared" si="103"/>
        <v>555.75198420114998</v>
      </c>
      <c r="O223" s="83">
        <f t="shared" si="103"/>
        <v>536.76795660161497</v>
      </c>
      <c r="P223" s="83">
        <f t="shared" si="103"/>
        <v>517.78392900207996</v>
      </c>
      <c r="Q223" s="83">
        <f t="shared" si="103"/>
        <v>498.79990140254495</v>
      </c>
      <c r="R223" s="83">
        <f t="shared" si="103"/>
        <v>479.81587380300994</v>
      </c>
      <c r="S223" s="83">
        <f t="shared" si="103"/>
        <v>460.83184620347492</v>
      </c>
      <c r="T223" s="83">
        <f t="shared" si="103"/>
        <v>441.84781860393991</v>
      </c>
      <c r="U223" s="83">
        <f t="shared" si="103"/>
        <v>422.8637910044049</v>
      </c>
      <c r="V223" s="83">
        <f t="shared" si="103"/>
        <v>403.87976340486989</v>
      </c>
      <c r="W223" s="83">
        <f t="shared" si="103"/>
        <v>384.89573580533488</v>
      </c>
      <c r="X223" s="83">
        <f t="shared" si="103"/>
        <v>365.91170820579987</v>
      </c>
      <c r="Y223" s="83">
        <f t="shared" si="103"/>
        <v>346.92768060626486</v>
      </c>
      <c r="Z223" s="83">
        <f t="shared" si="103"/>
        <v>327.94365300672985</v>
      </c>
      <c r="AA223" s="83">
        <f t="shared" si="103"/>
        <v>308.95962540719484</v>
      </c>
      <c r="AB223" s="83">
        <f t="shared" si="103"/>
        <v>289.97559780765982</v>
      </c>
      <c r="AC223" s="83">
        <f t="shared" si="103"/>
        <v>270.99157020812481</v>
      </c>
      <c r="AD223" s="83">
        <f t="shared" si="103"/>
        <v>252.0075426085898</v>
      </c>
      <c r="AE223" s="83">
        <f t="shared" si="103"/>
        <v>233.02351500905479</v>
      </c>
      <c r="AF223" s="83">
        <f t="shared" si="103"/>
        <v>214.03948740951978</v>
      </c>
      <c r="AG223" s="83">
        <f t="shared" si="103"/>
        <v>195.05545980998477</v>
      </c>
      <c r="AH223" s="83">
        <f t="shared" si="103"/>
        <v>176.07143221044976</v>
      </c>
      <c r="AI223" s="83">
        <f t="shared" si="103"/>
        <v>157.08740461091475</v>
      </c>
      <c r="AJ223" s="83">
        <f t="shared" si="103"/>
        <v>138.10337701137973</v>
      </c>
      <c r="AK223" s="83">
        <f t="shared" si="103"/>
        <v>119.11934941184474</v>
      </c>
      <c r="AL223" s="83">
        <f t="shared" si="103"/>
        <v>100.13532181230974</v>
      </c>
      <c r="AM223" s="83">
        <f t="shared" si="103"/>
        <v>81.151294212774744</v>
      </c>
      <c r="AN223" s="83">
        <f t="shared" si="103"/>
        <v>62.167266613239747</v>
      </c>
      <c r="AO223" s="83">
        <f t="shared" si="103"/>
        <v>43.18323901370475</v>
      </c>
      <c r="AP223" s="83">
        <f t="shared" si="103"/>
        <v>24.199211414169749</v>
      </c>
      <c r="AQ223" s="83">
        <f t="shared" si="103"/>
        <v>5.2151838146347487</v>
      </c>
      <c r="AR223" s="83">
        <f t="shared" si="103"/>
        <v>-2.1316282072803006E-14</v>
      </c>
      <c r="AS223" s="83">
        <f t="shared" si="103"/>
        <v>-2.1316282072803006E-14</v>
      </c>
      <c r="AT223" s="83">
        <f t="shared" si="103"/>
        <v>-2.1316282072803006E-14</v>
      </c>
      <c r="AU223" s="83">
        <f t="shared" si="103"/>
        <v>-2.1316282072803006E-14</v>
      </c>
      <c r="AV223" s="83">
        <f t="shared" si="103"/>
        <v>-2.1316282072803006E-14</v>
      </c>
      <c r="AW223" s="83">
        <f t="shared" si="103"/>
        <v>-2.1316282072803006E-14</v>
      </c>
      <c r="AX223" s="83">
        <f t="shared" si="103"/>
        <v>-2.1316282072803006E-14</v>
      </c>
      <c r="AY223" s="83">
        <f t="shared" si="103"/>
        <v>-2.1316282072803006E-14</v>
      </c>
      <c r="AZ223" s="83">
        <f t="shared" si="103"/>
        <v>-2.1316282072803006E-14</v>
      </c>
      <c r="BA223" s="83">
        <f t="shared" si="103"/>
        <v>-2.1316282072803006E-14</v>
      </c>
      <c r="BB223" s="83">
        <f t="shared" si="103"/>
        <v>-2.1316282072803006E-14</v>
      </c>
      <c r="BC223" s="83">
        <f t="shared" si="103"/>
        <v>-2.1316282072803006E-14</v>
      </c>
      <c r="BD223" s="83">
        <f t="shared" si="103"/>
        <v>-2.1316282072803006E-14</v>
      </c>
      <c r="BE223" s="83">
        <f t="shared" si="103"/>
        <v>-2.1316282072803006E-14</v>
      </c>
      <c r="BF223" s="83">
        <f t="shared" si="103"/>
        <v>-2.1316282072803006E-14</v>
      </c>
      <c r="BG223" s="83">
        <f t="shared" si="103"/>
        <v>-2.1316282072803006E-14</v>
      </c>
      <c r="BH223" s="83">
        <f t="shared" si="103"/>
        <v>-2.1316282072803006E-14</v>
      </c>
    </row>
    <row r="224" spans="1:61" x14ac:dyDescent="0.25">
      <c r="A224" s="200" t="s">
        <v>133</v>
      </c>
      <c r="B224" s="200"/>
      <c r="C224" s="61">
        <f>$C$97</f>
        <v>2</v>
      </c>
      <c r="D224" s="189"/>
      <c r="G224" s="83">
        <f t="shared" ref="G224:BH224" ca="1" si="104">SUM(OFFSET(G223,0,0,1,-MIN($C224,G$91+1)))/$C224</f>
        <v>0.31865094488750001</v>
      </c>
      <c r="H224" s="83">
        <f t="shared" ca="1" si="104"/>
        <v>6.6624451583394988</v>
      </c>
      <c r="I224" s="83">
        <f t="shared" ca="1" si="104"/>
        <v>30.264442714544497</v>
      </c>
      <c r="J224" s="83">
        <f t="shared" ca="1" si="104"/>
        <v>144.99328022680149</v>
      </c>
      <c r="K224" s="83">
        <f t="shared" ca="1" si="104"/>
        <v>322.08727780670648</v>
      </c>
      <c r="L224" s="83">
        <f t="shared" ca="1" si="104"/>
        <v>463.16688232510751</v>
      </c>
      <c r="M224" s="83">
        <f t="shared" ca="1" si="104"/>
        <v>549.52024214445248</v>
      </c>
      <c r="N224" s="83">
        <f t="shared" ca="1" si="104"/>
        <v>565.24399800091749</v>
      </c>
      <c r="O224" s="83">
        <f t="shared" ca="1" si="104"/>
        <v>546.25997040138247</v>
      </c>
      <c r="P224" s="83">
        <f t="shared" ca="1" si="104"/>
        <v>527.27594280184746</v>
      </c>
      <c r="Q224" s="83">
        <f t="shared" ca="1" si="104"/>
        <v>508.29191520231245</v>
      </c>
      <c r="R224" s="83">
        <f t="shared" ca="1" si="104"/>
        <v>489.30788760277744</v>
      </c>
      <c r="S224" s="83">
        <f t="shared" ca="1" si="104"/>
        <v>470.32386000324243</v>
      </c>
      <c r="T224" s="83">
        <f t="shared" ca="1" si="104"/>
        <v>451.33983240370742</v>
      </c>
      <c r="U224" s="83">
        <f t="shared" ca="1" si="104"/>
        <v>432.35580480417241</v>
      </c>
      <c r="V224" s="83">
        <f t="shared" ca="1" si="104"/>
        <v>413.3717772046374</v>
      </c>
      <c r="W224" s="83">
        <f t="shared" ca="1" si="104"/>
        <v>394.38774960510239</v>
      </c>
      <c r="X224" s="83">
        <f t="shared" ca="1" si="104"/>
        <v>375.40372200556737</v>
      </c>
      <c r="Y224" s="83">
        <f t="shared" ca="1" si="104"/>
        <v>356.41969440603236</v>
      </c>
      <c r="Z224" s="83">
        <f t="shared" ca="1" si="104"/>
        <v>337.43566680649735</v>
      </c>
      <c r="AA224" s="83">
        <f t="shared" ca="1" si="104"/>
        <v>318.45163920696234</v>
      </c>
      <c r="AB224" s="83">
        <f t="shared" ca="1" si="104"/>
        <v>299.46761160742733</v>
      </c>
      <c r="AC224" s="83">
        <f t="shared" ca="1" si="104"/>
        <v>280.48358400789232</v>
      </c>
      <c r="AD224" s="83">
        <f t="shared" ca="1" si="104"/>
        <v>261.49955640835731</v>
      </c>
      <c r="AE224" s="83">
        <f t="shared" ca="1" si="104"/>
        <v>242.5155288088223</v>
      </c>
      <c r="AF224" s="83">
        <f t="shared" ca="1" si="104"/>
        <v>223.53150120928728</v>
      </c>
      <c r="AG224" s="83">
        <f t="shared" ca="1" si="104"/>
        <v>204.54747360975227</v>
      </c>
      <c r="AH224" s="83">
        <f t="shared" ca="1" si="104"/>
        <v>185.56344601021726</v>
      </c>
      <c r="AI224" s="83">
        <f t="shared" ca="1" si="104"/>
        <v>166.57941841068225</v>
      </c>
      <c r="AJ224" s="83">
        <f t="shared" ca="1" si="104"/>
        <v>147.59539081114724</v>
      </c>
      <c r="AK224" s="83">
        <f t="shared" ca="1" si="104"/>
        <v>128.61136321161223</v>
      </c>
      <c r="AL224" s="83">
        <f t="shared" ca="1" si="104"/>
        <v>109.62733561207725</v>
      </c>
      <c r="AM224" s="83">
        <f t="shared" ca="1" si="104"/>
        <v>90.643308012542235</v>
      </c>
      <c r="AN224" s="83">
        <f t="shared" ca="1" si="104"/>
        <v>71.659280413007252</v>
      </c>
      <c r="AO224" s="83">
        <f t="shared" ca="1" si="104"/>
        <v>52.675252813472248</v>
      </c>
      <c r="AP224" s="83">
        <f t="shared" ca="1" si="104"/>
        <v>33.691225213937251</v>
      </c>
      <c r="AQ224" s="83">
        <f t="shared" ca="1" si="104"/>
        <v>14.707197614402249</v>
      </c>
      <c r="AR224" s="83">
        <f t="shared" ca="1" si="104"/>
        <v>2.6075919073173637</v>
      </c>
      <c r="AS224" s="83">
        <f t="shared" ca="1" si="104"/>
        <v>-2.1316282072803006E-14</v>
      </c>
      <c r="AT224" s="83">
        <f t="shared" ca="1" si="104"/>
        <v>-2.1316282072803006E-14</v>
      </c>
      <c r="AU224" s="83">
        <f t="shared" ca="1" si="104"/>
        <v>-2.1316282072803006E-14</v>
      </c>
      <c r="AV224" s="83">
        <f t="shared" ca="1" si="104"/>
        <v>-2.1316282072803006E-14</v>
      </c>
      <c r="AW224" s="83">
        <f t="shared" ca="1" si="104"/>
        <v>-2.1316282072803006E-14</v>
      </c>
      <c r="AX224" s="83">
        <f t="shared" ca="1" si="104"/>
        <v>-2.1316282072803006E-14</v>
      </c>
      <c r="AY224" s="83">
        <f t="shared" ca="1" si="104"/>
        <v>-2.1316282072803006E-14</v>
      </c>
      <c r="AZ224" s="83">
        <f t="shared" ca="1" si="104"/>
        <v>-2.1316282072803006E-14</v>
      </c>
      <c r="BA224" s="83">
        <f t="shared" ca="1" si="104"/>
        <v>-2.1316282072803006E-14</v>
      </c>
      <c r="BB224" s="83">
        <f t="shared" ca="1" si="104"/>
        <v>-2.1316282072803006E-14</v>
      </c>
      <c r="BC224" s="83">
        <f t="shared" ca="1" si="104"/>
        <v>-2.1316282072803006E-14</v>
      </c>
      <c r="BD224" s="83">
        <f t="shared" ca="1" si="104"/>
        <v>-2.1316282072803006E-14</v>
      </c>
      <c r="BE224" s="83">
        <f t="shared" ca="1" si="104"/>
        <v>-2.1316282072803006E-14</v>
      </c>
      <c r="BF224" s="83">
        <f t="shared" ca="1" si="104"/>
        <v>-2.1316282072803006E-14</v>
      </c>
      <c r="BG224" s="83">
        <f t="shared" ca="1" si="104"/>
        <v>-2.1316282072803006E-14</v>
      </c>
      <c r="BH224" s="83">
        <f t="shared" ca="1" si="104"/>
        <v>-2.1316282072803006E-14</v>
      </c>
    </row>
    <row r="225" spans="1:61" x14ac:dyDescent="0.25">
      <c r="A225" s="200" t="s">
        <v>140</v>
      </c>
      <c r="B225" s="200"/>
      <c r="C225" s="147">
        <f>$C$98</f>
        <v>0.46</v>
      </c>
      <c r="G225" s="83">
        <f t="shared" ref="G225:BG226" ca="1" si="105">G224*$C225</f>
        <v>0.14657943464825002</v>
      </c>
      <c r="H225" s="83">
        <f t="shared" ca="1" si="105"/>
        <v>3.0647247728361697</v>
      </c>
      <c r="I225" s="83">
        <f t="shared" ca="1" si="105"/>
        <v>13.92164364869047</v>
      </c>
      <c r="J225" s="83">
        <f t="shared" ca="1" si="105"/>
        <v>66.696908904328694</v>
      </c>
      <c r="K225" s="83">
        <f t="shared" ca="1" si="105"/>
        <v>148.160147791085</v>
      </c>
      <c r="L225" s="83">
        <f t="shared" ca="1" si="105"/>
        <v>213.05676586954945</v>
      </c>
      <c r="M225" s="83">
        <f t="shared" ca="1" si="105"/>
        <v>252.77931138644814</v>
      </c>
      <c r="N225" s="83">
        <f t="shared" ca="1" si="105"/>
        <v>260.01223908042203</v>
      </c>
      <c r="O225" s="83">
        <f t="shared" ca="1" si="105"/>
        <v>251.27958638463596</v>
      </c>
      <c r="P225" s="83">
        <f t="shared" ca="1" si="105"/>
        <v>242.54693368884983</v>
      </c>
      <c r="Q225" s="83">
        <f t="shared" ca="1" si="105"/>
        <v>233.81428099306373</v>
      </c>
      <c r="R225" s="83">
        <f t="shared" ca="1" si="105"/>
        <v>225.08162829727763</v>
      </c>
      <c r="S225" s="83">
        <f t="shared" ca="1" si="105"/>
        <v>216.34897560149153</v>
      </c>
      <c r="T225" s="83">
        <f t="shared" ca="1" si="105"/>
        <v>207.61632290570543</v>
      </c>
      <c r="U225" s="83">
        <f t="shared" ca="1" si="105"/>
        <v>198.88367020991933</v>
      </c>
      <c r="V225" s="83">
        <f t="shared" ca="1" si="105"/>
        <v>190.1510175141332</v>
      </c>
      <c r="W225" s="83">
        <f t="shared" ca="1" si="105"/>
        <v>181.4183648183471</v>
      </c>
      <c r="X225" s="83">
        <f t="shared" ca="1" si="105"/>
        <v>172.685712122561</v>
      </c>
      <c r="Y225" s="83">
        <f t="shared" ca="1" si="105"/>
        <v>163.9530594267749</v>
      </c>
      <c r="Z225" s="83">
        <f t="shared" ca="1" si="105"/>
        <v>155.2204067309888</v>
      </c>
      <c r="AA225" s="83">
        <f t="shared" ca="1" si="105"/>
        <v>146.48775403520267</v>
      </c>
      <c r="AB225" s="83">
        <f t="shared" ca="1" si="105"/>
        <v>137.75510133941657</v>
      </c>
      <c r="AC225" s="83">
        <f t="shared" ca="1" si="105"/>
        <v>129.02244864363047</v>
      </c>
      <c r="AD225" s="83">
        <f t="shared" ca="1" si="105"/>
        <v>120.28979594784437</v>
      </c>
      <c r="AE225" s="83">
        <f t="shared" ca="1" si="105"/>
        <v>111.55714325205827</v>
      </c>
      <c r="AF225" s="83">
        <f t="shared" ca="1" si="105"/>
        <v>102.82449055627215</v>
      </c>
      <c r="AG225" s="83">
        <f t="shared" ca="1" si="105"/>
        <v>94.091837860486052</v>
      </c>
      <c r="AH225" s="83">
        <f t="shared" ca="1" si="105"/>
        <v>85.359185164699952</v>
      </c>
      <c r="AI225" s="83">
        <f t="shared" ca="1" si="105"/>
        <v>76.626532468913837</v>
      </c>
      <c r="AJ225" s="83">
        <f t="shared" ca="1" si="105"/>
        <v>67.893879773127736</v>
      </c>
      <c r="AK225" s="83">
        <f t="shared" ca="1" si="105"/>
        <v>59.161227077341628</v>
      </c>
      <c r="AL225" s="83">
        <f t="shared" ca="1" si="105"/>
        <v>50.428574381555535</v>
      </c>
      <c r="AM225" s="83">
        <f t="shared" ca="1" si="105"/>
        <v>41.695921685769427</v>
      </c>
      <c r="AN225" s="83">
        <f t="shared" ca="1" si="105"/>
        <v>32.963268989983341</v>
      </c>
      <c r="AO225" s="83">
        <f t="shared" ca="1" si="105"/>
        <v>24.230616294197237</v>
      </c>
      <c r="AP225" s="83">
        <f t="shared" ca="1" si="105"/>
        <v>15.497963598411136</v>
      </c>
      <c r="AQ225" s="83">
        <f t="shared" ca="1" si="105"/>
        <v>6.7653109026250347</v>
      </c>
      <c r="AR225" s="83">
        <f t="shared" ca="1" si="105"/>
        <v>1.1994922773659873</v>
      </c>
      <c r="AS225" s="83">
        <f t="shared" ca="1" si="105"/>
        <v>-9.8054897534893834E-15</v>
      </c>
      <c r="AT225" s="83">
        <f t="shared" ca="1" si="105"/>
        <v>-9.8054897534893834E-15</v>
      </c>
      <c r="AU225" s="83">
        <f t="shared" ca="1" si="105"/>
        <v>-9.8054897534893834E-15</v>
      </c>
      <c r="AV225" s="83">
        <f t="shared" ca="1" si="105"/>
        <v>-9.8054897534893834E-15</v>
      </c>
      <c r="AW225" s="83">
        <f t="shared" ca="1" si="105"/>
        <v>-9.8054897534893834E-15</v>
      </c>
      <c r="AX225" s="83">
        <f t="shared" ca="1" si="105"/>
        <v>-9.8054897534893834E-15</v>
      </c>
      <c r="AY225" s="83">
        <f t="shared" ca="1" si="105"/>
        <v>-9.8054897534893834E-15</v>
      </c>
      <c r="AZ225" s="83">
        <f t="shared" ca="1" si="105"/>
        <v>-9.8054897534893834E-15</v>
      </c>
      <c r="BA225" s="83">
        <f t="shared" ca="1" si="105"/>
        <v>-9.8054897534893834E-15</v>
      </c>
      <c r="BB225" s="83">
        <f t="shared" ca="1" si="105"/>
        <v>-9.8054897534893834E-15</v>
      </c>
      <c r="BC225" s="83">
        <f t="shared" ca="1" si="105"/>
        <v>-9.8054897534893834E-15</v>
      </c>
      <c r="BD225" s="83">
        <f t="shared" ca="1" si="105"/>
        <v>-9.8054897534893834E-15</v>
      </c>
      <c r="BE225" s="83">
        <f t="shared" ca="1" si="105"/>
        <v>-9.8054897534893834E-15</v>
      </c>
      <c r="BF225" s="83">
        <f t="shared" ca="1" si="105"/>
        <v>-9.8054897534893834E-15</v>
      </c>
      <c r="BG225" s="83">
        <f t="shared" ca="1" si="105"/>
        <v>-9.8054897534893834E-15</v>
      </c>
      <c r="BH225" s="83">
        <f ca="1">BH224*$C225</f>
        <v>-9.8054897534893834E-15</v>
      </c>
    </row>
    <row r="226" spans="1:61" x14ac:dyDescent="0.25">
      <c r="A226" s="200" t="s">
        <v>141</v>
      </c>
      <c r="B226" s="200"/>
      <c r="C226" s="147">
        <f>$C$99</f>
        <v>0.115</v>
      </c>
      <c r="G226" s="83">
        <f t="shared" ca="1" si="105"/>
        <v>1.6856634984548754E-2</v>
      </c>
      <c r="H226" s="83">
        <f t="shared" ca="1" si="105"/>
        <v>0.35244334887615952</v>
      </c>
      <c r="I226" s="83">
        <f t="shared" ca="1" si="105"/>
        <v>1.6009890195994041</v>
      </c>
      <c r="J226" s="83">
        <f t="shared" ca="1" si="105"/>
        <v>7.6701445239978003</v>
      </c>
      <c r="K226" s="83">
        <f t="shared" ca="1" si="105"/>
        <v>17.038416995974774</v>
      </c>
      <c r="L226" s="83">
        <f t="shared" ca="1" si="105"/>
        <v>24.501528074998188</v>
      </c>
      <c r="M226" s="83">
        <f t="shared" ca="1" si="105"/>
        <v>29.069620809441538</v>
      </c>
      <c r="N226" s="83">
        <f t="shared" ca="1" si="105"/>
        <v>29.901407494248534</v>
      </c>
      <c r="O226" s="83">
        <f t="shared" ca="1" si="105"/>
        <v>28.897152434233139</v>
      </c>
      <c r="P226" s="83">
        <f t="shared" ca="1" si="105"/>
        <v>27.892897374217732</v>
      </c>
      <c r="Q226" s="83">
        <f t="shared" ca="1" si="105"/>
        <v>26.888642314202329</v>
      </c>
      <c r="R226" s="83">
        <f t="shared" ca="1" si="105"/>
        <v>25.88438725418693</v>
      </c>
      <c r="S226" s="83">
        <f t="shared" ca="1" si="105"/>
        <v>24.880132194171527</v>
      </c>
      <c r="T226" s="83">
        <f t="shared" ca="1" si="105"/>
        <v>23.875877134156127</v>
      </c>
      <c r="U226" s="83">
        <f t="shared" ca="1" si="105"/>
        <v>22.871622074140724</v>
      </c>
      <c r="V226" s="83">
        <f t="shared" ca="1" si="105"/>
        <v>21.867367014125318</v>
      </c>
      <c r="W226" s="83">
        <f t="shared" ca="1" si="105"/>
        <v>20.863111954109918</v>
      </c>
      <c r="X226" s="83">
        <f t="shared" ca="1" si="105"/>
        <v>19.858856894094515</v>
      </c>
      <c r="Y226" s="83">
        <f t="shared" ca="1" si="105"/>
        <v>18.854601834079116</v>
      </c>
      <c r="Z226" s="83">
        <f t="shared" ca="1" si="105"/>
        <v>17.850346774063713</v>
      </c>
      <c r="AA226" s="83">
        <f t="shared" ca="1" si="105"/>
        <v>16.846091714048306</v>
      </c>
      <c r="AB226" s="83">
        <f t="shared" ca="1" si="105"/>
        <v>15.841836654032907</v>
      </c>
      <c r="AC226" s="83">
        <f t="shared" ca="1" si="105"/>
        <v>14.837581594017504</v>
      </c>
      <c r="AD226" s="83">
        <f t="shared" ca="1" si="105"/>
        <v>13.833326534002103</v>
      </c>
      <c r="AE226" s="83">
        <f t="shared" ca="1" si="105"/>
        <v>12.829071473986701</v>
      </c>
      <c r="AF226" s="83">
        <f t="shared" ca="1" si="105"/>
        <v>11.824816413971298</v>
      </c>
      <c r="AG226" s="83">
        <f t="shared" ca="1" si="105"/>
        <v>10.820561353955897</v>
      </c>
      <c r="AH226" s="83">
        <f t="shared" ca="1" si="105"/>
        <v>9.8163062939404941</v>
      </c>
      <c r="AI226" s="83">
        <f t="shared" ca="1" si="105"/>
        <v>8.8120512339250912</v>
      </c>
      <c r="AJ226" s="83">
        <f t="shared" ca="1" si="105"/>
        <v>7.8077961739096899</v>
      </c>
      <c r="AK226" s="83">
        <f t="shared" ca="1" si="105"/>
        <v>6.8035411138942878</v>
      </c>
      <c r="AL226" s="83">
        <f t="shared" ca="1" si="105"/>
        <v>5.7992860538788866</v>
      </c>
      <c r="AM226" s="83">
        <f t="shared" ca="1" si="105"/>
        <v>4.7950309938634845</v>
      </c>
      <c r="AN226" s="83">
        <f t="shared" ca="1" si="105"/>
        <v>3.7907759338480842</v>
      </c>
      <c r="AO226" s="83">
        <f t="shared" ca="1" si="105"/>
        <v>2.7865208738326825</v>
      </c>
      <c r="AP226" s="83">
        <f t="shared" ca="1" si="105"/>
        <v>1.7822658138172807</v>
      </c>
      <c r="AQ226" s="83">
        <f t="shared" ca="1" si="105"/>
        <v>0.77801075380187901</v>
      </c>
      <c r="AR226" s="83">
        <f t="shared" ca="1" si="105"/>
        <v>0.13794161189708853</v>
      </c>
      <c r="AS226" s="83">
        <f t="shared" ca="1" si="105"/>
        <v>-1.127631321651279E-15</v>
      </c>
      <c r="AT226" s="83">
        <f t="shared" ca="1" si="105"/>
        <v>-1.127631321651279E-15</v>
      </c>
      <c r="AU226" s="83">
        <f t="shared" ca="1" si="105"/>
        <v>-1.127631321651279E-15</v>
      </c>
      <c r="AV226" s="83">
        <f t="shared" ca="1" si="105"/>
        <v>-1.127631321651279E-15</v>
      </c>
      <c r="AW226" s="83">
        <f t="shared" ca="1" si="105"/>
        <v>-1.127631321651279E-15</v>
      </c>
      <c r="AX226" s="83">
        <f t="shared" ca="1" si="105"/>
        <v>-1.127631321651279E-15</v>
      </c>
      <c r="AY226" s="83">
        <f t="shared" ca="1" si="105"/>
        <v>-1.127631321651279E-15</v>
      </c>
      <c r="AZ226" s="83">
        <f t="shared" ca="1" si="105"/>
        <v>-1.127631321651279E-15</v>
      </c>
      <c r="BA226" s="83">
        <f t="shared" ca="1" si="105"/>
        <v>-1.127631321651279E-15</v>
      </c>
      <c r="BB226" s="83">
        <f t="shared" ca="1" si="105"/>
        <v>-1.127631321651279E-15</v>
      </c>
      <c r="BC226" s="83">
        <f t="shared" ca="1" si="105"/>
        <v>-1.127631321651279E-15</v>
      </c>
      <c r="BD226" s="83">
        <f t="shared" ca="1" si="105"/>
        <v>-1.127631321651279E-15</v>
      </c>
      <c r="BE226" s="83">
        <f t="shared" ca="1" si="105"/>
        <v>-1.127631321651279E-15</v>
      </c>
      <c r="BF226" s="83">
        <f t="shared" ca="1" si="105"/>
        <v>-1.127631321651279E-15</v>
      </c>
      <c r="BG226" s="83">
        <f t="shared" ca="1" si="105"/>
        <v>-1.127631321651279E-15</v>
      </c>
      <c r="BH226" s="83">
        <f ca="1">BH225*$C226</f>
        <v>-1.127631321651279E-15</v>
      </c>
    </row>
    <row r="228" spans="1:61" x14ac:dyDescent="0.25">
      <c r="A228" s="196" t="str">
        <f>A$14</f>
        <v>Cable Rehab</v>
      </c>
      <c r="B228" s="196"/>
    </row>
    <row r="229" spans="1:61" x14ac:dyDescent="0.25">
      <c r="A229" s="197" t="s">
        <v>132</v>
      </c>
      <c r="B229" s="197"/>
      <c r="G229" s="171">
        <f>G$96</f>
        <v>0.95</v>
      </c>
      <c r="H229" s="171">
        <f t="shared" ref="H229:M229" si="106">H$96</f>
        <v>0.98</v>
      </c>
      <c r="I229" s="171">
        <f t="shared" si="106"/>
        <v>0.96</v>
      </c>
      <c r="J229" s="171">
        <f t="shared" si="106"/>
        <v>0.96</v>
      </c>
      <c r="K229" s="171">
        <f t="shared" si="106"/>
        <v>0.96</v>
      </c>
      <c r="L229" s="171">
        <f t="shared" si="106"/>
        <v>0.96</v>
      </c>
      <c r="M229" s="171">
        <f t="shared" si="106"/>
        <v>0.96</v>
      </c>
      <c r="N229" s="171"/>
    </row>
    <row r="230" spans="1:61" x14ac:dyDescent="0.25">
      <c r="A230" s="197" t="s">
        <v>109</v>
      </c>
      <c r="B230" s="197"/>
      <c r="D230" s="144">
        <f>SUM(G230:N230)</f>
        <v>321.4603061894</v>
      </c>
      <c r="G230" s="144">
        <f>G$14*G229</f>
        <v>41.005334765999997</v>
      </c>
      <c r="H230" s="144">
        <f t="shared" ref="H230:N230" si="107">H$14*H229</f>
        <v>41.828098428200001</v>
      </c>
      <c r="I230" s="144">
        <f t="shared" si="107"/>
        <v>41.823888345599997</v>
      </c>
      <c r="J230" s="144">
        <f t="shared" si="107"/>
        <v>45.046162579200001</v>
      </c>
      <c r="K230" s="144">
        <f t="shared" si="107"/>
        <v>49.461681628800001</v>
      </c>
      <c r="L230" s="144">
        <f t="shared" si="107"/>
        <v>50.683998067199994</v>
      </c>
      <c r="M230" s="144">
        <f t="shared" si="107"/>
        <v>51.611142374399996</v>
      </c>
      <c r="N230" s="144">
        <f t="shared" si="107"/>
        <v>0</v>
      </c>
    </row>
    <row r="231" spans="1:61" x14ac:dyDescent="0.25">
      <c r="A231" s="197" t="s">
        <v>110</v>
      </c>
      <c r="B231" s="197"/>
      <c r="G231" s="144">
        <f t="shared" ref="G231:N231" si="108">+F231+G230</f>
        <v>41.005334765999997</v>
      </c>
      <c r="H231" s="144">
        <f t="shared" si="108"/>
        <v>82.833433194199998</v>
      </c>
      <c r="I231" s="144">
        <f t="shared" si="108"/>
        <v>124.65732153979999</v>
      </c>
      <c r="J231" s="144">
        <f t="shared" si="108"/>
        <v>169.703484119</v>
      </c>
      <c r="K231" s="144">
        <f t="shared" si="108"/>
        <v>219.16516574779999</v>
      </c>
      <c r="L231" s="144">
        <f t="shared" si="108"/>
        <v>269.849163815</v>
      </c>
      <c r="M231" s="144">
        <f t="shared" si="108"/>
        <v>321.4603061894</v>
      </c>
      <c r="N231" s="144">
        <f t="shared" si="108"/>
        <v>321.4603061894</v>
      </c>
    </row>
    <row r="232" spans="1:61" x14ac:dyDescent="0.25">
      <c r="A232" s="197"/>
      <c r="B232" s="197"/>
    </row>
    <row r="233" spans="1:61" x14ac:dyDescent="0.25">
      <c r="A233" s="198" t="s">
        <v>111</v>
      </c>
      <c r="B233" s="198"/>
      <c r="G233" s="144">
        <f t="shared" ref="G233:BH233" si="109">F236</f>
        <v>0</v>
      </c>
      <c r="H233" s="144">
        <f t="shared" si="109"/>
        <v>39.775174723019994</v>
      </c>
      <c r="I233" s="144">
        <f t="shared" si="109"/>
        <v>79.118270155394001</v>
      </c>
      <c r="J233" s="144">
        <f t="shared" si="109"/>
        <v>117.20243885479999</v>
      </c>
      <c r="K233" s="144">
        <f t="shared" si="109"/>
        <v>157.15749691042998</v>
      </c>
      <c r="L233" s="144">
        <f t="shared" si="109"/>
        <v>200.04422356679598</v>
      </c>
      <c r="M233" s="144">
        <f t="shared" si="109"/>
        <v>242.63274671954599</v>
      </c>
      <c r="N233" s="144">
        <f t="shared" si="109"/>
        <v>284.60007990826398</v>
      </c>
      <c r="O233" s="144">
        <f t="shared" si="109"/>
        <v>274.95627072258196</v>
      </c>
      <c r="P233" s="144">
        <f t="shared" si="109"/>
        <v>265.31246153689995</v>
      </c>
      <c r="Q233" s="144">
        <f t="shared" si="109"/>
        <v>255.66865235121796</v>
      </c>
      <c r="R233" s="144">
        <f t="shared" si="109"/>
        <v>246.02484316553597</v>
      </c>
      <c r="S233" s="144">
        <f t="shared" si="109"/>
        <v>236.38103397985398</v>
      </c>
      <c r="T233" s="144">
        <f t="shared" si="109"/>
        <v>226.73722479417199</v>
      </c>
      <c r="U233" s="144">
        <f t="shared" si="109"/>
        <v>217.09341560849001</v>
      </c>
      <c r="V233" s="144">
        <f t="shared" si="109"/>
        <v>207.44960642280802</v>
      </c>
      <c r="W233" s="144">
        <f t="shared" si="109"/>
        <v>197.80579723712603</v>
      </c>
      <c r="X233" s="144">
        <f t="shared" si="109"/>
        <v>188.16198805144404</v>
      </c>
      <c r="Y233" s="144">
        <f t="shared" si="109"/>
        <v>178.51817886576205</v>
      </c>
      <c r="Z233" s="144">
        <f t="shared" si="109"/>
        <v>168.87436968008006</v>
      </c>
      <c r="AA233" s="144">
        <f t="shared" si="109"/>
        <v>159.23056049439808</v>
      </c>
      <c r="AB233" s="144">
        <f t="shared" si="109"/>
        <v>149.58675130871609</v>
      </c>
      <c r="AC233" s="144">
        <f t="shared" si="109"/>
        <v>139.9429421230341</v>
      </c>
      <c r="AD233" s="144">
        <f t="shared" si="109"/>
        <v>130.29913293735211</v>
      </c>
      <c r="AE233" s="144">
        <f t="shared" si="109"/>
        <v>120.65532375167011</v>
      </c>
      <c r="AF233" s="144">
        <f t="shared" si="109"/>
        <v>111.01151456598811</v>
      </c>
      <c r="AG233" s="144">
        <f t="shared" si="109"/>
        <v>101.36770538030611</v>
      </c>
      <c r="AH233" s="144">
        <f t="shared" si="109"/>
        <v>91.723896194624103</v>
      </c>
      <c r="AI233" s="144">
        <f t="shared" si="109"/>
        <v>82.080087008942101</v>
      </c>
      <c r="AJ233" s="144">
        <f t="shared" si="109"/>
        <v>72.436277823260099</v>
      </c>
      <c r="AK233" s="144">
        <f t="shared" si="109"/>
        <v>62.792468637578096</v>
      </c>
      <c r="AL233" s="144">
        <f t="shared" si="109"/>
        <v>53.148659451896094</v>
      </c>
      <c r="AM233" s="144">
        <f t="shared" si="109"/>
        <v>43.504850266214092</v>
      </c>
      <c r="AN233" s="144">
        <f t="shared" si="109"/>
        <v>33.86104108053209</v>
      </c>
      <c r="AO233" s="144">
        <f t="shared" si="109"/>
        <v>24.217231894850087</v>
      </c>
      <c r="AP233" s="144">
        <f t="shared" si="109"/>
        <v>14.573422709168087</v>
      </c>
      <c r="AQ233" s="144">
        <f t="shared" si="109"/>
        <v>4.9296135234860863</v>
      </c>
      <c r="AR233" s="144">
        <f t="shared" si="109"/>
        <v>7.460698725481052E-14</v>
      </c>
      <c r="AS233" s="144">
        <f t="shared" si="109"/>
        <v>7.460698725481052E-14</v>
      </c>
      <c r="AT233" s="144">
        <f t="shared" si="109"/>
        <v>7.460698725481052E-14</v>
      </c>
      <c r="AU233" s="144">
        <f t="shared" si="109"/>
        <v>7.460698725481052E-14</v>
      </c>
      <c r="AV233" s="144">
        <f t="shared" si="109"/>
        <v>7.460698725481052E-14</v>
      </c>
      <c r="AW233" s="144">
        <f t="shared" si="109"/>
        <v>7.460698725481052E-14</v>
      </c>
      <c r="AX233" s="144">
        <f t="shared" si="109"/>
        <v>7.460698725481052E-14</v>
      </c>
      <c r="AY233" s="144">
        <f t="shared" si="109"/>
        <v>7.460698725481052E-14</v>
      </c>
      <c r="AZ233" s="144">
        <f t="shared" si="109"/>
        <v>7.460698725481052E-14</v>
      </c>
      <c r="BA233" s="144">
        <f t="shared" si="109"/>
        <v>7.460698725481052E-14</v>
      </c>
      <c r="BB233" s="144">
        <f t="shared" si="109"/>
        <v>7.460698725481052E-14</v>
      </c>
      <c r="BC233" s="144">
        <f t="shared" si="109"/>
        <v>7.460698725481052E-14</v>
      </c>
      <c r="BD233" s="144">
        <f t="shared" si="109"/>
        <v>7.460698725481052E-14</v>
      </c>
      <c r="BE233" s="144">
        <f t="shared" si="109"/>
        <v>7.460698725481052E-14</v>
      </c>
      <c r="BF233" s="144">
        <f t="shared" si="109"/>
        <v>7.460698725481052E-14</v>
      </c>
      <c r="BG233" s="144">
        <f t="shared" si="109"/>
        <v>7.460698725481052E-14</v>
      </c>
      <c r="BH233" s="144">
        <f t="shared" si="109"/>
        <v>7.460698725481052E-14</v>
      </c>
      <c r="BI233" s="144"/>
    </row>
    <row r="234" spans="1:61" x14ac:dyDescent="0.25">
      <c r="A234" s="198" t="s">
        <v>112</v>
      </c>
      <c r="B234" s="198"/>
      <c r="D234" s="144">
        <f>SUM(G234:N234)</f>
        <v>321.4603061894</v>
      </c>
      <c r="E234" s="144"/>
      <c r="F234" s="144"/>
      <c r="G234" s="144">
        <f>G230</f>
        <v>41.005334765999997</v>
      </c>
      <c r="H234" s="144">
        <f>H230</f>
        <v>41.828098428200001</v>
      </c>
      <c r="I234" s="144">
        <f>I230</f>
        <v>41.823888345599997</v>
      </c>
      <c r="J234" s="144">
        <f t="shared" ref="J234:BH234" si="110">J230</f>
        <v>45.046162579200001</v>
      </c>
      <c r="K234" s="144">
        <f t="shared" si="110"/>
        <v>49.461681628800001</v>
      </c>
      <c r="L234" s="144">
        <f t="shared" si="110"/>
        <v>50.683998067199994</v>
      </c>
      <c r="M234" s="144">
        <f t="shared" si="110"/>
        <v>51.611142374399996</v>
      </c>
      <c r="N234" s="144">
        <f t="shared" si="110"/>
        <v>0</v>
      </c>
      <c r="O234" s="144">
        <f t="shared" si="110"/>
        <v>0</v>
      </c>
      <c r="P234" s="144">
        <f t="shared" si="110"/>
        <v>0</v>
      </c>
      <c r="Q234" s="144">
        <f t="shared" si="110"/>
        <v>0</v>
      </c>
      <c r="R234" s="144">
        <f t="shared" si="110"/>
        <v>0</v>
      </c>
      <c r="S234" s="144">
        <f t="shared" si="110"/>
        <v>0</v>
      </c>
      <c r="T234" s="144">
        <f t="shared" si="110"/>
        <v>0</v>
      </c>
      <c r="U234" s="144">
        <f t="shared" si="110"/>
        <v>0</v>
      </c>
      <c r="V234" s="144">
        <f t="shared" si="110"/>
        <v>0</v>
      </c>
      <c r="W234" s="144">
        <f t="shared" si="110"/>
        <v>0</v>
      </c>
      <c r="X234" s="144">
        <f t="shared" si="110"/>
        <v>0</v>
      </c>
      <c r="Y234" s="144">
        <f t="shared" si="110"/>
        <v>0</v>
      </c>
      <c r="Z234" s="144">
        <f t="shared" si="110"/>
        <v>0</v>
      </c>
      <c r="AA234" s="144">
        <f t="shared" si="110"/>
        <v>0</v>
      </c>
      <c r="AB234" s="144">
        <f t="shared" si="110"/>
        <v>0</v>
      </c>
      <c r="AC234" s="144">
        <f t="shared" si="110"/>
        <v>0</v>
      </c>
      <c r="AD234" s="144">
        <f t="shared" si="110"/>
        <v>0</v>
      </c>
      <c r="AE234" s="144">
        <f t="shared" si="110"/>
        <v>0</v>
      </c>
      <c r="AF234" s="144">
        <f t="shared" si="110"/>
        <v>0</v>
      </c>
      <c r="AG234" s="144">
        <f t="shared" si="110"/>
        <v>0</v>
      </c>
      <c r="AH234" s="144">
        <f t="shared" si="110"/>
        <v>0</v>
      </c>
      <c r="AI234" s="144">
        <f t="shared" si="110"/>
        <v>0</v>
      </c>
      <c r="AJ234" s="144">
        <f t="shared" si="110"/>
        <v>0</v>
      </c>
      <c r="AK234" s="144">
        <f t="shared" si="110"/>
        <v>0</v>
      </c>
      <c r="AL234" s="144">
        <f t="shared" si="110"/>
        <v>0</v>
      </c>
      <c r="AM234" s="144">
        <f t="shared" si="110"/>
        <v>0</v>
      </c>
      <c r="AN234" s="144">
        <f t="shared" si="110"/>
        <v>0</v>
      </c>
      <c r="AO234" s="144">
        <f t="shared" si="110"/>
        <v>0</v>
      </c>
      <c r="AP234" s="144">
        <f t="shared" si="110"/>
        <v>0</v>
      </c>
      <c r="AQ234" s="144">
        <f t="shared" si="110"/>
        <v>0</v>
      </c>
      <c r="AR234" s="144">
        <f t="shared" si="110"/>
        <v>0</v>
      </c>
      <c r="AS234" s="144">
        <f t="shared" si="110"/>
        <v>0</v>
      </c>
      <c r="AT234" s="144">
        <f t="shared" si="110"/>
        <v>0</v>
      </c>
      <c r="AU234" s="144">
        <f t="shared" si="110"/>
        <v>0</v>
      </c>
      <c r="AV234" s="144">
        <f t="shared" si="110"/>
        <v>0</v>
      </c>
      <c r="AW234" s="144">
        <f t="shared" si="110"/>
        <v>0</v>
      </c>
      <c r="AX234" s="144">
        <f t="shared" si="110"/>
        <v>0</v>
      </c>
      <c r="AY234" s="144">
        <f t="shared" si="110"/>
        <v>0</v>
      </c>
      <c r="AZ234" s="144">
        <f t="shared" si="110"/>
        <v>0</v>
      </c>
      <c r="BA234" s="144">
        <f t="shared" si="110"/>
        <v>0</v>
      </c>
      <c r="BB234" s="144">
        <f t="shared" si="110"/>
        <v>0</v>
      </c>
      <c r="BC234" s="144">
        <f t="shared" si="110"/>
        <v>0</v>
      </c>
      <c r="BD234" s="144">
        <f t="shared" si="110"/>
        <v>0</v>
      </c>
      <c r="BE234" s="144">
        <f t="shared" si="110"/>
        <v>0</v>
      </c>
      <c r="BF234" s="144">
        <f t="shared" si="110"/>
        <v>0</v>
      </c>
      <c r="BG234" s="144">
        <f t="shared" si="110"/>
        <v>0</v>
      </c>
      <c r="BH234" s="144">
        <f t="shared" si="110"/>
        <v>0</v>
      </c>
      <c r="BI234" s="144"/>
    </row>
    <row r="235" spans="1:61" x14ac:dyDescent="0.25">
      <c r="A235" s="198" t="s">
        <v>113</v>
      </c>
      <c r="B235" s="198"/>
      <c r="C235" s="147">
        <f>C14</f>
        <v>0.03</v>
      </c>
      <c r="D235" s="144">
        <f>SUM(G235:BH235)</f>
        <v>-321.4603061894</v>
      </c>
      <c r="G235" s="144">
        <f>MAX(-SUM($F230:G230)*$C235,-SUM($F230:G230)-SUM($E235:F235))</f>
        <v>-1.2301600429799999</v>
      </c>
      <c r="H235" s="144">
        <f>MAX(-SUM($F230:H230)*$C235,-SUM($F230:H230)-SUM($E235:G235))</f>
        <v>-2.485002995826</v>
      </c>
      <c r="I235" s="144">
        <f>MAX(-SUM($F230:I230)*$C235,-SUM($F230:I230)-SUM($E235:H235))</f>
        <v>-3.7397196461939997</v>
      </c>
      <c r="J235" s="144">
        <f>MAX(-SUM($F230:J230)*$C235,-SUM($F230:J230)-SUM($E235:I235))</f>
        <v>-5.0911045235699994</v>
      </c>
      <c r="K235" s="144">
        <f>MAX(-SUM($F230:K230)*$C235,-SUM($F230:K230)-SUM($E235:J235))</f>
        <v>-6.5749549724339991</v>
      </c>
      <c r="L235" s="144">
        <f>MAX(-SUM($F230:L230)*$C235,-SUM($F230:L230)-SUM($E235:K235))</f>
        <v>-8.0954749144499996</v>
      </c>
      <c r="M235" s="144">
        <f>MAX(-SUM($F230:M230)*$C235,-SUM($F230:M230)-SUM($E235:L235))</f>
        <v>-9.6438091856820005</v>
      </c>
      <c r="N235" s="144">
        <f>MAX(-SUM($F230:N230)*$C235,-SUM($F230:N230)-SUM($E235:M235))</f>
        <v>-9.6438091856820005</v>
      </c>
      <c r="O235" s="144">
        <f>MAX(-SUM($F230:O230)*$C235,-SUM($F230:O230)-SUM($E235:N235))</f>
        <v>-9.6438091856820005</v>
      </c>
      <c r="P235" s="144">
        <f>MAX(-SUM($F230:P230)*$C235,-SUM($F230:P230)-SUM($E235:O235))</f>
        <v>-9.6438091856820005</v>
      </c>
      <c r="Q235" s="144">
        <f>MAX(-SUM($F230:Q230)*$C235,-SUM($F230:Q230)-SUM($E235:P235))</f>
        <v>-9.6438091856820005</v>
      </c>
      <c r="R235" s="144">
        <f>MAX(-SUM($F230:R230)*$C235,-SUM($F230:R230)-SUM($E235:Q235))</f>
        <v>-9.6438091856820005</v>
      </c>
      <c r="S235" s="144">
        <f>MAX(-SUM($F230:S230)*$C235,-SUM($F230:S230)-SUM($E235:R235))</f>
        <v>-9.6438091856820005</v>
      </c>
      <c r="T235" s="144">
        <f>MAX(-SUM($F230:T230)*$C235,-SUM($F230:T230)-SUM($E235:S235))</f>
        <v>-9.6438091856820005</v>
      </c>
      <c r="U235" s="144">
        <f>MAX(-SUM($F230:U230)*$C235,-SUM($F230:U230)-SUM($E235:T235))</f>
        <v>-9.6438091856820005</v>
      </c>
      <c r="V235" s="144">
        <f>MAX(-SUM($F230:V230)*$C235,-SUM($F230:V230)-SUM($E235:U235))</f>
        <v>-9.6438091856820005</v>
      </c>
      <c r="W235" s="144">
        <f>MAX(-SUM($F230:W230)*$C235,-SUM($F230:W230)-SUM($E235:V235))</f>
        <v>-9.6438091856820005</v>
      </c>
      <c r="X235" s="144">
        <f>MAX(-SUM($F230:X230)*$C235,-SUM($F230:X230)-SUM($E235:W235))</f>
        <v>-9.6438091856820005</v>
      </c>
      <c r="Y235" s="144">
        <f>MAX(-SUM($F230:Y230)*$C235,-SUM($F230:Y230)-SUM($E235:X235))</f>
        <v>-9.6438091856820005</v>
      </c>
      <c r="Z235" s="144">
        <f>MAX(-SUM($F230:Z230)*$C235,-SUM($F230:Z230)-SUM($E235:Y235))</f>
        <v>-9.6438091856820005</v>
      </c>
      <c r="AA235" s="144">
        <f>MAX(-SUM($F230:AA230)*$C235,-SUM($F230:AA230)-SUM($E235:Z235))</f>
        <v>-9.6438091856820005</v>
      </c>
      <c r="AB235" s="144">
        <f>MAX(-SUM($F230:AB230)*$C235,-SUM($F230:AB230)-SUM($E235:AA235))</f>
        <v>-9.6438091856820005</v>
      </c>
      <c r="AC235" s="144">
        <f>MAX(-SUM($F230:AC230)*$C235,-SUM($F230:AC230)-SUM($E235:AB235))</f>
        <v>-9.6438091856820005</v>
      </c>
      <c r="AD235" s="144">
        <f>MAX(-SUM($F230:AD230)*$C235,-SUM($F230:AD230)-SUM($E235:AC235))</f>
        <v>-9.6438091856820005</v>
      </c>
      <c r="AE235" s="144">
        <f>MAX(-SUM($F230:AE230)*$C235,-SUM($F230:AE230)-SUM($E235:AD235))</f>
        <v>-9.6438091856820005</v>
      </c>
      <c r="AF235" s="144">
        <f>MAX(-SUM($F230:AF230)*$C235,-SUM($F230:AF230)-SUM($E235:AE235))</f>
        <v>-9.6438091856820005</v>
      </c>
      <c r="AG235" s="144">
        <f>MAX(-SUM($F230:AG230)*$C235,-SUM($F230:AG230)-SUM($E235:AF235))</f>
        <v>-9.6438091856820005</v>
      </c>
      <c r="AH235" s="144">
        <f>MAX(-SUM($F230:AH230)*$C235,-SUM($F230:AH230)-SUM($E235:AG235))</f>
        <v>-9.6438091856820005</v>
      </c>
      <c r="AI235" s="144">
        <f>MAX(-SUM($F230:AI230)*$C235,-SUM($F230:AI230)-SUM($E235:AH235))</f>
        <v>-9.6438091856820005</v>
      </c>
      <c r="AJ235" s="144">
        <f>MAX(-SUM($F230:AJ230)*$C235,-SUM($F230:AJ230)-SUM($E235:AI235))</f>
        <v>-9.6438091856820005</v>
      </c>
      <c r="AK235" s="144">
        <f>MAX(-SUM($F230:AK230)*$C235,-SUM($F230:AK230)-SUM($E235:AJ235))</f>
        <v>-9.6438091856820005</v>
      </c>
      <c r="AL235" s="144">
        <f>MAX(-SUM($F230:AL230)*$C235,-SUM($F230:AL230)-SUM($E235:AK235))</f>
        <v>-9.6438091856820005</v>
      </c>
      <c r="AM235" s="144">
        <f>MAX(-SUM($F230:AM230)*$C235,-SUM($F230:AM230)-SUM($E235:AL235))</f>
        <v>-9.6438091856820005</v>
      </c>
      <c r="AN235" s="144">
        <f>MAX(-SUM($F230:AN230)*$C235,-SUM($F230:AN230)-SUM($E235:AM235))</f>
        <v>-9.6438091856820005</v>
      </c>
      <c r="AO235" s="144">
        <f>MAX(-SUM($F230:AO230)*$C235,-SUM($F230:AO230)-SUM($E235:AN235))</f>
        <v>-9.6438091856820005</v>
      </c>
      <c r="AP235" s="144">
        <f>MAX(-SUM($F230:AP230)*$C235,-SUM($F230:AP230)-SUM($E235:AO235))</f>
        <v>-9.6438091856820005</v>
      </c>
      <c r="AQ235" s="144">
        <f>MAX(-SUM($F230:AQ230)*$C235,-SUM($F230:AQ230)-SUM($E235:AP235))</f>
        <v>-4.9296135234860117</v>
      </c>
      <c r="AR235" s="144">
        <f>MAX(-SUM($F230:AR230)*$C235,-SUM($F230:AR230)-SUM($E235:AQ235))</f>
        <v>0</v>
      </c>
      <c r="AS235" s="144">
        <f>MAX(-SUM($F230:AS230)*$C235,-SUM($F230:AS230)-SUM($E235:AR235))</f>
        <v>0</v>
      </c>
      <c r="AT235" s="144">
        <f>MAX(-SUM($F230:AT230)*$C235,-SUM($F230:AT230)-SUM($E235:AS235))</f>
        <v>0</v>
      </c>
      <c r="AU235" s="144">
        <f>MAX(-SUM($F230:AU230)*$C235,-SUM($F230:AU230)-SUM($E235:AT235))</f>
        <v>0</v>
      </c>
      <c r="AV235" s="144">
        <f>MAX(-SUM($F230:AV230)*$C235,-SUM($F230:AV230)-SUM($E235:AU235))</f>
        <v>0</v>
      </c>
      <c r="AW235" s="144">
        <f>MAX(-SUM($F230:AW230)*$C235,-SUM($F230:AW230)-SUM($E235:AV235))</f>
        <v>0</v>
      </c>
      <c r="AX235" s="144">
        <f>MAX(-SUM($F230:AX230)*$C235,-SUM($F230:AX230)-SUM($E235:AW235))</f>
        <v>0</v>
      </c>
      <c r="AY235" s="144">
        <f>MAX(-SUM($F230:AY230)*$C235,-SUM($F230:AY230)-SUM($E235:AX235))</f>
        <v>0</v>
      </c>
      <c r="AZ235" s="144">
        <f>MAX(-SUM($F230:AZ230)*$C235,-SUM($F230:AZ230)-SUM($E235:AY235))</f>
        <v>0</v>
      </c>
      <c r="BA235" s="144">
        <f>MAX(-SUM($F230:BA230)*$C235,-SUM($F230:BA230)-SUM($E235:AZ235))</f>
        <v>0</v>
      </c>
      <c r="BB235" s="144">
        <f>MAX(-SUM($F230:BB230)*$C235,-SUM($F230:BB230)-SUM($E235:BA235))</f>
        <v>0</v>
      </c>
      <c r="BC235" s="144">
        <f>MAX(-SUM($F230:BC230)*$C235,-SUM($F230:BC230)-SUM($E235:BB235))</f>
        <v>0</v>
      </c>
      <c r="BD235" s="144">
        <f>MAX(-SUM($F230:BD230)*$C235,-SUM($F230:BD230)-SUM($E235:BC235))</f>
        <v>0</v>
      </c>
      <c r="BE235" s="144">
        <f>MAX(-SUM($F230:BE230)*$C235,-SUM($F230:BE230)-SUM($E235:BD235))</f>
        <v>0</v>
      </c>
      <c r="BF235" s="144">
        <f>MAX(-SUM($F230:BF230)*$C235,-SUM($F230:BF230)-SUM($E235:BE235))</f>
        <v>0</v>
      </c>
      <c r="BG235" s="144">
        <f>MAX(-SUM($F230:BG230)*$C235,-SUM($F230:BG230)-SUM($E235:BF235))</f>
        <v>0</v>
      </c>
      <c r="BH235" s="144">
        <f>MAX(-SUM($F230:BH230)*$C235,-SUM($F230:BH230)-SUM($E235:BG235))</f>
        <v>0</v>
      </c>
      <c r="BI235" s="144"/>
    </row>
    <row r="236" spans="1:61" x14ac:dyDescent="0.25">
      <c r="A236" s="199" t="s">
        <v>114</v>
      </c>
      <c r="B236" s="199"/>
      <c r="D236" s="92">
        <f>SUM(D233:D235)</f>
        <v>0</v>
      </c>
      <c r="G236" s="92">
        <f>SUM(G233:G235)</f>
        <v>39.775174723019994</v>
      </c>
      <c r="H236" s="92">
        <f>SUM(H233:H235)</f>
        <v>79.118270155394001</v>
      </c>
      <c r="I236" s="92">
        <f>SUM(I233:I235)</f>
        <v>117.20243885479999</v>
      </c>
      <c r="J236" s="92">
        <f t="shared" ref="J236:BH236" si="111">SUM(J233:J235)</f>
        <v>157.15749691042998</v>
      </c>
      <c r="K236" s="92">
        <f t="shared" si="111"/>
        <v>200.04422356679598</v>
      </c>
      <c r="L236" s="92">
        <f t="shared" si="111"/>
        <v>242.63274671954599</v>
      </c>
      <c r="M236" s="92">
        <f t="shared" si="111"/>
        <v>284.60007990826398</v>
      </c>
      <c r="N236" s="92">
        <f t="shared" si="111"/>
        <v>274.95627072258196</v>
      </c>
      <c r="O236" s="92">
        <f t="shared" si="111"/>
        <v>265.31246153689995</v>
      </c>
      <c r="P236" s="92">
        <f t="shared" si="111"/>
        <v>255.66865235121796</v>
      </c>
      <c r="Q236" s="92">
        <f t="shared" si="111"/>
        <v>246.02484316553597</v>
      </c>
      <c r="R236" s="92">
        <f t="shared" si="111"/>
        <v>236.38103397985398</v>
      </c>
      <c r="S236" s="92">
        <f t="shared" si="111"/>
        <v>226.73722479417199</v>
      </c>
      <c r="T236" s="92">
        <f t="shared" si="111"/>
        <v>217.09341560849001</v>
      </c>
      <c r="U236" s="92">
        <f t="shared" si="111"/>
        <v>207.44960642280802</v>
      </c>
      <c r="V236" s="92">
        <f t="shared" si="111"/>
        <v>197.80579723712603</v>
      </c>
      <c r="W236" s="92">
        <f t="shared" si="111"/>
        <v>188.16198805144404</v>
      </c>
      <c r="X236" s="92">
        <f t="shared" si="111"/>
        <v>178.51817886576205</v>
      </c>
      <c r="Y236" s="92">
        <f t="shared" si="111"/>
        <v>168.87436968008006</v>
      </c>
      <c r="Z236" s="92">
        <f t="shared" si="111"/>
        <v>159.23056049439808</v>
      </c>
      <c r="AA236" s="92">
        <f t="shared" si="111"/>
        <v>149.58675130871609</v>
      </c>
      <c r="AB236" s="92">
        <f t="shared" si="111"/>
        <v>139.9429421230341</v>
      </c>
      <c r="AC236" s="92">
        <f t="shared" si="111"/>
        <v>130.29913293735211</v>
      </c>
      <c r="AD236" s="92">
        <f t="shared" si="111"/>
        <v>120.65532375167011</v>
      </c>
      <c r="AE236" s="92">
        <f t="shared" si="111"/>
        <v>111.01151456598811</v>
      </c>
      <c r="AF236" s="92">
        <f t="shared" si="111"/>
        <v>101.36770538030611</v>
      </c>
      <c r="AG236" s="92">
        <f t="shared" si="111"/>
        <v>91.723896194624103</v>
      </c>
      <c r="AH236" s="92">
        <f t="shared" si="111"/>
        <v>82.080087008942101</v>
      </c>
      <c r="AI236" s="92">
        <f t="shared" si="111"/>
        <v>72.436277823260099</v>
      </c>
      <c r="AJ236" s="92">
        <f t="shared" si="111"/>
        <v>62.792468637578096</v>
      </c>
      <c r="AK236" s="92">
        <f t="shared" si="111"/>
        <v>53.148659451896094</v>
      </c>
      <c r="AL236" s="92">
        <f t="shared" si="111"/>
        <v>43.504850266214092</v>
      </c>
      <c r="AM236" s="92">
        <f t="shared" si="111"/>
        <v>33.86104108053209</v>
      </c>
      <c r="AN236" s="92">
        <f t="shared" si="111"/>
        <v>24.217231894850087</v>
      </c>
      <c r="AO236" s="92">
        <f t="shared" si="111"/>
        <v>14.573422709168087</v>
      </c>
      <c r="AP236" s="92">
        <f t="shared" si="111"/>
        <v>4.9296135234860863</v>
      </c>
      <c r="AQ236" s="92">
        <f t="shared" si="111"/>
        <v>7.460698725481052E-14</v>
      </c>
      <c r="AR236" s="92">
        <f t="shared" si="111"/>
        <v>7.460698725481052E-14</v>
      </c>
      <c r="AS236" s="92">
        <f t="shared" si="111"/>
        <v>7.460698725481052E-14</v>
      </c>
      <c r="AT236" s="92">
        <f t="shared" si="111"/>
        <v>7.460698725481052E-14</v>
      </c>
      <c r="AU236" s="92">
        <f t="shared" si="111"/>
        <v>7.460698725481052E-14</v>
      </c>
      <c r="AV236" s="92">
        <f t="shared" si="111"/>
        <v>7.460698725481052E-14</v>
      </c>
      <c r="AW236" s="92">
        <f t="shared" si="111"/>
        <v>7.460698725481052E-14</v>
      </c>
      <c r="AX236" s="92">
        <f t="shared" si="111"/>
        <v>7.460698725481052E-14</v>
      </c>
      <c r="AY236" s="92">
        <f t="shared" si="111"/>
        <v>7.460698725481052E-14</v>
      </c>
      <c r="AZ236" s="92">
        <f t="shared" si="111"/>
        <v>7.460698725481052E-14</v>
      </c>
      <c r="BA236" s="92">
        <f t="shared" si="111"/>
        <v>7.460698725481052E-14</v>
      </c>
      <c r="BB236" s="92">
        <f t="shared" si="111"/>
        <v>7.460698725481052E-14</v>
      </c>
      <c r="BC236" s="92">
        <f t="shared" si="111"/>
        <v>7.460698725481052E-14</v>
      </c>
      <c r="BD236" s="92">
        <f t="shared" si="111"/>
        <v>7.460698725481052E-14</v>
      </c>
      <c r="BE236" s="92">
        <f t="shared" si="111"/>
        <v>7.460698725481052E-14</v>
      </c>
      <c r="BF236" s="92">
        <f t="shared" si="111"/>
        <v>7.460698725481052E-14</v>
      </c>
      <c r="BG236" s="92">
        <f t="shared" si="111"/>
        <v>7.460698725481052E-14</v>
      </c>
      <c r="BH236" s="92">
        <f t="shared" si="111"/>
        <v>7.460698725481052E-14</v>
      </c>
    </row>
    <row r="237" spans="1:61" x14ac:dyDescent="0.25">
      <c r="A237" s="197"/>
      <c r="B237" s="197"/>
    </row>
    <row r="238" spans="1:61" x14ac:dyDescent="0.25">
      <c r="A238" s="197" t="s">
        <v>115</v>
      </c>
      <c r="B238" s="197"/>
      <c r="G238" s="83">
        <f>G236</f>
        <v>39.775174723019994</v>
      </c>
      <c r="H238" s="83">
        <f>H236</f>
        <v>79.118270155394001</v>
      </c>
      <c r="I238" s="83">
        <f>I236</f>
        <v>117.20243885479999</v>
      </c>
      <c r="J238" s="83">
        <f>J236</f>
        <v>157.15749691042998</v>
      </c>
      <c r="K238" s="83">
        <f t="shared" ref="K238:BH238" si="112">K236</f>
        <v>200.04422356679598</v>
      </c>
      <c r="L238" s="83">
        <f t="shared" si="112"/>
        <v>242.63274671954599</v>
      </c>
      <c r="M238" s="83">
        <f t="shared" si="112"/>
        <v>284.60007990826398</v>
      </c>
      <c r="N238" s="83">
        <f t="shared" si="112"/>
        <v>274.95627072258196</v>
      </c>
      <c r="O238" s="83">
        <f t="shared" si="112"/>
        <v>265.31246153689995</v>
      </c>
      <c r="P238" s="83">
        <f t="shared" si="112"/>
        <v>255.66865235121796</v>
      </c>
      <c r="Q238" s="83">
        <f t="shared" si="112"/>
        <v>246.02484316553597</v>
      </c>
      <c r="R238" s="83">
        <f t="shared" si="112"/>
        <v>236.38103397985398</v>
      </c>
      <c r="S238" s="83">
        <f t="shared" si="112"/>
        <v>226.73722479417199</v>
      </c>
      <c r="T238" s="83">
        <f t="shared" si="112"/>
        <v>217.09341560849001</v>
      </c>
      <c r="U238" s="83">
        <f t="shared" si="112"/>
        <v>207.44960642280802</v>
      </c>
      <c r="V238" s="83">
        <f t="shared" si="112"/>
        <v>197.80579723712603</v>
      </c>
      <c r="W238" s="83">
        <f t="shared" si="112"/>
        <v>188.16198805144404</v>
      </c>
      <c r="X238" s="83">
        <f t="shared" si="112"/>
        <v>178.51817886576205</v>
      </c>
      <c r="Y238" s="83">
        <f t="shared" si="112"/>
        <v>168.87436968008006</v>
      </c>
      <c r="Z238" s="83">
        <f t="shared" si="112"/>
        <v>159.23056049439808</v>
      </c>
      <c r="AA238" s="83">
        <f t="shared" si="112"/>
        <v>149.58675130871609</v>
      </c>
      <c r="AB238" s="83">
        <f t="shared" si="112"/>
        <v>139.9429421230341</v>
      </c>
      <c r="AC238" s="83">
        <f t="shared" si="112"/>
        <v>130.29913293735211</v>
      </c>
      <c r="AD238" s="83">
        <f t="shared" si="112"/>
        <v>120.65532375167011</v>
      </c>
      <c r="AE238" s="83">
        <f t="shared" si="112"/>
        <v>111.01151456598811</v>
      </c>
      <c r="AF238" s="83">
        <f t="shared" si="112"/>
        <v>101.36770538030611</v>
      </c>
      <c r="AG238" s="83">
        <f t="shared" si="112"/>
        <v>91.723896194624103</v>
      </c>
      <c r="AH238" s="83">
        <f t="shared" si="112"/>
        <v>82.080087008942101</v>
      </c>
      <c r="AI238" s="83">
        <f t="shared" si="112"/>
        <v>72.436277823260099</v>
      </c>
      <c r="AJ238" s="83">
        <f t="shared" si="112"/>
        <v>62.792468637578096</v>
      </c>
      <c r="AK238" s="83">
        <f t="shared" si="112"/>
        <v>53.148659451896094</v>
      </c>
      <c r="AL238" s="83">
        <f t="shared" si="112"/>
        <v>43.504850266214092</v>
      </c>
      <c r="AM238" s="83">
        <f t="shared" si="112"/>
        <v>33.86104108053209</v>
      </c>
      <c r="AN238" s="83">
        <f t="shared" si="112"/>
        <v>24.217231894850087</v>
      </c>
      <c r="AO238" s="83">
        <f t="shared" si="112"/>
        <v>14.573422709168087</v>
      </c>
      <c r="AP238" s="83">
        <f t="shared" si="112"/>
        <v>4.9296135234860863</v>
      </c>
      <c r="AQ238" s="83">
        <f t="shared" si="112"/>
        <v>7.460698725481052E-14</v>
      </c>
      <c r="AR238" s="83">
        <f t="shared" si="112"/>
        <v>7.460698725481052E-14</v>
      </c>
      <c r="AS238" s="83">
        <f t="shared" si="112"/>
        <v>7.460698725481052E-14</v>
      </c>
      <c r="AT238" s="83">
        <f t="shared" si="112"/>
        <v>7.460698725481052E-14</v>
      </c>
      <c r="AU238" s="83">
        <f t="shared" si="112"/>
        <v>7.460698725481052E-14</v>
      </c>
      <c r="AV238" s="83">
        <f t="shared" si="112"/>
        <v>7.460698725481052E-14</v>
      </c>
      <c r="AW238" s="83">
        <f t="shared" si="112"/>
        <v>7.460698725481052E-14</v>
      </c>
      <c r="AX238" s="83">
        <f t="shared" si="112"/>
        <v>7.460698725481052E-14</v>
      </c>
      <c r="AY238" s="83">
        <f t="shared" si="112"/>
        <v>7.460698725481052E-14</v>
      </c>
      <c r="AZ238" s="83">
        <f t="shared" si="112"/>
        <v>7.460698725481052E-14</v>
      </c>
      <c r="BA238" s="83">
        <f t="shared" si="112"/>
        <v>7.460698725481052E-14</v>
      </c>
      <c r="BB238" s="83">
        <f t="shared" si="112"/>
        <v>7.460698725481052E-14</v>
      </c>
      <c r="BC238" s="83">
        <f t="shared" si="112"/>
        <v>7.460698725481052E-14</v>
      </c>
      <c r="BD238" s="83">
        <f t="shared" si="112"/>
        <v>7.460698725481052E-14</v>
      </c>
      <c r="BE238" s="83">
        <f t="shared" si="112"/>
        <v>7.460698725481052E-14</v>
      </c>
      <c r="BF238" s="83">
        <f t="shared" si="112"/>
        <v>7.460698725481052E-14</v>
      </c>
      <c r="BG238" s="83">
        <f t="shared" si="112"/>
        <v>7.460698725481052E-14</v>
      </c>
      <c r="BH238" s="83">
        <f t="shared" si="112"/>
        <v>7.460698725481052E-14</v>
      </c>
    </row>
    <row r="239" spans="1:61" x14ac:dyDescent="0.25">
      <c r="A239" s="200" t="s">
        <v>133</v>
      </c>
      <c r="B239" s="200"/>
      <c r="C239" s="61">
        <f>$C$97</f>
        <v>2</v>
      </c>
      <c r="D239" s="189"/>
      <c r="G239" s="83">
        <f t="shared" ref="G239:BH239" ca="1" si="113">SUM(OFFSET(G238,0,0,1,-MIN($C239,G$91+1)))/$C239</f>
        <v>19.887587361509997</v>
      </c>
      <c r="H239" s="83">
        <f t="shared" ca="1" si="113"/>
        <v>59.446722439206994</v>
      </c>
      <c r="I239" s="83">
        <f t="shared" ca="1" si="113"/>
        <v>98.16035450509699</v>
      </c>
      <c r="J239" s="83">
        <f t="shared" ca="1" si="113"/>
        <v>137.17996788261499</v>
      </c>
      <c r="K239" s="83">
        <f t="shared" ca="1" si="113"/>
        <v>178.600860238613</v>
      </c>
      <c r="L239" s="83">
        <f t="shared" ca="1" si="113"/>
        <v>221.338485143171</v>
      </c>
      <c r="M239" s="83">
        <f t="shared" ca="1" si="113"/>
        <v>263.61641331390501</v>
      </c>
      <c r="N239" s="83">
        <f t="shared" ca="1" si="113"/>
        <v>279.77817531542297</v>
      </c>
      <c r="O239" s="83">
        <f t="shared" ca="1" si="113"/>
        <v>270.13436612974095</v>
      </c>
      <c r="P239" s="83">
        <f t="shared" ca="1" si="113"/>
        <v>260.49055694405894</v>
      </c>
      <c r="Q239" s="83">
        <f t="shared" ca="1" si="113"/>
        <v>250.84674775837698</v>
      </c>
      <c r="R239" s="83">
        <f t="shared" ca="1" si="113"/>
        <v>241.20293857269496</v>
      </c>
      <c r="S239" s="83">
        <f t="shared" ca="1" si="113"/>
        <v>231.559129387013</v>
      </c>
      <c r="T239" s="83">
        <f t="shared" ca="1" si="113"/>
        <v>221.91532020133099</v>
      </c>
      <c r="U239" s="83">
        <f t="shared" ca="1" si="113"/>
        <v>212.27151101564903</v>
      </c>
      <c r="V239" s="83">
        <f t="shared" ca="1" si="113"/>
        <v>202.62770182996701</v>
      </c>
      <c r="W239" s="83">
        <f t="shared" ca="1" si="113"/>
        <v>192.98389264428505</v>
      </c>
      <c r="X239" s="83">
        <f t="shared" ca="1" si="113"/>
        <v>183.34008345860303</v>
      </c>
      <c r="Y239" s="83">
        <f t="shared" ca="1" si="113"/>
        <v>173.69627427292107</v>
      </c>
      <c r="Z239" s="83">
        <f t="shared" ca="1" si="113"/>
        <v>164.05246508723906</v>
      </c>
      <c r="AA239" s="83">
        <f t="shared" ca="1" si="113"/>
        <v>154.4086559015571</v>
      </c>
      <c r="AB239" s="83">
        <f t="shared" ca="1" si="113"/>
        <v>144.76484671587508</v>
      </c>
      <c r="AC239" s="83">
        <f t="shared" ca="1" si="113"/>
        <v>135.12103753019312</v>
      </c>
      <c r="AD239" s="83">
        <f t="shared" ca="1" si="113"/>
        <v>125.4772283445111</v>
      </c>
      <c r="AE239" s="83">
        <f t="shared" ca="1" si="113"/>
        <v>115.83341915882912</v>
      </c>
      <c r="AF239" s="83">
        <f t="shared" ca="1" si="113"/>
        <v>106.1896099731471</v>
      </c>
      <c r="AG239" s="83">
        <f t="shared" ca="1" si="113"/>
        <v>96.545800787465112</v>
      </c>
      <c r="AH239" s="83">
        <f t="shared" ca="1" si="113"/>
        <v>86.901991601783095</v>
      </c>
      <c r="AI239" s="83">
        <f t="shared" ca="1" si="113"/>
        <v>77.258182416101107</v>
      </c>
      <c r="AJ239" s="83">
        <f t="shared" ca="1" si="113"/>
        <v>67.614373230419091</v>
      </c>
      <c r="AK239" s="83">
        <f t="shared" ca="1" si="113"/>
        <v>57.970564044737095</v>
      </c>
      <c r="AL239" s="83">
        <f t="shared" ca="1" si="113"/>
        <v>48.326754859055093</v>
      </c>
      <c r="AM239" s="83">
        <f t="shared" ca="1" si="113"/>
        <v>38.682945673373091</v>
      </c>
      <c r="AN239" s="83">
        <f t="shared" ca="1" si="113"/>
        <v>29.039136487691088</v>
      </c>
      <c r="AO239" s="83">
        <f t="shared" ca="1" si="113"/>
        <v>19.395327302009086</v>
      </c>
      <c r="AP239" s="83">
        <f t="shared" ca="1" si="113"/>
        <v>9.7515181163270874</v>
      </c>
      <c r="AQ239" s="83">
        <f t="shared" ca="1" si="113"/>
        <v>2.4648067617430804</v>
      </c>
      <c r="AR239" s="83">
        <f t="shared" ca="1" si="113"/>
        <v>7.460698725481052E-14</v>
      </c>
      <c r="AS239" s="83">
        <f t="shared" ca="1" si="113"/>
        <v>7.460698725481052E-14</v>
      </c>
      <c r="AT239" s="83">
        <f t="shared" ca="1" si="113"/>
        <v>7.460698725481052E-14</v>
      </c>
      <c r="AU239" s="83">
        <f t="shared" ca="1" si="113"/>
        <v>7.460698725481052E-14</v>
      </c>
      <c r="AV239" s="83">
        <f t="shared" ca="1" si="113"/>
        <v>7.460698725481052E-14</v>
      </c>
      <c r="AW239" s="83">
        <f t="shared" ca="1" si="113"/>
        <v>7.460698725481052E-14</v>
      </c>
      <c r="AX239" s="83">
        <f t="shared" ca="1" si="113"/>
        <v>7.460698725481052E-14</v>
      </c>
      <c r="AY239" s="83">
        <f t="shared" ca="1" si="113"/>
        <v>7.460698725481052E-14</v>
      </c>
      <c r="AZ239" s="83">
        <f t="shared" ca="1" si="113"/>
        <v>7.460698725481052E-14</v>
      </c>
      <c r="BA239" s="83">
        <f t="shared" ca="1" si="113"/>
        <v>7.460698725481052E-14</v>
      </c>
      <c r="BB239" s="83">
        <f t="shared" ca="1" si="113"/>
        <v>7.460698725481052E-14</v>
      </c>
      <c r="BC239" s="83">
        <f t="shared" ca="1" si="113"/>
        <v>7.460698725481052E-14</v>
      </c>
      <c r="BD239" s="83">
        <f t="shared" ca="1" si="113"/>
        <v>7.460698725481052E-14</v>
      </c>
      <c r="BE239" s="83">
        <f t="shared" ca="1" si="113"/>
        <v>7.460698725481052E-14</v>
      </c>
      <c r="BF239" s="83">
        <f t="shared" ca="1" si="113"/>
        <v>7.460698725481052E-14</v>
      </c>
      <c r="BG239" s="83">
        <f t="shared" ca="1" si="113"/>
        <v>7.460698725481052E-14</v>
      </c>
      <c r="BH239" s="83">
        <f t="shared" ca="1" si="113"/>
        <v>7.460698725481052E-14</v>
      </c>
    </row>
    <row r="240" spans="1:61" x14ac:dyDescent="0.25">
      <c r="A240" s="200" t="s">
        <v>140</v>
      </c>
      <c r="B240" s="200"/>
      <c r="C240" s="147">
        <f>$C$98</f>
        <v>0.46</v>
      </c>
      <c r="G240" s="83">
        <f t="shared" ref="G240:BG241" ca="1" si="114">G239*$C240</f>
        <v>9.1482901862945987</v>
      </c>
      <c r="H240" s="83">
        <f t="shared" ca="1" si="114"/>
        <v>27.34549232203522</v>
      </c>
      <c r="I240" s="83">
        <f t="shared" ca="1" si="114"/>
        <v>45.153763072344617</v>
      </c>
      <c r="J240" s="83">
        <f t="shared" ca="1" si="114"/>
        <v>63.102785226002901</v>
      </c>
      <c r="K240" s="83">
        <f t="shared" ca="1" si="114"/>
        <v>82.156395709761981</v>
      </c>
      <c r="L240" s="83">
        <f t="shared" ca="1" si="114"/>
        <v>101.81570316585866</v>
      </c>
      <c r="M240" s="83">
        <f t="shared" ca="1" si="114"/>
        <v>121.26355012439632</v>
      </c>
      <c r="N240" s="83">
        <f t="shared" ca="1" si="114"/>
        <v>128.69796064509458</v>
      </c>
      <c r="O240" s="83">
        <f t="shared" ca="1" si="114"/>
        <v>124.26180841968085</v>
      </c>
      <c r="P240" s="83">
        <f t="shared" ca="1" si="114"/>
        <v>119.82565619426711</v>
      </c>
      <c r="Q240" s="83">
        <f t="shared" ca="1" si="114"/>
        <v>115.38950396885342</v>
      </c>
      <c r="R240" s="83">
        <f t="shared" ca="1" si="114"/>
        <v>110.95335174343968</v>
      </c>
      <c r="S240" s="83">
        <f t="shared" ca="1" si="114"/>
        <v>106.51719951802599</v>
      </c>
      <c r="T240" s="83">
        <f t="shared" ca="1" si="114"/>
        <v>102.08104729261225</v>
      </c>
      <c r="U240" s="83">
        <f t="shared" ca="1" si="114"/>
        <v>97.644895067198561</v>
      </c>
      <c r="V240" s="83">
        <f t="shared" ca="1" si="114"/>
        <v>93.208742841784826</v>
      </c>
      <c r="W240" s="83">
        <f t="shared" ca="1" si="114"/>
        <v>88.772590616371133</v>
      </c>
      <c r="X240" s="83">
        <f t="shared" ca="1" si="114"/>
        <v>84.336438390957397</v>
      </c>
      <c r="Y240" s="83">
        <f t="shared" ca="1" si="114"/>
        <v>79.90028616554369</v>
      </c>
      <c r="Z240" s="83">
        <f t="shared" ca="1" si="114"/>
        <v>75.464133940129969</v>
      </c>
      <c r="AA240" s="83">
        <f t="shared" ca="1" si="114"/>
        <v>71.027981714716262</v>
      </c>
      <c r="AB240" s="83">
        <f t="shared" ca="1" si="114"/>
        <v>66.59182948930254</v>
      </c>
      <c r="AC240" s="83">
        <f t="shared" ca="1" si="114"/>
        <v>62.15567726388884</v>
      </c>
      <c r="AD240" s="83">
        <f t="shared" ca="1" si="114"/>
        <v>57.719525038475112</v>
      </c>
      <c r="AE240" s="83">
        <f t="shared" ca="1" si="114"/>
        <v>53.283372813061398</v>
      </c>
      <c r="AF240" s="83">
        <f t="shared" ca="1" si="114"/>
        <v>48.847220587647669</v>
      </c>
      <c r="AG240" s="83">
        <f t="shared" ca="1" si="114"/>
        <v>44.411068362233955</v>
      </c>
      <c r="AH240" s="83">
        <f t="shared" ca="1" si="114"/>
        <v>39.974916136820227</v>
      </c>
      <c r="AI240" s="83">
        <f t="shared" ca="1" si="114"/>
        <v>35.538763911406512</v>
      </c>
      <c r="AJ240" s="83">
        <f t="shared" ca="1" si="114"/>
        <v>31.102611685992784</v>
      </c>
      <c r="AK240" s="83">
        <f t="shared" ca="1" si="114"/>
        <v>26.666459460579066</v>
      </c>
      <c r="AL240" s="83">
        <f t="shared" ca="1" si="114"/>
        <v>22.230307235165345</v>
      </c>
      <c r="AM240" s="83">
        <f t="shared" ca="1" si="114"/>
        <v>17.794155009751623</v>
      </c>
      <c r="AN240" s="83">
        <f t="shared" ca="1" si="114"/>
        <v>13.358002784337902</v>
      </c>
      <c r="AO240" s="83">
        <f t="shared" ca="1" si="114"/>
        <v>8.9218505589241808</v>
      </c>
      <c r="AP240" s="83">
        <f t="shared" ca="1" si="114"/>
        <v>4.4856983335104603</v>
      </c>
      <c r="AQ240" s="83">
        <f t="shared" ca="1" si="114"/>
        <v>1.1338111104018171</v>
      </c>
      <c r="AR240" s="83">
        <f t="shared" ca="1" si="114"/>
        <v>3.4319214137212839E-14</v>
      </c>
      <c r="AS240" s="83">
        <f t="shared" ca="1" si="114"/>
        <v>3.4319214137212839E-14</v>
      </c>
      <c r="AT240" s="83">
        <f t="shared" ca="1" si="114"/>
        <v>3.4319214137212839E-14</v>
      </c>
      <c r="AU240" s="83">
        <f t="shared" ca="1" si="114"/>
        <v>3.4319214137212839E-14</v>
      </c>
      <c r="AV240" s="83">
        <f t="shared" ca="1" si="114"/>
        <v>3.4319214137212839E-14</v>
      </c>
      <c r="AW240" s="83">
        <f t="shared" ca="1" si="114"/>
        <v>3.4319214137212839E-14</v>
      </c>
      <c r="AX240" s="83">
        <f t="shared" ca="1" si="114"/>
        <v>3.4319214137212839E-14</v>
      </c>
      <c r="AY240" s="83">
        <f t="shared" ca="1" si="114"/>
        <v>3.4319214137212839E-14</v>
      </c>
      <c r="AZ240" s="83">
        <f t="shared" ca="1" si="114"/>
        <v>3.4319214137212839E-14</v>
      </c>
      <c r="BA240" s="83">
        <f t="shared" ca="1" si="114"/>
        <v>3.4319214137212839E-14</v>
      </c>
      <c r="BB240" s="83">
        <f t="shared" ca="1" si="114"/>
        <v>3.4319214137212839E-14</v>
      </c>
      <c r="BC240" s="83">
        <f t="shared" ca="1" si="114"/>
        <v>3.4319214137212839E-14</v>
      </c>
      <c r="BD240" s="83">
        <f t="shared" ca="1" si="114"/>
        <v>3.4319214137212839E-14</v>
      </c>
      <c r="BE240" s="83">
        <f t="shared" ca="1" si="114"/>
        <v>3.4319214137212839E-14</v>
      </c>
      <c r="BF240" s="83">
        <f t="shared" ca="1" si="114"/>
        <v>3.4319214137212839E-14</v>
      </c>
      <c r="BG240" s="83">
        <f t="shared" ca="1" si="114"/>
        <v>3.4319214137212839E-14</v>
      </c>
      <c r="BH240" s="83">
        <f ca="1">BH239*$C240</f>
        <v>3.4319214137212839E-14</v>
      </c>
    </row>
    <row r="241" spans="1:61" x14ac:dyDescent="0.25">
      <c r="A241" s="200" t="s">
        <v>141</v>
      </c>
      <c r="B241" s="200"/>
      <c r="C241" s="147">
        <f>$C$99</f>
        <v>0.115</v>
      </c>
      <c r="G241" s="83">
        <f t="shared" ca="1" si="114"/>
        <v>1.0520533714238789</v>
      </c>
      <c r="H241" s="83">
        <f t="shared" ca="1" si="114"/>
        <v>3.1447316170340502</v>
      </c>
      <c r="I241" s="83">
        <f t="shared" ca="1" si="114"/>
        <v>5.1926827533196311</v>
      </c>
      <c r="J241" s="83">
        <f t="shared" ca="1" si="114"/>
        <v>7.2568203009903343</v>
      </c>
      <c r="K241" s="83">
        <f t="shared" ca="1" si="114"/>
        <v>9.4479855066226275</v>
      </c>
      <c r="L241" s="83">
        <f t="shared" ca="1" si="114"/>
        <v>11.708805864073748</v>
      </c>
      <c r="M241" s="83">
        <f t="shared" ca="1" si="114"/>
        <v>13.945308264305577</v>
      </c>
      <c r="N241" s="83">
        <f t="shared" ca="1" si="114"/>
        <v>14.800265474185878</v>
      </c>
      <c r="O241" s="83">
        <f t="shared" ca="1" si="114"/>
        <v>14.290107968263298</v>
      </c>
      <c r="P241" s="83">
        <f t="shared" ca="1" si="114"/>
        <v>13.779950462340718</v>
      </c>
      <c r="Q241" s="83">
        <f t="shared" ca="1" si="114"/>
        <v>13.269792956418144</v>
      </c>
      <c r="R241" s="83">
        <f t="shared" ca="1" si="114"/>
        <v>12.759635450495564</v>
      </c>
      <c r="S241" s="83">
        <f t="shared" ca="1" si="114"/>
        <v>12.249477944572989</v>
      </c>
      <c r="T241" s="83">
        <f t="shared" ca="1" si="114"/>
        <v>11.73932043865041</v>
      </c>
      <c r="U241" s="83">
        <f t="shared" ca="1" si="114"/>
        <v>11.229162932727835</v>
      </c>
      <c r="V241" s="83">
        <f t="shared" ca="1" si="114"/>
        <v>10.719005426805255</v>
      </c>
      <c r="W241" s="83">
        <f t="shared" ca="1" si="114"/>
        <v>10.208847920882681</v>
      </c>
      <c r="X241" s="83">
        <f t="shared" ca="1" si="114"/>
        <v>9.698690414960101</v>
      </c>
      <c r="Y241" s="83">
        <f t="shared" ca="1" si="114"/>
        <v>9.1885329090375247</v>
      </c>
      <c r="Z241" s="83">
        <f t="shared" ca="1" si="114"/>
        <v>8.6783754031149467</v>
      </c>
      <c r="AA241" s="83">
        <f t="shared" ca="1" si="114"/>
        <v>8.1682178971923705</v>
      </c>
      <c r="AB241" s="83">
        <f t="shared" ca="1" si="114"/>
        <v>7.6580603912697924</v>
      </c>
      <c r="AC241" s="83">
        <f t="shared" ca="1" si="114"/>
        <v>7.1479028853472171</v>
      </c>
      <c r="AD241" s="83">
        <f t="shared" ca="1" si="114"/>
        <v>6.6377453794246382</v>
      </c>
      <c r="AE241" s="83">
        <f t="shared" ca="1" si="114"/>
        <v>6.127587873502061</v>
      </c>
      <c r="AF241" s="83">
        <f t="shared" ca="1" si="114"/>
        <v>5.6174303675794821</v>
      </c>
      <c r="AG241" s="83">
        <f t="shared" ca="1" si="114"/>
        <v>5.107272861656905</v>
      </c>
      <c r="AH241" s="83">
        <f t="shared" ca="1" si="114"/>
        <v>4.5971153557343261</v>
      </c>
      <c r="AI241" s="83">
        <f t="shared" ca="1" si="114"/>
        <v>4.0869578498117489</v>
      </c>
      <c r="AJ241" s="83">
        <f t="shared" ca="1" si="114"/>
        <v>3.5768003438891705</v>
      </c>
      <c r="AK241" s="83">
        <f t="shared" ca="1" si="114"/>
        <v>3.0666428379665929</v>
      </c>
      <c r="AL241" s="83">
        <f t="shared" ca="1" si="114"/>
        <v>2.5564853320440148</v>
      </c>
      <c r="AM241" s="83">
        <f t="shared" ca="1" si="114"/>
        <v>2.0463278261214368</v>
      </c>
      <c r="AN241" s="83">
        <f t="shared" ca="1" si="114"/>
        <v>1.5361703201988588</v>
      </c>
      <c r="AO241" s="83">
        <f t="shared" ca="1" si="114"/>
        <v>1.0260128142762808</v>
      </c>
      <c r="AP241" s="83">
        <f t="shared" ca="1" si="114"/>
        <v>0.51585530835370297</v>
      </c>
      <c r="AQ241" s="83">
        <f t="shared" ca="1" si="114"/>
        <v>0.13038827769620898</v>
      </c>
      <c r="AR241" s="83">
        <f t="shared" ca="1" si="114"/>
        <v>3.9467096257794765E-15</v>
      </c>
      <c r="AS241" s="83">
        <f t="shared" ca="1" si="114"/>
        <v>3.9467096257794765E-15</v>
      </c>
      <c r="AT241" s="83">
        <f t="shared" ca="1" si="114"/>
        <v>3.9467096257794765E-15</v>
      </c>
      <c r="AU241" s="83">
        <f t="shared" ca="1" si="114"/>
        <v>3.9467096257794765E-15</v>
      </c>
      <c r="AV241" s="83">
        <f t="shared" ca="1" si="114"/>
        <v>3.9467096257794765E-15</v>
      </c>
      <c r="AW241" s="83">
        <f t="shared" ca="1" si="114"/>
        <v>3.9467096257794765E-15</v>
      </c>
      <c r="AX241" s="83">
        <f t="shared" ca="1" si="114"/>
        <v>3.9467096257794765E-15</v>
      </c>
      <c r="AY241" s="83">
        <f t="shared" ca="1" si="114"/>
        <v>3.9467096257794765E-15</v>
      </c>
      <c r="AZ241" s="83">
        <f t="shared" ca="1" si="114"/>
        <v>3.9467096257794765E-15</v>
      </c>
      <c r="BA241" s="83">
        <f t="shared" ca="1" si="114"/>
        <v>3.9467096257794765E-15</v>
      </c>
      <c r="BB241" s="83">
        <f t="shared" ca="1" si="114"/>
        <v>3.9467096257794765E-15</v>
      </c>
      <c r="BC241" s="83">
        <f t="shared" ca="1" si="114"/>
        <v>3.9467096257794765E-15</v>
      </c>
      <c r="BD241" s="83">
        <f t="shared" ca="1" si="114"/>
        <v>3.9467096257794765E-15</v>
      </c>
      <c r="BE241" s="83">
        <f t="shared" ca="1" si="114"/>
        <v>3.9467096257794765E-15</v>
      </c>
      <c r="BF241" s="83">
        <f t="shared" ca="1" si="114"/>
        <v>3.9467096257794765E-15</v>
      </c>
      <c r="BG241" s="83">
        <f t="shared" ca="1" si="114"/>
        <v>3.9467096257794765E-15</v>
      </c>
      <c r="BH241" s="83">
        <f ca="1">BH240*$C241</f>
        <v>3.9467096257794765E-15</v>
      </c>
    </row>
    <row r="243" spans="1:61" x14ac:dyDescent="0.25">
      <c r="A243" s="196" t="str">
        <f>A$15</f>
        <v>Other Reliability</v>
      </c>
      <c r="B243" s="196"/>
    </row>
    <row r="244" spans="1:61" x14ac:dyDescent="0.25">
      <c r="A244" s="197" t="s">
        <v>132</v>
      </c>
      <c r="B244" s="197"/>
      <c r="G244" s="171">
        <f>G$96</f>
        <v>0.95</v>
      </c>
      <c r="H244" s="171">
        <f t="shared" ref="H244:M244" si="115">H$96</f>
        <v>0.98</v>
      </c>
      <c r="I244" s="171">
        <f t="shared" si="115"/>
        <v>0.96</v>
      </c>
      <c r="J244" s="171">
        <f t="shared" si="115"/>
        <v>0.96</v>
      </c>
      <c r="K244" s="171">
        <f t="shared" si="115"/>
        <v>0.96</v>
      </c>
      <c r="L244" s="171">
        <f t="shared" si="115"/>
        <v>0.96</v>
      </c>
      <c r="M244" s="171">
        <f t="shared" si="115"/>
        <v>0.96</v>
      </c>
      <c r="N244" s="171"/>
    </row>
    <row r="245" spans="1:61" x14ac:dyDescent="0.25">
      <c r="A245" s="197" t="s">
        <v>109</v>
      </c>
      <c r="B245" s="197"/>
      <c r="D245" s="144">
        <f>SUM(G245:N245)</f>
        <v>1015.4416483419999</v>
      </c>
      <c r="G245" s="144">
        <f>G$15*G244</f>
        <v>51.189648341999998</v>
      </c>
      <c r="H245" s="144">
        <f t="shared" ref="H245:N245" si="116">H$15*H244</f>
        <v>39.003999999999998</v>
      </c>
      <c r="I245" s="144">
        <f t="shared" si="116"/>
        <v>179.136</v>
      </c>
      <c r="J245" s="144">
        <f t="shared" si="116"/>
        <v>261.98399999999998</v>
      </c>
      <c r="K245" s="144">
        <f t="shared" si="116"/>
        <v>191.71199999999999</v>
      </c>
      <c r="L245" s="144">
        <f t="shared" si="116"/>
        <v>197.56800000000001</v>
      </c>
      <c r="M245" s="144">
        <f t="shared" si="116"/>
        <v>94.847999999999999</v>
      </c>
      <c r="N245" s="144">
        <f t="shared" si="116"/>
        <v>0</v>
      </c>
    </row>
    <row r="246" spans="1:61" x14ac:dyDescent="0.25">
      <c r="A246" s="197" t="s">
        <v>110</v>
      </c>
      <c r="B246" s="197"/>
      <c r="G246" s="144">
        <f t="shared" ref="G246:N246" si="117">+F246+G245</f>
        <v>51.189648341999998</v>
      </c>
      <c r="H246" s="144">
        <f t="shared" si="117"/>
        <v>90.193648341999989</v>
      </c>
      <c r="I246" s="144">
        <f t="shared" si="117"/>
        <v>269.32964834199998</v>
      </c>
      <c r="J246" s="144">
        <f t="shared" si="117"/>
        <v>531.31364834199996</v>
      </c>
      <c r="K246" s="144">
        <f t="shared" si="117"/>
        <v>723.02564834199995</v>
      </c>
      <c r="L246" s="144">
        <f t="shared" si="117"/>
        <v>920.59364834199994</v>
      </c>
      <c r="M246" s="144">
        <f t="shared" si="117"/>
        <v>1015.4416483419999</v>
      </c>
      <c r="N246" s="144">
        <f t="shared" si="117"/>
        <v>1015.4416483419999</v>
      </c>
    </row>
    <row r="247" spans="1:61" x14ac:dyDescent="0.25">
      <c r="A247" s="197"/>
      <c r="B247" s="197"/>
    </row>
    <row r="248" spans="1:61" x14ac:dyDescent="0.25">
      <c r="A248" s="198" t="s">
        <v>111</v>
      </c>
      <c r="B248" s="198"/>
      <c r="G248" s="144">
        <f t="shared" ref="G248:BH248" si="118">F251</f>
        <v>0</v>
      </c>
      <c r="H248" s="144">
        <f t="shared" si="118"/>
        <v>49.653958891739997</v>
      </c>
      <c r="I248" s="144">
        <f t="shared" si="118"/>
        <v>85.952149441479989</v>
      </c>
      <c r="J248" s="144">
        <f t="shared" si="118"/>
        <v>257.00825999121997</v>
      </c>
      <c r="K248" s="144">
        <f t="shared" si="118"/>
        <v>503.05285054095998</v>
      </c>
      <c r="L248" s="144">
        <f t="shared" si="118"/>
        <v>673.07408109070002</v>
      </c>
      <c r="M248" s="144">
        <f t="shared" si="118"/>
        <v>843.02427164044002</v>
      </c>
      <c r="N248" s="144">
        <f t="shared" si="118"/>
        <v>907.40902219017994</v>
      </c>
      <c r="O248" s="144">
        <f t="shared" si="118"/>
        <v>876.9457727399199</v>
      </c>
      <c r="P248" s="144">
        <f t="shared" si="118"/>
        <v>846.48252328965987</v>
      </c>
      <c r="Q248" s="144">
        <f t="shared" si="118"/>
        <v>816.01927383939983</v>
      </c>
      <c r="R248" s="144">
        <f t="shared" si="118"/>
        <v>785.55602438913979</v>
      </c>
      <c r="S248" s="144">
        <f t="shared" si="118"/>
        <v>755.09277493887976</v>
      </c>
      <c r="T248" s="144">
        <f t="shared" si="118"/>
        <v>724.62952548861972</v>
      </c>
      <c r="U248" s="144">
        <f t="shared" si="118"/>
        <v>694.16627603835968</v>
      </c>
      <c r="V248" s="144">
        <f t="shared" si="118"/>
        <v>663.70302658809965</v>
      </c>
      <c r="W248" s="144">
        <f t="shared" si="118"/>
        <v>633.23977713783961</v>
      </c>
      <c r="X248" s="144">
        <f t="shared" si="118"/>
        <v>602.77652768757957</v>
      </c>
      <c r="Y248" s="144">
        <f t="shared" si="118"/>
        <v>572.31327823731954</v>
      </c>
      <c r="Z248" s="144">
        <f t="shared" si="118"/>
        <v>541.8500287870595</v>
      </c>
      <c r="AA248" s="144">
        <f t="shared" si="118"/>
        <v>511.38677933679952</v>
      </c>
      <c r="AB248" s="144">
        <f t="shared" si="118"/>
        <v>480.92352988653954</v>
      </c>
      <c r="AC248" s="144">
        <f t="shared" si="118"/>
        <v>450.46028043627956</v>
      </c>
      <c r="AD248" s="144">
        <f t="shared" si="118"/>
        <v>419.99703098601958</v>
      </c>
      <c r="AE248" s="144">
        <f t="shared" si="118"/>
        <v>389.5337815357596</v>
      </c>
      <c r="AF248" s="144">
        <f t="shared" si="118"/>
        <v>359.07053208549962</v>
      </c>
      <c r="AG248" s="144">
        <f t="shared" si="118"/>
        <v>328.60728263523964</v>
      </c>
      <c r="AH248" s="144">
        <f t="shared" si="118"/>
        <v>298.14403318497966</v>
      </c>
      <c r="AI248" s="144">
        <f t="shared" si="118"/>
        <v>267.68078373471968</v>
      </c>
      <c r="AJ248" s="144">
        <f t="shared" si="118"/>
        <v>237.2175342844597</v>
      </c>
      <c r="AK248" s="144">
        <f t="shared" si="118"/>
        <v>206.75428483419972</v>
      </c>
      <c r="AL248" s="144">
        <f t="shared" si="118"/>
        <v>176.29103538393974</v>
      </c>
      <c r="AM248" s="144">
        <f t="shared" si="118"/>
        <v>145.82778593367976</v>
      </c>
      <c r="AN248" s="144">
        <f t="shared" si="118"/>
        <v>115.36453648341977</v>
      </c>
      <c r="AO248" s="144">
        <f t="shared" si="118"/>
        <v>84.901287033159775</v>
      </c>
      <c r="AP248" s="144">
        <f t="shared" si="118"/>
        <v>54.438037582899781</v>
      </c>
      <c r="AQ248" s="144">
        <f t="shared" si="118"/>
        <v>23.974788132639787</v>
      </c>
      <c r="AR248" s="144">
        <f t="shared" si="118"/>
        <v>2.2737367544323206E-13</v>
      </c>
      <c r="AS248" s="144">
        <f t="shared" si="118"/>
        <v>2.2737367544323206E-13</v>
      </c>
      <c r="AT248" s="144">
        <f t="shared" si="118"/>
        <v>2.2737367544323206E-13</v>
      </c>
      <c r="AU248" s="144">
        <f t="shared" si="118"/>
        <v>2.2737367544323206E-13</v>
      </c>
      <c r="AV248" s="144">
        <f t="shared" si="118"/>
        <v>2.2737367544323206E-13</v>
      </c>
      <c r="AW248" s="144">
        <f t="shared" si="118"/>
        <v>2.2737367544323206E-13</v>
      </c>
      <c r="AX248" s="144">
        <f t="shared" si="118"/>
        <v>2.2737367544323206E-13</v>
      </c>
      <c r="AY248" s="144">
        <f t="shared" si="118"/>
        <v>2.2737367544323206E-13</v>
      </c>
      <c r="AZ248" s="144">
        <f t="shared" si="118"/>
        <v>2.2737367544323206E-13</v>
      </c>
      <c r="BA248" s="144">
        <f t="shared" si="118"/>
        <v>2.2737367544323206E-13</v>
      </c>
      <c r="BB248" s="144">
        <f t="shared" si="118"/>
        <v>2.2737367544323206E-13</v>
      </c>
      <c r="BC248" s="144">
        <f t="shared" si="118"/>
        <v>2.2737367544323206E-13</v>
      </c>
      <c r="BD248" s="144">
        <f t="shared" si="118"/>
        <v>2.2737367544323206E-13</v>
      </c>
      <c r="BE248" s="144">
        <f t="shared" si="118"/>
        <v>2.2737367544323206E-13</v>
      </c>
      <c r="BF248" s="144">
        <f t="shared" si="118"/>
        <v>2.2737367544323206E-13</v>
      </c>
      <c r="BG248" s="144">
        <f t="shared" si="118"/>
        <v>2.2737367544323206E-13</v>
      </c>
      <c r="BH248" s="144">
        <f t="shared" si="118"/>
        <v>2.2737367544323206E-13</v>
      </c>
      <c r="BI248" s="144"/>
    </row>
    <row r="249" spans="1:61" x14ac:dyDescent="0.25">
      <c r="A249" s="198" t="s">
        <v>112</v>
      </c>
      <c r="B249" s="198"/>
      <c r="D249" s="144">
        <f>SUM(G249:N249)</f>
        <v>1015.4416483419999</v>
      </c>
      <c r="E249" s="144"/>
      <c r="F249" s="144"/>
      <c r="G249" s="144">
        <f>G245</f>
        <v>51.189648341999998</v>
      </c>
      <c r="H249" s="144">
        <f>H245</f>
        <v>39.003999999999998</v>
      </c>
      <c r="I249" s="144">
        <f>I245</f>
        <v>179.136</v>
      </c>
      <c r="J249" s="144">
        <f t="shared" ref="J249:BH249" si="119">J245</f>
        <v>261.98399999999998</v>
      </c>
      <c r="K249" s="144">
        <f t="shared" si="119"/>
        <v>191.71199999999999</v>
      </c>
      <c r="L249" s="144">
        <f t="shared" si="119"/>
        <v>197.56800000000001</v>
      </c>
      <c r="M249" s="144">
        <f t="shared" si="119"/>
        <v>94.847999999999999</v>
      </c>
      <c r="N249" s="144">
        <f t="shared" si="119"/>
        <v>0</v>
      </c>
      <c r="O249" s="144">
        <f t="shared" si="119"/>
        <v>0</v>
      </c>
      <c r="P249" s="144">
        <f t="shared" si="119"/>
        <v>0</v>
      </c>
      <c r="Q249" s="144">
        <f t="shared" si="119"/>
        <v>0</v>
      </c>
      <c r="R249" s="144">
        <f t="shared" si="119"/>
        <v>0</v>
      </c>
      <c r="S249" s="144">
        <f t="shared" si="119"/>
        <v>0</v>
      </c>
      <c r="T249" s="144">
        <f t="shared" si="119"/>
        <v>0</v>
      </c>
      <c r="U249" s="144">
        <f t="shared" si="119"/>
        <v>0</v>
      </c>
      <c r="V249" s="144">
        <f t="shared" si="119"/>
        <v>0</v>
      </c>
      <c r="W249" s="144">
        <f t="shared" si="119"/>
        <v>0</v>
      </c>
      <c r="X249" s="144">
        <f t="shared" si="119"/>
        <v>0</v>
      </c>
      <c r="Y249" s="144">
        <f t="shared" si="119"/>
        <v>0</v>
      </c>
      <c r="Z249" s="144">
        <f t="shared" si="119"/>
        <v>0</v>
      </c>
      <c r="AA249" s="144">
        <f t="shared" si="119"/>
        <v>0</v>
      </c>
      <c r="AB249" s="144">
        <f t="shared" si="119"/>
        <v>0</v>
      </c>
      <c r="AC249" s="144">
        <f t="shared" si="119"/>
        <v>0</v>
      </c>
      <c r="AD249" s="144">
        <f t="shared" si="119"/>
        <v>0</v>
      </c>
      <c r="AE249" s="144">
        <f t="shared" si="119"/>
        <v>0</v>
      </c>
      <c r="AF249" s="144">
        <f t="shared" si="119"/>
        <v>0</v>
      </c>
      <c r="AG249" s="144">
        <f t="shared" si="119"/>
        <v>0</v>
      </c>
      <c r="AH249" s="144">
        <f t="shared" si="119"/>
        <v>0</v>
      </c>
      <c r="AI249" s="144">
        <f t="shared" si="119"/>
        <v>0</v>
      </c>
      <c r="AJ249" s="144">
        <f t="shared" si="119"/>
        <v>0</v>
      </c>
      <c r="AK249" s="144">
        <f t="shared" si="119"/>
        <v>0</v>
      </c>
      <c r="AL249" s="144">
        <f t="shared" si="119"/>
        <v>0</v>
      </c>
      <c r="AM249" s="144">
        <f t="shared" si="119"/>
        <v>0</v>
      </c>
      <c r="AN249" s="144">
        <f t="shared" si="119"/>
        <v>0</v>
      </c>
      <c r="AO249" s="144">
        <f t="shared" si="119"/>
        <v>0</v>
      </c>
      <c r="AP249" s="144">
        <f t="shared" si="119"/>
        <v>0</v>
      </c>
      <c r="AQ249" s="144">
        <f t="shared" si="119"/>
        <v>0</v>
      </c>
      <c r="AR249" s="144">
        <f t="shared" si="119"/>
        <v>0</v>
      </c>
      <c r="AS249" s="144">
        <f t="shared" si="119"/>
        <v>0</v>
      </c>
      <c r="AT249" s="144">
        <f t="shared" si="119"/>
        <v>0</v>
      </c>
      <c r="AU249" s="144">
        <f t="shared" si="119"/>
        <v>0</v>
      </c>
      <c r="AV249" s="144">
        <f t="shared" si="119"/>
        <v>0</v>
      </c>
      <c r="AW249" s="144">
        <f t="shared" si="119"/>
        <v>0</v>
      </c>
      <c r="AX249" s="144">
        <f t="shared" si="119"/>
        <v>0</v>
      </c>
      <c r="AY249" s="144">
        <f t="shared" si="119"/>
        <v>0</v>
      </c>
      <c r="AZ249" s="144">
        <f t="shared" si="119"/>
        <v>0</v>
      </c>
      <c r="BA249" s="144">
        <f t="shared" si="119"/>
        <v>0</v>
      </c>
      <c r="BB249" s="144">
        <f t="shared" si="119"/>
        <v>0</v>
      </c>
      <c r="BC249" s="144">
        <f t="shared" si="119"/>
        <v>0</v>
      </c>
      <c r="BD249" s="144">
        <f t="shared" si="119"/>
        <v>0</v>
      </c>
      <c r="BE249" s="144">
        <f t="shared" si="119"/>
        <v>0</v>
      </c>
      <c r="BF249" s="144">
        <f t="shared" si="119"/>
        <v>0</v>
      </c>
      <c r="BG249" s="144">
        <f t="shared" si="119"/>
        <v>0</v>
      </c>
      <c r="BH249" s="144">
        <f t="shared" si="119"/>
        <v>0</v>
      </c>
      <c r="BI249" s="144"/>
    </row>
    <row r="250" spans="1:61" x14ac:dyDescent="0.25">
      <c r="A250" s="198" t="s">
        <v>113</v>
      </c>
      <c r="B250" s="198"/>
      <c r="C250" s="147">
        <f>C15</f>
        <v>0.03</v>
      </c>
      <c r="D250" s="144">
        <f>SUM(G250:BH250)</f>
        <v>-1015.4416483419999</v>
      </c>
      <c r="G250" s="144">
        <f>MAX(-SUM($F245:G245)*$C250,-SUM($F245:G245)-SUM($E250:F250))</f>
        <v>-1.5356894502599998</v>
      </c>
      <c r="H250" s="144">
        <f>MAX(-SUM($F245:H245)*$C250,-SUM($F245:H245)-SUM($E250:G250))</f>
        <v>-2.7058094502599994</v>
      </c>
      <c r="I250" s="144">
        <f>MAX(-SUM($F245:I245)*$C250,-SUM($F245:I245)-SUM($E250:H250))</f>
        <v>-8.0798894502599996</v>
      </c>
      <c r="J250" s="144">
        <f>MAX(-SUM($F245:J245)*$C250,-SUM($F245:J245)-SUM($E250:I250))</f>
        <v>-15.939409450259998</v>
      </c>
      <c r="K250" s="144">
        <f>MAX(-SUM($F245:K245)*$C250,-SUM($F245:K245)-SUM($E250:J250))</f>
        <v>-21.690769450259999</v>
      </c>
      <c r="L250" s="144">
        <f>MAX(-SUM($F245:L245)*$C250,-SUM($F245:L245)-SUM($E250:K250))</f>
        <v>-27.617809450259998</v>
      </c>
      <c r="M250" s="144">
        <f>MAX(-SUM($F245:M245)*$C250,-SUM($F245:M245)-SUM($E250:L250))</f>
        <v>-30.463249450259994</v>
      </c>
      <c r="N250" s="144">
        <f>MAX(-SUM($F245:N245)*$C250,-SUM($F245:N245)-SUM($E250:M250))</f>
        <v>-30.463249450259994</v>
      </c>
      <c r="O250" s="144">
        <f>MAX(-SUM($F245:O245)*$C250,-SUM($F245:O245)-SUM($E250:N250))</f>
        <v>-30.463249450259994</v>
      </c>
      <c r="P250" s="144">
        <f>MAX(-SUM($F245:P245)*$C250,-SUM($F245:P245)-SUM($E250:O250))</f>
        <v>-30.463249450259994</v>
      </c>
      <c r="Q250" s="144">
        <f>MAX(-SUM($F245:Q245)*$C250,-SUM($F245:Q245)-SUM($E250:P250))</f>
        <v>-30.463249450259994</v>
      </c>
      <c r="R250" s="144">
        <f>MAX(-SUM($F245:R245)*$C250,-SUM($F245:R245)-SUM($E250:Q250))</f>
        <v>-30.463249450259994</v>
      </c>
      <c r="S250" s="144">
        <f>MAX(-SUM($F245:S245)*$C250,-SUM($F245:S245)-SUM($E250:R250))</f>
        <v>-30.463249450259994</v>
      </c>
      <c r="T250" s="144">
        <f>MAX(-SUM($F245:T245)*$C250,-SUM($F245:T245)-SUM($E250:S250))</f>
        <v>-30.463249450259994</v>
      </c>
      <c r="U250" s="144">
        <f>MAX(-SUM($F245:U245)*$C250,-SUM($F245:U245)-SUM($E250:T250))</f>
        <v>-30.463249450259994</v>
      </c>
      <c r="V250" s="144">
        <f>MAX(-SUM($F245:V245)*$C250,-SUM($F245:V245)-SUM($E250:U250))</f>
        <v>-30.463249450259994</v>
      </c>
      <c r="W250" s="144">
        <f>MAX(-SUM($F245:W245)*$C250,-SUM($F245:W245)-SUM($E250:V250))</f>
        <v>-30.463249450259994</v>
      </c>
      <c r="X250" s="144">
        <f>MAX(-SUM($F245:X245)*$C250,-SUM($F245:X245)-SUM($E250:W250))</f>
        <v>-30.463249450259994</v>
      </c>
      <c r="Y250" s="144">
        <f>MAX(-SUM($F245:Y245)*$C250,-SUM($F245:Y245)-SUM($E250:X250))</f>
        <v>-30.463249450259994</v>
      </c>
      <c r="Z250" s="144">
        <f>MAX(-SUM($F245:Z245)*$C250,-SUM($F245:Z245)-SUM($E250:Y250))</f>
        <v>-30.463249450259994</v>
      </c>
      <c r="AA250" s="144">
        <f>MAX(-SUM($F245:AA245)*$C250,-SUM($F245:AA245)-SUM($E250:Z250))</f>
        <v>-30.463249450259994</v>
      </c>
      <c r="AB250" s="144">
        <f>MAX(-SUM($F245:AB245)*$C250,-SUM($F245:AB245)-SUM($E250:AA250))</f>
        <v>-30.463249450259994</v>
      </c>
      <c r="AC250" s="144">
        <f>MAX(-SUM($F245:AC245)*$C250,-SUM($F245:AC245)-SUM($E250:AB250))</f>
        <v>-30.463249450259994</v>
      </c>
      <c r="AD250" s="144">
        <f>MAX(-SUM($F245:AD245)*$C250,-SUM($F245:AD245)-SUM($E250:AC250))</f>
        <v>-30.463249450259994</v>
      </c>
      <c r="AE250" s="144">
        <f>MAX(-SUM($F245:AE245)*$C250,-SUM($F245:AE245)-SUM($E250:AD250))</f>
        <v>-30.463249450259994</v>
      </c>
      <c r="AF250" s="144">
        <f>MAX(-SUM($F245:AF245)*$C250,-SUM($F245:AF245)-SUM($E250:AE250))</f>
        <v>-30.463249450259994</v>
      </c>
      <c r="AG250" s="144">
        <f>MAX(-SUM($F245:AG245)*$C250,-SUM($F245:AG245)-SUM($E250:AF250))</f>
        <v>-30.463249450259994</v>
      </c>
      <c r="AH250" s="144">
        <f>MAX(-SUM($F245:AH245)*$C250,-SUM($F245:AH245)-SUM($E250:AG250))</f>
        <v>-30.463249450259994</v>
      </c>
      <c r="AI250" s="144">
        <f>MAX(-SUM($F245:AI245)*$C250,-SUM($F245:AI245)-SUM($E250:AH250))</f>
        <v>-30.463249450259994</v>
      </c>
      <c r="AJ250" s="144">
        <f>MAX(-SUM($F245:AJ245)*$C250,-SUM($F245:AJ245)-SUM($E250:AI250))</f>
        <v>-30.463249450259994</v>
      </c>
      <c r="AK250" s="144">
        <f>MAX(-SUM($F245:AK245)*$C250,-SUM($F245:AK245)-SUM($E250:AJ250))</f>
        <v>-30.463249450259994</v>
      </c>
      <c r="AL250" s="144">
        <f>MAX(-SUM($F245:AL245)*$C250,-SUM($F245:AL245)-SUM($E250:AK250))</f>
        <v>-30.463249450259994</v>
      </c>
      <c r="AM250" s="144">
        <f>MAX(-SUM($F245:AM245)*$C250,-SUM($F245:AM245)-SUM($E250:AL250))</f>
        <v>-30.463249450259994</v>
      </c>
      <c r="AN250" s="144">
        <f>MAX(-SUM($F245:AN245)*$C250,-SUM($F245:AN245)-SUM($E250:AM250))</f>
        <v>-30.463249450259994</v>
      </c>
      <c r="AO250" s="144">
        <f>MAX(-SUM($F245:AO245)*$C250,-SUM($F245:AO245)-SUM($E250:AN250))</f>
        <v>-30.463249450259994</v>
      </c>
      <c r="AP250" s="144">
        <f>MAX(-SUM($F245:AP245)*$C250,-SUM($F245:AP245)-SUM($E250:AO250))</f>
        <v>-30.463249450259994</v>
      </c>
      <c r="AQ250" s="144">
        <f>MAX(-SUM($F245:AQ245)*$C250,-SUM($F245:AQ245)-SUM($E250:AP250))</f>
        <v>-23.97478813263956</v>
      </c>
      <c r="AR250" s="144">
        <f>MAX(-SUM($F245:AR245)*$C250,-SUM($F245:AR245)-SUM($E250:AQ250))</f>
        <v>0</v>
      </c>
      <c r="AS250" s="144">
        <f>MAX(-SUM($F245:AS245)*$C250,-SUM($F245:AS245)-SUM($E250:AR250))</f>
        <v>0</v>
      </c>
      <c r="AT250" s="144">
        <f>MAX(-SUM($F245:AT245)*$C250,-SUM($F245:AT245)-SUM($E250:AS250))</f>
        <v>0</v>
      </c>
      <c r="AU250" s="144">
        <f>MAX(-SUM($F245:AU245)*$C250,-SUM($F245:AU245)-SUM($E250:AT250))</f>
        <v>0</v>
      </c>
      <c r="AV250" s="144">
        <f>MAX(-SUM($F245:AV245)*$C250,-SUM($F245:AV245)-SUM($E250:AU250))</f>
        <v>0</v>
      </c>
      <c r="AW250" s="144">
        <f>MAX(-SUM($F245:AW245)*$C250,-SUM($F245:AW245)-SUM($E250:AV250))</f>
        <v>0</v>
      </c>
      <c r="AX250" s="144">
        <f>MAX(-SUM($F245:AX245)*$C250,-SUM($F245:AX245)-SUM($E250:AW250))</f>
        <v>0</v>
      </c>
      <c r="AY250" s="144">
        <f>MAX(-SUM($F245:AY245)*$C250,-SUM($F245:AY245)-SUM($E250:AX250))</f>
        <v>0</v>
      </c>
      <c r="AZ250" s="144">
        <f>MAX(-SUM($F245:AZ245)*$C250,-SUM($F245:AZ245)-SUM($E250:AY250))</f>
        <v>0</v>
      </c>
      <c r="BA250" s="144">
        <f>MAX(-SUM($F245:BA245)*$C250,-SUM($F245:BA245)-SUM($E250:AZ250))</f>
        <v>0</v>
      </c>
      <c r="BB250" s="144">
        <f>MAX(-SUM($F245:BB245)*$C250,-SUM($F245:BB245)-SUM($E250:BA250))</f>
        <v>0</v>
      </c>
      <c r="BC250" s="144">
        <f>MAX(-SUM($F245:BC245)*$C250,-SUM($F245:BC245)-SUM($E250:BB250))</f>
        <v>0</v>
      </c>
      <c r="BD250" s="144">
        <f>MAX(-SUM($F245:BD245)*$C250,-SUM($F245:BD245)-SUM($E250:BC250))</f>
        <v>0</v>
      </c>
      <c r="BE250" s="144">
        <f>MAX(-SUM($F245:BE245)*$C250,-SUM($F245:BE245)-SUM($E250:BD250))</f>
        <v>0</v>
      </c>
      <c r="BF250" s="144">
        <f>MAX(-SUM($F245:BF245)*$C250,-SUM($F245:BF245)-SUM($E250:BE250))</f>
        <v>0</v>
      </c>
      <c r="BG250" s="144">
        <f>MAX(-SUM($F245:BG245)*$C250,-SUM($F245:BG245)-SUM($E250:BF250))</f>
        <v>0</v>
      </c>
      <c r="BH250" s="144">
        <f>MAX(-SUM($F245:BH245)*$C250,-SUM($F245:BH245)-SUM($E250:BG250))</f>
        <v>0</v>
      </c>
      <c r="BI250" s="144"/>
    </row>
    <row r="251" spans="1:61" x14ac:dyDescent="0.25">
      <c r="A251" s="199" t="s">
        <v>114</v>
      </c>
      <c r="B251" s="199"/>
      <c r="D251" s="92">
        <f>SUM(D248:D250)</f>
        <v>0</v>
      </c>
      <c r="G251" s="92">
        <f>SUM(G248:G250)</f>
        <v>49.653958891739997</v>
      </c>
      <c r="H251" s="92">
        <f>SUM(H248:H250)</f>
        <v>85.952149441479989</v>
      </c>
      <c r="I251" s="92">
        <f>SUM(I248:I250)</f>
        <v>257.00825999121997</v>
      </c>
      <c r="J251" s="92">
        <f t="shared" ref="J251:BH251" si="120">SUM(J248:J250)</f>
        <v>503.05285054095998</v>
      </c>
      <c r="K251" s="92">
        <f t="shared" si="120"/>
        <v>673.07408109070002</v>
      </c>
      <c r="L251" s="92">
        <f t="shared" si="120"/>
        <v>843.02427164044002</v>
      </c>
      <c r="M251" s="92">
        <f t="shared" si="120"/>
        <v>907.40902219017994</v>
      </c>
      <c r="N251" s="92">
        <f t="shared" si="120"/>
        <v>876.9457727399199</v>
      </c>
      <c r="O251" s="92">
        <f t="shared" si="120"/>
        <v>846.48252328965987</v>
      </c>
      <c r="P251" s="92">
        <f t="shared" si="120"/>
        <v>816.01927383939983</v>
      </c>
      <c r="Q251" s="92">
        <f t="shared" si="120"/>
        <v>785.55602438913979</v>
      </c>
      <c r="R251" s="92">
        <f t="shared" si="120"/>
        <v>755.09277493887976</v>
      </c>
      <c r="S251" s="92">
        <f t="shared" si="120"/>
        <v>724.62952548861972</v>
      </c>
      <c r="T251" s="92">
        <f t="shared" si="120"/>
        <v>694.16627603835968</v>
      </c>
      <c r="U251" s="92">
        <f t="shared" si="120"/>
        <v>663.70302658809965</v>
      </c>
      <c r="V251" s="92">
        <f t="shared" si="120"/>
        <v>633.23977713783961</v>
      </c>
      <c r="W251" s="92">
        <f t="shared" si="120"/>
        <v>602.77652768757957</v>
      </c>
      <c r="X251" s="92">
        <f t="shared" si="120"/>
        <v>572.31327823731954</v>
      </c>
      <c r="Y251" s="92">
        <f t="shared" si="120"/>
        <v>541.8500287870595</v>
      </c>
      <c r="Z251" s="92">
        <f t="shared" si="120"/>
        <v>511.38677933679952</v>
      </c>
      <c r="AA251" s="92">
        <f t="shared" si="120"/>
        <v>480.92352988653954</v>
      </c>
      <c r="AB251" s="92">
        <f t="shared" si="120"/>
        <v>450.46028043627956</v>
      </c>
      <c r="AC251" s="92">
        <f t="shared" si="120"/>
        <v>419.99703098601958</v>
      </c>
      <c r="AD251" s="92">
        <f t="shared" si="120"/>
        <v>389.5337815357596</v>
      </c>
      <c r="AE251" s="92">
        <f t="shared" si="120"/>
        <v>359.07053208549962</v>
      </c>
      <c r="AF251" s="92">
        <f t="shared" si="120"/>
        <v>328.60728263523964</v>
      </c>
      <c r="AG251" s="92">
        <f t="shared" si="120"/>
        <v>298.14403318497966</v>
      </c>
      <c r="AH251" s="92">
        <f t="shared" si="120"/>
        <v>267.68078373471968</v>
      </c>
      <c r="AI251" s="92">
        <f t="shared" si="120"/>
        <v>237.2175342844597</v>
      </c>
      <c r="AJ251" s="92">
        <f t="shared" si="120"/>
        <v>206.75428483419972</v>
      </c>
      <c r="AK251" s="92">
        <f t="shared" si="120"/>
        <v>176.29103538393974</v>
      </c>
      <c r="AL251" s="92">
        <f t="shared" si="120"/>
        <v>145.82778593367976</v>
      </c>
      <c r="AM251" s="92">
        <f t="shared" si="120"/>
        <v>115.36453648341977</v>
      </c>
      <c r="AN251" s="92">
        <f t="shared" si="120"/>
        <v>84.901287033159775</v>
      </c>
      <c r="AO251" s="92">
        <f t="shared" si="120"/>
        <v>54.438037582899781</v>
      </c>
      <c r="AP251" s="92">
        <f t="shared" si="120"/>
        <v>23.974788132639787</v>
      </c>
      <c r="AQ251" s="92">
        <f t="shared" si="120"/>
        <v>2.2737367544323206E-13</v>
      </c>
      <c r="AR251" s="92">
        <f t="shared" si="120"/>
        <v>2.2737367544323206E-13</v>
      </c>
      <c r="AS251" s="92">
        <f t="shared" si="120"/>
        <v>2.2737367544323206E-13</v>
      </c>
      <c r="AT251" s="92">
        <f t="shared" si="120"/>
        <v>2.2737367544323206E-13</v>
      </c>
      <c r="AU251" s="92">
        <f t="shared" si="120"/>
        <v>2.2737367544323206E-13</v>
      </c>
      <c r="AV251" s="92">
        <f t="shared" si="120"/>
        <v>2.2737367544323206E-13</v>
      </c>
      <c r="AW251" s="92">
        <f t="shared" si="120"/>
        <v>2.2737367544323206E-13</v>
      </c>
      <c r="AX251" s="92">
        <f t="shared" si="120"/>
        <v>2.2737367544323206E-13</v>
      </c>
      <c r="AY251" s="92">
        <f t="shared" si="120"/>
        <v>2.2737367544323206E-13</v>
      </c>
      <c r="AZ251" s="92">
        <f t="shared" si="120"/>
        <v>2.2737367544323206E-13</v>
      </c>
      <c r="BA251" s="92">
        <f t="shared" si="120"/>
        <v>2.2737367544323206E-13</v>
      </c>
      <c r="BB251" s="92">
        <f t="shared" si="120"/>
        <v>2.2737367544323206E-13</v>
      </c>
      <c r="BC251" s="92">
        <f t="shared" si="120"/>
        <v>2.2737367544323206E-13</v>
      </c>
      <c r="BD251" s="92">
        <f t="shared" si="120"/>
        <v>2.2737367544323206E-13</v>
      </c>
      <c r="BE251" s="92">
        <f t="shared" si="120"/>
        <v>2.2737367544323206E-13</v>
      </c>
      <c r="BF251" s="92">
        <f t="shared" si="120"/>
        <v>2.2737367544323206E-13</v>
      </c>
      <c r="BG251" s="92">
        <f t="shared" si="120"/>
        <v>2.2737367544323206E-13</v>
      </c>
      <c r="BH251" s="92">
        <f t="shared" si="120"/>
        <v>2.2737367544323206E-13</v>
      </c>
    </row>
    <row r="252" spans="1:61" x14ac:dyDescent="0.25">
      <c r="A252" s="197"/>
      <c r="B252" s="197"/>
    </row>
    <row r="253" spans="1:61" x14ac:dyDescent="0.25">
      <c r="A253" s="197" t="s">
        <v>115</v>
      </c>
      <c r="B253" s="197"/>
      <c r="G253" s="83">
        <f>G251</f>
        <v>49.653958891739997</v>
      </c>
      <c r="H253" s="83">
        <f>H251</f>
        <v>85.952149441479989</v>
      </c>
      <c r="I253" s="83">
        <f>I251</f>
        <v>257.00825999121997</v>
      </c>
      <c r="J253" s="83">
        <f>J251</f>
        <v>503.05285054095998</v>
      </c>
      <c r="K253" s="83">
        <f t="shared" ref="K253:BH253" si="121">K251</f>
        <v>673.07408109070002</v>
      </c>
      <c r="L253" s="83">
        <f t="shared" si="121"/>
        <v>843.02427164044002</v>
      </c>
      <c r="M253" s="83">
        <f t="shared" si="121"/>
        <v>907.40902219017994</v>
      </c>
      <c r="N253" s="83">
        <f t="shared" si="121"/>
        <v>876.9457727399199</v>
      </c>
      <c r="O253" s="83">
        <f t="shared" si="121"/>
        <v>846.48252328965987</v>
      </c>
      <c r="P253" s="83">
        <f t="shared" si="121"/>
        <v>816.01927383939983</v>
      </c>
      <c r="Q253" s="83">
        <f t="shared" si="121"/>
        <v>785.55602438913979</v>
      </c>
      <c r="R253" s="83">
        <f t="shared" si="121"/>
        <v>755.09277493887976</v>
      </c>
      <c r="S253" s="83">
        <f t="shared" si="121"/>
        <v>724.62952548861972</v>
      </c>
      <c r="T253" s="83">
        <f t="shared" si="121"/>
        <v>694.16627603835968</v>
      </c>
      <c r="U253" s="83">
        <f t="shared" si="121"/>
        <v>663.70302658809965</v>
      </c>
      <c r="V253" s="83">
        <f t="shared" si="121"/>
        <v>633.23977713783961</v>
      </c>
      <c r="W253" s="83">
        <f t="shared" si="121"/>
        <v>602.77652768757957</v>
      </c>
      <c r="X253" s="83">
        <f t="shared" si="121"/>
        <v>572.31327823731954</v>
      </c>
      <c r="Y253" s="83">
        <f t="shared" si="121"/>
        <v>541.8500287870595</v>
      </c>
      <c r="Z253" s="83">
        <f t="shared" si="121"/>
        <v>511.38677933679952</v>
      </c>
      <c r="AA253" s="83">
        <f t="shared" si="121"/>
        <v>480.92352988653954</v>
      </c>
      <c r="AB253" s="83">
        <f t="shared" si="121"/>
        <v>450.46028043627956</v>
      </c>
      <c r="AC253" s="83">
        <f t="shared" si="121"/>
        <v>419.99703098601958</v>
      </c>
      <c r="AD253" s="83">
        <f t="shared" si="121"/>
        <v>389.5337815357596</v>
      </c>
      <c r="AE253" s="83">
        <f t="shared" si="121"/>
        <v>359.07053208549962</v>
      </c>
      <c r="AF253" s="83">
        <f t="shared" si="121"/>
        <v>328.60728263523964</v>
      </c>
      <c r="AG253" s="83">
        <f t="shared" si="121"/>
        <v>298.14403318497966</v>
      </c>
      <c r="AH253" s="83">
        <f t="shared" si="121"/>
        <v>267.68078373471968</v>
      </c>
      <c r="AI253" s="83">
        <f t="shared" si="121"/>
        <v>237.2175342844597</v>
      </c>
      <c r="AJ253" s="83">
        <f t="shared" si="121"/>
        <v>206.75428483419972</v>
      </c>
      <c r="AK253" s="83">
        <f t="shared" si="121"/>
        <v>176.29103538393974</v>
      </c>
      <c r="AL253" s="83">
        <f t="shared" si="121"/>
        <v>145.82778593367976</v>
      </c>
      <c r="AM253" s="83">
        <f t="shared" si="121"/>
        <v>115.36453648341977</v>
      </c>
      <c r="AN253" s="83">
        <f t="shared" si="121"/>
        <v>84.901287033159775</v>
      </c>
      <c r="AO253" s="83">
        <f t="shared" si="121"/>
        <v>54.438037582899781</v>
      </c>
      <c r="AP253" s="83">
        <f t="shared" si="121"/>
        <v>23.974788132639787</v>
      </c>
      <c r="AQ253" s="83">
        <f t="shared" si="121"/>
        <v>2.2737367544323206E-13</v>
      </c>
      <c r="AR253" s="83">
        <f t="shared" si="121"/>
        <v>2.2737367544323206E-13</v>
      </c>
      <c r="AS253" s="83">
        <f t="shared" si="121"/>
        <v>2.2737367544323206E-13</v>
      </c>
      <c r="AT253" s="83">
        <f t="shared" si="121"/>
        <v>2.2737367544323206E-13</v>
      </c>
      <c r="AU253" s="83">
        <f t="shared" si="121"/>
        <v>2.2737367544323206E-13</v>
      </c>
      <c r="AV253" s="83">
        <f t="shared" si="121"/>
        <v>2.2737367544323206E-13</v>
      </c>
      <c r="AW253" s="83">
        <f t="shared" si="121"/>
        <v>2.2737367544323206E-13</v>
      </c>
      <c r="AX253" s="83">
        <f t="shared" si="121"/>
        <v>2.2737367544323206E-13</v>
      </c>
      <c r="AY253" s="83">
        <f t="shared" si="121"/>
        <v>2.2737367544323206E-13</v>
      </c>
      <c r="AZ253" s="83">
        <f t="shared" si="121"/>
        <v>2.2737367544323206E-13</v>
      </c>
      <c r="BA253" s="83">
        <f t="shared" si="121"/>
        <v>2.2737367544323206E-13</v>
      </c>
      <c r="BB253" s="83">
        <f t="shared" si="121"/>
        <v>2.2737367544323206E-13</v>
      </c>
      <c r="BC253" s="83">
        <f t="shared" si="121"/>
        <v>2.2737367544323206E-13</v>
      </c>
      <c r="BD253" s="83">
        <f t="shared" si="121"/>
        <v>2.2737367544323206E-13</v>
      </c>
      <c r="BE253" s="83">
        <f t="shared" si="121"/>
        <v>2.2737367544323206E-13</v>
      </c>
      <c r="BF253" s="83">
        <f t="shared" si="121"/>
        <v>2.2737367544323206E-13</v>
      </c>
      <c r="BG253" s="83">
        <f t="shared" si="121"/>
        <v>2.2737367544323206E-13</v>
      </c>
      <c r="BH253" s="83">
        <f t="shared" si="121"/>
        <v>2.2737367544323206E-13</v>
      </c>
    </row>
    <row r="254" spans="1:61" x14ac:dyDescent="0.25">
      <c r="A254" s="200" t="s">
        <v>133</v>
      </c>
      <c r="B254" s="200"/>
      <c r="C254" s="61">
        <f>$C$97</f>
        <v>2</v>
      </c>
      <c r="D254" s="189"/>
      <c r="G254" s="83">
        <f t="shared" ref="G254:BH254" ca="1" si="122">SUM(OFFSET(G253,0,0,1,-MIN($C254,G$91+1)))/$C254</f>
        <v>24.826979445869998</v>
      </c>
      <c r="H254" s="83">
        <f t="shared" ca="1" si="122"/>
        <v>67.803054166609996</v>
      </c>
      <c r="I254" s="83">
        <f t="shared" ca="1" si="122"/>
        <v>171.48020471634999</v>
      </c>
      <c r="J254" s="83">
        <f t="shared" ca="1" si="122"/>
        <v>380.03055526609</v>
      </c>
      <c r="K254" s="83">
        <f t="shared" ca="1" si="122"/>
        <v>588.06346581583</v>
      </c>
      <c r="L254" s="83">
        <f t="shared" ca="1" si="122"/>
        <v>758.04917636557002</v>
      </c>
      <c r="M254" s="83">
        <f t="shared" ca="1" si="122"/>
        <v>875.21664691530998</v>
      </c>
      <c r="N254" s="83">
        <f t="shared" ca="1" si="122"/>
        <v>892.17739746504992</v>
      </c>
      <c r="O254" s="83">
        <f t="shared" ca="1" si="122"/>
        <v>861.71414801478988</v>
      </c>
      <c r="P254" s="83">
        <f t="shared" ca="1" si="122"/>
        <v>831.25089856452985</v>
      </c>
      <c r="Q254" s="83">
        <f t="shared" ca="1" si="122"/>
        <v>800.78764911426981</v>
      </c>
      <c r="R254" s="83">
        <f t="shared" ca="1" si="122"/>
        <v>770.32439966400977</v>
      </c>
      <c r="S254" s="83">
        <f t="shared" ca="1" si="122"/>
        <v>739.86115021374974</v>
      </c>
      <c r="T254" s="83">
        <f t="shared" ca="1" si="122"/>
        <v>709.3979007634897</v>
      </c>
      <c r="U254" s="83">
        <f t="shared" ca="1" si="122"/>
        <v>678.93465131322966</v>
      </c>
      <c r="V254" s="83">
        <f t="shared" ca="1" si="122"/>
        <v>648.47140186296963</v>
      </c>
      <c r="W254" s="83">
        <f t="shared" ca="1" si="122"/>
        <v>618.00815241270959</v>
      </c>
      <c r="X254" s="83">
        <f t="shared" ca="1" si="122"/>
        <v>587.54490296244956</v>
      </c>
      <c r="Y254" s="83">
        <f t="shared" ca="1" si="122"/>
        <v>557.08165351218952</v>
      </c>
      <c r="Z254" s="83">
        <f t="shared" ca="1" si="122"/>
        <v>526.61840406192948</v>
      </c>
      <c r="AA254" s="83">
        <f t="shared" ca="1" si="122"/>
        <v>496.15515461166956</v>
      </c>
      <c r="AB254" s="83">
        <f t="shared" ca="1" si="122"/>
        <v>465.69190516140952</v>
      </c>
      <c r="AC254" s="83">
        <f t="shared" ca="1" si="122"/>
        <v>435.2286557111496</v>
      </c>
      <c r="AD254" s="83">
        <f t="shared" ca="1" si="122"/>
        <v>404.76540626088956</v>
      </c>
      <c r="AE254" s="83">
        <f t="shared" ca="1" si="122"/>
        <v>374.30215681062964</v>
      </c>
      <c r="AF254" s="83">
        <f t="shared" ca="1" si="122"/>
        <v>343.8389073603696</v>
      </c>
      <c r="AG254" s="83">
        <f t="shared" ca="1" si="122"/>
        <v>313.37565791010968</v>
      </c>
      <c r="AH254" s="83">
        <f t="shared" ca="1" si="122"/>
        <v>282.91240845984964</v>
      </c>
      <c r="AI254" s="83">
        <f t="shared" ca="1" si="122"/>
        <v>252.44915900958969</v>
      </c>
      <c r="AJ254" s="83">
        <f t="shared" ca="1" si="122"/>
        <v>221.98590955932971</v>
      </c>
      <c r="AK254" s="83">
        <f t="shared" ca="1" si="122"/>
        <v>191.52266010906973</v>
      </c>
      <c r="AL254" s="83">
        <f t="shared" ca="1" si="122"/>
        <v>161.05941065880975</v>
      </c>
      <c r="AM254" s="83">
        <f t="shared" ca="1" si="122"/>
        <v>130.59616120854977</v>
      </c>
      <c r="AN254" s="83">
        <f t="shared" ca="1" si="122"/>
        <v>100.13291175828977</v>
      </c>
      <c r="AO254" s="83">
        <f t="shared" ca="1" si="122"/>
        <v>69.669662308029785</v>
      </c>
      <c r="AP254" s="83">
        <f t="shared" ca="1" si="122"/>
        <v>39.206412857769784</v>
      </c>
      <c r="AQ254" s="83">
        <f t="shared" ca="1" si="122"/>
        <v>11.987394066320007</v>
      </c>
      <c r="AR254" s="83">
        <f t="shared" ca="1" si="122"/>
        <v>2.2737367544323206E-13</v>
      </c>
      <c r="AS254" s="83">
        <f t="shared" ca="1" si="122"/>
        <v>2.2737367544323206E-13</v>
      </c>
      <c r="AT254" s="83">
        <f t="shared" ca="1" si="122"/>
        <v>2.2737367544323206E-13</v>
      </c>
      <c r="AU254" s="83">
        <f t="shared" ca="1" si="122"/>
        <v>2.2737367544323206E-13</v>
      </c>
      <c r="AV254" s="83">
        <f t="shared" ca="1" si="122"/>
        <v>2.2737367544323206E-13</v>
      </c>
      <c r="AW254" s="83">
        <f t="shared" ca="1" si="122"/>
        <v>2.2737367544323206E-13</v>
      </c>
      <c r="AX254" s="83">
        <f t="shared" ca="1" si="122"/>
        <v>2.2737367544323206E-13</v>
      </c>
      <c r="AY254" s="83">
        <f t="shared" ca="1" si="122"/>
        <v>2.2737367544323206E-13</v>
      </c>
      <c r="AZ254" s="83">
        <f t="shared" ca="1" si="122"/>
        <v>2.2737367544323206E-13</v>
      </c>
      <c r="BA254" s="83">
        <f t="shared" ca="1" si="122"/>
        <v>2.2737367544323206E-13</v>
      </c>
      <c r="BB254" s="83">
        <f t="shared" ca="1" si="122"/>
        <v>2.2737367544323206E-13</v>
      </c>
      <c r="BC254" s="83">
        <f t="shared" ca="1" si="122"/>
        <v>2.2737367544323206E-13</v>
      </c>
      <c r="BD254" s="83">
        <f t="shared" ca="1" si="122"/>
        <v>2.2737367544323206E-13</v>
      </c>
      <c r="BE254" s="83">
        <f t="shared" ca="1" si="122"/>
        <v>2.2737367544323206E-13</v>
      </c>
      <c r="BF254" s="83">
        <f t="shared" ca="1" si="122"/>
        <v>2.2737367544323206E-13</v>
      </c>
      <c r="BG254" s="83">
        <f t="shared" ca="1" si="122"/>
        <v>2.2737367544323206E-13</v>
      </c>
      <c r="BH254" s="83">
        <f t="shared" ca="1" si="122"/>
        <v>2.2737367544323206E-13</v>
      </c>
    </row>
    <row r="255" spans="1:61" x14ac:dyDescent="0.25">
      <c r="A255" s="200" t="s">
        <v>140</v>
      </c>
      <c r="B255" s="200"/>
      <c r="C255" s="147">
        <f>$C$98</f>
        <v>0.46</v>
      </c>
      <c r="G255" s="83">
        <f t="shared" ref="G255:BG256" ca="1" si="123">G254*$C255</f>
        <v>11.4204105451002</v>
      </c>
      <c r="H255" s="83">
        <f t="shared" ca="1" si="123"/>
        <v>31.189404916640601</v>
      </c>
      <c r="I255" s="83">
        <f t="shared" ca="1" si="123"/>
        <v>78.880894169521</v>
      </c>
      <c r="J255" s="83">
        <f t="shared" ca="1" si="123"/>
        <v>174.81405542240142</v>
      </c>
      <c r="K255" s="83">
        <f t="shared" ca="1" si="123"/>
        <v>270.5091942752818</v>
      </c>
      <c r="L255" s="83">
        <f t="shared" ca="1" si="123"/>
        <v>348.70262112816221</v>
      </c>
      <c r="M255" s="83">
        <f t="shared" ca="1" si="123"/>
        <v>402.59965758104261</v>
      </c>
      <c r="N255" s="83">
        <f t="shared" ca="1" si="123"/>
        <v>410.40160283392299</v>
      </c>
      <c r="O255" s="83">
        <f t="shared" ca="1" si="123"/>
        <v>396.38850808680337</v>
      </c>
      <c r="P255" s="83">
        <f t="shared" ca="1" si="123"/>
        <v>382.37541333968375</v>
      </c>
      <c r="Q255" s="83">
        <f t="shared" ca="1" si="123"/>
        <v>368.36231859256412</v>
      </c>
      <c r="R255" s="83">
        <f t="shared" ca="1" si="123"/>
        <v>354.3492238454445</v>
      </c>
      <c r="S255" s="83">
        <f t="shared" ca="1" si="123"/>
        <v>340.33612909832488</v>
      </c>
      <c r="T255" s="83">
        <f t="shared" ca="1" si="123"/>
        <v>326.32303435120525</v>
      </c>
      <c r="U255" s="83">
        <f t="shared" ca="1" si="123"/>
        <v>312.30993960408568</v>
      </c>
      <c r="V255" s="83">
        <f t="shared" ca="1" si="123"/>
        <v>298.29684485696606</v>
      </c>
      <c r="W255" s="83">
        <f t="shared" ca="1" si="123"/>
        <v>284.28375010984644</v>
      </c>
      <c r="X255" s="83">
        <f t="shared" ca="1" si="123"/>
        <v>270.27065536272681</v>
      </c>
      <c r="Y255" s="83">
        <f t="shared" ca="1" si="123"/>
        <v>256.25756061560719</v>
      </c>
      <c r="Z255" s="83">
        <f t="shared" ca="1" si="123"/>
        <v>242.24446586848757</v>
      </c>
      <c r="AA255" s="83">
        <f t="shared" ca="1" si="123"/>
        <v>228.231371121368</v>
      </c>
      <c r="AB255" s="83">
        <f t="shared" ca="1" si="123"/>
        <v>214.21827637424838</v>
      </c>
      <c r="AC255" s="83">
        <f t="shared" ca="1" si="123"/>
        <v>200.20518162712884</v>
      </c>
      <c r="AD255" s="83">
        <f t="shared" ca="1" si="123"/>
        <v>186.19208688000921</v>
      </c>
      <c r="AE255" s="83">
        <f t="shared" ca="1" si="123"/>
        <v>172.17899213288965</v>
      </c>
      <c r="AF255" s="83">
        <f t="shared" ca="1" si="123"/>
        <v>158.16589738577002</v>
      </c>
      <c r="AG255" s="83">
        <f t="shared" ca="1" si="123"/>
        <v>144.15280263865046</v>
      </c>
      <c r="AH255" s="83">
        <f t="shared" ca="1" si="123"/>
        <v>130.13970789153083</v>
      </c>
      <c r="AI255" s="83">
        <f t="shared" ca="1" si="123"/>
        <v>116.12661314441127</v>
      </c>
      <c r="AJ255" s="83">
        <f t="shared" ca="1" si="123"/>
        <v>102.11351839729167</v>
      </c>
      <c r="AK255" s="83">
        <f t="shared" ca="1" si="123"/>
        <v>88.100423650172075</v>
      </c>
      <c r="AL255" s="83">
        <f t="shared" ca="1" si="123"/>
        <v>74.087328903052494</v>
      </c>
      <c r="AM255" s="83">
        <f t="shared" ca="1" si="123"/>
        <v>60.074234155932899</v>
      </c>
      <c r="AN255" s="83">
        <f t="shared" ca="1" si="123"/>
        <v>46.061139408813297</v>
      </c>
      <c r="AO255" s="83">
        <f t="shared" ca="1" si="123"/>
        <v>32.048044661693702</v>
      </c>
      <c r="AP255" s="83">
        <f t="shared" ca="1" si="123"/>
        <v>18.034949914574103</v>
      </c>
      <c r="AQ255" s="83">
        <f t="shared" ca="1" si="123"/>
        <v>5.5142012705072032</v>
      </c>
      <c r="AR255" s="83">
        <f t="shared" ca="1" si="123"/>
        <v>1.0459189070388675E-13</v>
      </c>
      <c r="AS255" s="83">
        <f t="shared" ca="1" si="123"/>
        <v>1.0459189070388675E-13</v>
      </c>
      <c r="AT255" s="83">
        <f t="shared" ca="1" si="123"/>
        <v>1.0459189070388675E-13</v>
      </c>
      <c r="AU255" s="83">
        <f t="shared" ca="1" si="123"/>
        <v>1.0459189070388675E-13</v>
      </c>
      <c r="AV255" s="83">
        <f t="shared" ca="1" si="123"/>
        <v>1.0459189070388675E-13</v>
      </c>
      <c r="AW255" s="83">
        <f t="shared" ca="1" si="123"/>
        <v>1.0459189070388675E-13</v>
      </c>
      <c r="AX255" s="83">
        <f t="shared" ca="1" si="123"/>
        <v>1.0459189070388675E-13</v>
      </c>
      <c r="AY255" s="83">
        <f t="shared" ca="1" si="123"/>
        <v>1.0459189070388675E-13</v>
      </c>
      <c r="AZ255" s="83">
        <f t="shared" ca="1" si="123"/>
        <v>1.0459189070388675E-13</v>
      </c>
      <c r="BA255" s="83">
        <f t="shared" ca="1" si="123"/>
        <v>1.0459189070388675E-13</v>
      </c>
      <c r="BB255" s="83">
        <f t="shared" ca="1" si="123"/>
        <v>1.0459189070388675E-13</v>
      </c>
      <c r="BC255" s="83">
        <f t="shared" ca="1" si="123"/>
        <v>1.0459189070388675E-13</v>
      </c>
      <c r="BD255" s="83">
        <f t="shared" ca="1" si="123"/>
        <v>1.0459189070388675E-13</v>
      </c>
      <c r="BE255" s="83">
        <f t="shared" ca="1" si="123"/>
        <v>1.0459189070388675E-13</v>
      </c>
      <c r="BF255" s="83">
        <f t="shared" ca="1" si="123"/>
        <v>1.0459189070388675E-13</v>
      </c>
      <c r="BG255" s="83">
        <f t="shared" ca="1" si="123"/>
        <v>1.0459189070388675E-13</v>
      </c>
      <c r="BH255" s="83">
        <f ca="1">BH254*$C255</f>
        <v>1.0459189070388675E-13</v>
      </c>
    </row>
    <row r="256" spans="1:61" x14ac:dyDescent="0.25">
      <c r="A256" s="200" t="s">
        <v>141</v>
      </c>
      <c r="B256" s="200"/>
      <c r="C256" s="147">
        <f>$C$99</f>
        <v>0.115</v>
      </c>
      <c r="G256" s="83">
        <f t="shared" ca="1" si="123"/>
        <v>1.3133472126865231</v>
      </c>
      <c r="H256" s="83">
        <f t="shared" ca="1" si="123"/>
        <v>3.5867815654136694</v>
      </c>
      <c r="I256" s="83">
        <f t="shared" ca="1" si="123"/>
        <v>9.0713028294949147</v>
      </c>
      <c r="J256" s="83">
        <f t="shared" ca="1" si="123"/>
        <v>20.103616373576166</v>
      </c>
      <c r="K256" s="83">
        <f t="shared" ca="1" si="123"/>
        <v>31.108557341657409</v>
      </c>
      <c r="L256" s="83">
        <f t="shared" ca="1" si="123"/>
        <v>40.100801429738652</v>
      </c>
      <c r="M256" s="83">
        <f t="shared" ca="1" si="123"/>
        <v>46.298960621819901</v>
      </c>
      <c r="N256" s="83">
        <f t="shared" ca="1" si="123"/>
        <v>47.196184325901143</v>
      </c>
      <c r="O256" s="83">
        <f t="shared" ca="1" si="123"/>
        <v>45.58467842998239</v>
      </c>
      <c r="P256" s="83">
        <f t="shared" ca="1" si="123"/>
        <v>43.973172534063636</v>
      </c>
      <c r="Q256" s="83">
        <f t="shared" ca="1" si="123"/>
        <v>42.361666638144875</v>
      </c>
      <c r="R256" s="83">
        <f t="shared" ca="1" si="123"/>
        <v>40.750160742226122</v>
      </c>
      <c r="S256" s="83">
        <f t="shared" ca="1" si="123"/>
        <v>39.138654846307361</v>
      </c>
      <c r="T256" s="83">
        <f t="shared" ca="1" si="123"/>
        <v>37.527148950388607</v>
      </c>
      <c r="U256" s="83">
        <f t="shared" ca="1" si="123"/>
        <v>35.915643054469854</v>
      </c>
      <c r="V256" s="83">
        <f t="shared" ca="1" si="123"/>
        <v>34.3041371585511</v>
      </c>
      <c r="W256" s="83">
        <f t="shared" ca="1" si="123"/>
        <v>32.692631262632339</v>
      </c>
      <c r="X256" s="83">
        <f t="shared" ca="1" si="123"/>
        <v>31.081125366713586</v>
      </c>
      <c r="Y256" s="83">
        <f t="shared" ca="1" si="123"/>
        <v>29.469619470794829</v>
      </c>
      <c r="Z256" s="83">
        <f t="shared" ca="1" si="123"/>
        <v>27.858113574876072</v>
      </c>
      <c r="AA256" s="83">
        <f t="shared" ca="1" si="123"/>
        <v>26.246607678957321</v>
      </c>
      <c r="AB256" s="83">
        <f t="shared" ca="1" si="123"/>
        <v>24.635101783038564</v>
      </c>
      <c r="AC256" s="83">
        <f t="shared" ca="1" si="123"/>
        <v>23.023595887119818</v>
      </c>
      <c r="AD256" s="83">
        <f t="shared" ca="1" si="123"/>
        <v>21.412089991201061</v>
      </c>
      <c r="AE256" s="83">
        <f t="shared" ca="1" si="123"/>
        <v>19.800584095282311</v>
      </c>
      <c r="AF256" s="83">
        <f t="shared" ca="1" si="123"/>
        <v>18.189078199363554</v>
      </c>
      <c r="AG256" s="83">
        <f t="shared" ca="1" si="123"/>
        <v>16.577572303444803</v>
      </c>
      <c r="AH256" s="83">
        <f t="shared" ca="1" si="123"/>
        <v>14.966066407526046</v>
      </c>
      <c r="AI256" s="83">
        <f t="shared" ca="1" si="123"/>
        <v>13.354560511607296</v>
      </c>
      <c r="AJ256" s="83">
        <f t="shared" ca="1" si="123"/>
        <v>11.743054615688543</v>
      </c>
      <c r="AK256" s="83">
        <f t="shared" ca="1" si="123"/>
        <v>10.131548719769789</v>
      </c>
      <c r="AL256" s="83">
        <f t="shared" ca="1" si="123"/>
        <v>8.5200428238510373</v>
      </c>
      <c r="AM256" s="83">
        <f t="shared" ca="1" si="123"/>
        <v>6.9085369279322837</v>
      </c>
      <c r="AN256" s="83">
        <f t="shared" ca="1" si="123"/>
        <v>5.2970310320135292</v>
      </c>
      <c r="AO256" s="83">
        <f t="shared" ca="1" si="123"/>
        <v>3.6855251360947761</v>
      </c>
      <c r="AP256" s="83">
        <f t="shared" ca="1" si="123"/>
        <v>2.074019240176022</v>
      </c>
      <c r="AQ256" s="83">
        <f t="shared" ca="1" si="123"/>
        <v>0.63413314610832838</v>
      </c>
      <c r="AR256" s="83">
        <f t="shared" ca="1" si="123"/>
        <v>1.2028067430946977E-14</v>
      </c>
      <c r="AS256" s="83">
        <f t="shared" ca="1" si="123"/>
        <v>1.2028067430946977E-14</v>
      </c>
      <c r="AT256" s="83">
        <f t="shared" ca="1" si="123"/>
        <v>1.2028067430946977E-14</v>
      </c>
      <c r="AU256" s="83">
        <f t="shared" ca="1" si="123"/>
        <v>1.2028067430946977E-14</v>
      </c>
      <c r="AV256" s="83">
        <f t="shared" ca="1" si="123"/>
        <v>1.2028067430946977E-14</v>
      </c>
      <c r="AW256" s="83">
        <f t="shared" ca="1" si="123"/>
        <v>1.2028067430946977E-14</v>
      </c>
      <c r="AX256" s="83">
        <f t="shared" ca="1" si="123"/>
        <v>1.2028067430946977E-14</v>
      </c>
      <c r="AY256" s="83">
        <f t="shared" ca="1" si="123"/>
        <v>1.2028067430946977E-14</v>
      </c>
      <c r="AZ256" s="83">
        <f t="shared" ca="1" si="123"/>
        <v>1.2028067430946977E-14</v>
      </c>
      <c r="BA256" s="83">
        <f t="shared" ca="1" si="123"/>
        <v>1.2028067430946977E-14</v>
      </c>
      <c r="BB256" s="83">
        <f t="shared" ca="1" si="123"/>
        <v>1.2028067430946977E-14</v>
      </c>
      <c r="BC256" s="83">
        <f t="shared" ca="1" si="123"/>
        <v>1.2028067430946977E-14</v>
      </c>
      <c r="BD256" s="83">
        <f t="shared" ca="1" si="123"/>
        <v>1.2028067430946977E-14</v>
      </c>
      <c r="BE256" s="83">
        <f t="shared" ca="1" si="123"/>
        <v>1.2028067430946977E-14</v>
      </c>
      <c r="BF256" s="83">
        <f t="shared" ca="1" si="123"/>
        <v>1.2028067430946977E-14</v>
      </c>
      <c r="BG256" s="83">
        <f t="shared" ca="1" si="123"/>
        <v>1.2028067430946977E-14</v>
      </c>
      <c r="BH256" s="83">
        <f ca="1">BH255*$C256</f>
        <v>1.2028067430946977E-14</v>
      </c>
    </row>
    <row r="258" spans="1:61" ht="15.6" x14ac:dyDescent="0.3">
      <c r="A258" s="191" t="str">
        <f>A$17</f>
        <v>Regulatory</v>
      </c>
      <c r="B258" s="191"/>
    </row>
    <row r="259" spans="1:61" x14ac:dyDescent="0.25">
      <c r="A259" s="154" t="s">
        <v>132</v>
      </c>
      <c r="B259" s="154"/>
      <c r="G259" s="143"/>
      <c r="H259" s="143"/>
      <c r="I259" s="143"/>
      <c r="J259" s="143"/>
      <c r="K259" s="143"/>
      <c r="L259" s="143"/>
      <c r="M259" s="143"/>
      <c r="N259" s="143"/>
    </row>
    <row r="260" spans="1:61" x14ac:dyDescent="0.25">
      <c r="A260" s="154" t="s">
        <v>109</v>
      </c>
      <c r="B260" s="154"/>
      <c r="D260" s="144">
        <f>SUM(G260:N260)</f>
        <v>2757.8878666286</v>
      </c>
      <c r="G260" s="144">
        <f>G275+G290+G305+G320</f>
        <v>109.456863716</v>
      </c>
      <c r="H260" s="144">
        <f t="shared" ref="H260:N260" si="124">H275+H290+H305+H320</f>
        <v>208.65930102779998</v>
      </c>
      <c r="I260" s="144">
        <f t="shared" si="124"/>
        <v>288.37751625599992</v>
      </c>
      <c r="J260" s="144">
        <f t="shared" si="124"/>
        <v>285.34333767360005</v>
      </c>
      <c r="K260" s="144">
        <f t="shared" si="124"/>
        <v>452.47665697920002</v>
      </c>
      <c r="L260" s="144">
        <f t="shared" si="124"/>
        <v>580.05326203200002</v>
      </c>
      <c r="M260" s="144">
        <f t="shared" si="124"/>
        <v>833.52092894399993</v>
      </c>
      <c r="N260" s="144">
        <f t="shared" si="124"/>
        <v>0</v>
      </c>
    </row>
    <row r="261" spans="1:61" x14ac:dyDescent="0.25">
      <c r="A261" s="154" t="s">
        <v>110</v>
      </c>
      <c r="B261" s="154"/>
      <c r="G261" s="144">
        <f t="shared" ref="G261:N261" si="125">+F261+G260</f>
        <v>109.456863716</v>
      </c>
      <c r="H261" s="144">
        <f t="shared" si="125"/>
        <v>318.11616474379997</v>
      </c>
      <c r="I261" s="144">
        <f t="shared" si="125"/>
        <v>606.49368099979984</v>
      </c>
      <c r="J261" s="144">
        <f t="shared" si="125"/>
        <v>891.83701867339983</v>
      </c>
      <c r="K261" s="144">
        <f t="shared" si="125"/>
        <v>1344.3136756525998</v>
      </c>
      <c r="L261" s="144">
        <f t="shared" si="125"/>
        <v>1924.3669376845999</v>
      </c>
      <c r="M261" s="144">
        <f t="shared" si="125"/>
        <v>2757.8878666286</v>
      </c>
      <c r="N261" s="144">
        <f t="shared" si="125"/>
        <v>2757.8878666286</v>
      </c>
    </row>
    <row r="262" spans="1:61" x14ac:dyDescent="0.25">
      <c r="A262" s="154"/>
      <c r="B262" s="154"/>
    </row>
    <row r="263" spans="1:61" x14ac:dyDescent="0.25">
      <c r="A263" s="192" t="s">
        <v>111</v>
      </c>
      <c r="B263" s="192"/>
      <c r="G263" s="144">
        <f t="shared" ref="G263:BH263" si="126">F266</f>
        <v>0</v>
      </c>
      <c r="H263" s="144">
        <f t="shared" si="126"/>
        <v>105.735330349656</v>
      </c>
      <c r="I263" s="144">
        <f t="shared" si="126"/>
        <v>303.57868177616677</v>
      </c>
      <c r="J263" s="144">
        <f t="shared" si="126"/>
        <v>571.33541287817343</v>
      </c>
      <c r="K263" s="144">
        <f t="shared" si="126"/>
        <v>826.35629191687781</v>
      </c>
      <c r="L263" s="144">
        <f t="shared" si="126"/>
        <v>1233.1262839238893</v>
      </c>
      <c r="M263" s="144">
        <f t="shared" si="126"/>
        <v>1747.7510700746129</v>
      </c>
      <c r="N263" s="144">
        <f t="shared" si="126"/>
        <v>2487.5038115532407</v>
      </c>
      <c r="O263" s="144">
        <f t="shared" si="126"/>
        <v>2393.7356240878685</v>
      </c>
      <c r="P263" s="144">
        <f t="shared" si="126"/>
        <v>2299.9674366224963</v>
      </c>
      <c r="Q263" s="144">
        <f t="shared" si="126"/>
        <v>2206.1992491571241</v>
      </c>
      <c r="R263" s="144">
        <f t="shared" si="126"/>
        <v>2112.4310616917519</v>
      </c>
      <c r="S263" s="144">
        <f t="shared" si="126"/>
        <v>2018.6628742263795</v>
      </c>
      <c r="T263" s="144">
        <f t="shared" si="126"/>
        <v>1924.8946867610071</v>
      </c>
      <c r="U263" s="144">
        <f t="shared" si="126"/>
        <v>1831.1264992956346</v>
      </c>
      <c r="V263" s="144">
        <f t="shared" si="126"/>
        <v>1737.3583118302622</v>
      </c>
      <c r="W263" s="144">
        <f t="shared" si="126"/>
        <v>1643.5901243648898</v>
      </c>
      <c r="X263" s="144">
        <f t="shared" si="126"/>
        <v>1549.8219368995174</v>
      </c>
      <c r="Y263" s="144">
        <f t="shared" si="126"/>
        <v>1456.0537494341449</v>
      </c>
      <c r="Z263" s="144">
        <f t="shared" si="126"/>
        <v>1362.2855619687725</v>
      </c>
      <c r="AA263" s="144">
        <f t="shared" si="126"/>
        <v>1268.5173745034001</v>
      </c>
      <c r="AB263" s="144">
        <f t="shared" si="126"/>
        <v>1174.7491870380277</v>
      </c>
      <c r="AC263" s="144">
        <f t="shared" si="126"/>
        <v>1080.9809995726553</v>
      </c>
      <c r="AD263" s="144">
        <f t="shared" si="126"/>
        <v>987.21281210728284</v>
      </c>
      <c r="AE263" s="144">
        <f t="shared" si="126"/>
        <v>893.44462464191042</v>
      </c>
      <c r="AF263" s="144">
        <f t="shared" si="126"/>
        <v>799.676437176538</v>
      </c>
      <c r="AG263" s="144">
        <f t="shared" si="126"/>
        <v>705.90824971116558</v>
      </c>
      <c r="AH263" s="144">
        <f t="shared" si="126"/>
        <v>612.14006224579316</v>
      </c>
      <c r="AI263" s="144">
        <f t="shared" si="126"/>
        <v>518.37187478042074</v>
      </c>
      <c r="AJ263" s="144">
        <f t="shared" si="126"/>
        <v>424.60368731504832</v>
      </c>
      <c r="AK263" s="144">
        <f t="shared" si="126"/>
        <v>330.8354998496759</v>
      </c>
      <c r="AL263" s="144">
        <f t="shared" si="126"/>
        <v>237.06731238430351</v>
      </c>
      <c r="AM263" s="144">
        <f t="shared" si="126"/>
        <v>143.29912491893111</v>
      </c>
      <c r="AN263" s="144">
        <f t="shared" si="126"/>
        <v>59.133562784143322</v>
      </c>
      <c r="AO263" s="144">
        <f t="shared" si="126"/>
        <v>-9.0949470177292824E-13</v>
      </c>
      <c r="AP263" s="144">
        <f t="shared" si="126"/>
        <v>-9.0949470177292824E-13</v>
      </c>
      <c r="AQ263" s="144">
        <f t="shared" si="126"/>
        <v>-9.0949470177292824E-13</v>
      </c>
      <c r="AR263" s="144">
        <f t="shared" si="126"/>
        <v>-9.0949470177292824E-13</v>
      </c>
      <c r="AS263" s="144">
        <f t="shared" si="126"/>
        <v>-9.0949470177292824E-13</v>
      </c>
      <c r="AT263" s="144">
        <f t="shared" si="126"/>
        <v>-9.0949470177292824E-13</v>
      </c>
      <c r="AU263" s="144">
        <f t="shared" si="126"/>
        <v>-9.0949470177292824E-13</v>
      </c>
      <c r="AV263" s="144">
        <f t="shared" si="126"/>
        <v>-9.0949470177292824E-13</v>
      </c>
      <c r="AW263" s="144">
        <f t="shared" si="126"/>
        <v>-9.0949470177292824E-13</v>
      </c>
      <c r="AX263" s="144">
        <f t="shared" si="126"/>
        <v>-9.0949470177292824E-13</v>
      </c>
      <c r="AY263" s="144">
        <f t="shared" si="126"/>
        <v>-9.0949470177292824E-13</v>
      </c>
      <c r="AZ263" s="144">
        <f t="shared" si="126"/>
        <v>-9.0949470177292824E-13</v>
      </c>
      <c r="BA263" s="144">
        <f t="shared" si="126"/>
        <v>-9.0949470177292824E-13</v>
      </c>
      <c r="BB263" s="144">
        <f t="shared" si="126"/>
        <v>-9.0949470177292824E-13</v>
      </c>
      <c r="BC263" s="144">
        <f t="shared" si="126"/>
        <v>-9.0949470177292824E-13</v>
      </c>
      <c r="BD263" s="144">
        <f t="shared" si="126"/>
        <v>-9.0949470177292824E-13</v>
      </c>
      <c r="BE263" s="144">
        <f t="shared" si="126"/>
        <v>-9.0949470177292824E-13</v>
      </c>
      <c r="BF263" s="144">
        <f t="shared" si="126"/>
        <v>-9.0949470177292824E-13</v>
      </c>
      <c r="BG263" s="144">
        <f t="shared" si="126"/>
        <v>-9.0949470177292824E-13</v>
      </c>
      <c r="BH263" s="144">
        <f t="shared" si="126"/>
        <v>-9.0949470177292824E-13</v>
      </c>
      <c r="BI263" s="144"/>
    </row>
    <row r="264" spans="1:61" x14ac:dyDescent="0.25">
      <c r="A264" s="192" t="s">
        <v>112</v>
      </c>
      <c r="B264" s="192"/>
      <c r="D264" s="144">
        <f>SUM(G264:N264)</f>
        <v>2757.8878666286</v>
      </c>
      <c r="E264" s="144"/>
      <c r="F264" s="144"/>
      <c r="G264" s="144">
        <f>G260</f>
        <v>109.456863716</v>
      </c>
      <c r="H264" s="144">
        <f>H260</f>
        <v>208.65930102779998</v>
      </c>
      <c r="I264" s="144">
        <f>I260</f>
        <v>288.37751625599992</v>
      </c>
      <c r="J264" s="144">
        <f t="shared" ref="J264:BH264" si="127">J260</f>
        <v>285.34333767360005</v>
      </c>
      <c r="K264" s="144">
        <f t="shared" si="127"/>
        <v>452.47665697920002</v>
      </c>
      <c r="L264" s="144">
        <f t="shared" si="127"/>
        <v>580.05326203200002</v>
      </c>
      <c r="M264" s="144">
        <f t="shared" si="127"/>
        <v>833.52092894399993</v>
      </c>
      <c r="N264" s="144">
        <f t="shared" si="127"/>
        <v>0</v>
      </c>
      <c r="O264" s="144">
        <f t="shared" si="127"/>
        <v>0</v>
      </c>
      <c r="P264" s="144">
        <f t="shared" si="127"/>
        <v>0</v>
      </c>
      <c r="Q264" s="144">
        <f t="shared" si="127"/>
        <v>0</v>
      </c>
      <c r="R264" s="144">
        <f t="shared" si="127"/>
        <v>0</v>
      </c>
      <c r="S264" s="144">
        <f t="shared" si="127"/>
        <v>0</v>
      </c>
      <c r="T264" s="144">
        <f t="shared" si="127"/>
        <v>0</v>
      </c>
      <c r="U264" s="144">
        <f t="shared" si="127"/>
        <v>0</v>
      </c>
      <c r="V264" s="144">
        <f t="shared" si="127"/>
        <v>0</v>
      </c>
      <c r="W264" s="144">
        <f t="shared" si="127"/>
        <v>0</v>
      </c>
      <c r="X264" s="144">
        <f t="shared" si="127"/>
        <v>0</v>
      </c>
      <c r="Y264" s="144">
        <f t="shared" si="127"/>
        <v>0</v>
      </c>
      <c r="Z264" s="144">
        <f t="shared" si="127"/>
        <v>0</v>
      </c>
      <c r="AA264" s="144">
        <f t="shared" si="127"/>
        <v>0</v>
      </c>
      <c r="AB264" s="144">
        <f t="shared" si="127"/>
        <v>0</v>
      </c>
      <c r="AC264" s="144">
        <f t="shared" si="127"/>
        <v>0</v>
      </c>
      <c r="AD264" s="144">
        <f t="shared" si="127"/>
        <v>0</v>
      </c>
      <c r="AE264" s="144">
        <f t="shared" si="127"/>
        <v>0</v>
      </c>
      <c r="AF264" s="144">
        <f t="shared" si="127"/>
        <v>0</v>
      </c>
      <c r="AG264" s="144">
        <f t="shared" si="127"/>
        <v>0</v>
      </c>
      <c r="AH264" s="144">
        <f t="shared" si="127"/>
        <v>0</v>
      </c>
      <c r="AI264" s="144">
        <f t="shared" si="127"/>
        <v>0</v>
      </c>
      <c r="AJ264" s="144">
        <f t="shared" si="127"/>
        <v>0</v>
      </c>
      <c r="AK264" s="144">
        <f t="shared" si="127"/>
        <v>0</v>
      </c>
      <c r="AL264" s="144">
        <f t="shared" si="127"/>
        <v>0</v>
      </c>
      <c r="AM264" s="144">
        <f t="shared" si="127"/>
        <v>0</v>
      </c>
      <c r="AN264" s="144">
        <f t="shared" si="127"/>
        <v>0</v>
      </c>
      <c r="AO264" s="144">
        <f t="shared" si="127"/>
        <v>0</v>
      </c>
      <c r="AP264" s="144">
        <f t="shared" si="127"/>
        <v>0</v>
      </c>
      <c r="AQ264" s="144">
        <f t="shared" si="127"/>
        <v>0</v>
      </c>
      <c r="AR264" s="144">
        <f t="shared" si="127"/>
        <v>0</v>
      </c>
      <c r="AS264" s="144">
        <f t="shared" si="127"/>
        <v>0</v>
      </c>
      <c r="AT264" s="144">
        <f t="shared" si="127"/>
        <v>0</v>
      </c>
      <c r="AU264" s="144">
        <f t="shared" si="127"/>
        <v>0</v>
      </c>
      <c r="AV264" s="144">
        <f t="shared" si="127"/>
        <v>0</v>
      </c>
      <c r="AW264" s="144">
        <f t="shared" si="127"/>
        <v>0</v>
      </c>
      <c r="AX264" s="144">
        <f t="shared" si="127"/>
        <v>0</v>
      </c>
      <c r="AY264" s="144">
        <f t="shared" si="127"/>
        <v>0</v>
      </c>
      <c r="AZ264" s="144">
        <f t="shared" si="127"/>
        <v>0</v>
      </c>
      <c r="BA264" s="144">
        <f t="shared" si="127"/>
        <v>0</v>
      </c>
      <c r="BB264" s="144">
        <f t="shared" si="127"/>
        <v>0</v>
      </c>
      <c r="BC264" s="144">
        <f t="shared" si="127"/>
        <v>0</v>
      </c>
      <c r="BD264" s="144">
        <f t="shared" si="127"/>
        <v>0</v>
      </c>
      <c r="BE264" s="144">
        <f t="shared" si="127"/>
        <v>0</v>
      </c>
      <c r="BF264" s="144">
        <f t="shared" si="127"/>
        <v>0</v>
      </c>
      <c r="BG264" s="144">
        <f t="shared" si="127"/>
        <v>0</v>
      </c>
      <c r="BH264" s="144">
        <f t="shared" si="127"/>
        <v>0</v>
      </c>
      <c r="BI264" s="144"/>
    </row>
    <row r="265" spans="1:61" x14ac:dyDescent="0.25">
      <c r="A265" s="192" t="s">
        <v>113</v>
      </c>
      <c r="B265" s="192"/>
      <c r="C265" s="147"/>
      <c r="D265" s="144">
        <f>SUM(G265:BH265)</f>
        <v>-2757.8878666286</v>
      </c>
      <c r="G265" s="144">
        <f>G280+G295+G310+G325</f>
        <v>-3.7215333663440004</v>
      </c>
      <c r="H265" s="144">
        <f t="shared" ref="H265:BH265" si="128">H280+H295+H310+H325</f>
        <v>-10.815949601289201</v>
      </c>
      <c r="I265" s="144">
        <f t="shared" si="128"/>
        <v>-20.6207851539932</v>
      </c>
      <c r="J265" s="144">
        <f t="shared" si="128"/>
        <v>-30.3224586348956</v>
      </c>
      <c r="K265" s="144">
        <f t="shared" si="128"/>
        <v>-45.706664972188399</v>
      </c>
      <c r="L265" s="144">
        <f t="shared" si="128"/>
        <v>-65.428475881276412</v>
      </c>
      <c r="M265" s="144">
        <f t="shared" si="128"/>
        <v>-93.768187465372392</v>
      </c>
      <c r="N265" s="144">
        <f t="shared" si="128"/>
        <v>-93.768187465372392</v>
      </c>
      <c r="O265" s="144">
        <f t="shared" si="128"/>
        <v>-93.768187465372392</v>
      </c>
      <c r="P265" s="144">
        <f t="shared" si="128"/>
        <v>-93.768187465372392</v>
      </c>
      <c r="Q265" s="144">
        <f t="shared" si="128"/>
        <v>-93.768187465372392</v>
      </c>
      <c r="R265" s="144">
        <f t="shared" si="128"/>
        <v>-93.768187465372392</v>
      </c>
      <c r="S265" s="144">
        <f t="shared" si="128"/>
        <v>-93.768187465372392</v>
      </c>
      <c r="T265" s="144">
        <f t="shared" si="128"/>
        <v>-93.768187465372392</v>
      </c>
      <c r="U265" s="144">
        <f t="shared" si="128"/>
        <v>-93.768187465372392</v>
      </c>
      <c r="V265" s="144">
        <f t="shared" si="128"/>
        <v>-93.768187465372392</v>
      </c>
      <c r="W265" s="144">
        <f t="shared" si="128"/>
        <v>-93.768187465372392</v>
      </c>
      <c r="X265" s="144">
        <f t="shared" si="128"/>
        <v>-93.768187465372392</v>
      </c>
      <c r="Y265" s="144">
        <f t="shared" si="128"/>
        <v>-93.768187465372392</v>
      </c>
      <c r="Z265" s="144">
        <f t="shared" si="128"/>
        <v>-93.768187465372392</v>
      </c>
      <c r="AA265" s="144">
        <f t="shared" si="128"/>
        <v>-93.768187465372392</v>
      </c>
      <c r="AB265" s="144">
        <f t="shared" si="128"/>
        <v>-93.768187465372392</v>
      </c>
      <c r="AC265" s="144">
        <f t="shared" si="128"/>
        <v>-93.768187465372392</v>
      </c>
      <c r="AD265" s="144">
        <f t="shared" si="128"/>
        <v>-93.768187465372392</v>
      </c>
      <c r="AE265" s="144">
        <f t="shared" si="128"/>
        <v>-93.768187465372392</v>
      </c>
      <c r="AF265" s="144">
        <f t="shared" si="128"/>
        <v>-93.768187465372392</v>
      </c>
      <c r="AG265" s="144">
        <f t="shared" si="128"/>
        <v>-93.768187465372392</v>
      </c>
      <c r="AH265" s="144">
        <f t="shared" si="128"/>
        <v>-93.768187465372392</v>
      </c>
      <c r="AI265" s="144">
        <f t="shared" si="128"/>
        <v>-93.768187465372392</v>
      </c>
      <c r="AJ265" s="144">
        <f t="shared" si="128"/>
        <v>-93.768187465372392</v>
      </c>
      <c r="AK265" s="144">
        <f t="shared" si="128"/>
        <v>-93.768187465372392</v>
      </c>
      <c r="AL265" s="144">
        <f t="shared" si="128"/>
        <v>-93.768187465372392</v>
      </c>
      <c r="AM265" s="144">
        <f t="shared" si="128"/>
        <v>-84.165562134787791</v>
      </c>
      <c r="AN265" s="144">
        <f t="shared" si="128"/>
        <v>-59.133562784144232</v>
      </c>
      <c r="AO265" s="144">
        <f t="shared" si="128"/>
        <v>0</v>
      </c>
      <c r="AP265" s="144">
        <f t="shared" si="128"/>
        <v>0</v>
      </c>
      <c r="AQ265" s="144">
        <f t="shared" si="128"/>
        <v>0</v>
      </c>
      <c r="AR265" s="144">
        <f t="shared" si="128"/>
        <v>0</v>
      </c>
      <c r="AS265" s="144">
        <f t="shared" si="128"/>
        <v>0</v>
      </c>
      <c r="AT265" s="144">
        <f t="shared" si="128"/>
        <v>0</v>
      </c>
      <c r="AU265" s="144">
        <f t="shared" si="128"/>
        <v>0</v>
      </c>
      <c r="AV265" s="144">
        <f t="shared" si="128"/>
        <v>0</v>
      </c>
      <c r="AW265" s="144">
        <f t="shared" si="128"/>
        <v>0</v>
      </c>
      <c r="AX265" s="144">
        <f t="shared" si="128"/>
        <v>0</v>
      </c>
      <c r="AY265" s="144">
        <f t="shared" si="128"/>
        <v>0</v>
      </c>
      <c r="AZ265" s="144">
        <f t="shared" si="128"/>
        <v>0</v>
      </c>
      <c r="BA265" s="144">
        <f t="shared" si="128"/>
        <v>0</v>
      </c>
      <c r="BB265" s="144">
        <f t="shared" si="128"/>
        <v>0</v>
      </c>
      <c r="BC265" s="144">
        <f t="shared" si="128"/>
        <v>0</v>
      </c>
      <c r="BD265" s="144">
        <f t="shared" si="128"/>
        <v>0</v>
      </c>
      <c r="BE265" s="144">
        <f t="shared" si="128"/>
        <v>0</v>
      </c>
      <c r="BF265" s="144">
        <f t="shared" si="128"/>
        <v>0</v>
      </c>
      <c r="BG265" s="144">
        <f t="shared" si="128"/>
        <v>0</v>
      </c>
      <c r="BH265" s="144">
        <f t="shared" si="128"/>
        <v>0</v>
      </c>
      <c r="BI265" s="144"/>
    </row>
    <row r="266" spans="1:61" x14ac:dyDescent="0.25">
      <c r="A266" s="193" t="s">
        <v>114</v>
      </c>
      <c r="B266" s="193"/>
      <c r="D266" s="92">
        <f>SUM(D263:D265)</f>
        <v>0</v>
      </c>
      <c r="G266" s="92">
        <f>SUM(G263:G265)</f>
        <v>105.735330349656</v>
      </c>
      <c r="H266" s="92">
        <f>SUM(H263:H265)</f>
        <v>303.57868177616677</v>
      </c>
      <c r="I266" s="92">
        <f>SUM(I263:I265)</f>
        <v>571.33541287817343</v>
      </c>
      <c r="J266" s="92">
        <f t="shared" ref="J266:BH266" si="129">SUM(J263:J265)</f>
        <v>826.35629191687781</v>
      </c>
      <c r="K266" s="92">
        <f t="shared" si="129"/>
        <v>1233.1262839238893</v>
      </c>
      <c r="L266" s="92">
        <f t="shared" si="129"/>
        <v>1747.7510700746129</v>
      </c>
      <c r="M266" s="92">
        <f t="shared" si="129"/>
        <v>2487.5038115532407</v>
      </c>
      <c r="N266" s="92">
        <f t="shared" si="129"/>
        <v>2393.7356240878685</v>
      </c>
      <c r="O266" s="92">
        <f t="shared" si="129"/>
        <v>2299.9674366224963</v>
      </c>
      <c r="P266" s="92">
        <f t="shared" si="129"/>
        <v>2206.1992491571241</v>
      </c>
      <c r="Q266" s="92">
        <f t="shared" si="129"/>
        <v>2112.4310616917519</v>
      </c>
      <c r="R266" s="92">
        <f t="shared" si="129"/>
        <v>2018.6628742263795</v>
      </c>
      <c r="S266" s="92">
        <f t="shared" si="129"/>
        <v>1924.8946867610071</v>
      </c>
      <c r="T266" s="92">
        <f t="shared" si="129"/>
        <v>1831.1264992956346</v>
      </c>
      <c r="U266" s="92">
        <f t="shared" si="129"/>
        <v>1737.3583118302622</v>
      </c>
      <c r="V266" s="92">
        <f t="shared" si="129"/>
        <v>1643.5901243648898</v>
      </c>
      <c r="W266" s="92">
        <f t="shared" si="129"/>
        <v>1549.8219368995174</v>
      </c>
      <c r="X266" s="92">
        <f t="shared" si="129"/>
        <v>1456.0537494341449</v>
      </c>
      <c r="Y266" s="92">
        <f t="shared" si="129"/>
        <v>1362.2855619687725</v>
      </c>
      <c r="Z266" s="92">
        <f t="shared" si="129"/>
        <v>1268.5173745034001</v>
      </c>
      <c r="AA266" s="92">
        <f t="shared" si="129"/>
        <v>1174.7491870380277</v>
      </c>
      <c r="AB266" s="92">
        <f t="shared" si="129"/>
        <v>1080.9809995726553</v>
      </c>
      <c r="AC266" s="92">
        <f t="shared" si="129"/>
        <v>987.21281210728284</v>
      </c>
      <c r="AD266" s="92">
        <f t="shared" si="129"/>
        <v>893.44462464191042</v>
      </c>
      <c r="AE266" s="92">
        <f t="shared" si="129"/>
        <v>799.676437176538</v>
      </c>
      <c r="AF266" s="92">
        <f t="shared" si="129"/>
        <v>705.90824971116558</v>
      </c>
      <c r="AG266" s="92">
        <f t="shared" si="129"/>
        <v>612.14006224579316</v>
      </c>
      <c r="AH266" s="92">
        <f t="shared" si="129"/>
        <v>518.37187478042074</v>
      </c>
      <c r="AI266" s="92">
        <f t="shared" si="129"/>
        <v>424.60368731504832</v>
      </c>
      <c r="AJ266" s="92">
        <f t="shared" si="129"/>
        <v>330.8354998496759</v>
      </c>
      <c r="AK266" s="92">
        <f t="shared" si="129"/>
        <v>237.06731238430351</v>
      </c>
      <c r="AL266" s="92">
        <f t="shared" si="129"/>
        <v>143.29912491893111</v>
      </c>
      <c r="AM266" s="92">
        <f t="shared" si="129"/>
        <v>59.133562784143322</v>
      </c>
      <c r="AN266" s="92">
        <f t="shared" si="129"/>
        <v>-9.0949470177292824E-13</v>
      </c>
      <c r="AO266" s="92">
        <f t="shared" si="129"/>
        <v>-9.0949470177292824E-13</v>
      </c>
      <c r="AP266" s="92">
        <f t="shared" si="129"/>
        <v>-9.0949470177292824E-13</v>
      </c>
      <c r="AQ266" s="92">
        <f t="shared" si="129"/>
        <v>-9.0949470177292824E-13</v>
      </c>
      <c r="AR266" s="92">
        <f t="shared" si="129"/>
        <v>-9.0949470177292824E-13</v>
      </c>
      <c r="AS266" s="92">
        <f t="shared" si="129"/>
        <v>-9.0949470177292824E-13</v>
      </c>
      <c r="AT266" s="92">
        <f t="shared" si="129"/>
        <v>-9.0949470177292824E-13</v>
      </c>
      <c r="AU266" s="92">
        <f t="shared" si="129"/>
        <v>-9.0949470177292824E-13</v>
      </c>
      <c r="AV266" s="92">
        <f t="shared" si="129"/>
        <v>-9.0949470177292824E-13</v>
      </c>
      <c r="AW266" s="92">
        <f t="shared" si="129"/>
        <v>-9.0949470177292824E-13</v>
      </c>
      <c r="AX266" s="92">
        <f t="shared" si="129"/>
        <v>-9.0949470177292824E-13</v>
      </c>
      <c r="AY266" s="92">
        <f t="shared" si="129"/>
        <v>-9.0949470177292824E-13</v>
      </c>
      <c r="AZ266" s="92">
        <f t="shared" si="129"/>
        <v>-9.0949470177292824E-13</v>
      </c>
      <c r="BA266" s="92">
        <f t="shared" si="129"/>
        <v>-9.0949470177292824E-13</v>
      </c>
      <c r="BB266" s="92">
        <f t="shared" si="129"/>
        <v>-9.0949470177292824E-13</v>
      </c>
      <c r="BC266" s="92">
        <f t="shared" si="129"/>
        <v>-9.0949470177292824E-13</v>
      </c>
      <c r="BD266" s="92">
        <f t="shared" si="129"/>
        <v>-9.0949470177292824E-13</v>
      </c>
      <c r="BE266" s="92">
        <f t="shared" si="129"/>
        <v>-9.0949470177292824E-13</v>
      </c>
      <c r="BF266" s="92">
        <f t="shared" si="129"/>
        <v>-9.0949470177292824E-13</v>
      </c>
      <c r="BG266" s="92">
        <f t="shared" si="129"/>
        <v>-9.0949470177292824E-13</v>
      </c>
      <c r="BH266" s="92">
        <f t="shared" si="129"/>
        <v>-9.0949470177292824E-13</v>
      </c>
    </row>
    <row r="267" spans="1:61" x14ac:dyDescent="0.25">
      <c r="A267" s="154"/>
      <c r="B267" s="154"/>
    </row>
    <row r="268" spans="1:61" x14ac:dyDescent="0.25">
      <c r="A268" s="154" t="s">
        <v>115</v>
      </c>
      <c r="B268" s="154"/>
      <c r="G268" s="83">
        <f>G266</f>
        <v>105.735330349656</v>
      </c>
      <c r="H268" s="83">
        <f>H266</f>
        <v>303.57868177616677</v>
      </c>
      <c r="I268" s="83">
        <f>I266</f>
        <v>571.33541287817343</v>
      </c>
      <c r="J268" s="83">
        <f>J266</f>
        <v>826.35629191687781</v>
      </c>
      <c r="K268" s="83">
        <f t="shared" ref="K268:BH268" si="130">K266</f>
        <v>1233.1262839238893</v>
      </c>
      <c r="L268" s="83">
        <f t="shared" si="130"/>
        <v>1747.7510700746129</v>
      </c>
      <c r="M268" s="83">
        <f t="shared" si="130"/>
        <v>2487.5038115532407</v>
      </c>
      <c r="N268" s="83">
        <f t="shared" si="130"/>
        <v>2393.7356240878685</v>
      </c>
      <c r="O268" s="83">
        <f t="shared" si="130"/>
        <v>2299.9674366224963</v>
      </c>
      <c r="P268" s="83">
        <f t="shared" si="130"/>
        <v>2206.1992491571241</v>
      </c>
      <c r="Q268" s="83">
        <f t="shared" si="130"/>
        <v>2112.4310616917519</v>
      </c>
      <c r="R268" s="83">
        <f t="shared" si="130"/>
        <v>2018.6628742263795</v>
      </c>
      <c r="S268" s="83">
        <f t="shared" si="130"/>
        <v>1924.8946867610071</v>
      </c>
      <c r="T268" s="83">
        <f t="shared" si="130"/>
        <v>1831.1264992956346</v>
      </c>
      <c r="U268" s="83">
        <f t="shared" si="130"/>
        <v>1737.3583118302622</v>
      </c>
      <c r="V268" s="83">
        <f t="shared" si="130"/>
        <v>1643.5901243648898</v>
      </c>
      <c r="W268" s="83">
        <f t="shared" si="130"/>
        <v>1549.8219368995174</v>
      </c>
      <c r="X268" s="83">
        <f t="shared" si="130"/>
        <v>1456.0537494341449</v>
      </c>
      <c r="Y268" s="83">
        <f t="shared" si="130"/>
        <v>1362.2855619687725</v>
      </c>
      <c r="Z268" s="83">
        <f t="shared" si="130"/>
        <v>1268.5173745034001</v>
      </c>
      <c r="AA268" s="83">
        <f t="shared" si="130"/>
        <v>1174.7491870380277</v>
      </c>
      <c r="AB268" s="83">
        <f t="shared" si="130"/>
        <v>1080.9809995726553</v>
      </c>
      <c r="AC268" s="83">
        <f t="shared" si="130"/>
        <v>987.21281210728284</v>
      </c>
      <c r="AD268" s="83">
        <f t="shared" si="130"/>
        <v>893.44462464191042</v>
      </c>
      <c r="AE268" s="83">
        <f t="shared" si="130"/>
        <v>799.676437176538</v>
      </c>
      <c r="AF268" s="83">
        <f t="shared" si="130"/>
        <v>705.90824971116558</v>
      </c>
      <c r="AG268" s="83">
        <f t="shared" si="130"/>
        <v>612.14006224579316</v>
      </c>
      <c r="AH268" s="83">
        <f t="shared" si="130"/>
        <v>518.37187478042074</v>
      </c>
      <c r="AI268" s="83">
        <f t="shared" si="130"/>
        <v>424.60368731504832</v>
      </c>
      <c r="AJ268" s="83">
        <f t="shared" si="130"/>
        <v>330.8354998496759</v>
      </c>
      <c r="AK268" s="83">
        <f t="shared" si="130"/>
        <v>237.06731238430351</v>
      </c>
      <c r="AL268" s="83">
        <f t="shared" si="130"/>
        <v>143.29912491893111</v>
      </c>
      <c r="AM268" s="83">
        <f t="shared" si="130"/>
        <v>59.133562784143322</v>
      </c>
      <c r="AN268" s="83">
        <f t="shared" si="130"/>
        <v>-9.0949470177292824E-13</v>
      </c>
      <c r="AO268" s="83">
        <f t="shared" si="130"/>
        <v>-9.0949470177292824E-13</v>
      </c>
      <c r="AP268" s="83">
        <f t="shared" si="130"/>
        <v>-9.0949470177292824E-13</v>
      </c>
      <c r="AQ268" s="83">
        <f t="shared" si="130"/>
        <v>-9.0949470177292824E-13</v>
      </c>
      <c r="AR268" s="83">
        <f t="shared" si="130"/>
        <v>-9.0949470177292824E-13</v>
      </c>
      <c r="AS268" s="83">
        <f t="shared" si="130"/>
        <v>-9.0949470177292824E-13</v>
      </c>
      <c r="AT268" s="83">
        <f t="shared" si="130"/>
        <v>-9.0949470177292824E-13</v>
      </c>
      <c r="AU268" s="83">
        <f t="shared" si="130"/>
        <v>-9.0949470177292824E-13</v>
      </c>
      <c r="AV268" s="83">
        <f t="shared" si="130"/>
        <v>-9.0949470177292824E-13</v>
      </c>
      <c r="AW268" s="83">
        <f t="shared" si="130"/>
        <v>-9.0949470177292824E-13</v>
      </c>
      <c r="AX268" s="83">
        <f t="shared" si="130"/>
        <v>-9.0949470177292824E-13</v>
      </c>
      <c r="AY268" s="83">
        <f t="shared" si="130"/>
        <v>-9.0949470177292824E-13</v>
      </c>
      <c r="AZ268" s="83">
        <f t="shared" si="130"/>
        <v>-9.0949470177292824E-13</v>
      </c>
      <c r="BA268" s="83">
        <f t="shared" si="130"/>
        <v>-9.0949470177292824E-13</v>
      </c>
      <c r="BB268" s="83">
        <f t="shared" si="130"/>
        <v>-9.0949470177292824E-13</v>
      </c>
      <c r="BC268" s="83">
        <f t="shared" si="130"/>
        <v>-9.0949470177292824E-13</v>
      </c>
      <c r="BD268" s="83">
        <f t="shared" si="130"/>
        <v>-9.0949470177292824E-13</v>
      </c>
      <c r="BE268" s="83">
        <f t="shared" si="130"/>
        <v>-9.0949470177292824E-13</v>
      </c>
      <c r="BF268" s="83">
        <f t="shared" si="130"/>
        <v>-9.0949470177292824E-13</v>
      </c>
      <c r="BG268" s="83">
        <f t="shared" si="130"/>
        <v>-9.0949470177292824E-13</v>
      </c>
      <c r="BH268" s="83">
        <f t="shared" si="130"/>
        <v>-9.0949470177292824E-13</v>
      </c>
    </row>
    <row r="269" spans="1:61" ht="12" customHeight="1" x14ac:dyDescent="0.25">
      <c r="A269" s="194" t="s">
        <v>133</v>
      </c>
      <c r="B269" s="194"/>
      <c r="C269" s="61">
        <f>$C$97</f>
        <v>2</v>
      </c>
      <c r="D269" s="195"/>
      <c r="G269" s="83">
        <f t="shared" ref="G269:BH269" ca="1" si="131">SUM(OFFSET(G268,0,0,1,-MIN($C269,G$91+1)))/$C269</f>
        <v>52.867665174827998</v>
      </c>
      <c r="H269" s="83">
        <f t="shared" ca="1" si="131"/>
        <v>204.65700606291139</v>
      </c>
      <c r="I269" s="83">
        <f t="shared" ca="1" si="131"/>
        <v>437.45704732717013</v>
      </c>
      <c r="J269" s="83">
        <f t="shared" ca="1" si="131"/>
        <v>698.84585239752562</v>
      </c>
      <c r="K269" s="83">
        <f t="shared" ca="1" si="131"/>
        <v>1029.7412879203835</v>
      </c>
      <c r="L269" s="83">
        <f t="shared" ca="1" si="131"/>
        <v>1490.4386769992511</v>
      </c>
      <c r="M269" s="83">
        <f t="shared" ca="1" si="131"/>
        <v>2117.627440813927</v>
      </c>
      <c r="N269" s="83">
        <f t="shared" ca="1" si="131"/>
        <v>2440.6197178205548</v>
      </c>
      <c r="O269" s="83">
        <f t="shared" ca="1" si="131"/>
        <v>2346.8515303551821</v>
      </c>
      <c r="P269" s="83">
        <f t="shared" ca="1" si="131"/>
        <v>2253.0833428898104</v>
      </c>
      <c r="Q269" s="83">
        <f t="shared" ca="1" si="131"/>
        <v>2159.3151554244378</v>
      </c>
      <c r="R269" s="83">
        <f t="shared" ca="1" si="131"/>
        <v>2065.5469679590656</v>
      </c>
      <c r="S269" s="83">
        <f t="shared" ca="1" si="131"/>
        <v>1971.7787804936934</v>
      </c>
      <c r="T269" s="83">
        <f t="shared" ca="1" si="131"/>
        <v>1878.0105930283207</v>
      </c>
      <c r="U269" s="83">
        <f t="shared" ca="1" si="131"/>
        <v>1784.2424055629485</v>
      </c>
      <c r="V269" s="83">
        <f t="shared" ca="1" si="131"/>
        <v>1690.4742180975759</v>
      </c>
      <c r="W269" s="83">
        <f t="shared" ca="1" si="131"/>
        <v>1596.7060306322037</v>
      </c>
      <c r="X269" s="83">
        <f t="shared" ca="1" si="131"/>
        <v>1502.937843166831</v>
      </c>
      <c r="Y269" s="83">
        <f t="shared" ca="1" si="131"/>
        <v>1409.1696557014589</v>
      </c>
      <c r="Z269" s="83">
        <f t="shared" ca="1" si="131"/>
        <v>1315.4014682360862</v>
      </c>
      <c r="AA269" s="83">
        <f t="shared" ca="1" si="131"/>
        <v>1221.633280770714</v>
      </c>
      <c r="AB269" s="83">
        <f t="shared" ca="1" si="131"/>
        <v>1127.8650933053414</v>
      </c>
      <c r="AC269" s="83">
        <f t="shared" ca="1" si="131"/>
        <v>1034.0969058399692</v>
      </c>
      <c r="AD269" s="83">
        <f t="shared" ca="1" si="131"/>
        <v>940.32871837459663</v>
      </c>
      <c r="AE269" s="83">
        <f t="shared" ca="1" si="131"/>
        <v>846.56053090922421</v>
      </c>
      <c r="AF269" s="83">
        <f t="shared" ca="1" si="131"/>
        <v>752.79234344385179</v>
      </c>
      <c r="AG269" s="83">
        <f t="shared" ca="1" si="131"/>
        <v>659.02415597847937</v>
      </c>
      <c r="AH269" s="83">
        <f t="shared" ca="1" si="131"/>
        <v>565.25596851310695</v>
      </c>
      <c r="AI269" s="83">
        <f t="shared" ca="1" si="131"/>
        <v>471.48778104773453</v>
      </c>
      <c r="AJ269" s="83">
        <f t="shared" ca="1" si="131"/>
        <v>377.71959358236211</v>
      </c>
      <c r="AK269" s="83">
        <f t="shared" ca="1" si="131"/>
        <v>283.95140611698969</v>
      </c>
      <c r="AL269" s="83">
        <f t="shared" ca="1" si="131"/>
        <v>190.18321865161732</v>
      </c>
      <c r="AM269" s="83">
        <f t="shared" ca="1" si="131"/>
        <v>101.21634385153722</v>
      </c>
      <c r="AN269" s="83">
        <f t="shared" ca="1" si="131"/>
        <v>29.566781392071206</v>
      </c>
      <c r="AO269" s="83">
        <f t="shared" ca="1" si="131"/>
        <v>-9.0949470177292824E-13</v>
      </c>
      <c r="AP269" s="83">
        <f t="shared" ca="1" si="131"/>
        <v>-9.0949470177292824E-13</v>
      </c>
      <c r="AQ269" s="83">
        <f t="shared" ca="1" si="131"/>
        <v>-9.0949470177292824E-13</v>
      </c>
      <c r="AR269" s="83">
        <f t="shared" ca="1" si="131"/>
        <v>-9.0949470177292824E-13</v>
      </c>
      <c r="AS269" s="83">
        <f t="shared" ca="1" si="131"/>
        <v>-9.0949470177292824E-13</v>
      </c>
      <c r="AT269" s="83">
        <f t="shared" ca="1" si="131"/>
        <v>-9.0949470177292824E-13</v>
      </c>
      <c r="AU269" s="83">
        <f t="shared" ca="1" si="131"/>
        <v>-9.0949470177292824E-13</v>
      </c>
      <c r="AV269" s="83">
        <f t="shared" ca="1" si="131"/>
        <v>-9.0949470177292824E-13</v>
      </c>
      <c r="AW269" s="83">
        <f t="shared" ca="1" si="131"/>
        <v>-9.0949470177292824E-13</v>
      </c>
      <c r="AX269" s="83">
        <f t="shared" ca="1" si="131"/>
        <v>-9.0949470177292824E-13</v>
      </c>
      <c r="AY269" s="83">
        <f t="shared" ca="1" si="131"/>
        <v>-9.0949470177292824E-13</v>
      </c>
      <c r="AZ269" s="83">
        <f t="shared" ca="1" si="131"/>
        <v>-9.0949470177292824E-13</v>
      </c>
      <c r="BA269" s="83">
        <f t="shared" ca="1" si="131"/>
        <v>-9.0949470177292824E-13</v>
      </c>
      <c r="BB269" s="83">
        <f t="shared" ca="1" si="131"/>
        <v>-9.0949470177292824E-13</v>
      </c>
      <c r="BC269" s="83">
        <f t="shared" ca="1" si="131"/>
        <v>-9.0949470177292824E-13</v>
      </c>
      <c r="BD269" s="83">
        <f t="shared" ca="1" si="131"/>
        <v>-9.0949470177292824E-13</v>
      </c>
      <c r="BE269" s="83">
        <f t="shared" ca="1" si="131"/>
        <v>-9.0949470177292824E-13</v>
      </c>
      <c r="BF269" s="83">
        <f t="shared" ca="1" si="131"/>
        <v>-9.0949470177292824E-13</v>
      </c>
      <c r="BG269" s="83">
        <f t="shared" ca="1" si="131"/>
        <v>-9.0949470177292824E-13</v>
      </c>
      <c r="BH269" s="83">
        <f t="shared" ca="1" si="131"/>
        <v>-9.0949470177292824E-13</v>
      </c>
    </row>
    <row r="270" spans="1:61" x14ac:dyDescent="0.25">
      <c r="A270" s="194" t="s">
        <v>140</v>
      </c>
      <c r="B270" s="194"/>
      <c r="C270" s="147">
        <f>$C$98</f>
        <v>0.46</v>
      </c>
      <c r="G270" s="83">
        <f t="shared" ref="G270:BG271" ca="1" si="132">G269*$C270</f>
        <v>24.319125980420878</v>
      </c>
      <c r="H270" s="83">
        <f t="shared" ca="1" si="132"/>
        <v>94.14222278893925</v>
      </c>
      <c r="I270" s="83">
        <f t="shared" ca="1" si="132"/>
        <v>201.23024177049828</v>
      </c>
      <c r="J270" s="83">
        <f t="shared" ca="1" si="132"/>
        <v>321.46909210286179</v>
      </c>
      <c r="K270" s="83">
        <f t="shared" ca="1" si="132"/>
        <v>473.6809924433764</v>
      </c>
      <c r="L270" s="83">
        <f t="shared" ca="1" si="132"/>
        <v>685.60179141965557</v>
      </c>
      <c r="M270" s="83">
        <f t="shared" ca="1" si="132"/>
        <v>974.10862277440651</v>
      </c>
      <c r="N270" s="83">
        <f t="shared" ca="1" si="132"/>
        <v>1122.6850701974552</v>
      </c>
      <c r="O270" s="83">
        <f t="shared" ca="1" si="132"/>
        <v>1079.5517039633839</v>
      </c>
      <c r="P270" s="83">
        <f t="shared" ca="1" si="132"/>
        <v>1036.4183377293127</v>
      </c>
      <c r="Q270" s="83">
        <f t="shared" ca="1" si="132"/>
        <v>993.28497149524139</v>
      </c>
      <c r="R270" s="83">
        <f t="shared" ca="1" si="132"/>
        <v>950.15160526117018</v>
      </c>
      <c r="S270" s="83">
        <f t="shared" ca="1" si="132"/>
        <v>907.01823902709896</v>
      </c>
      <c r="T270" s="83">
        <f t="shared" ca="1" si="132"/>
        <v>863.88487279302763</v>
      </c>
      <c r="U270" s="83">
        <f t="shared" ca="1" si="132"/>
        <v>820.75150655895641</v>
      </c>
      <c r="V270" s="83">
        <f t="shared" ca="1" si="132"/>
        <v>777.61814032488496</v>
      </c>
      <c r="W270" s="83">
        <f t="shared" ca="1" si="132"/>
        <v>734.48477409081374</v>
      </c>
      <c r="X270" s="83">
        <f t="shared" ca="1" si="132"/>
        <v>691.3514078567423</v>
      </c>
      <c r="Y270" s="83">
        <f t="shared" ca="1" si="132"/>
        <v>648.21804162267108</v>
      </c>
      <c r="Z270" s="83">
        <f t="shared" ca="1" si="132"/>
        <v>605.08467538859963</v>
      </c>
      <c r="AA270" s="83">
        <f t="shared" ca="1" si="132"/>
        <v>561.95130915452842</v>
      </c>
      <c r="AB270" s="83">
        <f t="shared" ca="1" si="132"/>
        <v>518.81794292045709</v>
      </c>
      <c r="AC270" s="83">
        <f t="shared" ca="1" si="132"/>
        <v>475.68457668638581</v>
      </c>
      <c r="AD270" s="83">
        <f t="shared" ca="1" si="132"/>
        <v>432.55121045231448</v>
      </c>
      <c r="AE270" s="83">
        <f t="shared" ca="1" si="132"/>
        <v>389.41784421824315</v>
      </c>
      <c r="AF270" s="83">
        <f t="shared" ca="1" si="132"/>
        <v>346.28447798417182</v>
      </c>
      <c r="AG270" s="83">
        <f t="shared" ca="1" si="132"/>
        <v>303.15111175010054</v>
      </c>
      <c r="AH270" s="83">
        <f t="shared" ca="1" si="132"/>
        <v>260.01774551602921</v>
      </c>
      <c r="AI270" s="83">
        <f t="shared" ca="1" si="132"/>
        <v>216.88437928195791</v>
      </c>
      <c r="AJ270" s="83">
        <f t="shared" ca="1" si="132"/>
        <v>173.75101304788657</v>
      </c>
      <c r="AK270" s="83">
        <f t="shared" ca="1" si="132"/>
        <v>130.61764681381527</v>
      </c>
      <c r="AL270" s="83">
        <f t="shared" ca="1" si="132"/>
        <v>87.484280579743967</v>
      </c>
      <c r="AM270" s="83">
        <f t="shared" ca="1" si="132"/>
        <v>46.559518171707126</v>
      </c>
      <c r="AN270" s="83">
        <f t="shared" ca="1" si="132"/>
        <v>13.600719440352755</v>
      </c>
      <c r="AO270" s="83">
        <f t="shared" ca="1" si="132"/>
        <v>-4.1836756281554701E-13</v>
      </c>
      <c r="AP270" s="83">
        <f t="shared" ca="1" si="132"/>
        <v>-4.1836756281554701E-13</v>
      </c>
      <c r="AQ270" s="83">
        <f t="shared" ca="1" si="132"/>
        <v>-4.1836756281554701E-13</v>
      </c>
      <c r="AR270" s="83">
        <f t="shared" ca="1" si="132"/>
        <v>-4.1836756281554701E-13</v>
      </c>
      <c r="AS270" s="83">
        <f t="shared" ca="1" si="132"/>
        <v>-4.1836756281554701E-13</v>
      </c>
      <c r="AT270" s="83">
        <f t="shared" ca="1" si="132"/>
        <v>-4.1836756281554701E-13</v>
      </c>
      <c r="AU270" s="83">
        <f t="shared" ca="1" si="132"/>
        <v>-4.1836756281554701E-13</v>
      </c>
      <c r="AV270" s="83">
        <f t="shared" ca="1" si="132"/>
        <v>-4.1836756281554701E-13</v>
      </c>
      <c r="AW270" s="83">
        <f t="shared" ca="1" si="132"/>
        <v>-4.1836756281554701E-13</v>
      </c>
      <c r="AX270" s="83">
        <f t="shared" ca="1" si="132"/>
        <v>-4.1836756281554701E-13</v>
      </c>
      <c r="AY270" s="83">
        <f t="shared" ca="1" si="132"/>
        <v>-4.1836756281554701E-13</v>
      </c>
      <c r="AZ270" s="83">
        <f t="shared" ca="1" si="132"/>
        <v>-4.1836756281554701E-13</v>
      </c>
      <c r="BA270" s="83">
        <f t="shared" ca="1" si="132"/>
        <v>-4.1836756281554701E-13</v>
      </c>
      <c r="BB270" s="83">
        <f t="shared" ca="1" si="132"/>
        <v>-4.1836756281554701E-13</v>
      </c>
      <c r="BC270" s="83">
        <f t="shared" ca="1" si="132"/>
        <v>-4.1836756281554701E-13</v>
      </c>
      <c r="BD270" s="83">
        <f t="shared" ca="1" si="132"/>
        <v>-4.1836756281554701E-13</v>
      </c>
      <c r="BE270" s="83">
        <f t="shared" ca="1" si="132"/>
        <v>-4.1836756281554701E-13</v>
      </c>
      <c r="BF270" s="83">
        <f t="shared" ca="1" si="132"/>
        <v>-4.1836756281554701E-13</v>
      </c>
      <c r="BG270" s="83">
        <f t="shared" ca="1" si="132"/>
        <v>-4.1836756281554701E-13</v>
      </c>
      <c r="BH270" s="83">
        <f ca="1">BH269*$C270</f>
        <v>-4.1836756281554701E-13</v>
      </c>
    </row>
    <row r="271" spans="1:61" x14ac:dyDescent="0.25">
      <c r="A271" s="194" t="s">
        <v>141</v>
      </c>
      <c r="B271" s="194"/>
      <c r="C271" s="147">
        <f>$C$99</f>
        <v>0.115</v>
      </c>
      <c r="G271" s="83">
        <f t="shared" ca="1" si="132"/>
        <v>2.796699487748401</v>
      </c>
      <c r="H271" s="83">
        <f t="shared" ca="1" si="132"/>
        <v>10.826355620728014</v>
      </c>
      <c r="I271" s="83">
        <f t="shared" ca="1" si="132"/>
        <v>23.141477803607302</v>
      </c>
      <c r="J271" s="83">
        <f t="shared" ca="1" si="132"/>
        <v>36.968945591829105</v>
      </c>
      <c r="K271" s="83">
        <f t="shared" ca="1" si="132"/>
        <v>54.473314130988285</v>
      </c>
      <c r="L271" s="83">
        <f t="shared" ca="1" si="132"/>
        <v>78.84420601326039</v>
      </c>
      <c r="M271" s="83">
        <f t="shared" ca="1" si="132"/>
        <v>112.02249161905675</v>
      </c>
      <c r="N271" s="83">
        <f t="shared" ca="1" si="132"/>
        <v>129.10878307270735</v>
      </c>
      <c r="O271" s="83">
        <f t="shared" ca="1" si="132"/>
        <v>124.14844595578916</v>
      </c>
      <c r="P271" s="83">
        <f t="shared" ca="1" si="132"/>
        <v>119.18810883887097</v>
      </c>
      <c r="Q271" s="83">
        <f t="shared" ca="1" si="132"/>
        <v>114.22777172195276</v>
      </c>
      <c r="R271" s="83">
        <f t="shared" ca="1" si="132"/>
        <v>109.26743460503458</v>
      </c>
      <c r="S271" s="83">
        <f t="shared" ca="1" si="132"/>
        <v>104.30709748811638</v>
      </c>
      <c r="T271" s="83">
        <f t="shared" ca="1" si="132"/>
        <v>99.346760371198187</v>
      </c>
      <c r="U271" s="83">
        <f t="shared" ca="1" si="132"/>
        <v>94.38642325427999</v>
      </c>
      <c r="V271" s="83">
        <f t="shared" ca="1" si="132"/>
        <v>89.426086137361779</v>
      </c>
      <c r="W271" s="83">
        <f t="shared" ca="1" si="132"/>
        <v>84.465749020443582</v>
      </c>
      <c r="X271" s="83">
        <f t="shared" ca="1" si="132"/>
        <v>79.505411903525371</v>
      </c>
      <c r="Y271" s="83">
        <f t="shared" ca="1" si="132"/>
        <v>74.545074786607174</v>
      </c>
      <c r="Z271" s="83">
        <f t="shared" ca="1" si="132"/>
        <v>69.584737669688963</v>
      </c>
      <c r="AA271" s="83">
        <f t="shared" ca="1" si="132"/>
        <v>64.624400552770766</v>
      </c>
      <c r="AB271" s="83">
        <f t="shared" ca="1" si="132"/>
        <v>59.664063435852569</v>
      </c>
      <c r="AC271" s="83">
        <f t="shared" ca="1" si="132"/>
        <v>54.703726318934372</v>
      </c>
      <c r="AD271" s="83">
        <f t="shared" ca="1" si="132"/>
        <v>49.743389202016168</v>
      </c>
      <c r="AE271" s="83">
        <f t="shared" ca="1" si="132"/>
        <v>44.783052085097964</v>
      </c>
      <c r="AF271" s="83">
        <f t="shared" ca="1" si="132"/>
        <v>39.82271496817976</v>
      </c>
      <c r="AG271" s="83">
        <f t="shared" ca="1" si="132"/>
        <v>34.862377851261563</v>
      </c>
      <c r="AH271" s="83">
        <f t="shared" ca="1" si="132"/>
        <v>29.902040734343359</v>
      </c>
      <c r="AI271" s="83">
        <f t="shared" ca="1" si="132"/>
        <v>24.941703617425159</v>
      </c>
      <c r="AJ271" s="83">
        <f t="shared" ca="1" si="132"/>
        <v>19.981366500506958</v>
      </c>
      <c r="AK271" s="83">
        <f t="shared" ca="1" si="132"/>
        <v>15.021029383588756</v>
      </c>
      <c r="AL271" s="83">
        <f t="shared" ca="1" si="132"/>
        <v>10.060692266670557</v>
      </c>
      <c r="AM271" s="83">
        <f t="shared" ca="1" si="132"/>
        <v>5.3543445897463195</v>
      </c>
      <c r="AN271" s="83">
        <f t="shared" ca="1" si="132"/>
        <v>1.5640827356405669</v>
      </c>
      <c r="AO271" s="83">
        <f t="shared" ca="1" si="132"/>
        <v>-4.8112269723787906E-14</v>
      </c>
      <c r="AP271" s="83">
        <f t="shared" ca="1" si="132"/>
        <v>-4.8112269723787906E-14</v>
      </c>
      <c r="AQ271" s="83">
        <f t="shared" ca="1" si="132"/>
        <v>-4.8112269723787906E-14</v>
      </c>
      <c r="AR271" s="83">
        <f t="shared" ca="1" si="132"/>
        <v>-4.8112269723787906E-14</v>
      </c>
      <c r="AS271" s="83">
        <f t="shared" ca="1" si="132"/>
        <v>-4.8112269723787906E-14</v>
      </c>
      <c r="AT271" s="83">
        <f t="shared" ca="1" si="132"/>
        <v>-4.8112269723787906E-14</v>
      </c>
      <c r="AU271" s="83">
        <f t="shared" ca="1" si="132"/>
        <v>-4.8112269723787906E-14</v>
      </c>
      <c r="AV271" s="83">
        <f t="shared" ca="1" si="132"/>
        <v>-4.8112269723787906E-14</v>
      </c>
      <c r="AW271" s="83">
        <f t="shared" ca="1" si="132"/>
        <v>-4.8112269723787906E-14</v>
      </c>
      <c r="AX271" s="83">
        <f t="shared" ca="1" si="132"/>
        <v>-4.8112269723787906E-14</v>
      </c>
      <c r="AY271" s="83">
        <f t="shared" ca="1" si="132"/>
        <v>-4.8112269723787906E-14</v>
      </c>
      <c r="AZ271" s="83">
        <f t="shared" ca="1" si="132"/>
        <v>-4.8112269723787906E-14</v>
      </c>
      <c r="BA271" s="83">
        <f t="shared" ca="1" si="132"/>
        <v>-4.8112269723787906E-14</v>
      </c>
      <c r="BB271" s="83">
        <f t="shared" ca="1" si="132"/>
        <v>-4.8112269723787906E-14</v>
      </c>
      <c r="BC271" s="83">
        <f t="shared" ca="1" si="132"/>
        <v>-4.8112269723787906E-14</v>
      </c>
      <c r="BD271" s="83">
        <f t="shared" ca="1" si="132"/>
        <v>-4.8112269723787906E-14</v>
      </c>
      <c r="BE271" s="83">
        <f t="shared" ca="1" si="132"/>
        <v>-4.8112269723787906E-14</v>
      </c>
      <c r="BF271" s="83">
        <f t="shared" ca="1" si="132"/>
        <v>-4.8112269723787906E-14</v>
      </c>
      <c r="BG271" s="83">
        <f t="shared" ca="1" si="132"/>
        <v>-4.8112269723787906E-14</v>
      </c>
      <c r="BH271" s="83">
        <f ca="1">BH270*$C271</f>
        <v>-4.8112269723787906E-14</v>
      </c>
    </row>
    <row r="273" spans="1:61" x14ac:dyDescent="0.25">
      <c r="A273" s="196" t="str">
        <f>A$18</f>
        <v>Feeder Hardening</v>
      </c>
      <c r="B273" s="196"/>
    </row>
    <row r="274" spans="1:61" x14ac:dyDescent="0.25">
      <c r="A274" s="197" t="s">
        <v>132</v>
      </c>
      <c r="B274" s="197"/>
      <c r="G274" s="171">
        <f>G$96</f>
        <v>0.95</v>
      </c>
      <c r="H274" s="171">
        <f t="shared" ref="H274:M274" si="133">H$96</f>
        <v>0.98</v>
      </c>
      <c r="I274" s="171">
        <f t="shared" si="133"/>
        <v>0.96</v>
      </c>
      <c r="J274" s="171">
        <f t="shared" si="133"/>
        <v>0.96</v>
      </c>
      <c r="K274" s="171">
        <f t="shared" si="133"/>
        <v>0.96</v>
      </c>
      <c r="L274" s="171">
        <f t="shared" si="133"/>
        <v>0.96</v>
      </c>
      <c r="M274" s="171">
        <f t="shared" si="133"/>
        <v>0.96</v>
      </c>
      <c r="N274" s="171"/>
    </row>
    <row r="275" spans="1:61" x14ac:dyDescent="0.25">
      <c r="A275" s="197" t="s">
        <v>109</v>
      </c>
      <c r="B275" s="197"/>
      <c r="D275" s="144">
        <f>SUM(G275:N275)</f>
        <v>1960.7801747523999</v>
      </c>
      <c r="G275" s="144">
        <f>G$18*G274</f>
        <v>45.745351671999998</v>
      </c>
      <c r="H275" s="144">
        <f t="shared" ref="H275:N275" si="134">H$18*H274</f>
        <v>97.679686549199999</v>
      </c>
      <c r="I275" s="144">
        <f t="shared" si="134"/>
        <v>148.78974010559998</v>
      </c>
      <c r="J275" s="144">
        <f t="shared" si="134"/>
        <v>170.8298418912</v>
      </c>
      <c r="K275" s="144">
        <f t="shared" si="134"/>
        <v>336</v>
      </c>
      <c r="L275" s="144">
        <f t="shared" si="134"/>
        <v>456</v>
      </c>
      <c r="M275" s="144">
        <f t="shared" si="134"/>
        <v>705.73555453439997</v>
      </c>
      <c r="N275" s="144">
        <f t="shared" si="134"/>
        <v>0</v>
      </c>
    </row>
    <row r="276" spans="1:61" x14ac:dyDescent="0.25">
      <c r="A276" s="197" t="s">
        <v>110</v>
      </c>
      <c r="B276" s="197"/>
      <c r="G276" s="144">
        <f t="shared" ref="G276:N276" si="135">+F276+G275</f>
        <v>45.745351671999998</v>
      </c>
      <c r="H276" s="144">
        <f t="shared" si="135"/>
        <v>143.4250382212</v>
      </c>
      <c r="I276" s="144">
        <f t="shared" si="135"/>
        <v>292.2147783268</v>
      </c>
      <c r="J276" s="144">
        <f t="shared" si="135"/>
        <v>463.04462021799998</v>
      </c>
      <c r="K276" s="144">
        <f t="shared" si="135"/>
        <v>799.04462021799998</v>
      </c>
      <c r="L276" s="144">
        <f t="shared" si="135"/>
        <v>1255.0446202180001</v>
      </c>
      <c r="M276" s="144">
        <f t="shared" si="135"/>
        <v>1960.7801747523999</v>
      </c>
      <c r="N276" s="144">
        <f t="shared" si="135"/>
        <v>1960.7801747523999</v>
      </c>
    </row>
    <row r="277" spans="1:61" x14ac:dyDescent="0.25">
      <c r="A277" s="197"/>
      <c r="B277" s="197"/>
    </row>
    <row r="278" spans="1:61" x14ac:dyDescent="0.25">
      <c r="A278" s="198" t="s">
        <v>111</v>
      </c>
      <c r="B278" s="198"/>
      <c r="G278" s="144">
        <f t="shared" ref="G278:BH278" si="136">F281</f>
        <v>0</v>
      </c>
      <c r="H278" s="144">
        <f t="shared" si="136"/>
        <v>44.190009715152001</v>
      </c>
      <c r="I278" s="144">
        <f t="shared" si="136"/>
        <v>136.99324496483121</v>
      </c>
      <c r="J278" s="144">
        <f t="shared" si="136"/>
        <v>275.84768260732</v>
      </c>
      <c r="K278" s="144">
        <f t="shared" si="136"/>
        <v>430.93400741110804</v>
      </c>
      <c r="L278" s="144">
        <f t="shared" si="136"/>
        <v>739.76649032369608</v>
      </c>
      <c r="M278" s="144">
        <f t="shared" si="136"/>
        <v>1153.094973236284</v>
      </c>
      <c r="N278" s="144">
        <f t="shared" si="136"/>
        <v>1792.1640018291025</v>
      </c>
      <c r="O278" s="144">
        <f t="shared" si="136"/>
        <v>1725.497475887521</v>
      </c>
      <c r="P278" s="144">
        <f t="shared" si="136"/>
        <v>1658.8309499459394</v>
      </c>
      <c r="Q278" s="144">
        <f t="shared" si="136"/>
        <v>1592.1644240043579</v>
      </c>
      <c r="R278" s="144">
        <f t="shared" si="136"/>
        <v>1525.4978980627764</v>
      </c>
      <c r="S278" s="144">
        <f t="shared" si="136"/>
        <v>1458.8313721211948</v>
      </c>
      <c r="T278" s="144">
        <f t="shared" si="136"/>
        <v>1392.1648461796133</v>
      </c>
      <c r="U278" s="144">
        <f t="shared" si="136"/>
        <v>1325.4983202380317</v>
      </c>
      <c r="V278" s="144">
        <f t="shared" si="136"/>
        <v>1258.8317942964502</v>
      </c>
      <c r="W278" s="144">
        <f t="shared" si="136"/>
        <v>1192.1652683548687</v>
      </c>
      <c r="X278" s="144">
        <f t="shared" si="136"/>
        <v>1125.4987424132871</v>
      </c>
      <c r="Y278" s="144">
        <f t="shared" si="136"/>
        <v>1058.8322164717056</v>
      </c>
      <c r="Z278" s="144">
        <f t="shared" si="136"/>
        <v>992.16569053012404</v>
      </c>
      <c r="AA278" s="144">
        <f t="shared" si="136"/>
        <v>925.4991645885425</v>
      </c>
      <c r="AB278" s="144">
        <f t="shared" si="136"/>
        <v>858.83263864696096</v>
      </c>
      <c r="AC278" s="144">
        <f t="shared" si="136"/>
        <v>792.16611270537942</v>
      </c>
      <c r="AD278" s="144">
        <f t="shared" si="136"/>
        <v>725.49958676379788</v>
      </c>
      <c r="AE278" s="144">
        <f t="shared" si="136"/>
        <v>658.83306082221634</v>
      </c>
      <c r="AF278" s="144">
        <f t="shared" si="136"/>
        <v>592.1665348806348</v>
      </c>
      <c r="AG278" s="144">
        <f t="shared" si="136"/>
        <v>525.50000893905326</v>
      </c>
      <c r="AH278" s="144">
        <f t="shared" si="136"/>
        <v>458.83348299747166</v>
      </c>
      <c r="AI278" s="144">
        <f t="shared" si="136"/>
        <v>392.16695705589007</v>
      </c>
      <c r="AJ278" s="144">
        <f t="shared" si="136"/>
        <v>325.50043111430847</v>
      </c>
      <c r="AK278" s="144">
        <f t="shared" si="136"/>
        <v>258.83390517272687</v>
      </c>
      <c r="AL278" s="144">
        <f t="shared" si="136"/>
        <v>192.16737923114528</v>
      </c>
      <c r="AM278" s="144">
        <f t="shared" si="136"/>
        <v>125.50085328956368</v>
      </c>
      <c r="AN278" s="144">
        <f t="shared" si="136"/>
        <v>58.834327347982082</v>
      </c>
      <c r="AO278" s="144">
        <f t="shared" si="136"/>
        <v>5.6843418860808015E-14</v>
      </c>
      <c r="AP278" s="144">
        <f t="shared" si="136"/>
        <v>5.6843418860808015E-14</v>
      </c>
      <c r="AQ278" s="144">
        <f t="shared" si="136"/>
        <v>5.6843418860808015E-14</v>
      </c>
      <c r="AR278" s="144">
        <f t="shared" si="136"/>
        <v>5.6843418860808015E-14</v>
      </c>
      <c r="AS278" s="144">
        <f t="shared" si="136"/>
        <v>5.6843418860808015E-14</v>
      </c>
      <c r="AT278" s="144">
        <f t="shared" si="136"/>
        <v>5.6843418860808015E-14</v>
      </c>
      <c r="AU278" s="144">
        <f t="shared" si="136"/>
        <v>5.6843418860808015E-14</v>
      </c>
      <c r="AV278" s="144">
        <f t="shared" si="136"/>
        <v>5.6843418860808015E-14</v>
      </c>
      <c r="AW278" s="144">
        <f t="shared" si="136"/>
        <v>5.6843418860808015E-14</v>
      </c>
      <c r="AX278" s="144">
        <f t="shared" si="136"/>
        <v>5.6843418860808015E-14</v>
      </c>
      <c r="AY278" s="144">
        <f t="shared" si="136"/>
        <v>5.6843418860808015E-14</v>
      </c>
      <c r="AZ278" s="144">
        <f t="shared" si="136"/>
        <v>5.6843418860808015E-14</v>
      </c>
      <c r="BA278" s="144">
        <f t="shared" si="136"/>
        <v>5.6843418860808015E-14</v>
      </c>
      <c r="BB278" s="144">
        <f t="shared" si="136"/>
        <v>5.6843418860808015E-14</v>
      </c>
      <c r="BC278" s="144">
        <f t="shared" si="136"/>
        <v>5.6843418860808015E-14</v>
      </c>
      <c r="BD278" s="144">
        <f t="shared" si="136"/>
        <v>5.6843418860808015E-14</v>
      </c>
      <c r="BE278" s="144">
        <f t="shared" si="136"/>
        <v>5.6843418860808015E-14</v>
      </c>
      <c r="BF278" s="144">
        <f t="shared" si="136"/>
        <v>5.6843418860808015E-14</v>
      </c>
      <c r="BG278" s="144">
        <f t="shared" si="136"/>
        <v>5.6843418860808015E-14</v>
      </c>
      <c r="BH278" s="144">
        <f t="shared" si="136"/>
        <v>5.6843418860808015E-14</v>
      </c>
      <c r="BI278" s="144"/>
    </row>
    <row r="279" spans="1:61" x14ac:dyDescent="0.25">
      <c r="A279" s="198" t="s">
        <v>112</v>
      </c>
      <c r="B279" s="198"/>
      <c r="D279" s="144">
        <f>SUM(G279:N279)</f>
        <v>1960.7801747523999</v>
      </c>
      <c r="E279" s="144"/>
      <c r="F279" s="144"/>
      <c r="G279" s="144">
        <f>G275</f>
        <v>45.745351671999998</v>
      </c>
      <c r="H279" s="144">
        <f>H275</f>
        <v>97.679686549199999</v>
      </c>
      <c r="I279" s="144">
        <f>I275</f>
        <v>148.78974010559998</v>
      </c>
      <c r="J279" s="144">
        <f t="shared" ref="J279:BH279" si="137">J275</f>
        <v>170.8298418912</v>
      </c>
      <c r="K279" s="144">
        <f t="shared" si="137"/>
        <v>336</v>
      </c>
      <c r="L279" s="144">
        <f t="shared" si="137"/>
        <v>456</v>
      </c>
      <c r="M279" s="144">
        <f t="shared" si="137"/>
        <v>705.73555453439997</v>
      </c>
      <c r="N279" s="144">
        <f t="shared" si="137"/>
        <v>0</v>
      </c>
      <c r="O279" s="144">
        <f t="shared" si="137"/>
        <v>0</v>
      </c>
      <c r="P279" s="144">
        <f t="shared" si="137"/>
        <v>0</v>
      </c>
      <c r="Q279" s="144">
        <f t="shared" si="137"/>
        <v>0</v>
      </c>
      <c r="R279" s="144">
        <f t="shared" si="137"/>
        <v>0</v>
      </c>
      <c r="S279" s="144">
        <f t="shared" si="137"/>
        <v>0</v>
      </c>
      <c r="T279" s="144">
        <f t="shared" si="137"/>
        <v>0</v>
      </c>
      <c r="U279" s="144">
        <f t="shared" si="137"/>
        <v>0</v>
      </c>
      <c r="V279" s="144">
        <f t="shared" si="137"/>
        <v>0</v>
      </c>
      <c r="W279" s="144">
        <f t="shared" si="137"/>
        <v>0</v>
      </c>
      <c r="X279" s="144">
        <f t="shared" si="137"/>
        <v>0</v>
      </c>
      <c r="Y279" s="144">
        <f t="shared" si="137"/>
        <v>0</v>
      </c>
      <c r="Z279" s="144">
        <f t="shared" si="137"/>
        <v>0</v>
      </c>
      <c r="AA279" s="144">
        <f t="shared" si="137"/>
        <v>0</v>
      </c>
      <c r="AB279" s="144">
        <f t="shared" si="137"/>
        <v>0</v>
      </c>
      <c r="AC279" s="144">
        <f t="shared" si="137"/>
        <v>0</v>
      </c>
      <c r="AD279" s="144">
        <f t="shared" si="137"/>
        <v>0</v>
      </c>
      <c r="AE279" s="144">
        <f t="shared" si="137"/>
        <v>0</v>
      </c>
      <c r="AF279" s="144">
        <f t="shared" si="137"/>
        <v>0</v>
      </c>
      <c r="AG279" s="144">
        <f t="shared" si="137"/>
        <v>0</v>
      </c>
      <c r="AH279" s="144">
        <f t="shared" si="137"/>
        <v>0</v>
      </c>
      <c r="AI279" s="144">
        <f t="shared" si="137"/>
        <v>0</v>
      </c>
      <c r="AJ279" s="144">
        <f t="shared" si="137"/>
        <v>0</v>
      </c>
      <c r="AK279" s="144">
        <f t="shared" si="137"/>
        <v>0</v>
      </c>
      <c r="AL279" s="144">
        <f t="shared" si="137"/>
        <v>0</v>
      </c>
      <c r="AM279" s="144">
        <f t="shared" si="137"/>
        <v>0</v>
      </c>
      <c r="AN279" s="144">
        <f t="shared" si="137"/>
        <v>0</v>
      </c>
      <c r="AO279" s="144">
        <f t="shared" si="137"/>
        <v>0</v>
      </c>
      <c r="AP279" s="144">
        <f t="shared" si="137"/>
        <v>0</v>
      </c>
      <c r="AQ279" s="144">
        <f t="shared" si="137"/>
        <v>0</v>
      </c>
      <c r="AR279" s="144">
        <f t="shared" si="137"/>
        <v>0</v>
      </c>
      <c r="AS279" s="144">
        <f t="shared" si="137"/>
        <v>0</v>
      </c>
      <c r="AT279" s="144">
        <f t="shared" si="137"/>
        <v>0</v>
      </c>
      <c r="AU279" s="144">
        <f t="shared" si="137"/>
        <v>0</v>
      </c>
      <c r="AV279" s="144">
        <f t="shared" si="137"/>
        <v>0</v>
      </c>
      <c r="AW279" s="144">
        <f t="shared" si="137"/>
        <v>0</v>
      </c>
      <c r="AX279" s="144">
        <f t="shared" si="137"/>
        <v>0</v>
      </c>
      <c r="AY279" s="144">
        <f t="shared" si="137"/>
        <v>0</v>
      </c>
      <c r="AZ279" s="144">
        <f t="shared" si="137"/>
        <v>0</v>
      </c>
      <c r="BA279" s="144">
        <f t="shared" si="137"/>
        <v>0</v>
      </c>
      <c r="BB279" s="144">
        <f t="shared" si="137"/>
        <v>0</v>
      </c>
      <c r="BC279" s="144">
        <f t="shared" si="137"/>
        <v>0</v>
      </c>
      <c r="BD279" s="144">
        <f t="shared" si="137"/>
        <v>0</v>
      </c>
      <c r="BE279" s="144">
        <f t="shared" si="137"/>
        <v>0</v>
      </c>
      <c r="BF279" s="144">
        <f t="shared" si="137"/>
        <v>0</v>
      </c>
      <c r="BG279" s="144">
        <f t="shared" si="137"/>
        <v>0</v>
      </c>
      <c r="BH279" s="144">
        <f t="shared" si="137"/>
        <v>0</v>
      </c>
      <c r="BI279" s="144"/>
    </row>
    <row r="280" spans="1:61" x14ac:dyDescent="0.25">
      <c r="A280" s="198" t="s">
        <v>113</v>
      </c>
      <c r="B280" s="198"/>
      <c r="C280" s="147">
        <f>C18</f>
        <v>3.4000000000000002E-2</v>
      </c>
      <c r="D280" s="144">
        <f>SUM(G280:BH280)</f>
        <v>-1960.7801747523999</v>
      </c>
      <c r="G280" s="144">
        <f>MAX(-SUM($F275:G275)*$C280,-SUM($F275:G275)-SUM($E280:F280))</f>
        <v>-1.555341956848</v>
      </c>
      <c r="H280" s="144">
        <f>MAX(-SUM($F275:H275)*$C280,-SUM($F275:H275)-SUM($E280:G280))</f>
        <v>-4.8764512995208005</v>
      </c>
      <c r="I280" s="144">
        <f>MAX(-SUM($F275:I275)*$C280,-SUM($F275:I275)-SUM($E280:H280))</f>
        <v>-9.935302463111201</v>
      </c>
      <c r="J280" s="144">
        <f>MAX(-SUM($F275:J275)*$C280,-SUM($F275:J275)-SUM($E280:I280))</f>
        <v>-15.743517087412</v>
      </c>
      <c r="K280" s="144">
        <f>MAX(-SUM($F275:K275)*$C280,-SUM($F275:K275)-SUM($E280:J280))</f>
        <v>-27.167517087412001</v>
      </c>
      <c r="L280" s="144">
        <f>MAX(-SUM($F275:L275)*$C280,-SUM($F275:L275)-SUM($E280:K280))</f>
        <v>-42.671517087412006</v>
      </c>
      <c r="M280" s="144">
        <f>MAX(-SUM($F275:M275)*$C280,-SUM($F275:M275)-SUM($E280:L280))</f>
        <v>-66.666525941581597</v>
      </c>
      <c r="N280" s="144">
        <f>MAX(-SUM($F275:N275)*$C280,-SUM($F275:N275)-SUM($E280:M280))</f>
        <v>-66.666525941581597</v>
      </c>
      <c r="O280" s="144">
        <f>MAX(-SUM($F275:O275)*$C280,-SUM($F275:O275)-SUM($E280:N280))</f>
        <v>-66.666525941581597</v>
      </c>
      <c r="P280" s="144">
        <f>MAX(-SUM($F275:P275)*$C280,-SUM($F275:P275)-SUM($E280:O280))</f>
        <v>-66.666525941581597</v>
      </c>
      <c r="Q280" s="144">
        <f>MAX(-SUM($F275:Q275)*$C280,-SUM($F275:Q275)-SUM($E280:P280))</f>
        <v>-66.666525941581597</v>
      </c>
      <c r="R280" s="144">
        <f>MAX(-SUM($F275:R275)*$C280,-SUM($F275:R275)-SUM($E280:Q280))</f>
        <v>-66.666525941581597</v>
      </c>
      <c r="S280" s="144">
        <f>MAX(-SUM($F275:S275)*$C280,-SUM($F275:S275)-SUM($E280:R280))</f>
        <v>-66.666525941581597</v>
      </c>
      <c r="T280" s="144">
        <f>MAX(-SUM($F275:T275)*$C280,-SUM($F275:T275)-SUM($E280:S280))</f>
        <v>-66.666525941581597</v>
      </c>
      <c r="U280" s="144">
        <f>MAX(-SUM($F275:U275)*$C280,-SUM($F275:U275)-SUM($E280:T280))</f>
        <v>-66.666525941581597</v>
      </c>
      <c r="V280" s="144">
        <f>MAX(-SUM($F275:V275)*$C280,-SUM($F275:V275)-SUM($E280:U280))</f>
        <v>-66.666525941581597</v>
      </c>
      <c r="W280" s="144">
        <f>MAX(-SUM($F275:W275)*$C280,-SUM($F275:W275)-SUM($E280:V280))</f>
        <v>-66.666525941581597</v>
      </c>
      <c r="X280" s="144">
        <f>MAX(-SUM($F275:X275)*$C280,-SUM($F275:X275)-SUM($E280:W280))</f>
        <v>-66.666525941581597</v>
      </c>
      <c r="Y280" s="144">
        <f>MAX(-SUM($F275:Y275)*$C280,-SUM($F275:Y275)-SUM($E280:X280))</f>
        <v>-66.666525941581597</v>
      </c>
      <c r="Z280" s="144">
        <f>MAX(-SUM($F275:Z275)*$C280,-SUM($F275:Z275)-SUM($E280:Y280))</f>
        <v>-66.666525941581597</v>
      </c>
      <c r="AA280" s="144">
        <f>MAX(-SUM($F275:AA275)*$C280,-SUM($F275:AA275)-SUM($E280:Z280))</f>
        <v>-66.666525941581597</v>
      </c>
      <c r="AB280" s="144">
        <f>MAX(-SUM($F275:AB275)*$C280,-SUM($F275:AB275)-SUM($E280:AA280))</f>
        <v>-66.666525941581597</v>
      </c>
      <c r="AC280" s="144">
        <f>MAX(-SUM($F275:AC275)*$C280,-SUM($F275:AC275)-SUM($E280:AB280))</f>
        <v>-66.666525941581597</v>
      </c>
      <c r="AD280" s="144">
        <f>MAX(-SUM($F275:AD275)*$C280,-SUM($F275:AD275)-SUM($E280:AC280))</f>
        <v>-66.666525941581597</v>
      </c>
      <c r="AE280" s="144">
        <f>MAX(-SUM($F275:AE275)*$C280,-SUM($F275:AE275)-SUM($E280:AD280))</f>
        <v>-66.666525941581597</v>
      </c>
      <c r="AF280" s="144">
        <f>MAX(-SUM($F275:AF275)*$C280,-SUM($F275:AF275)-SUM($E280:AE280))</f>
        <v>-66.666525941581597</v>
      </c>
      <c r="AG280" s="144">
        <f>MAX(-SUM($F275:AG275)*$C280,-SUM($F275:AG275)-SUM($E280:AF280))</f>
        <v>-66.666525941581597</v>
      </c>
      <c r="AH280" s="144">
        <f>MAX(-SUM($F275:AH275)*$C280,-SUM($F275:AH275)-SUM($E280:AG280))</f>
        <v>-66.666525941581597</v>
      </c>
      <c r="AI280" s="144">
        <f>MAX(-SUM($F275:AI275)*$C280,-SUM($F275:AI275)-SUM($E280:AH280))</f>
        <v>-66.666525941581597</v>
      </c>
      <c r="AJ280" s="144">
        <f>MAX(-SUM($F275:AJ275)*$C280,-SUM($F275:AJ275)-SUM($E280:AI280))</f>
        <v>-66.666525941581597</v>
      </c>
      <c r="AK280" s="144">
        <f>MAX(-SUM($F275:AK275)*$C280,-SUM($F275:AK275)-SUM($E280:AJ280))</f>
        <v>-66.666525941581597</v>
      </c>
      <c r="AL280" s="144">
        <f>MAX(-SUM($F275:AL275)*$C280,-SUM($F275:AL275)-SUM($E280:AK280))</f>
        <v>-66.666525941581597</v>
      </c>
      <c r="AM280" s="144">
        <f>MAX(-SUM($F275:AM275)*$C280,-SUM($F275:AM275)-SUM($E280:AL280))</f>
        <v>-66.666525941581597</v>
      </c>
      <c r="AN280" s="144">
        <f>MAX(-SUM($F275:AN275)*$C280,-SUM($F275:AN275)-SUM($E280:AM280))</f>
        <v>-58.834327347982025</v>
      </c>
      <c r="AO280" s="144">
        <f>MAX(-SUM($F275:AO275)*$C280,-SUM($F275:AO275)-SUM($E280:AN280))</f>
        <v>0</v>
      </c>
      <c r="AP280" s="144">
        <f>MAX(-SUM($F275:AP275)*$C280,-SUM($F275:AP275)-SUM($E280:AO280))</f>
        <v>0</v>
      </c>
      <c r="AQ280" s="144">
        <f>MAX(-SUM($F275:AQ275)*$C280,-SUM($F275:AQ275)-SUM($E280:AP280))</f>
        <v>0</v>
      </c>
      <c r="AR280" s="144">
        <f>MAX(-SUM($F275:AR275)*$C280,-SUM($F275:AR275)-SUM($E280:AQ280))</f>
        <v>0</v>
      </c>
      <c r="AS280" s="144">
        <f>MAX(-SUM($F275:AS275)*$C280,-SUM($F275:AS275)-SUM($E280:AR280))</f>
        <v>0</v>
      </c>
      <c r="AT280" s="144">
        <f>MAX(-SUM($F275:AT275)*$C280,-SUM($F275:AT275)-SUM($E280:AS280))</f>
        <v>0</v>
      </c>
      <c r="AU280" s="144">
        <f>MAX(-SUM($F275:AU275)*$C280,-SUM($F275:AU275)-SUM($E280:AT280))</f>
        <v>0</v>
      </c>
      <c r="AV280" s="144">
        <f>MAX(-SUM($F275:AV275)*$C280,-SUM($F275:AV275)-SUM($E280:AU280))</f>
        <v>0</v>
      </c>
      <c r="AW280" s="144">
        <f>MAX(-SUM($F275:AW275)*$C280,-SUM($F275:AW275)-SUM($E280:AV280))</f>
        <v>0</v>
      </c>
      <c r="AX280" s="144">
        <f>MAX(-SUM($F275:AX275)*$C280,-SUM($F275:AX275)-SUM($E280:AW280))</f>
        <v>0</v>
      </c>
      <c r="AY280" s="144">
        <f>MAX(-SUM($F275:AY275)*$C280,-SUM($F275:AY275)-SUM($E280:AX280))</f>
        <v>0</v>
      </c>
      <c r="AZ280" s="144">
        <f>MAX(-SUM($F275:AZ275)*$C280,-SUM($F275:AZ275)-SUM($E280:AY280))</f>
        <v>0</v>
      </c>
      <c r="BA280" s="144">
        <f>MAX(-SUM($F275:BA275)*$C280,-SUM($F275:BA275)-SUM($E280:AZ280))</f>
        <v>0</v>
      </c>
      <c r="BB280" s="144">
        <f>MAX(-SUM($F275:BB275)*$C280,-SUM($F275:BB275)-SUM($E280:BA280))</f>
        <v>0</v>
      </c>
      <c r="BC280" s="144">
        <f>MAX(-SUM($F275:BC275)*$C280,-SUM($F275:BC275)-SUM($E280:BB280))</f>
        <v>0</v>
      </c>
      <c r="BD280" s="144">
        <f>MAX(-SUM($F275:BD275)*$C280,-SUM($F275:BD275)-SUM($E280:BC280))</f>
        <v>0</v>
      </c>
      <c r="BE280" s="144">
        <f>MAX(-SUM($F275:BE275)*$C280,-SUM($F275:BE275)-SUM($E280:BD280))</f>
        <v>0</v>
      </c>
      <c r="BF280" s="144">
        <f>MAX(-SUM($F275:BF275)*$C280,-SUM($F275:BF275)-SUM($E280:BE280))</f>
        <v>0</v>
      </c>
      <c r="BG280" s="144">
        <f>MAX(-SUM($F275:BG275)*$C280,-SUM($F275:BG275)-SUM($E280:BF280))</f>
        <v>0</v>
      </c>
      <c r="BH280" s="144">
        <f>MAX(-SUM($F275:BH275)*$C280,-SUM($F275:BH275)-SUM($E280:BG280))</f>
        <v>0</v>
      </c>
      <c r="BI280" s="144"/>
    </row>
    <row r="281" spans="1:61" x14ac:dyDescent="0.25">
      <c r="A281" s="199" t="s">
        <v>114</v>
      </c>
      <c r="B281" s="199"/>
      <c r="D281" s="92">
        <f>SUM(D278:D280)</f>
        <v>0</v>
      </c>
      <c r="G281" s="92">
        <f>SUM(G278:G280)</f>
        <v>44.190009715152001</v>
      </c>
      <c r="H281" s="92">
        <f>SUM(H278:H280)</f>
        <v>136.99324496483121</v>
      </c>
      <c r="I281" s="92">
        <f>SUM(I278:I280)</f>
        <v>275.84768260732</v>
      </c>
      <c r="J281" s="92">
        <f t="shared" ref="J281:BH281" si="138">SUM(J278:J280)</f>
        <v>430.93400741110804</v>
      </c>
      <c r="K281" s="92">
        <f t="shared" si="138"/>
        <v>739.76649032369608</v>
      </c>
      <c r="L281" s="92">
        <f t="shared" si="138"/>
        <v>1153.094973236284</v>
      </c>
      <c r="M281" s="92">
        <f t="shared" si="138"/>
        <v>1792.1640018291025</v>
      </c>
      <c r="N281" s="92">
        <f t="shared" si="138"/>
        <v>1725.497475887521</v>
      </c>
      <c r="O281" s="92">
        <f t="shared" si="138"/>
        <v>1658.8309499459394</v>
      </c>
      <c r="P281" s="92">
        <f t="shared" si="138"/>
        <v>1592.1644240043579</v>
      </c>
      <c r="Q281" s="92">
        <f t="shared" si="138"/>
        <v>1525.4978980627764</v>
      </c>
      <c r="R281" s="92">
        <f t="shared" si="138"/>
        <v>1458.8313721211948</v>
      </c>
      <c r="S281" s="92">
        <f t="shared" si="138"/>
        <v>1392.1648461796133</v>
      </c>
      <c r="T281" s="92">
        <f t="shared" si="138"/>
        <v>1325.4983202380317</v>
      </c>
      <c r="U281" s="92">
        <f t="shared" si="138"/>
        <v>1258.8317942964502</v>
      </c>
      <c r="V281" s="92">
        <f t="shared" si="138"/>
        <v>1192.1652683548687</v>
      </c>
      <c r="W281" s="92">
        <f t="shared" si="138"/>
        <v>1125.4987424132871</v>
      </c>
      <c r="X281" s="92">
        <f t="shared" si="138"/>
        <v>1058.8322164717056</v>
      </c>
      <c r="Y281" s="92">
        <f t="shared" si="138"/>
        <v>992.16569053012404</v>
      </c>
      <c r="Z281" s="92">
        <f t="shared" si="138"/>
        <v>925.4991645885425</v>
      </c>
      <c r="AA281" s="92">
        <f t="shared" si="138"/>
        <v>858.83263864696096</v>
      </c>
      <c r="AB281" s="92">
        <f t="shared" si="138"/>
        <v>792.16611270537942</v>
      </c>
      <c r="AC281" s="92">
        <f t="shared" si="138"/>
        <v>725.49958676379788</v>
      </c>
      <c r="AD281" s="92">
        <f t="shared" si="138"/>
        <v>658.83306082221634</v>
      </c>
      <c r="AE281" s="92">
        <f t="shared" si="138"/>
        <v>592.1665348806348</v>
      </c>
      <c r="AF281" s="92">
        <f t="shared" si="138"/>
        <v>525.50000893905326</v>
      </c>
      <c r="AG281" s="92">
        <f t="shared" si="138"/>
        <v>458.83348299747166</v>
      </c>
      <c r="AH281" s="92">
        <f t="shared" si="138"/>
        <v>392.16695705589007</v>
      </c>
      <c r="AI281" s="92">
        <f t="shared" si="138"/>
        <v>325.50043111430847</v>
      </c>
      <c r="AJ281" s="92">
        <f t="shared" si="138"/>
        <v>258.83390517272687</v>
      </c>
      <c r="AK281" s="92">
        <f t="shared" si="138"/>
        <v>192.16737923114528</v>
      </c>
      <c r="AL281" s="92">
        <f t="shared" si="138"/>
        <v>125.50085328956368</v>
      </c>
      <c r="AM281" s="92">
        <f t="shared" si="138"/>
        <v>58.834327347982082</v>
      </c>
      <c r="AN281" s="92">
        <f t="shared" si="138"/>
        <v>5.6843418860808015E-14</v>
      </c>
      <c r="AO281" s="92">
        <f t="shared" si="138"/>
        <v>5.6843418860808015E-14</v>
      </c>
      <c r="AP281" s="92">
        <f t="shared" si="138"/>
        <v>5.6843418860808015E-14</v>
      </c>
      <c r="AQ281" s="92">
        <f t="shared" si="138"/>
        <v>5.6843418860808015E-14</v>
      </c>
      <c r="AR281" s="92">
        <f t="shared" si="138"/>
        <v>5.6843418860808015E-14</v>
      </c>
      <c r="AS281" s="92">
        <f t="shared" si="138"/>
        <v>5.6843418860808015E-14</v>
      </c>
      <c r="AT281" s="92">
        <f t="shared" si="138"/>
        <v>5.6843418860808015E-14</v>
      </c>
      <c r="AU281" s="92">
        <f t="shared" si="138"/>
        <v>5.6843418860808015E-14</v>
      </c>
      <c r="AV281" s="92">
        <f t="shared" si="138"/>
        <v>5.6843418860808015E-14</v>
      </c>
      <c r="AW281" s="92">
        <f t="shared" si="138"/>
        <v>5.6843418860808015E-14</v>
      </c>
      <c r="AX281" s="92">
        <f t="shared" si="138"/>
        <v>5.6843418860808015E-14</v>
      </c>
      <c r="AY281" s="92">
        <f t="shared" si="138"/>
        <v>5.6843418860808015E-14</v>
      </c>
      <c r="AZ281" s="92">
        <f t="shared" si="138"/>
        <v>5.6843418860808015E-14</v>
      </c>
      <c r="BA281" s="92">
        <f t="shared" si="138"/>
        <v>5.6843418860808015E-14</v>
      </c>
      <c r="BB281" s="92">
        <f t="shared" si="138"/>
        <v>5.6843418860808015E-14</v>
      </c>
      <c r="BC281" s="92">
        <f t="shared" si="138"/>
        <v>5.6843418860808015E-14</v>
      </c>
      <c r="BD281" s="92">
        <f t="shared" si="138"/>
        <v>5.6843418860808015E-14</v>
      </c>
      <c r="BE281" s="92">
        <f t="shared" si="138"/>
        <v>5.6843418860808015E-14</v>
      </c>
      <c r="BF281" s="92">
        <f t="shared" si="138"/>
        <v>5.6843418860808015E-14</v>
      </c>
      <c r="BG281" s="92">
        <f t="shared" si="138"/>
        <v>5.6843418860808015E-14</v>
      </c>
      <c r="BH281" s="92">
        <f t="shared" si="138"/>
        <v>5.6843418860808015E-14</v>
      </c>
    </row>
    <row r="282" spans="1:61" x14ac:dyDescent="0.25">
      <c r="A282" s="197"/>
      <c r="B282" s="197"/>
    </row>
    <row r="283" spans="1:61" x14ac:dyDescent="0.25">
      <c r="A283" s="197" t="s">
        <v>115</v>
      </c>
      <c r="B283" s="197"/>
      <c r="G283" s="83">
        <f>G281</f>
        <v>44.190009715152001</v>
      </c>
      <c r="H283" s="83">
        <f>H281</f>
        <v>136.99324496483121</v>
      </c>
      <c r="I283" s="83">
        <f>I281</f>
        <v>275.84768260732</v>
      </c>
      <c r="J283" s="83">
        <f>J281</f>
        <v>430.93400741110804</v>
      </c>
      <c r="K283" s="83">
        <f t="shared" ref="K283:BH283" si="139">K281</f>
        <v>739.76649032369608</v>
      </c>
      <c r="L283" s="83">
        <f t="shared" si="139"/>
        <v>1153.094973236284</v>
      </c>
      <c r="M283" s="83">
        <f t="shared" si="139"/>
        <v>1792.1640018291025</v>
      </c>
      <c r="N283" s="83">
        <f t="shared" si="139"/>
        <v>1725.497475887521</v>
      </c>
      <c r="O283" s="83">
        <f t="shared" si="139"/>
        <v>1658.8309499459394</v>
      </c>
      <c r="P283" s="83">
        <f t="shared" si="139"/>
        <v>1592.1644240043579</v>
      </c>
      <c r="Q283" s="83">
        <f t="shared" si="139"/>
        <v>1525.4978980627764</v>
      </c>
      <c r="R283" s="83">
        <f t="shared" si="139"/>
        <v>1458.8313721211948</v>
      </c>
      <c r="S283" s="83">
        <f t="shared" si="139"/>
        <v>1392.1648461796133</v>
      </c>
      <c r="T283" s="83">
        <f t="shared" si="139"/>
        <v>1325.4983202380317</v>
      </c>
      <c r="U283" s="83">
        <f t="shared" si="139"/>
        <v>1258.8317942964502</v>
      </c>
      <c r="V283" s="83">
        <f t="shared" si="139"/>
        <v>1192.1652683548687</v>
      </c>
      <c r="W283" s="83">
        <f t="shared" si="139"/>
        <v>1125.4987424132871</v>
      </c>
      <c r="X283" s="83">
        <f t="shared" si="139"/>
        <v>1058.8322164717056</v>
      </c>
      <c r="Y283" s="83">
        <f t="shared" si="139"/>
        <v>992.16569053012404</v>
      </c>
      <c r="Z283" s="83">
        <f t="shared" si="139"/>
        <v>925.4991645885425</v>
      </c>
      <c r="AA283" s="83">
        <f t="shared" si="139"/>
        <v>858.83263864696096</v>
      </c>
      <c r="AB283" s="83">
        <f t="shared" si="139"/>
        <v>792.16611270537942</v>
      </c>
      <c r="AC283" s="83">
        <f t="shared" si="139"/>
        <v>725.49958676379788</v>
      </c>
      <c r="AD283" s="83">
        <f t="shared" si="139"/>
        <v>658.83306082221634</v>
      </c>
      <c r="AE283" s="83">
        <f t="shared" si="139"/>
        <v>592.1665348806348</v>
      </c>
      <c r="AF283" s="83">
        <f t="shared" si="139"/>
        <v>525.50000893905326</v>
      </c>
      <c r="AG283" s="83">
        <f t="shared" si="139"/>
        <v>458.83348299747166</v>
      </c>
      <c r="AH283" s="83">
        <f t="shared" si="139"/>
        <v>392.16695705589007</v>
      </c>
      <c r="AI283" s="83">
        <f t="shared" si="139"/>
        <v>325.50043111430847</v>
      </c>
      <c r="AJ283" s="83">
        <f t="shared" si="139"/>
        <v>258.83390517272687</v>
      </c>
      <c r="AK283" s="83">
        <f t="shared" si="139"/>
        <v>192.16737923114528</v>
      </c>
      <c r="AL283" s="83">
        <f t="shared" si="139"/>
        <v>125.50085328956368</v>
      </c>
      <c r="AM283" s="83">
        <f t="shared" si="139"/>
        <v>58.834327347982082</v>
      </c>
      <c r="AN283" s="83">
        <f t="shared" si="139"/>
        <v>5.6843418860808015E-14</v>
      </c>
      <c r="AO283" s="83">
        <f t="shared" si="139"/>
        <v>5.6843418860808015E-14</v>
      </c>
      <c r="AP283" s="83">
        <f t="shared" si="139"/>
        <v>5.6843418860808015E-14</v>
      </c>
      <c r="AQ283" s="83">
        <f t="shared" si="139"/>
        <v>5.6843418860808015E-14</v>
      </c>
      <c r="AR283" s="83">
        <f t="shared" si="139"/>
        <v>5.6843418860808015E-14</v>
      </c>
      <c r="AS283" s="83">
        <f t="shared" si="139"/>
        <v>5.6843418860808015E-14</v>
      </c>
      <c r="AT283" s="83">
        <f t="shared" si="139"/>
        <v>5.6843418860808015E-14</v>
      </c>
      <c r="AU283" s="83">
        <f t="shared" si="139"/>
        <v>5.6843418860808015E-14</v>
      </c>
      <c r="AV283" s="83">
        <f t="shared" si="139"/>
        <v>5.6843418860808015E-14</v>
      </c>
      <c r="AW283" s="83">
        <f t="shared" si="139"/>
        <v>5.6843418860808015E-14</v>
      </c>
      <c r="AX283" s="83">
        <f t="shared" si="139"/>
        <v>5.6843418860808015E-14</v>
      </c>
      <c r="AY283" s="83">
        <f t="shared" si="139"/>
        <v>5.6843418860808015E-14</v>
      </c>
      <c r="AZ283" s="83">
        <f t="shared" si="139"/>
        <v>5.6843418860808015E-14</v>
      </c>
      <c r="BA283" s="83">
        <f t="shared" si="139"/>
        <v>5.6843418860808015E-14</v>
      </c>
      <c r="BB283" s="83">
        <f t="shared" si="139"/>
        <v>5.6843418860808015E-14</v>
      </c>
      <c r="BC283" s="83">
        <f t="shared" si="139"/>
        <v>5.6843418860808015E-14</v>
      </c>
      <c r="BD283" s="83">
        <f t="shared" si="139"/>
        <v>5.6843418860808015E-14</v>
      </c>
      <c r="BE283" s="83">
        <f t="shared" si="139"/>
        <v>5.6843418860808015E-14</v>
      </c>
      <c r="BF283" s="83">
        <f t="shared" si="139"/>
        <v>5.6843418860808015E-14</v>
      </c>
      <c r="BG283" s="83">
        <f t="shared" si="139"/>
        <v>5.6843418860808015E-14</v>
      </c>
      <c r="BH283" s="83">
        <f t="shared" si="139"/>
        <v>5.6843418860808015E-14</v>
      </c>
    </row>
    <row r="284" spans="1:61" x14ac:dyDescent="0.25">
      <c r="A284" s="200" t="s">
        <v>133</v>
      </c>
      <c r="B284" s="200"/>
      <c r="C284" s="61">
        <f>$C$97</f>
        <v>2</v>
      </c>
      <c r="D284" s="201"/>
      <c r="G284" s="83">
        <f t="shared" ref="G284:BH284" ca="1" si="140">SUM(OFFSET(G283,0,0,1,-MIN($C284,G$91+1)))/$C284</f>
        <v>22.095004857576001</v>
      </c>
      <c r="H284" s="83">
        <f t="shared" ca="1" si="140"/>
        <v>90.591627339991604</v>
      </c>
      <c r="I284" s="83">
        <f t="shared" ca="1" si="140"/>
        <v>206.4204637860756</v>
      </c>
      <c r="J284" s="83">
        <f t="shared" ca="1" si="140"/>
        <v>353.39084500921399</v>
      </c>
      <c r="K284" s="83">
        <f t="shared" ca="1" si="140"/>
        <v>585.35024886740212</v>
      </c>
      <c r="L284" s="83">
        <f t="shared" ca="1" si="140"/>
        <v>946.43073177999008</v>
      </c>
      <c r="M284" s="83">
        <f t="shared" ca="1" si="140"/>
        <v>1472.6294875326932</v>
      </c>
      <c r="N284" s="83">
        <f t="shared" ca="1" si="140"/>
        <v>1758.8307388583116</v>
      </c>
      <c r="O284" s="83">
        <f t="shared" ca="1" si="140"/>
        <v>1692.1642129167303</v>
      </c>
      <c r="P284" s="83">
        <f t="shared" ca="1" si="140"/>
        <v>1625.4976869751486</v>
      </c>
      <c r="Q284" s="83">
        <f t="shared" ca="1" si="140"/>
        <v>1558.8311610335672</v>
      </c>
      <c r="R284" s="83">
        <f t="shared" ca="1" si="140"/>
        <v>1492.1646350919855</v>
      </c>
      <c r="S284" s="83">
        <f t="shared" ca="1" si="140"/>
        <v>1425.4981091504042</v>
      </c>
      <c r="T284" s="83">
        <f t="shared" ca="1" si="140"/>
        <v>1358.8315832088224</v>
      </c>
      <c r="U284" s="83">
        <f t="shared" ca="1" si="140"/>
        <v>1292.1650572672411</v>
      </c>
      <c r="V284" s="83">
        <f t="shared" ca="1" si="140"/>
        <v>1225.4985313256593</v>
      </c>
      <c r="W284" s="83">
        <f t="shared" ca="1" si="140"/>
        <v>1158.832005384078</v>
      </c>
      <c r="X284" s="83">
        <f t="shared" ca="1" si="140"/>
        <v>1092.1654794424962</v>
      </c>
      <c r="Y284" s="83">
        <f t="shared" ca="1" si="140"/>
        <v>1025.4989535009149</v>
      </c>
      <c r="Z284" s="83">
        <f t="shared" ca="1" si="140"/>
        <v>958.83242755933327</v>
      </c>
      <c r="AA284" s="83">
        <f t="shared" ca="1" si="140"/>
        <v>892.16590161775173</v>
      </c>
      <c r="AB284" s="83">
        <f t="shared" ca="1" si="140"/>
        <v>825.49937567617019</v>
      </c>
      <c r="AC284" s="83">
        <f t="shared" ca="1" si="140"/>
        <v>758.83284973458865</v>
      </c>
      <c r="AD284" s="83">
        <f t="shared" ca="1" si="140"/>
        <v>692.16632379300711</v>
      </c>
      <c r="AE284" s="83">
        <f t="shared" ca="1" si="140"/>
        <v>625.49979785142557</v>
      </c>
      <c r="AF284" s="83">
        <f t="shared" ca="1" si="140"/>
        <v>558.83327190984403</v>
      </c>
      <c r="AG284" s="83">
        <f t="shared" ca="1" si="140"/>
        <v>492.16674596826249</v>
      </c>
      <c r="AH284" s="83">
        <f t="shared" ca="1" si="140"/>
        <v>425.50022002668084</v>
      </c>
      <c r="AI284" s="83">
        <f t="shared" ca="1" si="140"/>
        <v>358.8336940850993</v>
      </c>
      <c r="AJ284" s="83">
        <f t="shared" ca="1" si="140"/>
        <v>292.16716814351764</v>
      </c>
      <c r="AK284" s="83">
        <f t="shared" ca="1" si="140"/>
        <v>225.50064220193607</v>
      </c>
      <c r="AL284" s="83">
        <f t="shared" ca="1" si="140"/>
        <v>158.83411626035448</v>
      </c>
      <c r="AM284" s="83">
        <f t="shared" ca="1" si="140"/>
        <v>92.167590318772881</v>
      </c>
      <c r="AN284" s="83">
        <f t="shared" ca="1" si="140"/>
        <v>29.41716367399107</v>
      </c>
      <c r="AO284" s="83">
        <f t="shared" ca="1" si="140"/>
        <v>5.6843418860808015E-14</v>
      </c>
      <c r="AP284" s="83">
        <f t="shared" ca="1" si="140"/>
        <v>5.6843418860808015E-14</v>
      </c>
      <c r="AQ284" s="83">
        <f t="shared" ca="1" si="140"/>
        <v>5.6843418860808015E-14</v>
      </c>
      <c r="AR284" s="83">
        <f t="shared" ca="1" si="140"/>
        <v>5.6843418860808015E-14</v>
      </c>
      <c r="AS284" s="83">
        <f t="shared" ca="1" si="140"/>
        <v>5.6843418860808015E-14</v>
      </c>
      <c r="AT284" s="83">
        <f t="shared" ca="1" si="140"/>
        <v>5.6843418860808015E-14</v>
      </c>
      <c r="AU284" s="83">
        <f t="shared" ca="1" si="140"/>
        <v>5.6843418860808015E-14</v>
      </c>
      <c r="AV284" s="83">
        <f t="shared" ca="1" si="140"/>
        <v>5.6843418860808015E-14</v>
      </c>
      <c r="AW284" s="83">
        <f t="shared" ca="1" si="140"/>
        <v>5.6843418860808015E-14</v>
      </c>
      <c r="AX284" s="83">
        <f t="shared" ca="1" si="140"/>
        <v>5.6843418860808015E-14</v>
      </c>
      <c r="AY284" s="83">
        <f t="shared" ca="1" si="140"/>
        <v>5.6843418860808015E-14</v>
      </c>
      <c r="AZ284" s="83">
        <f t="shared" ca="1" si="140"/>
        <v>5.6843418860808015E-14</v>
      </c>
      <c r="BA284" s="83">
        <f t="shared" ca="1" si="140"/>
        <v>5.6843418860808015E-14</v>
      </c>
      <c r="BB284" s="83">
        <f t="shared" ca="1" si="140"/>
        <v>5.6843418860808015E-14</v>
      </c>
      <c r="BC284" s="83">
        <f t="shared" ca="1" si="140"/>
        <v>5.6843418860808015E-14</v>
      </c>
      <c r="BD284" s="83">
        <f t="shared" ca="1" si="140"/>
        <v>5.6843418860808015E-14</v>
      </c>
      <c r="BE284" s="83">
        <f t="shared" ca="1" si="140"/>
        <v>5.6843418860808015E-14</v>
      </c>
      <c r="BF284" s="83">
        <f t="shared" ca="1" si="140"/>
        <v>5.6843418860808015E-14</v>
      </c>
      <c r="BG284" s="83">
        <f t="shared" ca="1" si="140"/>
        <v>5.6843418860808015E-14</v>
      </c>
      <c r="BH284" s="83">
        <f t="shared" ca="1" si="140"/>
        <v>5.6843418860808015E-14</v>
      </c>
    </row>
    <row r="285" spans="1:61" x14ac:dyDescent="0.25">
      <c r="A285" s="200" t="s">
        <v>140</v>
      </c>
      <c r="B285" s="200"/>
      <c r="C285" s="147">
        <f>$C$98</f>
        <v>0.46</v>
      </c>
      <c r="D285" s="190"/>
      <c r="G285" s="83">
        <f t="shared" ref="G285:BG286" ca="1" si="141">G284*$C285</f>
        <v>10.16370223448496</v>
      </c>
      <c r="H285" s="83">
        <f t="shared" ca="1" si="141"/>
        <v>41.67214857639614</v>
      </c>
      <c r="I285" s="83">
        <f t="shared" ca="1" si="141"/>
        <v>94.953413341594782</v>
      </c>
      <c r="J285" s="83">
        <f t="shared" ca="1" si="141"/>
        <v>162.55978870423843</v>
      </c>
      <c r="K285" s="83">
        <f t="shared" ca="1" si="141"/>
        <v>269.26111447900496</v>
      </c>
      <c r="L285" s="83">
        <f t="shared" ca="1" si="141"/>
        <v>435.35813661879547</v>
      </c>
      <c r="M285" s="83">
        <f t="shared" ca="1" si="141"/>
        <v>677.40956426503897</v>
      </c>
      <c r="N285" s="83">
        <f t="shared" ca="1" si="141"/>
        <v>809.0621398748234</v>
      </c>
      <c r="O285" s="83">
        <f t="shared" ca="1" si="141"/>
        <v>778.39553794169603</v>
      </c>
      <c r="P285" s="83">
        <f t="shared" ca="1" si="141"/>
        <v>747.72893600856833</v>
      </c>
      <c r="Q285" s="83">
        <f t="shared" ca="1" si="141"/>
        <v>717.06233407544096</v>
      </c>
      <c r="R285" s="83">
        <f t="shared" ca="1" si="141"/>
        <v>686.39573214231336</v>
      </c>
      <c r="S285" s="83">
        <f t="shared" ca="1" si="141"/>
        <v>655.729130209186</v>
      </c>
      <c r="T285" s="83">
        <f t="shared" ca="1" si="141"/>
        <v>625.06252827605829</v>
      </c>
      <c r="U285" s="83">
        <f t="shared" ca="1" si="141"/>
        <v>594.39592634293092</v>
      </c>
      <c r="V285" s="83">
        <f t="shared" ca="1" si="141"/>
        <v>563.72932440980333</v>
      </c>
      <c r="W285" s="83">
        <f t="shared" ca="1" si="141"/>
        <v>533.06272247667596</v>
      </c>
      <c r="X285" s="83">
        <f t="shared" ca="1" si="141"/>
        <v>502.39612054354831</v>
      </c>
      <c r="Y285" s="83">
        <f t="shared" ca="1" si="141"/>
        <v>471.72951861042088</v>
      </c>
      <c r="Z285" s="83">
        <f t="shared" ca="1" si="141"/>
        <v>441.06291667729334</v>
      </c>
      <c r="AA285" s="83">
        <f t="shared" ca="1" si="141"/>
        <v>410.39631474416581</v>
      </c>
      <c r="AB285" s="83">
        <f t="shared" ca="1" si="141"/>
        <v>379.72971281103833</v>
      </c>
      <c r="AC285" s="83">
        <f t="shared" ca="1" si="141"/>
        <v>349.06311087791079</v>
      </c>
      <c r="AD285" s="83">
        <f t="shared" ca="1" si="141"/>
        <v>318.39650894478331</v>
      </c>
      <c r="AE285" s="83">
        <f t="shared" ca="1" si="141"/>
        <v>287.72990701165577</v>
      </c>
      <c r="AF285" s="83">
        <f t="shared" ca="1" si="141"/>
        <v>257.06330507852829</v>
      </c>
      <c r="AG285" s="83">
        <f t="shared" ca="1" si="141"/>
        <v>226.39670314540075</v>
      </c>
      <c r="AH285" s="83">
        <f t="shared" ca="1" si="141"/>
        <v>195.73010121227318</v>
      </c>
      <c r="AI285" s="83">
        <f t="shared" ca="1" si="141"/>
        <v>165.06349927914567</v>
      </c>
      <c r="AJ285" s="83">
        <f t="shared" ca="1" si="141"/>
        <v>134.39689734601811</v>
      </c>
      <c r="AK285" s="83">
        <f t="shared" ca="1" si="141"/>
        <v>103.7302954128906</v>
      </c>
      <c r="AL285" s="83">
        <f t="shared" ca="1" si="141"/>
        <v>73.06369347976306</v>
      </c>
      <c r="AM285" s="83">
        <f t="shared" ca="1" si="141"/>
        <v>42.397091546635529</v>
      </c>
      <c r="AN285" s="83">
        <f t="shared" ca="1" si="141"/>
        <v>13.531895290035893</v>
      </c>
      <c r="AO285" s="83">
        <f t="shared" ca="1" si="141"/>
        <v>2.6147972675971688E-14</v>
      </c>
      <c r="AP285" s="83">
        <f t="shared" ca="1" si="141"/>
        <v>2.6147972675971688E-14</v>
      </c>
      <c r="AQ285" s="83">
        <f t="shared" ca="1" si="141"/>
        <v>2.6147972675971688E-14</v>
      </c>
      <c r="AR285" s="83">
        <f t="shared" ca="1" si="141"/>
        <v>2.6147972675971688E-14</v>
      </c>
      <c r="AS285" s="83">
        <f t="shared" ca="1" si="141"/>
        <v>2.6147972675971688E-14</v>
      </c>
      <c r="AT285" s="83">
        <f t="shared" ca="1" si="141"/>
        <v>2.6147972675971688E-14</v>
      </c>
      <c r="AU285" s="83">
        <f t="shared" ca="1" si="141"/>
        <v>2.6147972675971688E-14</v>
      </c>
      <c r="AV285" s="83">
        <f t="shared" ca="1" si="141"/>
        <v>2.6147972675971688E-14</v>
      </c>
      <c r="AW285" s="83">
        <f t="shared" ca="1" si="141"/>
        <v>2.6147972675971688E-14</v>
      </c>
      <c r="AX285" s="83">
        <f t="shared" ca="1" si="141"/>
        <v>2.6147972675971688E-14</v>
      </c>
      <c r="AY285" s="83">
        <f t="shared" ca="1" si="141"/>
        <v>2.6147972675971688E-14</v>
      </c>
      <c r="AZ285" s="83">
        <f t="shared" ca="1" si="141"/>
        <v>2.6147972675971688E-14</v>
      </c>
      <c r="BA285" s="83">
        <f t="shared" ca="1" si="141"/>
        <v>2.6147972675971688E-14</v>
      </c>
      <c r="BB285" s="83">
        <f t="shared" ca="1" si="141"/>
        <v>2.6147972675971688E-14</v>
      </c>
      <c r="BC285" s="83">
        <f t="shared" ca="1" si="141"/>
        <v>2.6147972675971688E-14</v>
      </c>
      <c r="BD285" s="83">
        <f t="shared" ca="1" si="141"/>
        <v>2.6147972675971688E-14</v>
      </c>
      <c r="BE285" s="83">
        <f t="shared" ca="1" si="141"/>
        <v>2.6147972675971688E-14</v>
      </c>
      <c r="BF285" s="83">
        <f t="shared" ca="1" si="141"/>
        <v>2.6147972675971688E-14</v>
      </c>
      <c r="BG285" s="83">
        <f t="shared" ca="1" si="141"/>
        <v>2.6147972675971688E-14</v>
      </c>
      <c r="BH285" s="83">
        <f ca="1">BH284*$C285</f>
        <v>2.6147972675971688E-14</v>
      </c>
    </row>
    <row r="286" spans="1:61" x14ac:dyDescent="0.25">
      <c r="A286" s="200" t="s">
        <v>141</v>
      </c>
      <c r="B286" s="200"/>
      <c r="C286" s="147">
        <f>$C$99</f>
        <v>0.115</v>
      </c>
      <c r="G286" s="83">
        <f t="shared" ca="1" si="141"/>
        <v>1.1688257569657705</v>
      </c>
      <c r="H286" s="83">
        <f t="shared" ca="1" si="141"/>
        <v>4.7922970862855561</v>
      </c>
      <c r="I286" s="83">
        <f t="shared" ca="1" si="141"/>
        <v>10.919642534283401</v>
      </c>
      <c r="J286" s="83">
        <f t="shared" ca="1" si="141"/>
        <v>18.694375700987422</v>
      </c>
      <c r="K286" s="83">
        <f t="shared" ca="1" si="141"/>
        <v>30.96502816508557</v>
      </c>
      <c r="L286" s="83">
        <f t="shared" ca="1" si="141"/>
        <v>50.066185711161481</v>
      </c>
      <c r="M286" s="83">
        <f t="shared" ca="1" si="141"/>
        <v>77.902099890479491</v>
      </c>
      <c r="N286" s="83">
        <f t="shared" ca="1" si="141"/>
        <v>93.042146085604699</v>
      </c>
      <c r="O286" s="83">
        <f t="shared" ca="1" si="141"/>
        <v>89.515486863295052</v>
      </c>
      <c r="P286" s="83">
        <f t="shared" ca="1" si="141"/>
        <v>85.988827640985363</v>
      </c>
      <c r="Q286" s="83">
        <f t="shared" ca="1" si="141"/>
        <v>82.462168418675716</v>
      </c>
      <c r="R286" s="83">
        <f t="shared" ca="1" si="141"/>
        <v>78.935509196366041</v>
      </c>
      <c r="S286" s="83">
        <f t="shared" ca="1" si="141"/>
        <v>75.408849974056395</v>
      </c>
      <c r="T286" s="83">
        <f t="shared" ca="1" si="141"/>
        <v>71.882190751746705</v>
      </c>
      <c r="U286" s="83">
        <f t="shared" ca="1" si="141"/>
        <v>68.355531529437059</v>
      </c>
      <c r="V286" s="83">
        <f t="shared" ca="1" si="141"/>
        <v>64.828872307127384</v>
      </c>
      <c r="W286" s="83">
        <f t="shared" ca="1" si="141"/>
        <v>61.302213084817737</v>
      </c>
      <c r="X286" s="83">
        <f t="shared" ca="1" si="141"/>
        <v>57.775553862508055</v>
      </c>
      <c r="Y286" s="83">
        <f t="shared" ca="1" si="141"/>
        <v>54.248894640198401</v>
      </c>
      <c r="Z286" s="83">
        <f t="shared" ca="1" si="141"/>
        <v>50.72223541788874</v>
      </c>
      <c r="AA286" s="83">
        <f t="shared" ca="1" si="141"/>
        <v>47.195576195579072</v>
      </c>
      <c r="AB286" s="83">
        <f t="shared" ca="1" si="141"/>
        <v>43.668916973269411</v>
      </c>
      <c r="AC286" s="83">
        <f t="shared" ca="1" si="141"/>
        <v>40.142257750959743</v>
      </c>
      <c r="AD286" s="83">
        <f t="shared" ca="1" si="141"/>
        <v>36.615598528650082</v>
      </c>
      <c r="AE286" s="83">
        <f t="shared" ca="1" si="141"/>
        <v>33.088939306340414</v>
      </c>
      <c r="AF286" s="83">
        <f t="shared" ca="1" si="141"/>
        <v>29.562280084030753</v>
      </c>
      <c r="AG286" s="83">
        <f t="shared" ca="1" si="141"/>
        <v>26.035620861721089</v>
      </c>
      <c r="AH286" s="83">
        <f t="shared" ca="1" si="141"/>
        <v>22.508961639411417</v>
      </c>
      <c r="AI286" s="83">
        <f t="shared" ca="1" si="141"/>
        <v>18.982302417101753</v>
      </c>
      <c r="AJ286" s="83">
        <f t="shared" ca="1" si="141"/>
        <v>15.455643194792083</v>
      </c>
      <c r="AK286" s="83">
        <f t="shared" ca="1" si="141"/>
        <v>11.928983972482419</v>
      </c>
      <c r="AL286" s="83">
        <f t="shared" ca="1" si="141"/>
        <v>8.4023247501727525</v>
      </c>
      <c r="AM286" s="83">
        <f t="shared" ca="1" si="141"/>
        <v>4.8756655278630863</v>
      </c>
      <c r="AN286" s="83">
        <f t="shared" ca="1" si="141"/>
        <v>1.5561679583541277</v>
      </c>
      <c r="AO286" s="83">
        <f t="shared" ca="1" si="141"/>
        <v>3.0070168577367441E-15</v>
      </c>
      <c r="AP286" s="83">
        <f t="shared" ca="1" si="141"/>
        <v>3.0070168577367441E-15</v>
      </c>
      <c r="AQ286" s="83">
        <f t="shared" ca="1" si="141"/>
        <v>3.0070168577367441E-15</v>
      </c>
      <c r="AR286" s="83">
        <f t="shared" ca="1" si="141"/>
        <v>3.0070168577367441E-15</v>
      </c>
      <c r="AS286" s="83">
        <f t="shared" ca="1" si="141"/>
        <v>3.0070168577367441E-15</v>
      </c>
      <c r="AT286" s="83">
        <f t="shared" ca="1" si="141"/>
        <v>3.0070168577367441E-15</v>
      </c>
      <c r="AU286" s="83">
        <f t="shared" ca="1" si="141"/>
        <v>3.0070168577367441E-15</v>
      </c>
      <c r="AV286" s="83">
        <f t="shared" ca="1" si="141"/>
        <v>3.0070168577367441E-15</v>
      </c>
      <c r="AW286" s="83">
        <f t="shared" ca="1" si="141"/>
        <v>3.0070168577367441E-15</v>
      </c>
      <c r="AX286" s="83">
        <f t="shared" ca="1" si="141"/>
        <v>3.0070168577367441E-15</v>
      </c>
      <c r="AY286" s="83">
        <f t="shared" ca="1" si="141"/>
        <v>3.0070168577367441E-15</v>
      </c>
      <c r="AZ286" s="83">
        <f t="shared" ca="1" si="141"/>
        <v>3.0070168577367441E-15</v>
      </c>
      <c r="BA286" s="83">
        <f t="shared" ca="1" si="141"/>
        <v>3.0070168577367441E-15</v>
      </c>
      <c r="BB286" s="83">
        <f t="shared" ca="1" si="141"/>
        <v>3.0070168577367441E-15</v>
      </c>
      <c r="BC286" s="83">
        <f t="shared" ca="1" si="141"/>
        <v>3.0070168577367441E-15</v>
      </c>
      <c r="BD286" s="83">
        <f t="shared" ca="1" si="141"/>
        <v>3.0070168577367441E-15</v>
      </c>
      <c r="BE286" s="83">
        <f t="shared" ca="1" si="141"/>
        <v>3.0070168577367441E-15</v>
      </c>
      <c r="BF286" s="83">
        <f t="shared" ca="1" si="141"/>
        <v>3.0070168577367441E-15</v>
      </c>
      <c r="BG286" s="83">
        <f t="shared" ca="1" si="141"/>
        <v>3.0070168577367441E-15</v>
      </c>
      <c r="BH286" s="83">
        <f ca="1">BH285*$C286</f>
        <v>3.0070168577367441E-15</v>
      </c>
    </row>
    <row r="287" spans="1:61" x14ac:dyDescent="0.25">
      <c r="A287" s="197"/>
      <c r="B287" s="197"/>
    </row>
    <row r="288" spans="1:61" x14ac:dyDescent="0.25">
      <c r="A288" s="196" t="str">
        <f>A$19</f>
        <v>Pole Program</v>
      </c>
      <c r="B288" s="196"/>
    </row>
    <row r="289" spans="1:61" x14ac:dyDescent="0.25">
      <c r="A289" s="197" t="s">
        <v>132</v>
      </c>
      <c r="B289" s="197"/>
      <c r="G289" s="171">
        <f>G$96</f>
        <v>0.95</v>
      </c>
      <c r="H289" s="171">
        <f t="shared" ref="H289:M289" si="142">H$96</f>
        <v>0.98</v>
      </c>
      <c r="I289" s="171">
        <f t="shared" si="142"/>
        <v>0.96</v>
      </c>
      <c r="J289" s="171">
        <f t="shared" si="142"/>
        <v>0.96</v>
      </c>
      <c r="K289" s="171">
        <f t="shared" si="142"/>
        <v>0.96</v>
      </c>
      <c r="L289" s="171">
        <f t="shared" si="142"/>
        <v>0.96</v>
      </c>
      <c r="M289" s="171">
        <f t="shared" si="142"/>
        <v>0.96</v>
      </c>
      <c r="N289" s="171"/>
    </row>
    <row r="290" spans="1:61" x14ac:dyDescent="0.25">
      <c r="A290" s="197" t="s">
        <v>109</v>
      </c>
      <c r="B290" s="197"/>
      <c r="D290" s="144">
        <f>SUM(G290:N290)</f>
        <v>347.25100547630001</v>
      </c>
      <c r="G290" s="144">
        <f>G$19*G289</f>
        <v>50.079179101500003</v>
      </c>
      <c r="H290" s="144">
        <f t="shared" ref="H290:N290" si="143">H$19*H289</f>
        <v>54.388792346000002</v>
      </c>
      <c r="I290" s="144">
        <f t="shared" si="143"/>
        <v>63.588791308799998</v>
      </c>
      <c r="J290" s="144">
        <f t="shared" si="143"/>
        <v>59.018464118399997</v>
      </c>
      <c r="K290" s="144">
        <f t="shared" si="143"/>
        <v>38.03918376</v>
      </c>
      <c r="L290" s="144">
        <f t="shared" si="143"/>
        <v>40.009914422400001</v>
      </c>
      <c r="M290" s="144">
        <f t="shared" si="143"/>
        <v>42.126680419199992</v>
      </c>
      <c r="N290" s="144">
        <f t="shared" si="143"/>
        <v>0</v>
      </c>
    </row>
    <row r="291" spans="1:61" x14ac:dyDescent="0.25">
      <c r="A291" s="197" t="s">
        <v>110</v>
      </c>
      <c r="B291" s="197"/>
      <c r="G291" s="144">
        <f t="shared" ref="G291:N291" si="144">+F291+G290</f>
        <v>50.079179101500003</v>
      </c>
      <c r="H291" s="144">
        <f t="shared" si="144"/>
        <v>104.46797144750001</v>
      </c>
      <c r="I291" s="144">
        <f t="shared" si="144"/>
        <v>168.0567627563</v>
      </c>
      <c r="J291" s="144">
        <f t="shared" si="144"/>
        <v>227.07522687470001</v>
      </c>
      <c r="K291" s="144">
        <f t="shared" si="144"/>
        <v>265.11441063469999</v>
      </c>
      <c r="L291" s="144">
        <f t="shared" si="144"/>
        <v>305.12432505710001</v>
      </c>
      <c r="M291" s="144">
        <f t="shared" si="144"/>
        <v>347.25100547630001</v>
      </c>
      <c r="N291" s="144">
        <f t="shared" si="144"/>
        <v>347.25100547630001</v>
      </c>
    </row>
    <row r="292" spans="1:61" x14ac:dyDescent="0.25">
      <c r="A292" s="197"/>
      <c r="B292" s="197"/>
    </row>
    <row r="293" spans="1:61" x14ac:dyDescent="0.25">
      <c r="A293" s="198" t="s">
        <v>111</v>
      </c>
      <c r="B293" s="198"/>
      <c r="G293" s="144">
        <f t="shared" ref="G293:BH293" si="145">F296</f>
        <v>0</v>
      </c>
      <c r="H293" s="144">
        <f t="shared" si="145"/>
        <v>48.376487012049004</v>
      </c>
      <c r="I293" s="144">
        <f t="shared" si="145"/>
        <v>99.213368328834008</v>
      </c>
      <c r="J293" s="144">
        <f t="shared" si="145"/>
        <v>157.08822970391981</v>
      </c>
      <c r="K293" s="144">
        <f t="shared" si="145"/>
        <v>208.38613610858002</v>
      </c>
      <c r="L293" s="144">
        <f t="shared" si="145"/>
        <v>237.41142990700021</v>
      </c>
      <c r="M293" s="144">
        <f t="shared" si="145"/>
        <v>267.04711727745882</v>
      </c>
      <c r="N293" s="144">
        <f t="shared" si="145"/>
        <v>297.36726351046462</v>
      </c>
      <c r="O293" s="144">
        <f t="shared" si="145"/>
        <v>285.56072932427043</v>
      </c>
      <c r="P293" s="144">
        <f t="shared" si="145"/>
        <v>273.75419513807623</v>
      </c>
      <c r="Q293" s="144">
        <f t="shared" si="145"/>
        <v>261.94766095188203</v>
      </c>
      <c r="R293" s="144">
        <f t="shared" si="145"/>
        <v>250.14112676568783</v>
      </c>
      <c r="S293" s="144">
        <f t="shared" si="145"/>
        <v>238.33459257949363</v>
      </c>
      <c r="T293" s="144">
        <f t="shared" si="145"/>
        <v>226.52805839329943</v>
      </c>
      <c r="U293" s="144">
        <f t="shared" si="145"/>
        <v>214.72152420710523</v>
      </c>
      <c r="V293" s="144">
        <f t="shared" si="145"/>
        <v>202.91499002091103</v>
      </c>
      <c r="W293" s="144">
        <f t="shared" si="145"/>
        <v>191.10845583471684</v>
      </c>
      <c r="X293" s="144">
        <f t="shared" si="145"/>
        <v>179.30192164852264</v>
      </c>
      <c r="Y293" s="144">
        <f t="shared" si="145"/>
        <v>167.49538746232844</v>
      </c>
      <c r="Z293" s="144">
        <f t="shared" si="145"/>
        <v>155.68885327613424</v>
      </c>
      <c r="AA293" s="144">
        <f t="shared" si="145"/>
        <v>143.88231908994004</v>
      </c>
      <c r="AB293" s="144">
        <f t="shared" si="145"/>
        <v>132.07578490374584</v>
      </c>
      <c r="AC293" s="144">
        <f t="shared" si="145"/>
        <v>120.26925071755164</v>
      </c>
      <c r="AD293" s="144">
        <f t="shared" si="145"/>
        <v>108.46271653135744</v>
      </c>
      <c r="AE293" s="144">
        <f t="shared" si="145"/>
        <v>96.656182345163245</v>
      </c>
      <c r="AF293" s="144">
        <f t="shared" si="145"/>
        <v>84.849648158969046</v>
      </c>
      <c r="AG293" s="144">
        <f t="shared" si="145"/>
        <v>73.043113972774847</v>
      </c>
      <c r="AH293" s="144">
        <f t="shared" si="145"/>
        <v>61.236579786580648</v>
      </c>
      <c r="AI293" s="144">
        <f t="shared" si="145"/>
        <v>49.43004560038645</v>
      </c>
      <c r="AJ293" s="144">
        <f t="shared" si="145"/>
        <v>37.623511414192251</v>
      </c>
      <c r="AK293" s="144">
        <f t="shared" si="145"/>
        <v>25.816977227998052</v>
      </c>
      <c r="AL293" s="144">
        <f t="shared" si="145"/>
        <v>14.010443041803851</v>
      </c>
      <c r="AM293" s="144">
        <f t="shared" si="145"/>
        <v>2.2039088556096509</v>
      </c>
      <c r="AN293" s="144">
        <f t="shared" si="145"/>
        <v>5.3290705182007514E-14</v>
      </c>
      <c r="AO293" s="144">
        <f t="shared" si="145"/>
        <v>5.3290705182007514E-14</v>
      </c>
      <c r="AP293" s="144">
        <f t="shared" si="145"/>
        <v>5.3290705182007514E-14</v>
      </c>
      <c r="AQ293" s="144">
        <f t="shared" si="145"/>
        <v>5.3290705182007514E-14</v>
      </c>
      <c r="AR293" s="144">
        <f t="shared" si="145"/>
        <v>5.3290705182007514E-14</v>
      </c>
      <c r="AS293" s="144">
        <f t="shared" si="145"/>
        <v>5.3290705182007514E-14</v>
      </c>
      <c r="AT293" s="144">
        <f t="shared" si="145"/>
        <v>5.3290705182007514E-14</v>
      </c>
      <c r="AU293" s="144">
        <f t="shared" si="145"/>
        <v>5.3290705182007514E-14</v>
      </c>
      <c r="AV293" s="144">
        <f t="shared" si="145"/>
        <v>5.3290705182007514E-14</v>
      </c>
      <c r="AW293" s="144">
        <f t="shared" si="145"/>
        <v>5.3290705182007514E-14</v>
      </c>
      <c r="AX293" s="144">
        <f t="shared" si="145"/>
        <v>5.3290705182007514E-14</v>
      </c>
      <c r="AY293" s="144">
        <f t="shared" si="145"/>
        <v>5.3290705182007514E-14</v>
      </c>
      <c r="AZ293" s="144">
        <f t="shared" si="145"/>
        <v>5.3290705182007514E-14</v>
      </c>
      <c r="BA293" s="144">
        <f t="shared" si="145"/>
        <v>5.3290705182007514E-14</v>
      </c>
      <c r="BB293" s="144">
        <f t="shared" si="145"/>
        <v>5.3290705182007514E-14</v>
      </c>
      <c r="BC293" s="144">
        <f t="shared" si="145"/>
        <v>5.3290705182007514E-14</v>
      </c>
      <c r="BD293" s="144">
        <f t="shared" si="145"/>
        <v>5.3290705182007514E-14</v>
      </c>
      <c r="BE293" s="144">
        <f t="shared" si="145"/>
        <v>5.3290705182007514E-14</v>
      </c>
      <c r="BF293" s="144">
        <f t="shared" si="145"/>
        <v>5.3290705182007514E-14</v>
      </c>
      <c r="BG293" s="144">
        <f t="shared" si="145"/>
        <v>5.3290705182007514E-14</v>
      </c>
      <c r="BH293" s="144">
        <f t="shared" si="145"/>
        <v>5.3290705182007514E-14</v>
      </c>
      <c r="BI293" s="144"/>
    </row>
    <row r="294" spans="1:61" x14ac:dyDescent="0.25">
      <c r="A294" s="198" t="s">
        <v>112</v>
      </c>
      <c r="B294" s="198"/>
      <c r="D294" s="144">
        <f>SUM(G294:N294)</f>
        <v>347.25100547630001</v>
      </c>
      <c r="E294" s="144"/>
      <c r="F294" s="144"/>
      <c r="G294" s="144">
        <f>G290</f>
        <v>50.079179101500003</v>
      </c>
      <c r="H294" s="144">
        <f>H290</f>
        <v>54.388792346000002</v>
      </c>
      <c r="I294" s="144">
        <f>I290</f>
        <v>63.588791308799998</v>
      </c>
      <c r="J294" s="144">
        <f t="shared" ref="J294:BH294" si="146">J290</f>
        <v>59.018464118399997</v>
      </c>
      <c r="K294" s="144">
        <f t="shared" si="146"/>
        <v>38.03918376</v>
      </c>
      <c r="L294" s="144">
        <f t="shared" si="146"/>
        <v>40.009914422400001</v>
      </c>
      <c r="M294" s="144">
        <f t="shared" si="146"/>
        <v>42.126680419199992</v>
      </c>
      <c r="N294" s="144">
        <f t="shared" si="146"/>
        <v>0</v>
      </c>
      <c r="O294" s="144">
        <f t="shared" si="146"/>
        <v>0</v>
      </c>
      <c r="P294" s="144">
        <f t="shared" si="146"/>
        <v>0</v>
      </c>
      <c r="Q294" s="144">
        <f t="shared" si="146"/>
        <v>0</v>
      </c>
      <c r="R294" s="144">
        <f t="shared" si="146"/>
        <v>0</v>
      </c>
      <c r="S294" s="144">
        <f t="shared" si="146"/>
        <v>0</v>
      </c>
      <c r="T294" s="144">
        <f t="shared" si="146"/>
        <v>0</v>
      </c>
      <c r="U294" s="144">
        <f t="shared" si="146"/>
        <v>0</v>
      </c>
      <c r="V294" s="144">
        <f t="shared" si="146"/>
        <v>0</v>
      </c>
      <c r="W294" s="144">
        <f t="shared" si="146"/>
        <v>0</v>
      </c>
      <c r="X294" s="144">
        <f t="shared" si="146"/>
        <v>0</v>
      </c>
      <c r="Y294" s="144">
        <f t="shared" si="146"/>
        <v>0</v>
      </c>
      <c r="Z294" s="144">
        <f t="shared" si="146"/>
        <v>0</v>
      </c>
      <c r="AA294" s="144">
        <f t="shared" si="146"/>
        <v>0</v>
      </c>
      <c r="AB294" s="144">
        <f t="shared" si="146"/>
        <v>0</v>
      </c>
      <c r="AC294" s="144">
        <f t="shared" si="146"/>
        <v>0</v>
      </c>
      <c r="AD294" s="144">
        <f t="shared" si="146"/>
        <v>0</v>
      </c>
      <c r="AE294" s="144">
        <f t="shared" si="146"/>
        <v>0</v>
      </c>
      <c r="AF294" s="144">
        <f t="shared" si="146"/>
        <v>0</v>
      </c>
      <c r="AG294" s="144">
        <f t="shared" si="146"/>
        <v>0</v>
      </c>
      <c r="AH294" s="144">
        <f t="shared" si="146"/>
        <v>0</v>
      </c>
      <c r="AI294" s="144">
        <f t="shared" si="146"/>
        <v>0</v>
      </c>
      <c r="AJ294" s="144">
        <f t="shared" si="146"/>
        <v>0</v>
      </c>
      <c r="AK294" s="144">
        <f t="shared" si="146"/>
        <v>0</v>
      </c>
      <c r="AL294" s="144">
        <f t="shared" si="146"/>
        <v>0</v>
      </c>
      <c r="AM294" s="144">
        <f t="shared" si="146"/>
        <v>0</v>
      </c>
      <c r="AN294" s="144">
        <f t="shared" si="146"/>
        <v>0</v>
      </c>
      <c r="AO294" s="144">
        <f t="shared" si="146"/>
        <v>0</v>
      </c>
      <c r="AP294" s="144">
        <f t="shared" si="146"/>
        <v>0</v>
      </c>
      <c r="AQ294" s="144">
        <f t="shared" si="146"/>
        <v>0</v>
      </c>
      <c r="AR294" s="144">
        <f t="shared" si="146"/>
        <v>0</v>
      </c>
      <c r="AS294" s="144">
        <f t="shared" si="146"/>
        <v>0</v>
      </c>
      <c r="AT294" s="144">
        <f t="shared" si="146"/>
        <v>0</v>
      </c>
      <c r="AU294" s="144">
        <f t="shared" si="146"/>
        <v>0</v>
      </c>
      <c r="AV294" s="144">
        <f t="shared" si="146"/>
        <v>0</v>
      </c>
      <c r="AW294" s="144">
        <f t="shared" si="146"/>
        <v>0</v>
      </c>
      <c r="AX294" s="144">
        <f t="shared" si="146"/>
        <v>0</v>
      </c>
      <c r="AY294" s="144">
        <f t="shared" si="146"/>
        <v>0</v>
      </c>
      <c r="AZ294" s="144">
        <f t="shared" si="146"/>
        <v>0</v>
      </c>
      <c r="BA294" s="144">
        <f t="shared" si="146"/>
        <v>0</v>
      </c>
      <c r="BB294" s="144">
        <f t="shared" si="146"/>
        <v>0</v>
      </c>
      <c r="BC294" s="144">
        <f t="shared" si="146"/>
        <v>0</v>
      </c>
      <c r="BD294" s="144">
        <f t="shared" si="146"/>
        <v>0</v>
      </c>
      <c r="BE294" s="144">
        <f t="shared" si="146"/>
        <v>0</v>
      </c>
      <c r="BF294" s="144">
        <f t="shared" si="146"/>
        <v>0</v>
      </c>
      <c r="BG294" s="144">
        <f t="shared" si="146"/>
        <v>0</v>
      </c>
      <c r="BH294" s="144">
        <f t="shared" si="146"/>
        <v>0</v>
      </c>
      <c r="BI294" s="144"/>
    </row>
    <row r="295" spans="1:61" x14ac:dyDescent="0.25">
      <c r="A295" s="198" t="s">
        <v>113</v>
      </c>
      <c r="B295" s="198"/>
      <c r="C295" s="147">
        <f>C19</f>
        <v>3.4000000000000002E-2</v>
      </c>
      <c r="D295" s="144">
        <f>SUM(G295:BH295)</f>
        <v>-347.25100547630001</v>
      </c>
      <c r="G295" s="144">
        <f>MAX(-SUM($F290:G290)*$C295,-SUM($F290:G290)-SUM($E295:F295))</f>
        <v>-1.7026920894510003</v>
      </c>
      <c r="H295" s="144">
        <f>MAX(-SUM($F290:H290)*$C295,-SUM($F290:H290)-SUM($E295:G295))</f>
        <v>-3.5519110292150002</v>
      </c>
      <c r="I295" s="144">
        <f>MAX(-SUM($F290:I290)*$C295,-SUM($F290:I290)-SUM($E295:H295))</f>
        <v>-5.7139299337142004</v>
      </c>
      <c r="J295" s="144">
        <f>MAX(-SUM($F290:J290)*$C295,-SUM($F290:J290)-SUM($E295:I295))</f>
        <v>-7.7205577137398009</v>
      </c>
      <c r="K295" s="144">
        <f>MAX(-SUM($F290:K290)*$C295,-SUM($F290:K290)-SUM($E295:J295))</f>
        <v>-9.0138899615797996</v>
      </c>
      <c r="L295" s="144">
        <f>MAX(-SUM($F290:L290)*$C295,-SUM($F290:L290)-SUM($E295:K295))</f>
        <v>-10.374227051941402</v>
      </c>
      <c r="M295" s="144">
        <f>MAX(-SUM($F290:M290)*$C295,-SUM($F290:M290)-SUM($E295:L295))</f>
        <v>-11.806534186194201</v>
      </c>
      <c r="N295" s="144">
        <f>MAX(-SUM($F290:N290)*$C295,-SUM($F290:N290)-SUM($E295:M295))</f>
        <v>-11.806534186194201</v>
      </c>
      <c r="O295" s="144">
        <f>MAX(-SUM($F290:O290)*$C295,-SUM($F290:O290)-SUM($E295:N295))</f>
        <v>-11.806534186194201</v>
      </c>
      <c r="P295" s="144">
        <f>MAX(-SUM($F290:P290)*$C295,-SUM($F290:P290)-SUM($E295:O295))</f>
        <v>-11.806534186194201</v>
      </c>
      <c r="Q295" s="144">
        <f>MAX(-SUM($F290:Q290)*$C295,-SUM($F290:Q290)-SUM($E295:P295))</f>
        <v>-11.806534186194201</v>
      </c>
      <c r="R295" s="144">
        <f>MAX(-SUM($F290:R290)*$C295,-SUM($F290:R290)-SUM($E295:Q295))</f>
        <v>-11.806534186194201</v>
      </c>
      <c r="S295" s="144">
        <f>MAX(-SUM($F290:S290)*$C295,-SUM($F290:S290)-SUM($E295:R295))</f>
        <v>-11.806534186194201</v>
      </c>
      <c r="T295" s="144">
        <f>MAX(-SUM($F290:T290)*$C295,-SUM($F290:T290)-SUM($E295:S295))</f>
        <v>-11.806534186194201</v>
      </c>
      <c r="U295" s="144">
        <f>MAX(-SUM($F290:U290)*$C295,-SUM($F290:U290)-SUM($E295:T295))</f>
        <v>-11.806534186194201</v>
      </c>
      <c r="V295" s="144">
        <f>MAX(-SUM($F290:V290)*$C295,-SUM($F290:V290)-SUM($E295:U295))</f>
        <v>-11.806534186194201</v>
      </c>
      <c r="W295" s="144">
        <f>MAX(-SUM($F290:W290)*$C295,-SUM($F290:W290)-SUM($E295:V295))</f>
        <v>-11.806534186194201</v>
      </c>
      <c r="X295" s="144">
        <f>MAX(-SUM($F290:X290)*$C295,-SUM($F290:X290)-SUM($E295:W295))</f>
        <v>-11.806534186194201</v>
      </c>
      <c r="Y295" s="144">
        <f>MAX(-SUM($F290:Y290)*$C295,-SUM($F290:Y290)-SUM($E295:X295))</f>
        <v>-11.806534186194201</v>
      </c>
      <c r="Z295" s="144">
        <f>MAX(-SUM($F290:Z290)*$C295,-SUM($F290:Z290)-SUM($E295:Y295))</f>
        <v>-11.806534186194201</v>
      </c>
      <c r="AA295" s="144">
        <f>MAX(-SUM($F290:AA290)*$C295,-SUM($F290:AA290)-SUM($E295:Z295))</f>
        <v>-11.806534186194201</v>
      </c>
      <c r="AB295" s="144">
        <f>MAX(-SUM($F290:AB290)*$C295,-SUM($F290:AB290)-SUM($E295:AA295))</f>
        <v>-11.806534186194201</v>
      </c>
      <c r="AC295" s="144">
        <f>MAX(-SUM($F290:AC290)*$C295,-SUM($F290:AC290)-SUM($E295:AB295))</f>
        <v>-11.806534186194201</v>
      </c>
      <c r="AD295" s="144">
        <f>MAX(-SUM($F290:AD290)*$C295,-SUM($F290:AD290)-SUM($E295:AC295))</f>
        <v>-11.806534186194201</v>
      </c>
      <c r="AE295" s="144">
        <f>MAX(-SUM($F290:AE290)*$C295,-SUM($F290:AE290)-SUM($E295:AD295))</f>
        <v>-11.806534186194201</v>
      </c>
      <c r="AF295" s="144">
        <f>MAX(-SUM($F290:AF290)*$C295,-SUM($F290:AF290)-SUM($E295:AE295))</f>
        <v>-11.806534186194201</v>
      </c>
      <c r="AG295" s="144">
        <f>MAX(-SUM($F290:AG290)*$C295,-SUM($F290:AG290)-SUM($E295:AF295))</f>
        <v>-11.806534186194201</v>
      </c>
      <c r="AH295" s="144">
        <f>MAX(-SUM($F290:AH290)*$C295,-SUM($F290:AH290)-SUM($E295:AG295))</f>
        <v>-11.806534186194201</v>
      </c>
      <c r="AI295" s="144">
        <f>MAX(-SUM($F290:AI290)*$C295,-SUM($F290:AI290)-SUM($E295:AH295))</f>
        <v>-11.806534186194201</v>
      </c>
      <c r="AJ295" s="144">
        <f>MAX(-SUM($F290:AJ290)*$C295,-SUM($F290:AJ290)-SUM($E295:AI295))</f>
        <v>-11.806534186194201</v>
      </c>
      <c r="AK295" s="144">
        <f>MAX(-SUM($F290:AK290)*$C295,-SUM($F290:AK290)-SUM($E295:AJ295))</f>
        <v>-11.806534186194201</v>
      </c>
      <c r="AL295" s="144">
        <f>MAX(-SUM($F290:AL290)*$C295,-SUM($F290:AL290)-SUM($E295:AK295))</f>
        <v>-11.806534186194201</v>
      </c>
      <c r="AM295" s="144">
        <f>MAX(-SUM($F290:AM290)*$C295,-SUM($F290:AM290)-SUM($E295:AL295))</f>
        <v>-2.2039088556095976</v>
      </c>
      <c r="AN295" s="144">
        <f>MAX(-SUM($F290:AN290)*$C295,-SUM($F290:AN290)-SUM($E295:AM295))</f>
        <v>0</v>
      </c>
      <c r="AO295" s="144">
        <f>MAX(-SUM($F290:AO290)*$C295,-SUM($F290:AO290)-SUM($E295:AN295))</f>
        <v>0</v>
      </c>
      <c r="AP295" s="144">
        <f>MAX(-SUM($F290:AP290)*$C295,-SUM($F290:AP290)-SUM($E295:AO295))</f>
        <v>0</v>
      </c>
      <c r="AQ295" s="144">
        <f>MAX(-SUM($F290:AQ290)*$C295,-SUM($F290:AQ290)-SUM($E295:AP295))</f>
        <v>0</v>
      </c>
      <c r="AR295" s="144">
        <f>MAX(-SUM($F290:AR290)*$C295,-SUM($F290:AR290)-SUM($E295:AQ295))</f>
        <v>0</v>
      </c>
      <c r="AS295" s="144">
        <f>MAX(-SUM($F290:AS290)*$C295,-SUM($F290:AS290)-SUM($E295:AR295))</f>
        <v>0</v>
      </c>
      <c r="AT295" s="144">
        <f>MAX(-SUM($F290:AT290)*$C295,-SUM($F290:AT290)-SUM($E295:AS295))</f>
        <v>0</v>
      </c>
      <c r="AU295" s="144">
        <f>MAX(-SUM($F290:AU290)*$C295,-SUM($F290:AU290)-SUM($E295:AT295))</f>
        <v>0</v>
      </c>
      <c r="AV295" s="144">
        <f>MAX(-SUM($F290:AV290)*$C295,-SUM($F290:AV290)-SUM($E295:AU295))</f>
        <v>0</v>
      </c>
      <c r="AW295" s="144">
        <f>MAX(-SUM($F290:AW290)*$C295,-SUM($F290:AW290)-SUM($E295:AV295))</f>
        <v>0</v>
      </c>
      <c r="AX295" s="144">
        <f>MAX(-SUM($F290:AX290)*$C295,-SUM($F290:AX290)-SUM($E295:AW295))</f>
        <v>0</v>
      </c>
      <c r="AY295" s="144">
        <f>MAX(-SUM($F290:AY290)*$C295,-SUM($F290:AY290)-SUM($E295:AX295))</f>
        <v>0</v>
      </c>
      <c r="AZ295" s="144">
        <f>MAX(-SUM($F290:AZ290)*$C295,-SUM($F290:AZ290)-SUM($E295:AY295))</f>
        <v>0</v>
      </c>
      <c r="BA295" s="144">
        <f>MAX(-SUM($F290:BA290)*$C295,-SUM($F290:BA290)-SUM($E295:AZ295))</f>
        <v>0</v>
      </c>
      <c r="BB295" s="144">
        <f>MAX(-SUM($F290:BB290)*$C295,-SUM($F290:BB290)-SUM($E295:BA295))</f>
        <v>0</v>
      </c>
      <c r="BC295" s="144">
        <f>MAX(-SUM($F290:BC290)*$C295,-SUM($F290:BC290)-SUM($E295:BB295))</f>
        <v>0</v>
      </c>
      <c r="BD295" s="144">
        <f>MAX(-SUM($F290:BD290)*$C295,-SUM($F290:BD290)-SUM($E295:BC295))</f>
        <v>0</v>
      </c>
      <c r="BE295" s="144">
        <f>MAX(-SUM($F290:BE290)*$C295,-SUM($F290:BE290)-SUM($E295:BD295))</f>
        <v>0</v>
      </c>
      <c r="BF295" s="144">
        <f>MAX(-SUM($F290:BF290)*$C295,-SUM($F290:BF290)-SUM($E295:BE295))</f>
        <v>0</v>
      </c>
      <c r="BG295" s="144">
        <f>MAX(-SUM($F290:BG290)*$C295,-SUM($F290:BG290)-SUM($E295:BF295))</f>
        <v>0</v>
      </c>
      <c r="BH295" s="144">
        <f>MAX(-SUM($F290:BH290)*$C295,-SUM($F290:BH290)-SUM($E295:BG295))</f>
        <v>0</v>
      </c>
      <c r="BI295" s="144"/>
    </row>
    <row r="296" spans="1:61" x14ac:dyDescent="0.25">
      <c r="A296" s="199" t="s">
        <v>114</v>
      </c>
      <c r="B296" s="199"/>
      <c r="D296" s="92">
        <f>SUM(D293:D295)</f>
        <v>0</v>
      </c>
      <c r="G296" s="92">
        <f>SUM(G293:G295)</f>
        <v>48.376487012049004</v>
      </c>
      <c r="H296" s="92">
        <f>SUM(H293:H295)</f>
        <v>99.213368328834008</v>
      </c>
      <c r="I296" s="92">
        <f>SUM(I293:I295)</f>
        <v>157.08822970391981</v>
      </c>
      <c r="J296" s="92">
        <f t="shared" ref="J296:BH296" si="147">SUM(J293:J295)</f>
        <v>208.38613610858002</v>
      </c>
      <c r="K296" s="92">
        <f t="shared" si="147"/>
        <v>237.41142990700021</v>
      </c>
      <c r="L296" s="92">
        <f t="shared" si="147"/>
        <v>267.04711727745882</v>
      </c>
      <c r="M296" s="92">
        <f t="shared" si="147"/>
        <v>297.36726351046462</v>
      </c>
      <c r="N296" s="92">
        <f t="shared" si="147"/>
        <v>285.56072932427043</v>
      </c>
      <c r="O296" s="92">
        <f t="shared" si="147"/>
        <v>273.75419513807623</v>
      </c>
      <c r="P296" s="92">
        <f t="shared" si="147"/>
        <v>261.94766095188203</v>
      </c>
      <c r="Q296" s="92">
        <f t="shared" si="147"/>
        <v>250.14112676568783</v>
      </c>
      <c r="R296" s="92">
        <f t="shared" si="147"/>
        <v>238.33459257949363</v>
      </c>
      <c r="S296" s="92">
        <f t="shared" si="147"/>
        <v>226.52805839329943</v>
      </c>
      <c r="T296" s="92">
        <f t="shared" si="147"/>
        <v>214.72152420710523</v>
      </c>
      <c r="U296" s="92">
        <f t="shared" si="147"/>
        <v>202.91499002091103</v>
      </c>
      <c r="V296" s="92">
        <f t="shared" si="147"/>
        <v>191.10845583471684</v>
      </c>
      <c r="W296" s="92">
        <f t="shared" si="147"/>
        <v>179.30192164852264</v>
      </c>
      <c r="X296" s="92">
        <f t="shared" si="147"/>
        <v>167.49538746232844</v>
      </c>
      <c r="Y296" s="92">
        <f t="shared" si="147"/>
        <v>155.68885327613424</v>
      </c>
      <c r="Z296" s="92">
        <f t="shared" si="147"/>
        <v>143.88231908994004</v>
      </c>
      <c r="AA296" s="92">
        <f t="shared" si="147"/>
        <v>132.07578490374584</v>
      </c>
      <c r="AB296" s="92">
        <f t="shared" si="147"/>
        <v>120.26925071755164</v>
      </c>
      <c r="AC296" s="92">
        <f t="shared" si="147"/>
        <v>108.46271653135744</v>
      </c>
      <c r="AD296" s="92">
        <f t="shared" si="147"/>
        <v>96.656182345163245</v>
      </c>
      <c r="AE296" s="92">
        <f t="shared" si="147"/>
        <v>84.849648158969046</v>
      </c>
      <c r="AF296" s="92">
        <f t="shared" si="147"/>
        <v>73.043113972774847</v>
      </c>
      <c r="AG296" s="92">
        <f t="shared" si="147"/>
        <v>61.236579786580648</v>
      </c>
      <c r="AH296" s="92">
        <f t="shared" si="147"/>
        <v>49.43004560038645</v>
      </c>
      <c r="AI296" s="92">
        <f t="shared" si="147"/>
        <v>37.623511414192251</v>
      </c>
      <c r="AJ296" s="92">
        <f t="shared" si="147"/>
        <v>25.816977227998052</v>
      </c>
      <c r="AK296" s="92">
        <f t="shared" si="147"/>
        <v>14.010443041803851</v>
      </c>
      <c r="AL296" s="92">
        <f t="shared" si="147"/>
        <v>2.2039088556096509</v>
      </c>
      <c r="AM296" s="92">
        <f t="shared" si="147"/>
        <v>5.3290705182007514E-14</v>
      </c>
      <c r="AN296" s="92">
        <f t="shared" si="147"/>
        <v>5.3290705182007514E-14</v>
      </c>
      <c r="AO296" s="92">
        <f t="shared" si="147"/>
        <v>5.3290705182007514E-14</v>
      </c>
      <c r="AP296" s="92">
        <f t="shared" si="147"/>
        <v>5.3290705182007514E-14</v>
      </c>
      <c r="AQ296" s="92">
        <f t="shared" si="147"/>
        <v>5.3290705182007514E-14</v>
      </c>
      <c r="AR296" s="92">
        <f t="shared" si="147"/>
        <v>5.3290705182007514E-14</v>
      </c>
      <c r="AS296" s="92">
        <f t="shared" si="147"/>
        <v>5.3290705182007514E-14</v>
      </c>
      <c r="AT296" s="92">
        <f t="shared" si="147"/>
        <v>5.3290705182007514E-14</v>
      </c>
      <c r="AU296" s="92">
        <f t="shared" si="147"/>
        <v>5.3290705182007514E-14</v>
      </c>
      <c r="AV296" s="92">
        <f t="shared" si="147"/>
        <v>5.3290705182007514E-14</v>
      </c>
      <c r="AW296" s="92">
        <f t="shared" si="147"/>
        <v>5.3290705182007514E-14</v>
      </c>
      <c r="AX296" s="92">
        <f t="shared" si="147"/>
        <v>5.3290705182007514E-14</v>
      </c>
      <c r="AY296" s="92">
        <f t="shared" si="147"/>
        <v>5.3290705182007514E-14</v>
      </c>
      <c r="AZ296" s="92">
        <f t="shared" si="147"/>
        <v>5.3290705182007514E-14</v>
      </c>
      <c r="BA296" s="92">
        <f t="shared" si="147"/>
        <v>5.3290705182007514E-14</v>
      </c>
      <c r="BB296" s="92">
        <f t="shared" si="147"/>
        <v>5.3290705182007514E-14</v>
      </c>
      <c r="BC296" s="92">
        <f t="shared" si="147"/>
        <v>5.3290705182007514E-14</v>
      </c>
      <c r="BD296" s="92">
        <f t="shared" si="147"/>
        <v>5.3290705182007514E-14</v>
      </c>
      <c r="BE296" s="92">
        <f t="shared" si="147"/>
        <v>5.3290705182007514E-14</v>
      </c>
      <c r="BF296" s="92">
        <f t="shared" si="147"/>
        <v>5.3290705182007514E-14</v>
      </c>
      <c r="BG296" s="92">
        <f t="shared" si="147"/>
        <v>5.3290705182007514E-14</v>
      </c>
      <c r="BH296" s="92">
        <f t="shared" si="147"/>
        <v>5.3290705182007514E-14</v>
      </c>
    </row>
    <row r="297" spans="1:61" x14ac:dyDescent="0.25">
      <c r="A297" s="197"/>
      <c r="B297" s="197"/>
    </row>
    <row r="298" spans="1:61" x14ac:dyDescent="0.25">
      <c r="A298" s="197" t="s">
        <v>115</v>
      </c>
      <c r="B298" s="197"/>
      <c r="G298" s="83">
        <f>G296</f>
        <v>48.376487012049004</v>
      </c>
      <c r="H298" s="83">
        <f>H296</f>
        <v>99.213368328834008</v>
      </c>
      <c r="I298" s="83">
        <f>I296</f>
        <v>157.08822970391981</v>
      </c>
      <c r="J298" s="83">
        <f>J296</f>
        <v>208.38613610858002</v>
      </c>
      <c r="K298" s="83">
        <f t="shared" ref="K298:BH298" si="148">K296</f>
        <v>237.41142990700021</v>
      </c>
      <c r="L298" s="83">
        <f t="shared" si="148"/>
        <v>267.04711727745882</v>
      </c>
      <c r="M298" s="83">
        <f t="shared" si="148"/>
        <v>297.36726351046462</v>
      </c>
      <c r="N298" s="83">
        <f t="shared" si="148"/>
        <v>285.56072932427043</v>
      </c>
      <c r="O298" s="83">
        <f t="shared" si="148"/>
        <v>273.75419513807623</v>
      </c>
      <c r="P298" s="83">
        <f t="shared" si="148"/>
        <v>261.94766095188203</v>
      </c>
      <c r="Q298" s="83">
        <f t="shared" si="148"/>
        <v>250.14112676568783</v>
      </c>
      <c r="R298" s="83">
        <f t="shared" si="148"/>
        <v>238.33459257949363</v>
      </c>
      <c r="S298" s="83">
        <f t="shared" si="148"/>
        <v>226.52805839329943</v>
      </c>
      <c r="T298" s="83">
        <f t="shared" si="148"/>
        <v>214.72152420710523</v>
      </c>
      <c r="U298" s="83">
        <f t="shared" si="148"/>
        <v>202.91499002091103</v>
      </c>
      <c r="V298" s="83">
        <f t="shared" si="148"/>
        <v>191.10845583471684</v>
      </c>
      <c r="W298" s="83">
        <f t="shared" si="148"/>
        <v>179.30192164852264</v>
      </c>
      <c r="X298" s="83">
        <f t="shared" si="148"/>
        <v>167.49538746232844</v>
      </c>
      <c r="Y298" s="83">
        <f t="shared" si="148"/>
        <v>155.68885327613424</v>
      </c>
      <c r="Z298" s="83">
        <f t="shared" si="148"/>
        <v>143.88231908994004</v>
      </c>
      <c r="AA298" s="83">
        <f t="shared" si="148"/>
        <v>132.07578490374584</v>
      </c>
      <c r="AB298" s="83">
        <f t="shared" si="148"/>
        <v>120.26925071755164</v>
      </c>
      <c r="AC298" s="83">
        <f t="shared" si="148"/>
        <v>108.46271653135744</v>
      </c>
      <c r="AD298" s="83">
        <f t="shared" si="148"/>
        <v>96.656182345163245</v>
      </c>
      <c r="AE298" s="83">
        <f t="shared" si="148"/>
        <v>84.849648158969046</v>
      </c>
      <c r="AF298" s="83">
        <f t="shared" si="148"/>
        <v>73.043113972774847</v>
      </c>
      <c r="AG298" s="83">
        <f t="shared" si="148"/>
        <v>61.236579786580648</v>
      </c>
      <c r="AH298" s="83">
        <f t="shared" si="148"/>
        <v>49.43004560038645</v>
      </c>
      <c r="AI298" s="83">
        <f t="shared" si="148"/>
        <v>37.623511414192251</v>
      </c>
      <c r="AJ298" s="83">
        <f t="shared" si="148"/>
        <v>25.816977227998052</v>
      </c>
      <c r="AK298" s="83">
        <f t="shared" si="148"/>
        <v>14.010443041803851</v>
      </c>
      <c r="AL298" s="83">
        <f t="shared" si="148"/>
        <v>2.2039088556096509</v>
      </c>
      <c r="AM298" s="83">
        <f t="shared" si="148"/>
        <v>5.3290705182007514E-14</v>
      </c>
      <c r="AN298" s="83">
        <f t="shared" si="148"/>
        <v>5.3290705182007514E-14</v>
      </c>
      <c r="AO298" s="83">
        <f t="shared" si="148"/>
        <v>5.3290705182007514E-14</v>
      </c>
      <c r="AP298" s="83">
        <f t="shared" si="148"/>
        <v>5.3290705182007514E-14</v>
      </c>
      <c r="AQ298" s="83">
        <f t="shared" si="148"/>
        <v>5.3290705182007514E-14</v>
      </c>
      <c r="AR298" s="83">
        <f t="shared" si="148"/>
        <v>5.3290705182007514E-14</v>
      </c>
      <c r="AS298" s="83">
        <f t="shared" si="148"/>
        <v>5.3290705182007514E-14</v>
      </c>
      <c r="AT298" s="83">
        <f t="shared" si="148"/>
        <v>5.3290705182007514E-14</v>
      </c>
      <c r="AU298" s="83">
        <f t="shared" si="148"/>
        <v>5.3290705182007514E-14</v>
      </c>
      <c r="AV298" s="83">
        <f t="shared" si="148"/>
        <v>5.3290705182007514E-14</v>
      </c>
      <c r="AW298" s="83">
        <f t="shared" si="148"/>
        <v>5.3290705182007514E-14</v>
      </c>
      <c r="AX298" s="83">
        <f t="shared" si="148"/>
        <v>5.3290705182007514E-14</v>
      </c>
      <c r="AY298" s="83">
        <f t="shared" si="148"/>
        <v>5.3290705182007514E-14</v>
      </c>
      <c r="AZ298" s="83">
        <f t="shared" si="148"/>
        <v>5.3290705182007514E-14</v>
      </c>
      <c r="BA298" s="83">
        <f t="shared" si="148"/>
        <v>5.3290705182007514E-14</v>
      </c>
      <c r="BB298" s="83">
        <f t="shared" si="148"/>
        <v>5.3290705182007514E-14</v>
      </c>
      <c r="BC298" s="83">
        <f t="shared" si="148"/>
        <v>5.3290705182007514E-14</v>
      </c>
      <c r="BD298" s="83">
        <f t="shared" si="148"/>
        <v>5.3290705182007514E-14</v>
      </c>
      <c r="BE298" s="83">
        <f t="shared" si="148"/>
        <v>5.3290705182007514E-14</v>
      </c>
      <c r="BF298" s="83">
        <f t="shared" si="148"/>
        <v>5.3290705182007514E-14</v>
      </c>
      <c r="BG298" s="83">
        <f t="shared" si="148"/>
        <v>5.3290705182007514E-14</v>
      </c>
      <c r="BH298" s="83">
        <f t="shared" si="148"/>
        <v>5.3290705182007514E-14</v>
      </c>
    </row>
    <row r="299" spans="1:61" ht="12" customHeight="1" x14ac:dyDescent="0.25">
      <c r="A299" s="200" t="s">
        <v>133</v>
      </c>
      <c r="B299" s="200"/>
      <c r="C299" s="61">
        <f>$C$97</f>
        <v>2</v>
      </c>
      <c r="D299" s="189"/>
      <c r="G299" s="83">
        <f t="shared" ref="G299:BH299" ca="1" si="149">SUM(OFFSET(G298,0,0,1,-MIN($C299,G$91+1)))/$C299</f>
        <v>24.188243506024502</v>
      </c>
      <c r="H299" s="83">
        <f t="shared" ca="1" si="149"/>
        <v>73.79492767044151</v>
      </c>
      <c r="I299" s="83">
        <f t="shared" ca="1" si="149"/>
        <v>128.15079901637691</v>
      </c>
      <c r="J299" s="83">
        <f t="shared" ca="1" si="149"/>
        <v>182.73718290624993</v>
      </c>
      <c r="K299" s="83">
        <f t="shared" ca="1" si="149"/>
        <v>222.89878300779012</v>
      </c>
      <c r="L299" s="83">
        <f t="shared" ca="1" si="149"/>
        <v>252.2292735922295</v>
      </c>
      <c r="M299" s="83">
        <f t="shared" ca="1" si="149"/>
        <v>282.2071903939617</v>
      </c>
      <c r="N299" s="83">
        <f t="shared" ca="1" si="149"/>
        <v>291.46399641736753</v>
      </c>
      <c r="O299" s="83">
        <f t="shared" ca="1" si="149"/>
        <v>279.65746223117333</v>
      </c>
      <c r="P299" s="83">
        <f t="shared" ca="1" si="149"/>
        <v>267.85092804497913</v>
      </c>
      <c r="Q299" s="83">
        <f t="shared" ca="1" si="149"/>
        <v>256.04439385878493</v>
      </c>
      <c r="R299" s="83">
        <f t="shared" ca="1" si="149"/>
        <v>244.23785967259073</v>
      </c>
      <c r="S299" s="83">
        <f t="shared" ca="1" si="149"/>
        <v>232.43132548639653</v>
      </c>
      <c r="T299" s="83">
        <f t="shared" ca="1" si="149"/>
        <v>220.62479130020233</v>
      </c>
      <c r="U299" s="83">
        <f t="shared" ca="1" si="149"/>
        <v>208.81825711400813</v>
      </c>
      <c r="V299" s="83">
        <f t="shared" ca="1" si="149"/>
        <v>197.01172292781393</v>
      </c>
      <c r="W299" s="83">
        <f t="shared" ca="1" si="149"/>
        <v>185.20518874161974</v>
      </c>
      <c r="X299" s="83">
        <f t="shared" ca="1" si="149"/>
        <v>173.39865455542554</v>
      </c>
      <c r="Y299" s="83">
        <f t="shared" ca="1" si="149"/>
        <v>161.59212036923134</v>
      </c>
      <c r="Z299" s="83">
        <f t="shared" ca="1" si="149"/>
        <v>149.78558618303714</v>
      </c>
      <c r="AA299" s="83">
        <f t="shared" ca="1" si="149"/>
        <v>137.97905199684294</v>
      </c>
      <c r="AB299" s="83">
        <f t="shared" ca="1" si="149"/>
        <v>126.17251781064874</v>
      </c>
      <c r="AC299" s="83">
        <f t="shared" ca="1" si="149"/>
        <v>114.36598362445454</v>
      </c>
      <c r="AD299" s="83">
        <f t="shared" ca="1" si="149"/>
        <v>102.55944943826034</v>
      </c>
      <c r="AE299" s="83">
        <f t="shared" ca="1" si="149"/>
        <v>90.752915252066146</v>
      </c>
      <c r="AF299" s="83">
        <f t="shared" ca="1" si="149"/>
        <v>78.946381065871947</v>
      </c>
      <c r="AG299" s="83">
        <f t="shared" ca="1" si="149"/>
        <v>67.139846879677748</v>
      </c>
      <c r="AH299" s="83">
        <f t="shared" ca="1" si="149"/>
        <v>55.333312693483549</v>
      </c>
      <c r="AI299" s="83">
        <f t="shared" ca="1" si="149"/>
        <v>43.52677850728935</v>
      </c>
      <c r="AJ299" s="83">
        <f t="shared" ca="1" si="149"/>
        <v>31.720244321095151</v>
      </c>
      <c r="AK299" s="83">
        <f t="shared" ca="1" si="149"/>
        <v>19.913710134900953</v>
      </c>
      <c r="AL299" s="83">
        <f t="shared" ca="1" si="149"/>
        <v>8.1071759487067503</v>
      </c>
      <c r="AM299" s="83">
        <f t="shared" ca="1" si="149"/>
        <v>1.1019544278048521</v>
      </c>
      <c r="AN299" s="83">
        <f t="shared" ca="1" si="149"/>
        <v>5.3290705182007514E-14</v>
      </c>
      <c r="AO299" s="83">
        <f t="shared" ca="1" si="149"/>
        <v>5.3290705182007514E-14</v>
      </c>
      <c r="AP299" s="83">
        <f t="shared" ca="1" si="149"/>
        <v>5.3290705182007514E-14</v>
      </c>
      <c r="AQ299" s="83">
        <f t="shared" ca="1" si="149"/>
        <v>5.3290705182007514E-14</v>
      </c>
      <c r="AR299" s="83">
        <f t="shared" ca="1" si="149"/>
        <v>5.3290705182007514E-14</v>
      </c>
      <c r="AS299" s="83">
        <f t="shared" ca="1" si="149"/>
        <v>5.3290705182007514E-14</v>
      </c>
      <c r="AT299" s="83">
        <f t="shared" ca="1" si="149"/>
        <v>5.3290705182007514E-14</v>
      </c>
      <c r="AU299" s="83">
        <f t="shared" ca="1" si="149"/>
        <v>5.3290705182007514E-14</v>
      </c>
      <c r="AV299" s="83">
        <f t="shared" ca="1" si="149"/>
        <v>5.3290705182007514E-14</v>
      </c>
      <c r="AW299" s="83">
        <f t="shared" ca="1" si="149"/>
        <v>5.3290705182007514E-14</v>
      </c>
      <c r="AX299" s="83">
        <f t="shared" ca="1" si="149"/>
        <v>5.3290705182007514E-14</v>
      </c>
      <c r="AY299" s="83">
        <f t="shared" ca="1" si="149"/>
        <v>5.3290705182007514E-14</v>
      </c>
      <c r="AZ299" s="83">
        <f t="shared" ca="1" si="149"/>
        <v>5.3290705182007514E-14</v>
      </c>
      <c r="BA299" s="83">
        <f t="shared" ca="1" si="149"/>
        <v>5.3290705182007514E-14</v>
      </c>
      <c r="BB299" s="83">
        <f t="shared" ca="1" si="149"/>
        <v>5.3290705182007514E-14</v>
      </c>
      <c r="BC299" s="83">
        <f t="shared" ca="1" si="149"/>
        <v>5.3290705182007514E-14</v>
      </c>
      <c r="BD299" s="83">
        <f t="shared" ca="1" si="149"/>
        <v>5.3290705182007514E-14</v>
      </c>
      <c r="BE299" s="83">
        <f t="shared" ca="1" si="149"/>
        <v>5.3290705182007514E-14</v>
      </c>
      <c r="BF299" s="83">
        <f t="shared" ca="1" si="149"/>
        <v>5.3290705182007514E-14</v>
      </c>
      <c r="BG299" s="83">
        <f t="shared" ca="1" si="149"/>
        <v>5.3290705182007514E-14</v>
      </c>
      <c r="BH299" s="83">
        <f t="shared" ca="1" si="149"/>
        <v>5.3290705182007514E-14</v>
      </c>
    </row>
    <row r="300" spans="1:61" x14ac:dyDescent="0.25">
      <c r="A300" s="200" t="s">
        <v>140</v>
      </c>
      <c r="B300" s="200"/>
      <c r="C300" s="147">
        <f>$C$98</f>
        <v>0.46</v>
      </c>
      <c r="G300" s="83">
        <f t="shared" ref="G300:BG301" ca="1" si="150">G299*$C300</f>
        <v>11.126592012771271</v>
      </c>
      <c r="H300" s="83">
        <f t="shared" ca="1" si="150"/>
        <v>33.945666728403097</v>
      </c>
      <c r="I300" s="83">
        <f t="shared" ca="1" si="150"/>
        <v>58.949367547533377</v>
      </c>
      <c r="J300" s="83">
        <f t="shared" ca="1" si="150"/>
        <v>84.059104136874964</v>
      </c>
      <c r="K300" s="83">
        <f t="shared" ca="1" si="150"/>
        <v>102.53344018358345</v>
      </c>
      <c r="L300" s="83">
        <f t="shared" ca="1" si="150"/>
        <v>116.02546585242558</v>
      </c>
      <c r="M300" s="83">
        <f t="shared" ca="1" si="150"/>
        <v>129.81530758122238</v>
      </c>
      <c r="N300" s="83">
        <f t="shared" ca="1" si="150"/>
        <v>134.07343835198907</v>
      </c>
      <c r="O300" s="83">
        <f t="shared" ca="1" si="150"/>
        <v>128.64243262633974</v>
      </c>
      <c r="P300" s="83">
        <f t="shared" ca="1" si="150"/>
        <v>123.2114269006904</v>
      </c>
      <c r="Q300" s="83">
        <f t="shared" ca="1" si="150"/>
        <v>117.78042117504107</v>
      </c>
      <c r="R300" s="83">
        <f t="shared" ca="1" si="150"/>
        <v>112.34941544939174</v>
      </c>
      <c r="S300" s="83">
        <f t="shared" ca="1" si="150"/>
        <v>106.91840972374241</v>
      </c>
      <c r="T300" s="83">
        <f t="shared" ca="1" si="150"/>
        <v>101.48740399809307</v>
      </c>
      <c r="U300" s="83">
        <f t="shared" ca="1" si="150"/>
        <v>96.056398272443744</v>
      </c>
      <c r="V300" s="83">
        <f t="shared" ca="1" si="150"/>
        <v>90.625392546794416</v>
      </c>
      <c r="W300" s="83">
        <f t="shared" ca="1" si="150"/>
        <v>85.194386821145088</v>
      </c>
      <c r="X300" s="83">
        <f t="shared" ca="1" si="150"/>
        <v>79.763381095495745</v>
      </c>
      <c r="Y300" s="83">
        <f t="shared" ca="1" si="150"/>
        <v>74.332375369846417</v>
      </c>
      <c r="Z300" s="83">
        <f t="shared" ca="1" si="150"/>
        <v>68.901369644197089</v>
      </c>
      <c r="AA300" s="83">
        <f t="shared" ca="1" si="150"/>
        <v>63.470363918547754</v>
      </c>
      <c r="AB300" s="83">
        <f t="shared" ca="1" si="150"/>
        <v>58.039358192898426</v>
      </c>
      <c r="AC300" s="83">
        <f t="shared" ca="1" si="150"/>
        <v>52.608352467249091</v>
      </c>
      <c r="AD300" s="83">
        <f t="shared" ca="1" si="150"/>
        <v>47.177346741599763</v>
      </c>
      <c r="AE300" s="83">
        <f t="shared" ca="1" si="150"/>
        <v>41.746341015950428</v>
      </c>
      <c r="AF300" s="83">
        <f t="shared" ca="1" si="150"/>
        <v>36.3153352903011</v>
      </c>
      <c r="AG300" s="83">
        <f t="shared" ca="1" si="150"/>
        <v>30.884329564651765</v>
      </c>
      <c r="AH300" s="83">
        <f t="shared" ca="1" si="150"/>
        <v>25.453323839002433</v>
      </c>
      <c r="AI300" s="83">
        <f t="shared" ca="1" si="150"/>
        <v>20.022318113353101</v>
      </c>
      <c r="AJ300" s="83">
        <f t="shared" ca="1" si="150"/>
        <v>14.59131238770377</v>
      </c>
      <c r="AK300" s="83">
        <f t="shared" ca="1" si="150"/>
        <v>9.1603066620544382</v>
      </c>
      <c r="AL300" s="83">
        <f t="shared" ca="1" si="150"/>
        <v>3.7293009364051053</v>
      </c>
      <c r="AM300" s="83">
        <f t="shared" ca="1" si="150"/>
        <v>0.50689903679023196</v>
      </c>
      <c r="AN300" s="83">
        <f t="shared" ca="1" si="150"/>
        <v>2.4513724383723458E-14</v>
      </c>
      <c r="AO300" s="83">
        <f t="shared" ca="1" si="150"/>
        <v>2.4513724383723458E-14</v>
      </c>
      <c r="AP300" s="83">
        <f t="shared" ca="1" si="150"/>
        <v>2.4513724383723458E-14</v>
      </c>
      <c r="AQ300" s="83">
        <f t="shared" ca="1" si="150"/>
        <v>2.4513724383723458E-14</v>
      </c>
      <c r="AR300" s="83">
        <f t="shared" ca="1" si="150"/>
        <v>2.4513724383723458E-14</v>
      </c>
      <c r="AS300" s="83">
        <f t="shared" ca="1" si="150"/>
        <v>2.4513724383723458E-14</v>
      </c>
      <c r="AT300" s="83">
        <f t="shared" ca="1" si="150"/>
        <v>2.4513724383723458E-14</v>
      </c>
      <c r="AU300" s="83">
        <f t="shared" ca="1" si="150"/>
        <v>2.4513724383723458E-14</v>
      </c>
      <c r="AV300" s="83">
        <f t="shared" ca="1" si="150"/>
        <v>2.4513724383723458E-14</v>
      </c>
      <c r="AW300" s="83">
        <f t="shared" ca="1" si="150"/>
        <v>2.4513724383723458E-14</v>
      </c>
      <c r="AX300" s="83">
        <f t="shared" ca="1" si="150"/>
        <v>2.4513724383723458E-14</v>
      </c>
      <c r="AY300" s="83">
        <f t="shared" ca="1" si="150"/>
        <v>2.4513724383723458E-14</v>
      </c>
      <c r="AZ300" s="83">
        <f t="shared" ca="1" si="150"/>
        <v>2.4513724383723458E-14</v>
      </c>
      <c r="BA300" s="83">
        <f t="shared" ca="1" si="150"/>
        <v>2.4513724383723458E-14</v>
      </c>
      <c r="BB300" s="83">
        <f t="shared" ca="1" si="150"/>
        <v>2.4513724383723458E-14</v>
      </c>
      <c r="BC300" s="83">
        <f t="shared" ca="1" si="150"/>
        <v>2.4513724383723458E-14</v>
      </c>
      <c r="BD300" s="83">
        <f t="shared" ca="1" si="150"/>
        <v>2.4513724383723458E-14</v>
      </c>
      <c r="BE300" s="83">
        <f t="shared" ca="1" si="150"/>
        <v>2.4513724383723458E-14</v>
      </c>
      <c r="BF300" s="83">
        <f t="shared" ca="1" si="150"/>
        <v>2.4513724383723458E-14</v>
      </c>
      <c r="BG300" s="83">
        <f t="shared" ca="1" si="150"/>
        <v>2.4513724383723458E-14</v>
      </c>
      <c r="BH300" s="83">
        <f ca="1">BH299*$C300</f>
        <v>2.4513724383723458E-14</v>
      </c>
    </row>
    <row r="301" spans="1:61" x14ac:dyDescent="0.25">
      <c r="A301" s="200" t="s">
        <v>141</v>
      </c>
      <c r="B301" s="200"/>
      <c r="C301" s="147">
        <f>$C$99</f>
        <v>0.115</v>
      </c>
      <c r="G301" s="83">
        <f t="shared" ca="1" si="150"/>
        <v>1.2795580814686962</v>
      </c>
      <c r="H301" s="83">
        <f t="shared" ca="1" si="150"/>
        <v>3.9037516737663562</v>
      </c>
      <c r="I301" s="83">
        <f t="shared" ca="1" si="150"/>
        <v>6.7791772679663387</v>
      </c>
      <c r="J301" s="83">
        <f t="shared" ca="1" si="150"/>
        <v>9.6667969757406205</v>
      </c>
      <c r="K301" s="83">
        <f t="shared" ca="1" si="150"/>
        <v>11.791345621112097</v>
      </c>
      <c r="L301" s="83">
        <f t="shared" ca="1" si="150"/>
        <v>13.342928573028942</v>
      </c>
      <c r="M301" s="83">
        <f t="shared" ca="1" si="150"/>
        <v>14.928760371840575</v>
      </c>
      <c r="N301" s="83">
        <f t="shared" ca="1" si="150"/>
        <v>15.418445410478743</v>
      </c>
      <c r="O301" s="83">
        <f t="shared" ca="1" si="150"/>
        <v>14.793879752029071</v>
      </c>
      <c r="P301" s="83">
        <f t="shared" ca="1" si="150"/>
        <v>14.169314093579397</v>
      </c>
      <c r="Q301" s="83">
        <f t="shared" ca="1" si="150"/>
        <v>13.544748435129724</v>
      </c>
      <c r="R301" s="83">
        <f t="shared" ca="1" si="150"/>
        <v>12.920182776680051</v>
      </c>
      <c r="S301" s="83">
        <f t="shared" ca="1" si="150"/>
        <v>12.295617118230378</v>
      </c>
      <c r="T301" s="83">
        <f t="shared" ca="1" si="150"/>
        <v>11.671051459780704</v>
      </c>
      <c r="U301" s="83">
        <f t="shared" ca="1" si="150"/>
        <v>11.046485801331031</v>
      </c>
      <c r="V301" s="83">
        <f t="shared" ca="1" si="150"/>
        <v>10.421920142881358</v>
      </c>
      <c r="W301" s="83">
        <f t="shared" ca="1" si="150"/>
        <v>9.7973544844316862</v>
      </c>
      <c r="X301" s="83">
        <f t="shared" ca="1" si="150"/>
        <v>9.1727888259820105</v>
      </c>
      <c r="Y301" s="83">
        <f t="shared" ca="1" si="150"/>
        <v>8.5482231675323384</v>
      </c>
      <c r="Z301" s="83">
        <f t="shared" ca="1" si="150"/>
        <v>7.9236575090826653</v>
      </c>
      <c r="AA301" s="83">
        <f t="shared" ca="1" si="150"/>
        <v>7.2990918506329923</v>
      </c>
      <c r="AB301" s="83">
        <f t="shared" ca="1" si="150"/>
        <v>6.6745261921833192</v>
      </c>
      <c r="AC301" s="83">
        <f t="shared" ca="1" si="150"/>
        <v>6.0499605337336453</v>
      </c>
      <c r="AD301" s="83">
        <f t="shared" ca="1" si="150"/>
        <v>5.4253948752839731</v>
      </c>
      <c r="AE301" s="83">
        <f t="shared" ca="1" si="150"/>
        <v>4.8008292168342992</v>
      </c>
      <c r="AF301" s="83">
        <f t="shared" ca="1" si="150"/>
        <v>4.176263558384627</v>
      </c>
      <c r="AG301" s="83">
        <f t="shared" ca="1" si="150"/>
        <v>3.5516978999349531</v>
      </c>
      <c r="AH301" s="83">
        <f t="shared" ca="1" si="150"/>
        <v>2.9271322414852801</v>
      </c>
      <c r="AI301" s="83">
        <f t="shared" ca="1" si="150"/>
        <v>2.3025665830356066</v>
      </c>
      <c r="AJ301" s="83">
        <f t="shared" ca="1" si="150"/>
        <v>1.6780009245859335</v>
      </c>
      <c r="AK301" s="83">
        <f t="shared" ca="1" si="150"/>
        <v>1.0534352661362605</v>
      </c>
      <c r="AL301" s="83">
        <f t="shared" ca="1" si="150"/>
        <v>0.42886960768658711</v>
      </c>
      <c r="AM301" s="83">
        <f t="shared" ca="1" si="150"/>
        <v>5.829338923087668E-2</v>
      </c>
      <c r="AN301" s="83">
        <f t="shared" ca="1" si="150"/>
        <v>2.8190783041281978E-15</v>
      </c>
      <c r="AO301" s="83">
        <f t="shared" ca="1" si="150"/>
        <v>2.8190783041281978E-15</v>
      </c>
      <c r="AP301" s="83">
        <f t="shared" ca="1" si="150"/>
        <v>2.8190783041281978E-15</v>
      </c>
      <c r="AQ301" s="83">
        <f t="shared" ca="1" si="150"/>
        <v>2.8190783041281978E-15</v>
      </c>
      <c r="AR301" s="83">
        <f t="shared" ca="1" si="150"/>
        <v>2.8190783041281978E-15</v>
      </c>
      <c r="AS301" s="83">
        <f t="shared" ca="1" si="150"/>
        <v>2.8190783041281978E-15</v>
      </c>
      <c r="AT301" s="83">
        <f t="shared" ca="1" si="150"/>
        <v>2.8190783041281978E-15</v>
      </c>
      <c r="AU301" s="83">
        <f t="shared" ca="1" si="150"/>
        <v>2.8190783041281978E-15</v>
      </c>
      <c r="AV301" s="83">
        <f t="shared" ca="1" si="150"/>
        <v>2.8190783041281978E-15</v>
      </c>
      <c r="AW301" s="83">
        <f t="shared" ca="1" si="150"/>
        <v>2.8190783041281978E-15</v>
      </c>
      <c r="AX301" s="83">
        <f t="shared" ca="1" si="150"/>
        <v>2.8190783041281978E-15</v>
      </c>
      <c r="AY301" s="83">
        <f t="shared" ca="1" si="150"/>
        <v>2.8190783041281978E-15</v>
      </c>
      <c r="AZ301" s="83">
        <f t="shared" ca="1" si="150"/>
        <v>2.8190783041281978E-15</v>
      </c>
      <c r="BA301" s="83">
        <f t="shared" ca="1" si="150"/>
        <v>2.8190783041281978E-15</v>
      </c>
      <c r="BB301" s="83">
        <f t="shared" ca="1" si="150"/>
        <v>2.8190783041281978E-15</v>
      </c>
      <c r="BC301" s="83">
        <f t="shared" ca="1" si="150"/>
        <v>2.8190783041281978E-15</v>
      </c>
      <c r="BD301" s="83">
        <f t="shared" ca="1" si="150"/>
        <v>2.8190783041281978E-15</v>
      </c>
      <c r="BE301" s="83">
        <f t="shared" ca="1" si="150"/>
        <v>2.8190783041281978E-15</v>
      </c>
      <c r="BF301" s="83">
        <f t="shared" ca="1" si="150"/>
        <v>2.8190783041281978E-15</v>
      </c>
      <c r="BG301" s="83">
        <f t="shared" ca="1" si="150"/>
        <v>2.8190783041281978E-15</v>
      </c>
      <c r="BH301" s="83">
        <f ca="1">BH300*$C301</f>
        <v>2.8190783041281978E-15</v>
      </c>
    </row>
    <row r="303" spans="1:61" x14ac:dyDescent="0.25">
      <c r="A303" s="196" t="str">
        <f>A$20</f>
        <v>T&amp;S Storm Secure</v>
      </c>
      <c r="B303" s="196"/>
    </row>
    <row r="304" spans="1:61" x14ac:dyDescent="0.25">
      <c r="A304" s="197" t="s">
        <v>132</v>
      </c>
      <c r="B304" s="197"/>
      <c r="G304" s="171">
        <f>G$96</f>
        <v>0.95</v>
      </c>
      <c r="H304" s="171">
        <f t="shared" ref="H304:M304" si="151">H$96</f>
        <v>0.98</v>
      </c>
      <c r="I304" s="171">
        <f t="shared" si="151"/>
        <v>0.96</v>
      </c>
      <c r="J304" s="171">
        <f t="shared" si="151"/>
        <v>0.96</v>
      </c>
      <c r="K304" s="171">
        <f t="shared" si="151"/>
        <v>0.96</v>
      </c>
      <c r="L304" s="171">
        <f t="shared" si="151"/>
        <v>0.96</v>
      </c>
      <c r="M304" s="171">
        <f t="shared" si="151"/>
        <v>0.96</v>
      </c>
      <c r="N304" s="171"/>
    </row>
    <row r="305" spans="1:61" x14ac:dyDescent="0.25">
      <c r="A305" s="197" t="s">
        <v>109</v>
      </c>
      <c r="B305" s="197"/>
      <c r="D305" s="144">
        <f>SUM(G305:N305)</f>
        <v>267.15897562539999</v>
      </c>
      <c r="G305" s="144">
        <f>G$20*G304</f>
        <v>9.4286221679999986</v>
      </c>
      <c r="H305" s="144">
        <f t="shared" ref="H305:N305" si="152">H$20*H304</f>
        <v>26.896822132600001</v>
      </c>
      <c r="I305" s="144">
        <f t="shared" si="152"/>
        <v>46.046984841599993</v>
      </c>
      <c r="J305" s="144">
        <f t="shared" si="152"/>
        <v>42.919031663999995</v>
      </c>
      <c r="K305" s="144">
        <f t="shared" si="152"/>
        <v>43.973473219199995</v>
      </c>
      <c r="L305" s="144">
        <f t="shared" si="152"/>
        <v>48.907347609599995</v>
      </c>
      <c r="M305" s="144">
        <f t="shared" si="152"/>
        <v>48.986693990399992</v>
      </c>
      <c r="N305" s="144">
        <f t="shared" si="152"/>
        <v>0</v>
      </c>
    </row>
    <row r="306" spans="1:61" x14ac:dyDescent="0.25">
      <c r="A306" s="197" t="s">
        <v>110</v>
      </c>
      <c r="B306" s="197"/>
      <c r="G306" s="144">
        <f t="shared" ref="G306:N306" si="153">+F306+G305</f>
        <v>9.4286221679999986</v>
      </c>
      <c r="H306" s="144">
        <f t="shared" si="153"/>
        <v>36.325444300599997</v>
      </c>
      <c r="I306" s="144">
        <f t="shared" si="153"/>
        <v>82.372429142199991</v>
      </c>
      <c r="J306" s="144">
        <f t="shared" si="153"/>
        <v>125.29146080619998</v>
      </c>
      <c r="K306" s="144">
        <f t="shared" si="153"/>
        <v>169.26493402539998</v>
      </c>
      <c r="L306" s="144">
        <f t="shared" si="153"/>
        <v>218.17228163499999</v>
      </c>
      <c r="M306" s="144">
        <f t="shared" si="153"/>
        <v>267.15897562539999</v>
      </c>
      <c r="N306" s="144">
        <f t="shared" si="153"/>
        <v>267.15897562539999</v>
      </c>
    </row>
    <row r="307" spans="1:61" x14ac:dyDescent="0.25">
      <c r="A307" s="197"/>
      <c r="B307" s="197"/>
    </row>
    <row r="308" spans="1:61" x14ac:dyDescent="0.25">
      <c r="A308" s="198" t="s">
        <v>111</v>
      </c>
      <c r="B308" s="198"/>
      <c r="G308" s="144">
        <f t="shared" ref="G308:BH308" si="154">F311</f>
        <v>0</v>
      </c>
      <c r="H308" s="144">
        <f t="shared" si="154"/>
        <v>9.1080490142879995</v>
      </c>
      <c r="I308" s="144">
        <f t="shared" si="154"/>
        <v>34.769806040667603</v>
      </c>
      <c r="J308" s="144">
        <f t="shared" si="154"/>
        <v>78.016128291432793</v>
      </c>
      <c r="K308" s="144">
        <f t="shared" si="154"/>
        <v>116.675250288022</v>
      </c>
      <c r="L308" s="144">
        <f t="shared" si="154"/>
        <v>154.89371575035841</v>
      </c>
      <c r="M308" s="144">
        <f t="shared" si="154"/>
        <v>196.38320578436839</v>
      </c>
      <c r="N308" s="144">
        <f t="shared" si="154"/>
        <v>236.28649460350479</v>
      </c>
      <c r="O308" s="144">
        <f t="shared" si="154"/>
        <v>227.2030894322412</v>
      </c>
      <c r="P308" s="144">
        <f t="shared" si="154"/>
        <v>218.11968426097761</v>
      </c>
      <c r="Q308" s="144">
        <f t="shared" si="154"/>
        <v>209.03627908971401</v>
      </c>
      <c r="R308" s="144">
        <f t="shared" si="154"/>
        <v>199.95287391845042</v>
      </c>
      <c r="S308" s="144">
        <f t="shared" si="154"/>
        <v>190.86946874718683</v>
      </c>
      <c r="T308" s="144">
        <f t="shared" si="154"/>
        <v>181.78606357592324</v>
      </c>
      <c r="U308" s="144">
        <f t="shared" si="154"/>
        <v>172.70265840465964</v>
      </c>
      <c r="V308" s="144">
        <f t="shared" si="154"/>
        <v>163.61925323339605</v>
      </c>
      <c r="W308" s="144">
        <f t="shared" si="154"/>
        <v>154.53584806213246</v>
      </c>
      <c r="X308" s="144">
        <f t="shared" si="154"/>
        <v>145.45244289086887</v>
      </c>
      <c r="Y308" s="144">
        <f t="shared" si="154"/>
        <v>136.36903771960527</v>
      </c>
      <c r="Z308" s="144">
        <f t="shared" si="154"/>
        <v>127.28563254834168</v>
      </c>
      <c r="AA308" s="144">
        <f t="shared" si="154"/>
        <v>118.20222737707809</v>
      </c>
      <c r="AB308" s="144">
        <f t="shared" si="154"/>
        <v>109.1188222058145</v>
      </c>
      <c r="AC308" s="144">
        <f t="shared" si="154"/>
        <v>100.0354170345509</v>
      </c>
      <c r="AD308" s="144">
        <f t="shared" si="154"/>
        <v>90.952011863287311</v>
      </c>
      <c r="AE308" s="144">
        <f t="shared" si="154"/>
        <v>81.868606692023718</v>
      </c>
      <c r="AF308" s="144">
        <f t="shared" si="154"/>
        <v>72.785201520760126</v>
      </c>
      <c r="AG308" s="144">
        <f t="shared" si="154"/>
        <v>63.701796349496526</v>
      </c>
      <c r="AH308" s="144">
        <f t="shared" si="154"/>
        <v>54.618391178232926</v>
      </c>
      <c r="AI308" s="144">
        <f t="shared" si="154"/>
        <v>45.534986006969326</v>
      </c>
      <c r="AJ308" s="144">
        <f t="shared" si="154"/>
        <v>36.451580835705727</v>
      </c>
      <c r="AK308" s="144">
        <f t="shared" si="154"/>
        <v>27.368175664442127</v>
      </c>
      <c r="AL308" s="144">
        <f t="shared" si="154"/>
        <v>18.284770493178527</v>
      </c>
      <c r="AM308" s="144">
        <f t="shared" si="154"/>
        <v>9.2013653219149276</v>
      </c>
      <c r="AN308" s="144">
        <f t="shared" si="154"/>
        <v>0.11796015065132792</v>
      </c>
      <c r="AO308" s="144">
        <f t="shared" si="154"/>
        <v>2.8421709430404007E-14</v>
      </c>
      <c r="AP308" s="144">
        <f t="shared" si="154"/>
        <v>2.8421709430404007E-14</v>
      </c>
      <c r="AQ308" s="144">
        <f t="shared" si="154"/>
        <v>2.8421709430404007E-14</v>
      </c>
      <c r="AR308" s="144">
        <f t="shared" si="154"/>
        <v>2.8421709430404007E-14</v>
      </c>
      <c r="AS308" s="144">
        <f t="shared" si="154"/>
        <v>2.8421709430404007E-14</v>
      </c>
      <c r="AT308" s="144">
        <f t="shared" si="154"/>
        <v>2.8421709430404007E-14</v>
      </c>
      <c r="AU308" s="144">
        <f t="shared" si="154"/>
        <v>2.8421709430404007E-14</v>
      </c>
      <c r="AV308" s="144">
        <f t="shared" si="154"/>
        <v>2.8421709430404007E-14</v>
      </c>
      <c r="AW308" s="144">
        <f t="shared" si="154"/>
        <v>2.8421709430404007E-14</v>
      </c>
      <c r="AX308" s="144">
        <f t="shared" si="154"/>
        <v>2.8421709430404007E-14</v>
      </c>
      <c r="AY308" s="144">
        <f t="shared" si="154"/>
        <v>2.8421709430404007E-14</v>
      </c>
      <c r="AZ308" s="144">
        <f t="shared" si="154"/>
        <v>2.8421709430404007E-14</v>
      </c>
      <c r="BA308" s="144">
        <f t="shared" si="154"/>
        <v>2.8421709430404007E-14</v>
      </c>
      <c r="BB308" s="144">
        <f t="shared" si="154"/>
        <v>2.8421709430404007E-14</v>
      </c>
      <c r="BC308" s="144">
        <f t="shared" si="154"/>
        <v>2.8421709430404007E-14</v>
      </c>
      <c r="BD308" s="144">
        <f t="shared" si="154"/>
        <v>2.8421709430404007E-14</v>
      </c>
      <c r="BE308" s="144">
        <f t="shared" si="154"/>
        <v>2.8421709430404007E-14</v>
      </c>
      <c r="BF308" s="144">
        <f t="shared" si="154"/>
        <v>2.8421709430404007E-14</v>
      </c>
      <c r="BG308" s="144">
        <f t="shared" si="154"/>
        <v>2.8421709430404007E-14</v>
      </c>
      <c r="BH308" s="144">
        <f t="shared" si="154"/>
        <v>2.8421709430404007E-14</v>
      </c>
      <c r="BI308" s="144"/>
    </row>
    <row r="309" spans="1:61" x14ac:dyDescent="0.25">
      <c r="A309" s="198" t="s">
        <v>112</v>
      </c>
      <c r="B309" s="198"/>
      <c r="D309" s="144">
        <f>SUM(G309:N309)</f>
        <v>267.15897562539999</v>
      </c>
      <c r="E309" s="144"/>
      <c r="F309" s="144"/>
      <c r="G309" s="144">
        <f>G305</f>
        <v>9.4286221679999986</v>
      </c>
      <c r="H309" s="144">
        <f>H305</f>
        <v>26.896822132600001</v>
      </c>
      <c r="I309" s="144">
        <f>I305</f>
        <v>46.046984841599993</v>
      </c>
      <c r="J309" s="144">
        <f t="shared" ref="J309:BH309" si="155">J305</f>
        <v>42.919031663999995</v>
      </c>
      <c r="K309" s="144">
        <f t="shared" si="155"/>
        <v>43.973473219199995</v>
      </c>
      <c r="L309" s="144">
        <f t="shared" si="155"/>
        <v>48.907347609599995</v>
      </c>
      <c r="M309" s="144">
        <f t="shared" si="155"/>
        <v>48.986693990399992</v>
      </c>
      <c r="N309" s="144">
        <f t="shared" si="155"/>
        <v>0</v>
      </c>
      <c r="O309" s="144">
        <f t="shared" si="155"/>
        <v>0</v>
      </c>
      <c r="P309" s="144">
        <f t="shared" si="155"/>
        <v>0</v>
      </c>
      <c r="Q309" s="144">
        <f t="shared" si="155"/>
        <v>0</v>
      </c>
      <c r="R309" s="144">
        <f t="shared" si="155"/>
        <v>0</v>
      </c>
      <c r="S309" s="144">
        <f t="shared" si="155"/>
        <v>0</v>
      </c>
      <c r="T309" s="144">
        <f t="shared" si="155"/>
        <v>0</v>
      </c>
      <c r="U309" s="144">
        <f t="shared" si="155"/>
        <v>0</v>
      </c>
      <c r="V309" s="144">
        <f t="shared" si="155"/>
        <v>0</v>
      </c>
      <c r="W309" s="144">
        <f t="shared" si="155"/>
        <v>0</v>
      </c>
      <c r="X309" s="144">
        <f t="shared" si="155"/>
        <v>0</v>
      </c>
      <c r="Y309" s="144">
        <f t="shared" si="155"/>
        <v>0</v>
      </c>
      <c r="Z309" s="144">
        <f t="shared" si="155"/>
        <v>0</v>
      </c>
      <c r="AA309" s="144">
        <f t="shared" si="155"/>
        <v>0</v>
      </c>
      <c r="AB309" s="144">
        <f t="shared" si="155"/>
        <v>0</v>
      </c>
      <c r="AC309" s="144">
        <f t="shared" si="155"/>
        <v>0</v>
      </c>
      <c r="AD309" s="144">
        <f t="shared" si="155"/>
        <v>0</v>
      </c>
      <c r="AE309" s="144">
        <f t="shared" si="155"/>
        <v>0</v>
      </c>
      <c r="AF309" s="144">
        <f t="shared" si="155"/>
        <v>0</v>
      </c>
      <c r="AG309" s="144">
        <f t="shared" si="155"/>
        <v>0</v>
      </c>
      <c r="AH309" s="144">
        <f t="shared" si="155"/>
        <v>0</v>
      </c>
      <c r="AI309" s="144">
        <f t="shared" si="155"/>
        <v>0</v>
      </c>
      <c r="AJ309" s="144">
        <f t="shared" si="155"/>
        <v>0</v>
      </c>
      <c r="AK309" s="144">
        <f t="shared" si="155"/>
        <v>0</v>
      </c>
      <c r="AL309" s="144">
        <f t="shared" si="155"/>
        <v>0</v>
      </c>
      <c r="AM309" s="144">
        <f t="shared" si="155"/>
        <v>0</v>
      </c>
      <c r="AN309" s="144">
        <f t="shared" si="155"/>
        <v>0</v>
      </c>
      <c r="AO309" s="144">
        <f t="shared" si="155"/>
        <v>0</v>
      </c>
      <c r="AP309" s="144">
        <f t="shared" si="155"/>
        <v>0</v>
      </c>
      <c r="AQ309" s="144">
        <f t="shared" si="155"/>
        <v>0</v>
      </c>
      <c r="AR309" s="144">
        <f t="shared" si="155"/>
        <v>0</v>
      </c>
      <c r="AS309" s="144">
        <f t="shared" si="155"/>
        <v>0</v>
      </c>
      <c r="AT309" s="144">
        <f t="shared" si="155"/>
        <v>0</v>
      </c>
      <c r="AU309" s="144">
        <f t="shared" si="155"/>
        <v>0</v>
      </c>
      <c r="AV309" s="144">
        <f t="shared" si="155"/>
        <v>0</v>
      </c>
      <c r="AW309" s="144">
        <f t="shared" si="155"/>
        <v>0</v>
      </c>
      <c r="AX309" s="144">
        <f t="shared" si="155"/>
        <v>0</v>
      </c>
      <c r="AY309" s="144">
        <f t="shared" si="155"/>
        <v>0</v>
      </c>
      <c r="AZ309" s="144">
        <f t="shared" si="155"/>
        <v>0</v>
      </c>
      <c r="BA309" s="144">
        <f t="shared" si="155"/>
        <v>0</v>
      </c>
      <c r="BB309" s="144">
        <f t="shared" si="155"/>
        <v>0</v>
      </c>
      <c r="BC309" s="144">
        <f t="shared" si="155"/>
        <v>0</v>
      </c>
      <c r="BD309" s="144">
        <f t="shared" si="155"/>
        <v>0</v>
      </c>
      <c r="BE309" s="144">
        <f t="shared" si="155"/>
        <v>0</v>
      </c>
      <c r="BF309" s="144">
        <f t="shared" si="155"/>
        <v>0</v>
      </c>
      <c r="BG309" s="144">
        <f t="shared" si="155"/>
        <v>0</v>
      </c>
      <c r="BH309" s="144">
        <f t="shared" si="155"/>
        <v>0</v>
      </c>
      <c r="BI309" s="144"/>
    </row>
    <row r="310" spans="1:61" x14ac:dyDescent="0.25">
      <c r="A310" s="198" t="s">
        <v>113</v>
      </c>
      <c r="B310" s="198"/>
      <c r="C310" s="147">
        <f>C20</f>
        <v>3.4000000000000002E-2</v>
      </c>
      <c r="D310" s="144">
        <f>SUM(G310:BH310)</f>
        <v>-267.15897562539999</v>
      </c>
      <c r="G310" s="144">
        <f>MAX(-SUM($F305:G305)*$C310,-SUM($F305:G305)-SUM($E310:F310))</f>
        <v>-0.32057315371199996</v>
      </c>
      <c r="H310" s="144">
        <f>MAX(-SUM($F305:H305)*$C310,-SUM($F305:H305)-SUM($E310:G310))</f>
        <v>-1.2350651062204001</v>
      </c>
      <c r="I310" s="144">
        <f>MAX(-SUM($F305:I305)*$C310,-SUM($F305:I305)-SUM($E310:H310))</f>
        <v>-2.8006625908347997</v>
      </c>
      <c r="J310" s="144">
        <f>MAX(-SUM($F305:J305)*$C310,-SUM($F305:J305)-SUM($E310:I310))</f>
        <v>-4.2599096674107999</v>
      </c>
      <c r="K310" s="144">
        <f>MAX(-SUM($F305:K305)*$C310,-SUM($F305:K305)-SUM($E310:J310))</f>
        <v>-5.7550077568635993</v>
      </c>
      <c r="L310" s="144">
        <f>MAX(-SUM($F305:L305)*$C310,-SUM($F305:L305)-SUM($E310:K310))</f>
        <v>-7.4178575755900003</v>
      </c>
      <c r="M310" s="144">
        <f>MAX(-SUM($F305:M305)*$C310,-SUM($F305:M305)-SUM($E310:L310))</f>
        <v>-9.0834051712635997</v>
      </c>
      <c r="N310" s="144">
        <f>MAX(-SUM($F305:N305)*$C310,-SUM($F305:N305)-SUM($E310:M310))</f>
        <v>-9.0834051712635997</v>
      </c>
      <c r="O310" s="144">
        <f>MAX(-SUM($F305:O305)*$C310,-SUM($F305:O305)-SUM($E310:N310))</f>
        <v>-9.0834051712635997</v>
      </c>
      <c r="P310" s="144">
        <f>MAX(-SUM($F305:P305)*$C310,-SUM($F305:P305)-SUM($E310:O310))</f>
        <v>-9.0834051712635997</v>
      </c>
      <c r="Q310" s="144">
        <f>MAX(-SUM($F305:Q305)*$C310,-SUM($F305:Q305)-SUM($E310:P310))</f>
        <v>-9.0834051712635997</v>
      </c>
      <c r="R310" s="144">
        <f>MAX(-SUM($F305:R305)*$C310,-SUM($F305:R305)-SUM($E310:Q310))</f>
        <v>-9.0834051712635997</v>
      </c>
      <c r="S310" s="144">
        <f>MAX(-SUM($F305:S305)*$C310,-SUM($F305:S305)-SUM($E310:R310))</f>
        <v>-9.0834051712635997</v>
      </c>
      <c r="T310" s="144">
        <f>MAX(-SUM($F305:T305)*$C310,-SUM($F305:T305)-SUM($E310:S310))</f>
        <v>-9.0834051712635997</v>
      </c>
      <c r="U310" s="144">
        <f>MAX(-SUM($F305:U305)*$C310,-SUM($F305:U305)-SUM($E310:T310))</f>
        <v>-9.0834051712635997</v>
      </c>
      <c r="V310" s="144">
        <f>MAX(-SUM($F305:V305)*$C310,-SUM($F305:V305)-SUM($E310:U310))</f>
        <v>-9.0834051712635997</v>
      </c>
      <c r="W310" s="144">
        <f>MAX(-SUM($F305:W305)*$C310,-SUM($F305:W305)-SUM($E310:V310))</f>
        <v>-9.0834051712635997</v>
      </c>
      <c r="X310" s="144">
        <f>MAX(-SUM($F305:X305)*$C310,-SUM($F305:X305)-SUM($E310:W310))</f>
        <v>-9.0834051712635997</v>
      </c>
      <c r="Y310" s="144">
        <f>MAX(-SUM($F305:Y305)*$C310,-SUM($F305:Y305)-SUM($E310:X310))</f>
        <v>-9.0834051712635997</v>
      </c>
      <c r="Z310" s="144">
        <f>MAX(-SUM($F305:Z305)*$C310,-SUM($F305:Z305)-SUM($E310:Y310))</f>
        <v>-9.0834051712635997</v>
      </c>
      <c r="AA310" s="144">
        <f>MAX(-SUM($F305:AA305)*$C310,-SUM($F305:AA305)-SUM($E310:Z310))</f>
        <v>-9.0834051712635997</v>
      </c>
      <c r="AB310" s="144">
        <f>MAX(-SUM($F305:AB305)*$C310,-SUM($F305:AB305)-SUM($E310:AA310))</f>
        <v>-9.0834051712635997</v>
      </c>
      <c r="AC310" s="144">
        <f>MAX(-SUM($F305:AC305)*$C310,-SUM($F305:AC305)-SUM($E310:AB310))</f>
        <v>-9.0834051712635997</v>
      </c>
      <c r="AD310" s="144">
        <f>MAX(-SUM($F305:AD305)*$C310,-SUM($F305:AD305)-SUM($E310:AC310))</f>
        <v>-9.0834051712635997</v>
      </c>
      <c r="AE310" s="144">
        <f>MAX(-SUM($F305:AE305)*$C310,-SUM($F305:AE305)-SUM($E310:AD310))</f>
        <v>-9.0834051712635997</v>
      </c>
      <c r="AF310" s="144">
        <f>MAX(-SUM($F305:AF305)*$C310,-SUM($F305:AF305)-SUM($E310:AE310))</f>
        <v>-9.0834051712635997</v>
      </c>
      <c r="AG310" s="144">
        <f>MAX(-SUM($F305:AG305)*$C310,-SUM($F305:AG305)-SUM($E310:AF310))</f>
        <v>-9.0834051712635997</v>
      </c>
      <c r="AH310" s="144">
        <f>MAX(-SUM($F305:AH305)*$C310,-SUM($F305:AH305)-SUM($E310:AG310))</f>
        <v>-9.0834051712635997</v>
      </c>
      <c r="AI310" s="144">
        <f>MAX(-SUM($F305:AI305)*$C310,-SUM($F305:AI305)-SUM($E310:AH310))</f>
        <v>-9.0834051712635997</v>
      </c>
      <c r="AJ310" s="144">
        <f>MAX(-SUM($F305:AJ305)*$C310,-SUM($F305:AJ305)-SUM($E310:AI310))</f>
        <v>-9.0834051712635997</v>
      </c>
      <c r="AK310" s="144">
        <f>MAX(-SUM($F305:AK305)*$C310,-SUM($F305:AK305)-SUM($E310:AJ310))</f>
        <v>-9.0834051712635997</v>
      </c>
      <c r="AL310" s="144">
        <f>MAX(-SUM($F305:AL305)*$C310,-SUM($F305:AL305)-SUM($E310:AK310))</f>
        <v>-9.0834051712635997</v>
      </c>
      <c r="AM310" s="144">
        <f>MAX(-SUM($F305:AM305)*$C310,-SUM($F305:AM305)-SUM($E310:AL310))</f>
        <v>-9.0834051712635997</v>
      </c>
      <c r="AN310" s="144">
        <f>MAX(-SUM($F305:AN305)*$C310,-SUM($F305:AN305)-SUM($E310:AM310))</f>
        <v>-0.1179601506512995</v>
      </c>
      <c r="AO310" s="144">
        <f>MAX(-SUM($F305:AO305)*$C310,-SUM($F305:AO305)-SUM($E310:AN310))</f>
        <v>0</v>
      </c>
      <c r="AP310" s="144">
        <f>MAX(-SUM($F305:AP305)*$C310,-SUM($F305:AP305)-SUM($E310:AO310))</f>
        <v>0</v>
      </c>
      <c r="AQ310" s="144">
        <f>MAX(-SUM($F305:AQ305)*$C310,-SUM($F305:AQ305)-SUM($E310:AP310))</f>
        <v>0</v>
      </c>
      <c r="AR310" s="144">
        <f>MAX(-SUM($F305:AR305)*$C310,-SUM($F305:AR305)-SUM($E310:AQ310))</f>
        <v>0</v>
      </c>
      <c r="AS310" s="144">
        <f>MAX(-SUM($F305:AS305)*$C310,-SUM($F305:AS305)-SUM($E310:AR310))</f>
        <v>0</v>
      </c>
      <c r="AT310" s="144">
        <f>MAX(-SUM($F305:AT305)*$C310,-SUM($F305:AT305)-SUM($E310:AS310))</f>
        <v>0</v>
      </c>
      <c r="AU310" s="144">
        <f>MAX(-SUM($F305:AU305)*$C310,-SUM($F305:AU305)-SUM($E310:AT310))</f>
        <v>0</v>
      </c>
      <c r="AV310" s="144">
        <f>MAX(-SUM($F305:AV305)*$C310,-SUM($F305:AV305)-SUM($E310:AU310))</f>
        <v>0</v>
      </c>
      <c r="AW310" s="144">
        <f>MAX(-SUM($F305:AW305)*$C310,-SUM($F305:AW305)-SUM($E310:AV310))</f>
        <v>0</v>
      </c>
      <c r="AX310" s="144">
        <f>MAX(-SUM($F305:AX305)*$C310,-SUM($F305:AX305)-SUM($E310:AW310))</f>
        <v>0</v>
      </c>
      <c r="AY310" s="144">
        <f>MAX(-SUM($F305:AY305)*$C310,-SUM($F305:AY305)-SUM($E310:AX310))</f>
        <v>0</v>
      </c>
      <c r="AZ310" s="144">
        <f>MAX(-SUM($F305:AZ305)*$C310,-SUM($F305:AZ305)-SUM($E310:AY310))</f>
        <v>0</v>
      </c>
      <c r="BA310" s="144">
        <f>MAX(-SUM($F305:BA305)*$C310,-SUM($F305:BA305)-SUM($E310:AZ310))</f>
        <v>0</v>
      </c>
      <c r="BB310" s="144">
        <f>MAX(-SUM($F305:BB305)*$C310,-SUM($F305:BB305)-SUM($E310:BA310))</f>
        <v>0</v>
      </c>
      <c r="BC310" s="144">
        <f>MAX(-SUM($F305:BC305)*$C310,-SUM($F305:BC305)-SUM($E310:BB310))</f>
        <v>0</v>
      </c>
      <c r="BD310" s="144">
        <f>MAX(-SUM($F305:BD305)*$C310,-SUM($F305:BD305)-SUM($E310:BC310))</f>
        <v>0</v>
      </c>
      <c r="BE310" s="144">
        <f>MAX(-SUM($F305:BE305)*$C310,-SUM($F305:BE305)-SUM($E310:BD310))</f>
        <v>0</v>
      </c>
      <c r="BF310" s="144">
        <f>MAX(-SUM($F305:BF305)*$C310,-SUM($F305:BF305)-SUM($E310:BE310))</f>
        <v>0</v>
      </c>
      <c r="BG310" s="144">
        <f>MAX(-SUM($F305:BG305)*$C310,-SUM($F305:BG305)-SUM($E310:BF310))</f>
        <v>0</v>
      </c>
      <c r="BH310" s="144">
        <f>MAX(-SUM($F305:BH305)*$C310,-SUM($F305:BH305)-SUM($E310:BG310))</f>
        <v>0</v>
      </c>
      <c r="BI310" s="144"/>
    </row>
    <row r="311" spans="1:61" x14ac:dyDescent="0.25">
      <c r="A311" s="199" t="s">
        <v>114</v>
      </c>
      <c r="B311" s="199"/>
      <c r="D311" s="92">
        <f>SUM(D308:D310)</f>
        <v>0</v>
      </c>
      <c r="G311" s="92">
        <f>SUM(G308:G310)</f>
        <v>9.1080490142879995</v>
      </c>
      <c r="H311" s="92">
        <f>SUM(H308:H310)</f>
        <v>34.769806040667603</v>
      </c>
      <c r="I311" s="92">
        <f>SUM(I308:I310)</f>
        <v>78.016128291432793</v>
      </c>
      <c r="J311" s="92">
        <f t="shared" ref="J311:BH311" si="156">SUM(J308:J310)</f>
        <v>116.675250288022</v>
      </c>
      <c r="K311" s="92">
        <f t="shared" si="156"/>
        <v>154.89371575035841</v>
      </c>
      <c r="L311" s="92">
        <f t="shared" si="156"/>
        <v>196.38320578436839</v>
      </c>
      <c r="M311" s="92">
        <f t="shared" si="156"/>
        <v>236.28649460350479</v>
      </c>
      <c r="N311" s="92">
        <f t="shared" si="156"/>
        <v>227.2030894322412</v>
      </c>
      <c r="O311" s="92">
        <f t="shared" si="156"/>
        <v>218.11968426097761</v>
      </c>
      <c r="P311" s="92">
        <f t="shared" si="156"/>
        <v>209.03627908971401</v>
      </c>
      <c r="Q311" s="92">
        <f t="shared" si="156"/>
        <v>199.95287391845042</v>
      </c>
      <c r="R311" s="92">
        <f t="shared" si="156"/>
        <v>190.86946874718683</v>
      </c>
      <c r="S311" s="92">
        <f t="shared" si="156"/>
        <v>181.78606357592324</v>
      </c>
      <c r="T311" s="92">
        <f t="shared" si="156"/>
        <v>172.70265840465964</v>
      </c>
      <c r="U311" s="92">
        <f t="shared" si="156"/>
        <v>163.61925323339605</v>
      </c>
      <c r="V311" s="92">
        <f t="shared" si="156"/>
        <v>154.53584806213246</v>
      </c>
      <c r="W311" s="92">
        <f t="shared" si="156"/>
        <v>145.45244289086887</v>
      </c>
      <c r="X311" s="92">
        <f t="shared" si="156"/>
        <v>136.36903771960527</v>
      </c>
      <c r="Y311" s="92">
        <f t="shared" si="156"/>
        <v>127.28563254834168</v>
      </c>
      <c r="Z311" s="92">
        <f t="shared" si="156"/>
        <v>118.20222737707809</v>
      </c>
      <c r="AA311" s="92">
        <f t="shared" si="156"/>
        <v>109.1188222058145</v>
      </c>
      <c r="AB311" s="92">
        <f t="shared" si="156"/>
        <v>100.0354170345509</v>
      </c>
      <c r="AC311" s="92">
        <f t="shared" si="156"/>
        <v>90.952011863287311</v>
      </c>
      <c r="AD311" s="92">
        <f t="shared" si="156"/>
        <v>81.868606692023718</v>
      </c>
      <c r="AE311" s="92">
        <f t="shared" si="156"/>
        <v>72.785201520760126</v>
      </c>
      <c r="AF311" s="92">
        <f t="shared" si="156"/>
        <v>63.701796349496526</v>
      </c>
      <c r="AG311" s="92">
        <f t="shared" si="156"/>
        <v>54.618391178232926</v>
      </c>
      <c r="AH311" s="92">
        <f t="shared" si="156"/>
        <v>45.534986006969326</v>
      </c>
      <c r="AI311" s="92">
        <f t="shared" si="156"/>
        <v>36.451580835705727</v>
      </c>
      <c r="AJ311" s="92">
        <f t="shared" si="156"/>
        <v>27.368175664442127</v>
      </c>
      <c r="AK311" s="92">
        <f t="shared" si="156"/>
        <v>18.284770493178527</v>
      </c>
      <c r="AL311" s="92">
        <f t="shared" si="156"/>
        <v>9.2013653219149276</v>
      </c>
      <c r="AM311" s="92">
        <f t="shared" si="156"/>
        <v>0.11796015065132792</v>
      </c>
      <c r="AN311" s="92">
        <f t="shared" si="156"/>
        <v>2.8421709430404007E-14</v>
      </c>
      <c r="AO311" s="92">
        <f t="shared" si="156"/>
        <v>2.8421709430404007E-14</v>
      </c>
      <c r="AP311" s="92">
        <f t="shared" si="156"/>
        <v>2.8421709430404007E-14</v>
      </c>
      <c r="AQ311" s="92">
        <f t="shared" si="156"/>
        <v>2.8421709430404007E-14</v>
      </c>
      <c r="AR311" s="92">
        <f t="shared" si="156"/>
        <v>2.8421709430404007E-14</v>
      </c>
      <c r="AS311" s="92">
        <f t="shared" si="156"/>
        <v>2.8421709430404007E-14</v>
      </c>
      <c r="AT311" s="92">
        <f t="shared" si="156"/>
        <v>2.8421709430404007E-14</v>
      </c>
      <c r="AU311" s="92">
        <f t="shared" si="156"/>
        <v>2.8421709430404007E-14</v>
      </c>
      <c r="AV311" s="92">
        <f t="shared" si="156"/>
        <v>2.8421709430404007E-14</v>
      </c>
      <c r="AW311" s="92">
        <f t="shared" si="156"/>
        <v>2.8421709430404007E-14</v>
      </c>
      <c r="AX311" s="92">
        <f t="shared" si="156"/>
        <v>2.8421709430404007E-14</v>
      </c>
      <c r="AY311" s="92">
        <f t="shared" si="156"/>
        <v>2.8421709430404007E-14</v>
      </c>
      <c r="AZ311" s="92">
        <f t="shared" si="156"/>
        <v>2.8421709430404007E-14</v>
      </c>
      <c r="BA311" s="92">
        <f t="shared" si="156"/>
        <v>2.8421709430404007E-14</v>
      </c>
      <c r="BB311" s="92">
        <f t="shared" si="156"/>
        <v>2.8421709430404007E-14</v>
      </c>
      <c r="BC311" s="92">
        <f t="shared" si="156"/>
        <v>2.8421709430404007E-14</v>
      </c>
      <c r="BD311" s="92">
        <f t="shared" si="156"/>
        <v>2.8421709430404007E-14</v>
      </c>
      <c r="BE311" s="92">
        <f t="shared" si="156"/>
        <v>2.8421709430404007E-14</v>
      </c>
      <c r="BF311" s="92">
        <f t="shared" si="156"/>
        <v>2.8421709430404007E-14</v>
      </c>
      <c r="BG311" s="92">
        <f t="shared" si="156"/>
        <v>2.8421709430404007E-14</v>
      </c>
      <c r="BH311" s="92">
        <f t="shared" si="156"/>
        <v>2.8421709430404007E-14</v>
      </c>
    </row>
    <row r="312" spans="1:61" x14ac:dyDescent="0.25">
      <c r="A312" s="197"/>
      <c r="B312" s="197"/>
    </row>
    <row r="313" spans="1:61" x14ac:dyDescent="0.25">
      <c r="A313" s="197" t="s">
        <v>115</v>
      </c>
      <c r="B313" s="197"/>
      <c r="G313" s="83">
        <f>G311</f>
        <v>9.1080490142879995</v>
      </c>
      <c r="H313" s="83">
        <f>H311</f>
        <v>34.769806040667603</v>
      </c>
      <c r="I313" s="83">
        <f>I311</f>
        <v>78.016128291432793</v>
      </c>
      <c r="J313" s="83">
        <f>J311</f>
        <v>116.675250288022</v>
      </c>
      <c r="K313" s="83">
        <f t="shared" ref="K313:BH313" si="157">K311</f>
        <v>154.89371575035841</v>
      </c>
      <c r="L313" s="83">
        <f t="shared" si="157"/>
        <v>196.38320578436839</v>
      </c>
      <c r="M313" s="83">
        <f t="shared" si="157"/>
        <v>236.28649460350479</v>
      </c>
      <c r="N313" s="83">
        <f t="shared" si="157"/>
        <v>227.2030894322412</v>
      </c>
      <c r="O313" s="83">
        <f t="shared" si="157"/>
        <v>218.11968426097761</v>
      </c>
      <c r="P313" s="83">
        <f t="shared" si="157"/>
        <v>209.03627908971401</v>
      </c>
      <c r="Q313" s="83">
        <f t="shared" si="157"/>
        <v>199.95287391845042</v>
      </c>
      <c r="R313" s="83">
        <f t="shared" si="157"/>
        <v>190.86946874718683</v>
      </c>
      <c r="S313" s="83">
        <f t="shared" si="157"/>
        <v>181.78606357592324</v>
      </c>
      <c r="T313" s="83">
        <f t="shared" si="157"/>
        <v>172.70265840465964</v>
      </c>
      <c r="U313" s="83">
        <f t="shared" si="157"/>
        <v>163.61925323339605</v>
      </c>
      <c r="V313" s="83">
        <f t="shared" si="157"/>
        <v>154.53584806213246</v>
      </c>
      <c r="W313" s="83">
        <f t="shared" si="157"/>
        <v>145.45244289086887</v>
      </c>
      <c r="X313" s="83">
        <f t="shared" si="157"/>
        <v>136.36903771960527</v>
      </c>
      <c r="Y313" s="83">
        <f t="shared" si="157"/>
        <v>127.28563254834168</v>
      </c>
      <c r="Z313" s="83">
        <f t="shared" si="157"/>
        <v>118.20222737707809</v>
      </c>
      <c r="AA313" s="83">
        <f t="shared" si="157"/>
        <v>109.1188222058145</v>
      </c>
      <c r="AB313" s="83">
        <f t="shared" si="157"/>
        <v>100.0354170345509</v>
      </c>
      <c r="AC313" s="83">
        <f t="shared" si="157"/>
        <v>90.952011863287311</v>
      </c>
      <c r="AD313" s="83">
        <f t="shared" si="157"/>
        <v>81.868606692023718</v>
      </c>
      <c r="AE313" s="83">
        <f t="shared" si="157"/>
        <v>72.785201520760126</v>
      </c>
      <c r="AF313" s="83">
        <f t="shared" si="157"/>
        <v>63.701796349496526</v>
      </c>
      <c r="AG313" s="83">
        <f t="shared" si="157"/>
        <v>54.618391178232926</v>
      </c>
      <c r="AH313" s="83">
        <f t="shared" si="157"/>
        <v>45.534986006969326</v>
      </c>
      <c r="AI313" s="83">
        <f t="shared" si="157"/>
        <v>36.451580835705727</v>
      </c>
      <c r="AJ313" s="83">
        <f t="shared" si="157"/>
        <v>27.368175664442127</v>
      </c>
      <c r="AK313" s="83">
        <f t="shared" si="157"/>
        <v>18.284770493178527</v>
      </c>
      <c r="AL313" s="83">
        <f t="shared" si="157"/>
        <v>9.2013653219149276</v>
      </c>
      <c r="AM313" s="83">
        <f t="shared" si="157"/>
        <v>0.11796015065132792</v>
      </c>
      <c r="AN313" s="83">
        <f t="shared" si="157"/>
        <v>2.8421709430404007E-14</v>
      </c>
      <c r="AO313" s="83">
        <f t="shared" si="157"/>
        <v>2.8421709430404007E-14</v>
      </c>
      <c r="AP313" s="83">
        <f t="shared" si="157"/>
        <v>2.8421709430404007E-14</v>
      </c>
      <c r="AQ313" s="83">
        <f t="shared" si="157"/>
        <v>2.8421709430404007E-14</v>
      </c>
      <c r="AR313" s="83">
        <f t="shared" si="157"/>
        <v>2.8421709430404007E-14</v>
      </c>
      <c r="AS313" s="83">
        <f t="shared" si="157"/>
        <v>2.8421709430404007E-14</v>
      </c>
      <c r="AT313" s="83">
        <f t="shared" si="157"/>
        <v>2.8421709430404007E-14</v>
      </c>
      <c r="AU313" s="83">
        <f t="shared" si="157"/>
        <v>2.8421709430404007E-14</v>
      </c>
      <c r="AV313" s="83">
        <f t="shared" si="157"/>
        <v>2.8421709430404007E-14</v>
      </c>
      <c r="AW313" s="83">
        <f t="shared" si="157"/>
        <v>2.8421709430404007E-14</v>
      </c>
      <c r="AX313" s="83">
        <f t="shared" si="157"/>
        <v>2.8421709430404007E-14</v>
      </c>
      <c r="AY313" s="83">
        <f t="shared" si="157"/>
        <v>2.8421709430404007E-14</v>
      </c>
      <c r="AZ313" s="83">
        <f t="shared" si="157"/>
        <v>2.8421709430404007E-14</v>
      </c>
      <c r="BA313" s="83">
        <f t="shared" si="157"/>
        <v>2.8421709430404007E-14</v>
      </c>
      <c r="BB313" s="83">
        <f t="shared" si="157"/>
        <v>2.8421709430404007E-14</v>
      </c>
      <c r="BC313" s="83">
        <f t="shared" si="157"/>
        <v>2.8421709430404007E-14</v>
      </c>
      <c r="BD313" s="83">
        <f t="shared" si="157"/>
        <v>2.8421709430404007E-14</v>
      </c>
      <c r="BE313" s="83">
        <f t="shared" si="157"/>
        <v>2.8421709430404007E-14</v>
      </c>
      <c r="BF313" s="83">
        <f t="shared" si="157"/>
        <v>2.8421709430404007E-14</v>
      </c>
      <c r="BG313" s="83">
        <f t="shared" si="157"/>
        <v>2.8421709430404007E-14</v>
      </c>
      <c r="BH313" s="83">
        <f t="shared" si="157"/>
        <v>2.8421709430404007E-14</v>
      </c>
    </row>
    <row r="314" spans="1:61" ht="12" customHeight="1" x14ac:dyDescent="0.25">
      <c r="A314" s="200" t="s">
        <v>133</v>
      </c>
      <c r="B314" s="200"/>
      <c r="C314" s="61">
        <f>$C$97</f>
        <v>2</v>
      </c>
      <c r="D314" s="189"/>
      <c r="G314" s="83">
        <f t="shared" ref="G314:BH314" ca="1" si="158">SUM(OFFSET(G313,0,0,1,-MIN($C314,G$91+1)))/$C314</f>
        <v>4.5540245071439998</v>
      </c>
      <c r="H314" s="83">
        <f t="shared" ca="1" si="158"/>
        <v>21.938927527477802</v>
      </c>
      <c r="I314" s="83">
        <f t="shared" ca="1" si="158"/>
        <v>56.392967166050198</v>
      </c>
      <c r="J314" s="83">
        <f t="shared" ca="1" si="158"/>
        <v>97.345689289727403</v>
      </c>
      <c r="K314" s="83">
        <f t="shared" ca="1" si="158"/>
        <v>135.78448301919019</v>
      </c>
      <c r="L314" s="83">
        <f t="shared" ca="1" si="158"/>
        <v>175.6384607673634</v>
      </c>
      <c r="M314" s="83">
        <f t="shared" ca="1" si="158"/>
        <v>216.33485019393657</v>
      </c>
      <c r="N314" s="83">
        <f t="shared" ca="1" si="158"/>
        <v>231.74479201787301</v>
      </c>
      <c r="O314" s="83">
        <f t="shared" ca="1" si="158"/>
        <v>222.66138684660939</v>
      </c>
      <c r="P314" s="83">
        <f t="shared" ca="1" si="158"/>
        <v>213.57798167534582</v>
      </c>
      <c r="Q314" s="83">
        <f t="shared" ca="1" si="158"/>
        <v>204.4945765040822</v>
      </c>
      <c r="R314" s="83">
        <f t="shared" ca="1" si="158"/>
        <v>195.41117133281864</v>
      </c>
      <c r="S314" s="83">
        <f t="shared" ca="1" si="158"/>
        <v>186.32776616155502</v>
      </c>
      <c r="T314" s="83">
        <f t="shared" ca="1" si="158"/>
        <v>177.24436099029145</v>
      </c>
      <c r="U314" s="83">
        <f t="shared" ca="1" si="158"/>
        <v>168.16095581902783</v>
      </c>
      <c r="V314" s="83">
        <f t="shared" ca="1" si="158"/>
        <v>159.07755064776427</v>
      </c>
      <c r="W314" s="83">
        <f t="shared" ca="1" si="158"/>
        <v>149.99414547650065</v>
      </c>
      <c r="X314" s="83">
        <f t="shared" ca="1" si="158"/>
        <v>140.91074030523708</v>
      </c>
      <c r="Y314" s="83">
        <f t="shared" ca="1" si="158"/>
        <v>131.82733513397346</v>
      </c>
      <c r="Z314" s="83">
        <f t="shared" ca="1" si="158"/>
        <v>122.74392996270988</v>
      </c>
      <c r="AA314" s="83">
        <f t="shared" ca="1" si="158"/>
        <v>113.66052479144629</v>
      </c>
      <c r="AB314" s="83">
        <f t="shared" ca="1" si="158"/>
        <v>104.5771196201827</v>
      </c>
      <c r="AC314" s="83">
        <f t="shared" ca="1" si="158"/>
        <v>95.493714448919107</v>
      </c>
      <c r="AD314" s="83">
        <f t="shared" ca="1" si="158"/>
        <v>86.410309277655514</v>
      </c>
      <c r="AE314" s="83">
        <f t="shared" ca="1" si="158"/>
        <v>77.326904106391922</v>
      </c>
      <c r="AF314" s="83">
        <f t="shared" ca="1" si="158"/>
        <v>68.243498935128329</v>
      </c>
      <c r="AG314" s="83">
        <f t="shared" ca="1" si="158"/>
        <v>59.160093763864722</v>
      </c>
      <c r="AH314" s="83">
        <f t="shared" ca="1" si="158"/>
        <v>50.07668859260113</v>
      </c>
      <c r="AI314" s="83">
        <f t="shared" ca="1" si="158"/>
        <v>40.993283421337523</v>
      </c>
      <c r="AJ314" s="83">
        <f t="shared" ca="1" si="158"/>
        <v>31.909878250073927</v>
      </c>
      <c r="AK314" s="83">
        <f t="shared" ca="1" si="158"/>
        <v>22.826473078810327</v>
      </c>
      <c r="AL314" s="83">
        <f t="shared" ca="1" si="158"/>
        <v>13.743067907546727</v>
      </c>
      <c r="AM314" s="83">
        <f t="shared" ca="1" si="158"/>
        <v>4.6596627362831278</v>
      </c>
      <c r="AN314" s="83">
        <f t="shared" ca="1" si="158"/>
        <v>5.8980075325678172E-2</v>
      </c>
      <c r="AO314" s="83">
        <f t="shared" ca="1" si="158"/>
        <v>2.8421709430404007E-14</v>
      </c>
      <c r="AP314" s="83">
        <f t="shared" ca="1" si="158"/>
        <v>2.8421709430404007E-14</v>
      </c>
      <c r="AQ314" s="83">
        <f t="shared" ca="1" si="158"/>
        <v>2.8421709430404007E-14</v>
      </c>
      <c r="AR314" s="83">
        <f t="shared" ca="1" si="158"/>
        <v>2.8421709430404007E-14</v>
      </c>
      <c r="AS314" s="83">
        <f t="shared" ca="1" si="158"/>
        <v>2.8421709430404007E-14</v>
      </c>
      <c r="AT314" s="83">
        <f t="shared" ca="1" si="158"/>
        <v>2.8421709430404007E-14</v>
      </c>
      <c r="AU314" s="83">
        <f t="shared" ca="1" si="158"/>
        <v>2.8421709430404007E-14</v>
      </c>
      <c r="AV314" s="83">
        <f t="shared" ca="1" si="158"/>
        <v>2.8421709430404007E-14</v>
      </c>
      <c r="AW314" s="83">
        <f t="shared" ca="1" si="158"/>
        <v>2.8421709430404007E-14</v>
      </c>
      <c r="AX314" s="83">
        <f t="shared" ca="1" si="158"/>
        <v>2.8421709430404007E-14</v>
      </c>
      <c r="AY314" s="83">
        <f t="shared" ca="1" si="158"/>
        <v>2.8421709430404007E-14</v>
      </c>
      <c r="AZ314" s="83">
        <f t="shared" ca="1" si="158"/>
        <v>2.8421709430404007E-14</v>
      </c>
      <c r="BA314" s="83">
        <f t="shared" ca="1" si="158"/>
        <v>2.8421709430404007E-14</v>
      </c>
      <c r="BB314" s="83">
        <f t="shared" ca="1" si="158"/>
        <v>2.8421709430404007E-14</v>
      </c>
      <c r="BC314" s="83">
        <f t="shared" ca="1" si="158"/>
        <v>2.8421709430404007E-14</v>
      </c>
      <c r="BD314" s="83">
        <f t="shared" ca="1" si="158"/>
        <v>2.8421709430404007E-14</v>
      </c>
      <c r="BE314" s="83">
        <f t="shared" ca="1" si="158"/>
        <v>2.8421709430404007E-14</v>
      </c>
      <c r="BF314" s="83">
        <f t="shared" ca="1" si="158"/>
        <v>2.8421709430404007E-14</v>
      </c>
      <c r="BG314" s="83">
        <f t="shared" ca="1" si="158"/>
        <v>2.8421709430404007E-14</v>
      </c>
      <c r="BH314" s="83">
        <f t="shared" ca="1" si="158"/>
        <v>2.8421709430404007E-14</v>
      </c>
    </row>
    <row r="315" spans="1:61" x14ac:dyDescent="0.25">
      <c r="A315" s="200" t="s">
        <v>140</v>
      </c>
      <c r="B315" s="200"/>
      <c r="C315" s="147">
        <f>$C$98</f>
        <v>0.46</v>
      </c>
      <c r="G315" s="83">
        <f t="shared" ref="G315:BG316" ca="1" si="159">G314*$C315</f>
        <v>2.0948512732862401</v>
      </c>
      <c r="H315" s="83">
        <f t="shared" ca="1" si="159"/>
        <v>10.09190666263979</v>
      </c>
      <c r="I315" s="83">
        <f t="shared" ca="1" si="159"/>
        <v>25.940764896383094</v>
      </c>
      <c r="J315" s="83">
        <f t="shared" ca="1" si="159"/>
        <v>44.779017073274609</v>
      </c>
      <c r="K315" s="83">
        <f t="shared" ca="1" si="159"/>
        <v>62.460862188827491</v>
      </c>
      <c r="L315" s="83">
        <f t="shared" ca="1" si="159"/>
        <v>80.79369195298716</v>
      </c>
      <c r="M315" s="83">
        <f t="shared" ca="1" si="159"/>
        <v>99.514031089210832</v>
      </c>
      <c r="N315" s="83">
        <f t="shared" ca="1" si="159"/>
        <v>106.60260432822159</v>
      </c>
      <c r="O315" s="83">
        <f t="shared" ca="1" si="159"/>
        <v>102.42423794944033</v>
      </c>
      <c r="P315" s="83">
        <f t="shared" ca="1" si="159"/>
        <v>98.245871570659091</v>
      </c>
      <c r="Q315" s="83">
        <f t="shared" ca="1" si="159"/>
        <v>94.067505191877814</v>
      </c>
      <c r="R315" s="83">
        <f t="shared" ca="1" si="159"/>
        <v>89.889138813096579</v>
      </c>
      <c r="S315" s="83">
        <f t="shared" ca="1" si="159"/>
        <v>85.710772434315317</v>
      </c>
      <c r="T315" s="83">
        <f t="shared" ca="1" si="159"/>
        <v>81.532406055534068</v>
      </c>
      <c r="U315" s="83">
        <f t="shared" ca="1" si="159"/>
        <v>77.354039676752805</v>
      </c>
      <c r="V315" s="83">
        <f t="shared" ca="1" si="159"/>
        <v>73.175673297971571</v>
      </c>
      <c r="W315" s="83">
        <f t="shared" ca="1" si="159"/>
        <v>68.997306919190308</v>
      </c>
      <c r="X315" s="83">
        <f t="shared" ca="1" si="159"/>
        <v>64.818940540409059</v>
      </c>
      <c r="Y315" s="83">
        <f t="shared" ca="1" si="159"/>
        <v>60.640574161627796</v>
      </c>
      <c r="Z315" s="83">
        <f t="shared" ca="1" si="159"/>
        <v>56.462207782846548</v>
      </c>
      <c r="AA315" s="83">
        <f t="shared" ca="1" si="159"/>
        <v>52.283841404065299</v>
      </c>
      <c r="AB315" s="83">
        <f t="shared" ca="1" si="159"/>
        <v>48.105475025284044</v>
      </c>
      <c r="AC315" s="83">
        <f t="shared" ca="1" si="159"/>
        <v>43.927108646502788</v>
      </c>
      <c r="AD315" s="83">
        <f t="shared" ca="1" si="159"/>
        <v>39.748742267721539</v>
      </c>
      <c r="AE315" s="83">
        <f t="shared" ca="1" si="159"/>
        <v>35.570375888940283</v>
      </c>
      <c r="AF315" s="83">
        <f t="shared" ca="1" si="159"/>
        <v>31.392009510159031</v>
      </c>
      <c r="AG315" s="83">
        <f t="shared" ca="1" si="159"/>
        <v>27.213643131377772</v>
      </c>
      <c r="AH315" s="83">
        <f t="shared" ca="1" si="159"/>
        <v>23.03527675259652</v>
      </c>
      <c r="AI315" s="83">
        <f t="shared" ca="1" si="159"/>
        <v>18.856910373815261</v>
      </c>
      <c r="AJ315" s="83">
        <f t="shared" ca="1" si="159"/>
        <v>14.678543995034007</v>
      </c>
      <c r="AK315" s="83">
        <f t="shared" ca="1" si="159"/>
        <v>10.500177616252751</v>
      </c>
      <c r="AL315" s="83">
        <f t="shared" ca="1" si="159"/>
        <v>6.3218112374714952</v>
      </c>
      <c r="AM315" s="83">
        <f t="shared" ca="1" si="159"/>
        <v>2.143444858690239</v>
      </c>
      <c r="AN315" s="83">
        <f t="shared" ca="1" si="159"/>
        <v>2.7130834649811961E-2</v>
      </c>
      <c r="AO315" s="83">
        <f t="shared" ca="1" si="159"/>
        <v>1.3073986337985844E-14</v>
      </c>
      <c r="AP315" s="83">
        <f t="shared" ca="1" si="159"/>
        <v>1.3073986337985844E-14</v>
      </c>
      <c r="AQ315" s="83">
        <f t="shared" ca="1" si="159"/>
        <v>1.3073986337985844E-14</v>
      </c>
      <c r="AR315" s="83">
        <f t="shared" ca="1" si="159"/>
        <v>1.3073986337985844E-14</v>
      </c>
      <c r="AS315" s="83">
        <f t="shared" ca="1" si="159"/>
        <v>1.3073986337985844E-14</v>
      </c>
      <c r="AT315" s="83">
        <f t="shared" ca="1" si="159"/>
        <v>1.3073986337985844E-14</v>
      </c>
      <c r="AU315" s="83">
        <f t="shared" ca="1" si="159"/>
        <v>1.3073986337985844E-14</v>
      </c>
      <c r="AV315" s="83">
        <f t="shared" ca="1" si="159"/>
        <v>1.3073986337985844E-14</v>
      </c>
      <c r="AW315" s="83">
        <f t="shared" ca="1" si="159"/>
        <v>1.3073986337985844E-14</v>
      </c>
      <c r="AX315" s="83">
        <f t="shared" ca="1" si="159"/>
        <v>1.3073986337985844E-14</v>
      </c>
      <c r="AY315" s="83">
        <f t="shared" ca="1" si="159"/>
        <v>1.3073986337985844E-14</v>
      </c>
      <c r="AZ315" s="83">
        <f t="shared" ca="1" si="159"/>
        <v>1.3073986337985844E-14</v>
      </c>
      <c r="BA315" s="83">
        <f t="shared" ca="1" si="159"/>
        <v>1.3073986337985844E-14</v>
      </c>
      <c r="BB315" s="83">
        <f t="shared" ca="1" si="159"/>
        <v>1.3073986337985844E-14</v>
      </c>
      <c r="BC315" s="83">
        <f t="shared" ca="1" si="159"/>
        <v>1.3073986337985844E-14</v>
      </c>
      <c r="BD315" s="83">
        <f t="shared" ca="1" si="159"/>
        <v>1.3073986337985844E-14</v>
      </c>
      <c r="BE315" s="83">
        <f t="shared" ca="1" si="159"/>
        <v>1.3073986337985844E-14</v>
      </c>
      <c r="BF315" s="83">
        <f t="shared" ca="1" si="159"/>
        <v>1.3073986337985844E-14</v>
      </c>
      <c r="BG315" s="83">
        <f t="shared" ca="1" si="159"/>
        <v>1.3073986337985844E-14</v>
      </c>
      <c r="BH315" s="83">
        <f ca="1">BH314*$C315</f>
        <v>1.3073986337985844E-14</v>
      </c>
    </row>
    <row r="316" spans="1:61" x14ac:dyDescent="0.25">
      <c r="A316" s="200" t="s">
        <v>141</v>
      </c>
      <c r="B316" s="200"/>
      <c r="C316" s="147">
        <f>$C$99</f>
        <v>0.115</v>
      </c>
      <c r="G316" s="83">
        <f t="shared" ca="1" si="159"/>
        <v>0.24090789642791763</v>
      </c>
      <c r="H316" s="83">
        <f t="shared" ca="1" si="159"/>
        <v>1.1605692662035758</v>
      </c>
      <c r="I316" s="83">
        <f t="shared" ca="1" si="159"/>
        <v>2.9831879630840561</v>
      </c>
      <c r="J316" s="83">
        <f t="shared" ca="1" si="159"/>
        <v>5.1495869634265805</v>
      </c>
      <c r="K316" s="83">
        <f t="shared" ca="1" si="159"/>
        <v>7.1829991517151619</v>
      </c>
      <c r="L316" s="83">
        <f t="shared" ca="1" si="159"/>
        <v>9.2912745745935243</v>
      </c>
      <c r="M316" s="83">
        <f t="shared" ca="1" si="159"/>
        <v>11.444113575259246</v>
      </c>
      <c r="N316" s="83">
        <f t="shared" ca="1" si="159"/>
        <v>12.259299497745483</v>
      </c>
      <c r="O316" s="83">
        <f t="shared" ca="1" si="159"/>
        <v>11.778787364185638</v>
      </c>
      <c r="P316" s="83">
        <f t="shared" ca="1" si="159"/>
        <v>11.298275230625796</v>
      </c>
      <c r="Q316" s="83">
        <f t="shared" ca="1" si="159"/>
        <v>10.817763097065949</v>
      </c>
      <c r="R316" s="83">
        <f t="shared" ca="1" si="159"/>
        <v>10.337250963506108</v>
      </c>
      <c r="S316" s="83">
        <f t="shared" ca="1" si="159"/>
        <v>9.856738829946261</v>
      </c>
      <c r="T316" s="83">
        <f t="shared" ca="1" si="159"/>
        <v>9.3762266963864178</v>
      </c>
      <c r="U316" s="83">
        <f t="shared" ca="1" si="159"/>
        <v>8.8957145628265728</v>
      </c>
      <c r="V316" s="83">
        <f t="shared" ca="1" si="159"/>
        <v>8.4152024292667313</v>
      </c>
      <c r="W316" s="83">
        <f t="shared" ca="1" si="159"/>
        <v>7.9346902957068854</v>
      </c>
      <c r="X316" s="83">
        <f t="shared" ca="1" si="159"/>
        <v>7.4541781621470422</v>
      </c>
      <c r="Y316" s="83">
        <f t="shared" ca="1" si="159"/>
        <v>6.9736660285871972</v>
      </c>
      <c r="Z316" s="83">
        <f t="shared" ca="1" si="159"/>
        <v>6.4931538950273531</v>
      </c>
      <c r="AA316" s="83">
        <f t="shared" ca="1" si="159"/>
        <v>6.0126417614675098</v>
      </c>
      <c r="AB316" s="83">
        <f t="shared" ca="1" si="159"/>
        <v>5.5321296279076648</v>
      </c>
      <c r="AC316" s="83">
        <f t="shared" ca="1" si="159"/>
        <v>5.0516174943478207</v>
      </c>
      <c r="AD316" s="83">
        <f t="shared" ca="1" si="159"/>
        <v>4.5711053607879775</v>
      </c>
      <c r="AE316" s="83">
        <f t="shared" ca="1" si="159"/>
        <v>4.0905932272281325</v>
      </c>
      <c r="AF316" s="83">
        <f t="shared" ca="1" si="159"/>
        <v>3.6100810936682888</v>
      </c>
      <c r="AG316" s="83">
        <f t="shared" ca="1" si="159"/>
        <v>3.1295689601084438</v>
      </c>
      <c r="AH316" s="83">
        <f t="shared" ca="1" si="159"/>
        <v>2.6490568265486001</v>
      </c>
      <c r="AI316" s="83">
        <f t="shared" ca="1" si="159"/>
        <v>2.1685446929887551</v>
      </c>
      <c r="AJ316" s="83">
        <f t="shared" ca="1" si="159"/>
        <v>1.6880325594289107</v>
      </c>
      <c r="AK316" s="83">
        <f t="shared" ca="1" si="159"/>
        <v>1.2075204258690664</v>
      </c>
      <c r="AL316" s="83">
        <f t="shared" ca="1" si="159"/>
        <v>0.72700829230922193</v>
      </c>
      <c r="AM316" s="83">
        <f t="shared" ca="1" si="159"/>
        <v>0.2464961587493775</v>
      </c>
      <c r="AN316" s="83">
        <f t="shared" ca="1" si="159"/>
        <v>3.1200459847283758E-3</v>
      </c>
      <c r="AO316" s="83">
        <f t="shared" ca="1" si="159"/>
        <v>1.5035084288683721E-15</v>
      </c>
      <c r="AP316" s="83">
        <f t="shared" ca="1" si="159"/>
        <v>1.5035084288683721E-15</v>
      </c>
      <c r="AQ316" s="83">
        <f t="shared" ca="1" si="159"/>
        <v>1.5035084288683721E-15</v>
      </c>
      <c r="AR316" s="83">
        <f t="shared" ca="1" si="159"/>
        <v>1.5035084288683721E-15</v>
      </c>
      <c r="AS316" s="83">
        <f t="shared" ca="1" si="159"/>
        <v>1.5035084288683721E-15</v>
      </c>
      <c r="AT316" s="83">
        <f t="shared" ca="1" si="159"/>
        <v>1.5035084288683721E-15</v>
      </c>
      <c r="AU316" s="83">
        <f t="shared" ca="1" si="159"/>
        <v>1.5035084288683721E-15</v>
      </c>
      <c r="AV316" s="83">
        <f t="shared" ca="1" si="159"/>
        <v>1.5035084288683721E-15</v>
      </c>
      <c r="AW316" s="83">
        <f t="shared" ca="1" si="159"/>
        <v>1.5035084288683721E-15</v>
      </c>
      <c r="AX316" s="83">
        <f t="shared" ca="1" si="159"/>
        <v>1.5035084288683721E-15</v>
      </c>
      <c r="AY316" s="83">
        <f t="shared" ca="1" si="159"/>
        <v>1.5035084288683721E-15</v>
      </c>
      <c r="AZ316" s="83">
        <f t="shared" ca="1" si="159"/>
        <v>1.5035084288683721E-15</v>
      </c>
      <c r="BA316" s="83">
        <f t="shared" ca="1" si="159"/>
        <v>1.5035084288683721E-15</v>
      </c>
      <c r="BB316" s="83">
        <f t="shared" ca="1" si="159"/>
        <v>1.5035084288683721E-15</v>
      </c>
      <c r="BC316" s="83">
        <f t="shared" ca="1" si="159"/>
        <v>1.5035084288683721E-15</v>
      </c>
      <c r="BD316" s="83">
        <f t="shared" ca="1" si="159"/>
        <v>1.5035084288683721E-15</v>
      </c>
      <c r="BE316" s="83">
        <f t="shared" ca="1" si="159"/>
        <v>1.5035084288683721E-15</v>
      </c>
      <c r="BF316" s="83">
        <f t="shared" ca="1" si="159"/>
        <v>1.5035084288683721E-15</v>
      </c>
      <c r="BG316" s="83">
        <f t="shared" ca="1" si="159"/>
        <v>1.5035084288683721E-15</v>
      </c>
      <c r="BH316" s="83">
        <f ca="1">BH315*$C316</f>
        <v>1.5035084288683721E-15</v>
      </c>
    </row>
    <row r="318" spans="1:61" x14ac:dyDescent="0.25">
      <c r="A318" s="196" t="str">
        <f>A$21</f>
        <v>Other</v>
      </c>
      <c r="B318" s="196"/>
    </row>
    <row r="319" spans="1:61" x14ac:dyDescent="0.25">
      <c r="A319" s="197" t="s">
        <v>132</v>
      </c>
      <c r="B319" s="197"/>
      <c r="G319" s="171">
        <f>G$96</f>
        <v>0.95</v>
      </c>
      <c r="H319" s="171">
        <f t="shared" ref="H319:M319" si="160">H$96</f>
        <v>0.98</v>
      </c>
      <c r="I319" s="171">
        <f t="shared" si="160"/>
        <v>0.96</v>
      </c>
      <c r="J319" s="171">
        <f t="shared" si="160"/>
        <v>0.96</v>
      </c>
      <c r="K319" s="171">
        <f t="shared" si="160"/>
        <v>0.96</v>
      </c>
      <c r="L319" s="171">
        <f t="shared" si="160"/>
        <v>0.96</v>
      </c>
      <c r="M319" s="171">
        <f t="shared" si="160"/>
        <v>0.96</v>
      </c>
      <c r="N319" s="171"/>
    </row>
    <row r="320" spans="1:61" x14ac:dyDescent="0.25">
      <c r="A320" s="197" t="s">
        <v>109</v>
      </c>
      <c r="B320" s="197"/>
      <c r="D320" s="144">
        <f>SUM(G320:N320)</f>
        <v>182.6977107745</v>
      </c>
      <c r="G320" s="144">
        <f>G$21*G319</f>
        <v>4.2037107745000002</v>
      </c>
      <c r="H320" s="144">
        <f t="shared" ref="H320:N320" si="161">H$21*H319</f>
        <v>29.693999999999999</v>
      </c>
      <c r="I320" s="144">
        <f t="shared" si="161"/>
        <v>29.951999999999998</v>
      </c>
      <c r="J320" s="144">
        <f t="shared" si="161"/>
        <v>12.575999999999999</v>
      </c>
      <c r="K320" s="144">
        <f t="shared" si="161"/>
        <v>34.463999999999999</v>
      </c>
      <c r="L320" s="144">
        <f t="shared" si="161"/>
        <v>35.136000000000003</v>
      </c>
      <c r="M320" s="144">
        <f t="shared" si="161"/>
        <v>36.672000000000004</v>
      </c>
      <c r="N320" s="144">
        <f t="shared" si="161"/>
        <v>0</v>
      </c>
    </row>
    <row r="321" spans="1:61" x14ac:dyDescent="0.25">
      <c r="A321" s="197" t="s">
        <v>110</v>
      </c>
      <c r="B321" s="197"/>
      <c r="G321" s="144">
        <f t="shared" ref="G321:N321" si="162">+F321+G320</f>
        <v>4.2037107745000002</v>
      </c>
      <c r="H321" s="144">
        <f t="shared" si="162"/>
        <v>33.897710774499998</v>
      </c>
      <c r="I321" s="144">
        <f t="shared" si="162"/>
        <v>63.849710774499997</v>
      </c>
      <c r="J321" s="144">
        <f t="shared" si="162"/>
        <v>76.42571077449999</v>
      </c>
      <c r="K321" s="144">
        <f t="shared" si="162"/>
        <v>110.88971077449999</v>
      </c>
      <c r="L321" s="144">
        <f t="shared" si="162"/>
        <v>146.0257107745</v>
      </c>
      <c r="M321" s="144">
        <f t="shared" si="162"/>
        <v>182.6977107745</v>
      </c>
      <c r="N321" s="144">
        <f t="shared" si="162"/>
        <v>182.6977107745</v>
      </c>
    </row>
    <row r="322" spans="1:61" x14ac:dyDescent="0.25">
      <c r="A322" s="197"/>
      <c r="B322" s="197"/>
    </row>
    <row r="323" spans="1:61" x14ac:dyDescent="0.25">
      <c r="A323" s="198" t="s">
        <v>111</v>
      </c>
      <c r="B323" s="198"/>
      <c r="G323" s="144">
        <f t="shared" ref="G323:BH323" si="163">F326</f>
        <v>0</v>
      </c>
      <c r="H323" s="144">
        <f t="shared" si="163"/>
        <v>4.0607846081670003</v>
      </c>
      <c r="I323" s="144">
        <f t="shared" si="163"/>
        <v>32.602262441834</v>
      </c>
      <c r="J323" s="144">
        <f t="shared" si="163"/>
        <v>60.383372275500996</v>
      </c>
      <c r="K323" s="144">
        <f t="shared" si="163"/>
        <v>70.360898109167991</v>
      </c>
      <c r="L323" s="144">
        <f t="shared" si="163"/>
        <v>101.05464794283499</v>
      </c>
      <c r="M323" s="144">
        <f t="shared" si="163"/>
        <v>131.225773776502</v>
      </c>
      <c r="N323" s="144">
        <f t="shared" si="163"/>
        <v>161.68605161016899</v>
      </c>
      <c r="O323" s="144">
        <f t="shared" si="163"/>
        <v>155.47432944383598</v>
      </c>
      <c r="P323" s="144">
        <f t="shared" si="163"/>
        <v>149.26260727750298</v>
      </c>
      <c r="Q323" s="144">
        <f t="shared" si="163"/>
        <v>143.05088511116998</v>
      </c>
      <c r="R323" s="144">
        <f t="shared" si="163"/>
        <v>136.83916294483697</v>
      </c>
      <c r="S323" s="144">
        <f t="shared" si="163"/>
        <v>130.62744077850397</v>
      </c>
      <c r="T323" s="144">
        <f t="shared" si="163"/>
        <v>124.41571861217096</v>
      </c>
      <c r="U323" s="144">
        <f t="shared" si="163"/>
        <v>118.20399644583796</v>
      </c>
      <c r="V323" s="144">
        <f t="shared" si="163"/>
        <v>111.99227427950495</v>
      </c>
      <c r="W323" s="144">
        <f t="shared" si="163"/>
        <v>105.78055211317195</v>
      </c>
      <c r="X323" s="144">
        <f t="shared" si="163"/>
        <v>99.568829946838946</v>
      </c>
      <c r="Y323" s="144">
        <f t="shared" si="163"/>
        <v>93.357107780505942</v>
      </c>
      <c r="Z323" s="144">
        <f t="shared" si="163"/>
        <v>87.145385614172937</v>
      </c>
      <c r="AA323" s="144">
        <f t="shared" si="163"/>
        <v>80.933663447839933</v>
      </c>
      <c r="AB323" s="144">
        <f t="shared" si="163"/>
        <v>74.721941281506929</v>
      </c>
      <c r="AC323" s="144">
        <f t="shared" si="163"/>
        <v>68.510219115173925</v>
      </c>
      <c r="AD323" s="144">
        <f t="shared" si="163"/>
        <v>62.298496948840921</v>
      </c>
      <c r="AE323" s="144">
        <f t="shared" si="163"/>
        <v>56.086774782507916</v>
      </c>
      <c r="AF323" s="144">
        <f t="shared" si="163"/>
        <v>49.875052616174912</v>
      </c>
      <c r="AG323" s="144">
        <f t="shared" si="163"/>
        <v>43.663330449841908</v>
      </c>
      <c r="AH323" s="144">
        <f t="shared" si="163"/>
        <v>37.451608283508904</v>
      </c>
      <c r="AI323" s="144">
        <f t="shared" si="163"/>
        <v>31.239886117175903</v>
      </c>
      <c r="AJ323" s="144">
        <f t="shared" si="163"/>
        <v>25.028163950842902</v>
      </c>
      <c r="AK323" s="144">
        <f t="shared" si="163"/>
        <v>18.816441784509902</v>
      </c>
      <c r="AL323" s="144">
        <f t="shared" si="163"/>
        <v>12.604719618176901</v>
      </c>
      <c r="AM323" s="144">
        <f t="shared" si="163"/>
        <v>6.3929974518439003</v>
      </c>
      <c r="AN323" s="144">
        <f t="shared" si="163"/>
        <v>0.18127528551089966</v>
      </c>
      <c r="AO323" s="144">
        <f t="shared" si="163"/>
        <v>-7.1054273576010019E-15</v>
      </c>
      <c r="AP323" s="144">
        <f t="shared" si="163"/>
        <v>-7.1054273576010019E-15</v>
      </c>
      <c r="AQ323" s="144">
        <f t="shared" si="163"/>
        <v>-7.1054273576010019E-15</v>
      </c>
      <c r="AR323" s="144">
        <f t="shared" si="163"/>
        <v>-7.1054273576010019E-15</v>
      </c>
      <c r="AS323" s="144">
        <f t="shared" si="163"/>
        <v>-7.1054273576010019E-15</v>
      </c>
      <c r="AT323" s="144">
        <f t="shared" si="163"/>
        <v>-7.1054273576010019E-15</v>
      </c>
      <c r="AU323" s="144">
        <f t="shared" si="163"/>
        <v>-7.1054273576010019E-15</v>
      </c>
      <c r="AV323" s="144">
        <f t="shared" si="163"/>
        <v>-7.1054273576010019E-15</v>
      </c>
      <c r="AW323" s="144">
        <f t="shared" si="163"/>
        <v>-7.1054273576010019E-15</v>
      </c>
      <c r="AX323" s="144">
        <f t="shared" si="163"/>
        <v>-7.1054273576010019E-15</v>
      </c>
      <c r="AY323" s="144">
        <f t="shared" si="163"/>
        <v>-7.1054273576010019E-15</v>
      </c>
      <c r="AZ323" s="144">
        <f t="shared" si="163"/>
        <v>-7.1054273576010019E-15</v>
      </c>
      <c r="BA323" s="144">
        <f t="shared" si="163"/>
        <v>-7.1054273576010019E-15</v>
      </c>
      <c r="BB323" s="144">
        <f t="shared" si="163"/>
        <v>-7.1054273576010019E-15</v>
      </c>
      <c r="BC323" s="144">
        <f t="shared" si="163"/>
        <v>-7.1054273576010019E-15</v>
      </c>
      <c r="BD323" s="144">
        <f t="shared" si="163"/>
        <v>-7.1054273576010019E-15</v>
      </c>
      <c r="BE323" s="144">
        <f t="shared" si="163"/>
        <v>-7.1054273576010019E-15</v>
      </c>
      <c r="BF323" s="144">
        <f t="shared" si="163"/>
        <v>-7.1054273576010019E-15</v>
      </c>
      <c r="BG323" s="144">
        <f t="shared" si="163"/>
        <v>-7.1054273576010019E-15</v>
      </c>
      <c r="BH323" s="144">
        <f t="shared" si="163"/>
        <v>-7.1054273576010019E-15</v>
      </c>
      <c r="BI323" s="144"/>
    </row>
    <row r="324" spans="1:61" x14ac:dyDescent="0.25">
      <c r="A324" s="198" t="s">
        <v>112</v>
      </c>
      <c r="B324" s="198"/>
      <c r="D324" s="144">
        <f>SUM(G324:N324)</f>
        <v>182.6977107745</v>
      </c>
      <c r="E324" s="144"/>
      <c r="F324" s="144"/>
      <c r="G324" s="144">
        <f>G320</f>
        <v>4.2037107745000002</v>
      </c>
      <c r="H324" s="144">
        <f>H320</f>
        <v>29.693999999999999</v>
      </c>
      <c r="I324" s="144">
        <f>I320</f>
        <v>29.951999999999998</v>
      </c>
      <c r="J324" s="144">
        <f t="shared" ref="J324:BH324" si="164">J320</f>
        <v>12.575999999999999</v>
      </c>
      <c r="K324" s="144">
        <f t="shared" si="164"/>
        <v>34.463999999999999</v>
      </c>
      <c r="L324" s="144">
        <f t="shared" si="164"/>
        <v>35.136000000000003</v>
      </c>
      <c r="M324" s="144">
        <f t="shared" si="164"/>
        <v>36.672000000000004</v>
      </c>
      <c r="N324" s="144">
        <f t="shared" si="164"/>
        <v>0</v>
      </c>
      <c r="O324" s="144">
        <f t="shared" si="164"/>
        <v>0</v>
      </c>
      <c r="P324" s="144">
        <f t="shared" si="164"/>
        <v>0</v>
      </c>
      <c r="Q324" s="144">
        <f t="shared" si="164"/>
        <v>0</v>
      </c>
      <c r="R324" s="144">
        <f t="shared" si="164"/>
        <v>0</v>
      </c>
      <c r="S324" s="144">
        <f t="shared" si="164"/>
        <v>0</v>
      </c>
      <c r="T324" s="144">
        <f t="shared" si="164"/>
        <v>0</v>
      </c>
      <c r="U324" s="144">
        <f t="shared" si="164"/>
        <v>0</v>
      </c>
      <c r="V324" s="144">
        <f t="shared" si="164"/>
        <v>0</v>
      </c>
      <c r="W324" s="144">
        <f t="shared" si="164"/>
        <v>0</v>
      </c>
      <c r="X324" s="144">
        <f t="shared" si="164"/>
        <v>0</v>
      </c>
      <c r="Y324" s="144">
        <f t="shared" si="164"/>
        <v>0</v>
      </c>
      <c r="Z324" s="144">
        <f t="shared" si="164"/>
        <v>0</v>
      </c>
      <c r="AA324" s="144">
        <f t="shared" si="164"/>
        <v>0</v>
      </c>
      <c r="AB324" s="144">
        <f t="shared" si="164"/>
        <v>0</v>
      </c>
      <c r="AC324" s="144">
        <f t="shared" si="164"/>
        <v>0</v>
      </c>
      <c r="AD324" s="144">
        <f t="shared" si="164"/>
        <v>0</v>
      </c>
      <c r="AE324" s="144">
        <f t="shared" si="164"/>
        <v>0</v>
      </c>
      <c r="AF324" s="144">
        <f t="shared" si="164"/>
        <v>0</v>
      </c>
      <c r="AG324" s="144">
        <f t="shared" si="164"/>
        <v>0</v>
      </c>
      <c r="AH324" s="144">
        <f t="shared" si="164"/>
        <v>0</v>
      </c>
      <c r="AI324" s="144">
        <f t="shared" si="164"/>
        <v>0</v>
      </c>
      <c r="AJ324" s="144">
        <f t="shared" si="164"/>
        <v>0</v>
      </c>
      <c r="AK324" s="144">
        <f t="shared" si="164"/>
        <v>0</v>
      </c>
      <c r="AL324" s="144">
        <f t="shared" si="164"/>
        <v>0</v>
      </c>
      <c r="AM324" s="144">
        <f t="shared" si="164"/>
        <v>0</v>
      </c>
      <c r="AN324" s="144">
        <f t="shared" si="164"/>
        <v>0</v>
      </c>
      <c r="AO324" s="144">
        <f t="shared" si="164"/>
        <v>0</v>
      </c>
      <c r="AP324" s="144">
        <f t="shared" si="164"/>
        <v>0</v>
      </c>
      <c r="AQ324" s="144">
        <f t="shared" si="164"/>
        <v>0</v>
      </c>
      <c r="AR324" s="144">
        <f t="shared" si="164"/>
        <v>0</v>
      </c>
      <c r="AS324" s="144">
        <f t="shared" si="164"/>
        <v>0</v>
      </c>
      <c r="AT324" s="144">
        <f t="shared" si="164"/>
        <v>0</v>
      </c>
      <c r="AU324" s="144">
        <f t="shared" si="164"/>
        <v>0</v>
      </c>
      <c r="AV324" s="144">
        <f t="shared" si="164"/>
        <v>0</v>
      </c>
      <c r="AW324" s="144">
        <f t="shared" si="164"/>
        <v>0</v>
      </c>
      <c r="AX324" s="144">
        <f t="shared" si="164"/>
        <v>0</v>
      </c>
      <c r="AY324" s="144">
        <f t="shared" si="164"/>
        <v>0</v>
      </c>
      <c r="AZ324" s="144">
        <f t="shared" si="164"/>
        <v>0</v>
      </c>
      <c r="BA324" s="144">
        <f t="shared" si="164"/>
        <v>0</v>
      </c>
      <c r="BB324" s="144">
        <f t="shared" si="164"/>
        <v>0</v>
      </c>
      <c r="BC324" s="144">
        <f t="shared" si="164"/>
        <v>0</v>
      </c>
      <c r="BD324" s="144">
        <f t="shared" si="164"/>
        <v>0</v>
      </c>
      <c r="BE324" s="144">
        <f t="shared" si="164"/>
        <v>0</v>
      </c>
      <c r="BF324" s="144">
        <f t="shared" si="164"/>
        <v>0</v>
      </c>
      <c r="BG324" s="144">
        <f t="shared" si="164"/>
        <v>0</v>
      </c>
      <c r="BH324" s="144">
        <f t="shared" si="164"/>
        <v>0</v>
      </c>
      <c r="BI324" s="144"/>
    </row>
    <row r="325" spans="1:61" x14ac:dyDescent="0.25">
      <c r="A325" s="198" t="s">
        <v>113</v>
      </c>
      <c r="B325" s="198"/>
      <c r="C325" s="147">
        <f>C21</f>
        <v>3.4000000000000002E-2</v>
      </c>
      <c r="D325" s="144">
        <f>SUM(G325:BH325)</f>
        <v>-182.6977107745</v>
      </c>
      <c r="G325" s="144">
        <f>MAX(-SUM($F320:G320)*$C325,-SUM($F320:G320)-SUM($E325:F325))</f>
        <v>-0.14292616633300001</v>
      </c>
      <c r="H325" s="144">
        <f>MAX(-SUM($F320:H320)*$C325,-SUM($F320:H320)-SUM($E325:G325))</f>
        <v>-1.1525221663330001</v>
      </c>
      <c r="I325" s="144">
        <f>MAX(-SUM($F320:I320)*$C325,-SUM($F320:I320)-SUM($E325:H325))</f>
        <v>-2.1708901663330002</v>
      </c>
      <c r="J325" s="144">
        <f>MAX(-SUM($F320:J320)*$C325,-SUM($F320:J320)-SUM($E325:I325))</f>
        <v>-2.5984741663329998</v>
      </c>
      <c r="K325" s="144">
        <f>MAX(-SUM($F320:K320)*$C325,-SUM($F320:K320)-SUM($E325:J325))</f>
        <v>-3.7702501663329997</v>
      </c>
      <c r="L325" s="144">
        <f>MAX(-SUM($F320:L320)*$C325,-SUM($F320:L320)-SUM($E325:K325))</f>
        <v>-4.9648741663330007</v>
      </c>
      <c r="M325" s="144">
        <f>MAX(-SUM($F320:M320)*$C325,-SUM($F320:M320)-SUM($E325:L325))</f>
        <v>-6.2117221663330007</v>
      </c>
      <c r="N325" s="144">
        <f>MAX(-SUM($F320:N320)*$C325,-SUM($F320:N320)-SUM($E325:M325))</f>
        <v>-6.2117221663330007</v>
      </c>
      <c r="O325" s="144">
        <f>MAX(-SUM($F320:O320)*$C325,-SUM($F320:O320)-SUM($E325:N325))</f>
        <v>-6.2117221663330007</v>
      </c>
      <c r="P325" s="144">
        <f>MAX(-SUM($F320:P320)*$C325,-SUM($F320:P320)-SUM($E325:O325))</f>
        <v>-6.2117221663330007</v>
      </c>
      <c r="Q325" s="144">
        <f>MAX(-SUM($F320:Q320)*$C325,-SUM($F320:Q320)-SUM($E325:P325))</f>
        <v>-6.2117221663330007</v>
      </c>
      <c r="R325" s="144">
        <f>MAX(-SUM($F320:R320)*$C325,-SUM($F320:R320)-SUM($E325:Q325))</f>
        <v>-6.2117221663330007</v>
      </c>
      <c r="S325" s="144">
        <f>MAX(-SUM($F320:S320)*$C325,-SUM($F320:S320)-SUM($E325:R325))</f>
        <v>-6.2117221663330007</v>
      </c>
      <c r="T325" s="144">
        <f>MAX(-SUM($F320:T320)*$C325,-SUM($F320:T320)-SUM($E325:S325))</f>
        <v>-6.2117221663330007</v>
      </c>
      <c r="U325" s="144">
        <f>MAX(-SUM($F320:U320)*$C325,-SUM($F320:U320)-SUM($E325:T325))</f>
        <v>-6.2117221663330007</v>
      </c>
      <c r="V325" s="144">
        <f>MAX(-SUM($F320:V320)*$C325,-SUM($F320:V320)-SUM($E325:U325))</f>
        <v>-6.2117221663330007</v>
      </c>
      <c r="W325" s="144">
        <f>MAX(-SUM($F320:W320)*$C325,-SUM($F320:W320)-SUM($E325:V325))</f>
        <v>-6.2117221663330007</v>
      </c>
      <c r="X325" s="144">
        <f>MAX(-SUM($F320:X320)*$C325,-SUM($F320:X320)-SUM($E325:W325))</f>
        <v>-6.2117221663330007</v>
      </c>
      <c r="Y325" s="144">
        <f>MAX(-SUM($F320:Y320)*$C325,-SUM($F320:Y320)-SUM($E325:X325))</f>
        <v>-6.2117221663330007</v>
      </c>
      <c r="Z325" s="144">
        <f>MAX(-SUM($F320:Z320)*$C325,-SUM($F320:Z320)-SUM($E325:Y325))</f>
        <v>-6.2117221663330007</v>
      </c>
      <c r="AA325" s="144">
        <f>MAX(-SUM($F320:AA320)*$C325,-SUM($F320:AA320)-SUM($E325:Z325))</f>
        <v>-6.2117221663330007</v>
      </c>
      <c r="AB325" s="144">
        <f>MAX(-SUM($F320:AB320)*$C325,-SUM($F320:AB320)-SUM($E325:AA325))</f>
        <v>-6.2117221663330007</v>
      </c>
      <c r="AC325" s="144">
        <f>MAX(-SUM($F320:AC320)*$C325,-SUM($F320:AC320)-SUM($E325:AB325))</f>
        <v>-6.2117221663330007</v>
      </c>
      <c r="AD325" s="144">
        <f>MAX(-SUM($F320:AD320)*$C325,-SUM($F320:AD320)-SUM($E325:AC325))</f>
        <v>-6.2117221663330007</v>
      </c>
      <c r="AE325" s="144">
        <f>MAX(-SUM($F320:AE320)*$C325,-SUM($F320:AE320)-SUM($E325:AD325))</f>
        <v>-6.2117221663330007</v>
      </c>
      <c r="AF325" s="144">
        <f>MAX(-SUM($F320:AF320)*$C325,-SUM($F320:AF320)-SUM($E325:AE325))</f>
        <v>-6.2117221663330007</v>
      </c>
      <c r="AG325" s="144">
        <f>MAX(-SUM($F320:AG320)*$C325,-SUM($F320:AG320)-SUM($E325:AF325))</f>
        <v>-6.2117221663330007</v>
      </c>
      <c r="AH325" s="144">
        <f>MAX(-SUM($F320:AH320)*$C325,-SUM($F320:AH320)-SUM($E325:AG325))</f>
        <v>-6.2117221663330007</v>
      </c>
      <c r="AI325" s="144">
        <f>MAX(-SUM($F320:AI320)*$C325,-SUM($F320:AI320)-SUM($E325:AH325))</f>
        <v>-6.2117221663330007</v>
      </c>
      <c r="AJ325" s="144">
        <f>MAX(-SUM($F320:AJ320)*$C325,-SUM($F320:AJ320)-SUM($E325:AI325))</f>
        <v>-6.2117221663330007</v>
      </c>
      <c r="AK325" s="144">
        <f>MAX(-SUM($F320:AK320)*$C325,-SUM($F320:AK320)-SUM($E325:AJ325))</f>
        <v>-6.2117221663330007</v>
      </c>
      <c r="AL325" s="144">
        <f>MAX(-SUM($F320:AL320)*$C325,-SUM($F320:AL320)-SUM($E325:AK325))</f>
        <v>-6.2117221663330007</v>
      </c>
      <c r="AM325" s="144">
        <f>MAX(-SUM($F320:AM320)*$C325,-SUM($F320:AM320)-SUM($E325:AL325))</f>
        <v>-6.2117221663330007</v>
      </c>
      <c r="AN325" s="144">
        <f>MAX(-SUM($F320:AN320)*$C325,-SUM($F320:AN320)-SUM($E325:AM325))</f>
        <v>-0.18127528551090677</v>
      </c>
      <c r="AO325" s="144">
        <f>MAX(-SUM($F320:AO320)*$C325,-SUM($F320:AO320)-SUM($E325:AN325))</f>
        <v>0</v>
      </c>
      <c r="AP325" s="144">
        <f>MAX(-SUM($F320:AP320)*$C325,-SUM($F320:AP320)-SUM($E325:AO325))</f>
        <v>0</v>
      </c>
      <c r="AQ325" s="144">
        <f>MAX(-SUM($F320:AQ320)*$C325,-SUM($F320:AQ320)-SUM($E325:AP325))</f>
        <v>0</v>
      </c>
      <c r="AR325" s="144">
        <f>MAX(-SUM($F320:AR320)*$C325,-SUM($F320:AR320)-SUM($E325:AQ325))</f>
        <v>0</v>
      </c>
      <c r="AS325" s="144">
        <f>MAX(-SUM($F320:AS320)*$C325,-SUM($F320:AS320)-SUM($E325:AR325))</f>
        <v>0</v>
      </c>
      <c r="AT325" s="144">
        <f>MAX(-SUM($F320:AT320)*$C325,-SUM($F320:AT320)-SUM($E325:AS325))</f>
        <v>0</v>
      </c>
      <c r="AU325" s="144">
        <f>MAX(-SUM($F320:AU320)*$C325,-SUM($F320:AU320)-SUM($E325:AT325))</f>
        <v>0</v>
      </c>
      <c r="AV325" s="144">
        <f>MAX(-SUM($F320:AV320)*$C325,-SUM($F320:AV320)-SUM($E325:AU325))</f>
        <v>0</v>
      </c>
      <c r="AW325" s="144">
        <f>MAX(-SUM($F320:AW320)*$C325,-SUM($F320:AW320)-SUM($E325:AV325))</f>
        <v>0</v>
      </c>
      <c r="AX325" s="144">
        <f>MAX(-SUM($F320:AX320)*$C325,-SUM($F320:AX320)-SUM($E325:AW325))</f>
        <v>0</v>
      </c>
      <c r="AY325" s="144">
        <f>MAX(-SUM($F320:AY320)*$C325,-SUM($F320:AY320)-SUM($E325:AX325))</f>
        <v>0</v>
      </c>
      <c r="AZ325" s="144">
        <f>MAX(-SUM($F320:AZ320)*$C325,-SUM($F320:AZ320)-SUM($E325:AY325))</f>
        <v>0</v>
      </c>
      <c r="BA325" s="144">
        <f>MAX(-SUM($F320:BA320)*$C325,-SUM($F320:BA320)-SUM($E325:AZ325))</f>
        <v>0</v>
      </c>
      <c r="BB325" s="144">
        <f>MAX(-SUM($F320:BB320)*$C325,-SUM($F320:BB320)-SUM($E325:BA325))</f>
        <v>0</v>
      </c>
      <c r="BC325" s="144">
        <f>MAX(-SUM($F320:BC320)*$C325,-SUM($F320:BC320)-SUM($E325:BB325))</f>
        <v>0</v>
      </c>
      <c r="BD325" s="144">
        <f>MAX(-SUM($F320:BD320)*$C325,-SUM($F320:BD320)-SUM($E325:BC325))</f>
        <v>0</v>
      </c>
      <c r="BE325" s="144">
        <f>MAX(-SUM($F320:BE320)*$C325,-SUM($F320:BE320)-SUM($E325:BD325))</f>
        <v>0</v>
      </c>
      <c r="BF325" s="144">
        <f>MAX(-SUM($F320:BF320)*$C325,-SUM($F320:BF320)-SUM($E325:BE325))</f>
        <v>0</v>
      </c>
      <c r="BG325" s="144">
        <f>MAX(-SUM($F320:BG320)*$C325,-SUM($F320:BG320)-SUM($E325:BF325))</f>
        <v>0</v>
      </c>
      <c r="BH325" s="144">
        <f>MAX(-SUM($F320:BH320)*$C325,-SUM($F320:BH320)-SUM($E325:BG325))</f>
        <v>0</v>
      </c>
      <c r="BI325" s="144"/>
    </row>
    <row r="326" spans="1:61" x14ac:dyDescent="0.25">
      <c r="A326" s="199" t="s">
        <v>114</v>
      </c>
      <c r="B326" s="199"/>
      <c r="D326" s="92">
        <f>SUM(D323:D325)</f>
        <v>0</v>
      </c>
      <c r="G326" s="92">
        <f>SUM(G323:G325)</f>
        <v>4.0607846081670003</v>
      </c>
      <c r="H326" s="92">
        <f>SUM(H323:H325)</f>
        <v>32.602262441834</v>
      </c>
      <c r="I326" s="92">
        <f>SUM(I323:I325)</f>
        <v>60.383372275500996</v>
      </c>
      <c r="J326" s="92">
        <f t="shared" ref="J326:BH326" si="165">SUM(J323:J325)</f>
        <v>70.360898109167991</v>
      </c>
      <c r="K326" s="92">
        <f t="shared" si="165"/>
        <v>101.05464794283499</v>
      </c>
      <c r="L326" s="92">
        <f t="shared" si="165"/>
        <v>131.225773776502</v>
      </c>
      <c r="M326" s="92">
        <f t="shared" si="165"/>
        <v>161.68605161016899</v>
      </c>
      <c r="N326" s="92">
        <f t="shared" si="165"/>
        <v>155.47432944383598</v>
      </c>
      <c r="O326" s="92">
        <f t="shared" si="165"/>
        <v>149.26260727750298</v>
      </c>
      <c r="P326" s="92">
        <f t="shared" si="165"/>
        <v>143.05088511116998</v>
      </c>
      <c r="Q326" s="92">
        <f t="shared" si="165"/>
        <v>136.83916294483697</v>
      </c>
      <c r="R326" s="92">
        <f t="shared" si="165"/>
        <v>130.62744077850397</v>
      </c>
      <c r="S326" s="92">
        <f t="shared" si="165"/>
        <v>124.41571861217096</v>
      </c>
      <c r="T326" s="92">
        <f t="shared" si="165"/>
        <v>118.20399644583796</v>
      </c>
      <c r="U326" s="92">
        <f t="shared" si="165"/>
        <v>111.99227427950495</v>
      </c>
      <c r="V326" s="92">
        <f t="shared" si="165"/>
        <v>105.78055211317195</v>
      </c>
      <c r="W326" s="92">
        <f t="shared" si="165"/>
        <v>99.568829946838946</v>
      </c>
      <c r="X326" s="92">
        <f t="shared" si="165"/>
        <v>93.357107780505942</v>
      </c>
      <c r="Y326" s="92">
        <f t="shared" si="165"/>
        <v>87.145385614172937</v>
      </c>
      <c r="Z326" s="92">
        <f t="shared" si="165"/>
        <v>80.933663447839933</v>
      </c>
      <c r="AA326" s="92">
        <f t="shared" si="165"/>
        <v>74.721941281506929</v>
      </c>
      <c r="AB326" s="92">
        <f t="shared" si="165"/>
        <v>68.510219115173925</v>
      </c>
      <c r="AC326" s="92">
        <f t="shared" si="165"/>
        <v>62.298496948840921</v>
      </c>
      <c r="AD326" s="92">
        <f t="shared" si="165"/>
        <v>56.086774782507916</v>
      </c>
      <c r="AE326" s="92">
        <f t="shared" si="165"/>
        <v>49.875052616174912</v>
      </c>
      <c r="AF326" s="92">
        <f t="shared" si="165"/>
        <v>43.663330449841908</v>
      </c>
      <c r="AG326" s="92">
        <f t="shared" si="165"/>
        <v>37.451608283508904</v>
      </c>
      <c r="AH326" s="92">
        <f t="shared" si="165"/>
        <v>31.239886117175903</v>
      </c>
      <c r="AI326" s="92">
        <f t="shared" si="165"/>
        <v>25.028163950842902</v>
      </c>
      <c r="AJ326" s="92">
        <f t="shared" si="165"/>
        <v>18.816441784509902</v>
      </c>
      <c r="AK326" s="92">
        <f t="shared" si="165"/>
        <v>12.604719618176901</v>
      </c>
      <c r="AL326" s="92">
        <f t="shared" si="165"/>
        <v>6.3929974518439003</v>
      </c>
      <c r="AM326" s="92">
        <f t="shared" si="165"/>
        <v>0.18127528551089966</v>
      </c>
      <c r="AN326" s="92">
        <f t="shared" si="165"/>
        <v>-7.1054273576010019E-15</v>
      </c>
      <c r="AO326" s="92">
        <f t="shared" si="165"/>
        <v>-7.1054273576010019E-15</v>
      </c>
      <c r="AP326" s="92">
        <f t="shared" si="165"/>
        <v>-7.1054273576010019E-15</v>
      </c>
      <c r="AQ326" s="92">
        <f t="shared" si="165"/>
        <v>-7.1054273576010019E-15</v>
      </c>
      <c r="AR326" s="92">
        <f t="shared" si="165"/>
        <v>-7.1054273576010019E-15</v>
      </c>
      <c r="AS326" s="92">
        <f t="shared" si="165"/>
        <v>-7.1054273576010019E-15</v>
      </c>
      <c r="AT326" s="92">
        <f t="shared" si="165"/>
        <v>-7.1054273576010019E-15</v>
      </c>
      <c r="AU326" s="92">
        <f t="shared" si="165"/>
        <v>-7.1054273576010019E-15</v>
      </c>
      <c r="AV326" s="92">
        <f t="shared" si="165"/>
        <v>-7.1054273576010019E-15</v>
      </c>
      <c r="AW326" s="92">
        <f t="shared" si="165"/>
        <v>-7.1054273576010019E-15</v>
      </c>
      <c r="AX326" s="92">
        <f t="shared" si="165"/>
        <v>-7.1054273576010019E-15</v>
      </c>
      <c r="AY326" s="92">
        <f t="shared" si="165"/>
        <v>-7.1054273576010019E-15</v>
      </c>
      <c r="AZ326" s="92">
        <f t="shared" si="165"/>
        <v>-7.1054273576010019E-15</v>
      </c>
      <c r="BA326" s="92">
        <f t="shared" si="165"/>
        <v>-7.1054273576010019E-15</v>
      </c>
      <c r="BB326" s="92">
        <f t="shared" si="165"/>
        <v>-7.1054273576010019E-15</v>
      </c>
      <c r="BC326" s="92">
        <f t="shared" si="165"/>
        <v>-7.1054273576010019E-15</v>
      </c>
      <c r="BD326" s="92">
        <f t="shared" si="165"/>
        <v>-7.1054273576010019E-15</v>
      </c>
      <c r="BE326" s="92">
        <f t="shared" si="165"/>
        <v>-7.1054273576010019E-15</v>
      </c>
      <c r="BF326" s="92">
        <f t="shared" si="165"/>
        <v>-7.1054273576010019E-15</v>
      </c>
      <c r="BG326" s="92">
        <f t="shared" si="165"/>
        <v>-7.1054273576010019E-15</v>
      </c>
      <c r="BH326" s="92">
        <f t="shared" si="165"/>
        <v>-7.1054273576010019E-15</v>
      </c>
    </row>
    <row r="327" spans="1:61" x14ac:dyDescent="0.25">
      <c r="A327" s="197"/>
      <c r="B327" s="197"/>
    </row>
    <row r="328" spans="1:61" x14ac:dyDescent="0.25">
      <c r="A328" s="197" t="s">
        <v>115</v>
      </c>
      <c r="B328" s="197"/>
      <c r="G328" s="83">
        <f>G326</f>
        <v>4.0607846081670003</v>
      </c>
      <c r="H328" s="83">
        <f>H326</f>
        <v>32.602262441834</v>
      </c>
      <c r="I328" s="83">
        <f>I326</f>
        <v>60.383372275500996</v>
      </c>
      <c r="J328" s="83">
        <f>J326</f>
        <v>70.360898109167991</v>
      </c>
      <c r="K328" s="83">
        <f t="shared" ref="K328:BH328" si="166">K326</f>
        <v>101.05464794283499</v>
      </c>
      <c r="L328" s="83">
        <f t="shared" si="166"/>
        <v>131.225773776502</v>
      </c>
      <c r="M328" s="83">
        <f t="shared" si="166"/>
        <v>161.68605161016899</v>
      </c>
      <c r="N328" s="83">
        <f t="shared" si="166"/>
        <v>155.47432944383598</v>
      </c>
      <c r="O328" s="83">
        <f t="shared" si="166"/>
        <v>149.26260727750298</v>
      </c>
      <c r="P328" s="83">
        <f t="shared" si="166"/>
        <v>143.05088511116998</v>
      </c>
      <c r="Q328" s="83">
        <f t="shared" si="166"/>
        <v>136.83916294483697</v>
      </c>
      <c r="R328" s="83">
        <f t="shared" si="166"/>
        <v>130.62744077850397</v>
      </c>
      <c r="S328" s="83">
        <f t="shared" si="166"/>
        <v>124.41571861217096</v>
      </c>
      <c r="T328" s="83">
        <f t="shared" si="166"/>
        <v>118.20399644583796</v>
      </c>
      <c r="U328" s="83">
        <f t="shared" si="166"/>
        <v>111.99227427950495</v>
      </c>
      <c r="V328" s="83">
        <f t="shared" si="166"/>
        <v>105.78055211317195</v>
      </c>
      <c r="W328" s="83">
        <f t="shared" si="166"/>
        <v>99.568829946838946</v>
      </c>
      <c r="X328" s="83">
        <f t="shared" si="166"/>
        <v>93.357107780505942</v>
      </c>
      <c r="Y328" s="83">
        <f t="shared" si="166"/>
        <v>87.145385614172937</v>
      </c>
      <c r="Z328" s="83">
        <f t="shared" si="166"/>
        <v>80.933663447839933</v>
      </c>
      <c r="AA328" s="83">
        <f t="shared" si="166"/>
        <v>74.721941281506929</v>
      </c>
      <c r="AB328" s="83">
        <f t="shared" si="166"/>
        <v>68.510219115173925</v>
      </c>
      <c r="AC328" s="83">
        <f t="shared" si="166"/>
        <v>62.298496948840921</v>
      </c>
      <c r="AD328" s="83">
        <f t="shared" si="166"/>
        <v>56.086774782507916</v>
      </c>
      <c r="AE328" s="83">
        <f t="shared" si="166"/>
        <v>49.875052616174912</v>
      </c>
      <c r="AF328" s="83">
        <f t="shared" si="166"/>
        <v>43.663330449841908</v>
      </c>
      <c r="AG328" s="83">
        <f t="shared" si="166"/>
        <v>37.451608283508904</v>
      </c>
      <c r="AH328" s="83">
        <f t="shared" si="166"/>
        <v>31.239886117175903</v>
      </c>
      <c r="AI328" s="83">
        <f t="shared" si="166"/>
        <v>25.028163950842902</v>
      </c>
      <c r="AJ328" s="83">
        <f t="shared" si="166"/>
        <v>18.816441784509902</v>
      </c>
      <c r="AK328" s="83">
        <f t="shared" si="166"/>
        <v>12.604719618176901</v>
      </c>
      <c r="AL328" s="83">
        <f t="shared" si="166"/>
        <v>6.3929974518439003</v>
      </c>
      <c r="AM328" s="83">
        <f t="shared" si="166"/>
        <v>0.18127528551089966</v>
      </c>
      <c r="AN328" s="83">
        <f t="shared" si="166"/>
        <v>-7.1054273576010019E-15</v>
      </c>
      <c r="AO328" s="83">
        <f t="shared" si="166"/>
        <v>-7.1054273576010019E-15</v>
      </c>
      <c r="AP328" s="83">
        <f t="shared" si="166"/>
        <v>-7.1054273576010019E-15</v>
      </c>
      <c r="AQ328" s="83">
        <f t="shared" si="166"/>
        <v>-7.1054273576010019E-15</v>
      </c>
      <c r="AR328" s="83">
        <f t="shared" si="166"/>
        <v>-7.1054273576010019E-15</v>
      </c>
      <c r="AS328" s="83">
        <f t="shared" si="166"/>
        <v>-7.1054273576010019E-15</v>
      </c>
      <c r="AT328" s="83">
        <f t="shared" si="166"/>
        <v>-7.1054273576010019E-15</v>
      </c>
      <c r="AU328" s="83">
        <f t="shared" si="166"/>
        <v>-7.1054273576010019E-15</v>
      </c>
      <c r="AV328" s="83">
        <f t="shared" si="166"/>
        <v>-7.1054273576010019E-15</v>
      </c>
      <c r="AW328" s="83">
        <f t="shared" si="166"/>
        <v>-7.1054273576010019E-15</v>
      </c>
      <c r="AX328" s="83">
        <f t="shared" si="166"/>
        <v>-7.1054273576010019E-15</v>
      </c>
      <c r="AY328" s="83">
        <f t="shared" si="166"/>
        <v>-7.1054273576010019E-15</v>
      </c>
      <c r="AZ328" s="83">
        <f t="shared" si="166"/>
        <v>-7.1054273576010019E-15</v>
      </c>
      <c r="BA328" s="83">
        <f t="shared" si="166"/>
        <v>-7.1054273576010019E-15</v>
      </c>
      <c r="BB328" s="83">
        <f t="shared" si="166"/>
        <v>-7.1054273576010019E-15</v>
      </c>
      <c r="BC328" s="83">
        <f t="shared" si="166"/>
        <v>-7.1054273576010019E-15</v>
      </c>
      <c r="BD328" s="83">
        <f t="shared" si="166"/>
        <v>-7.1054273576010019E-15</v>
      </c>
      <c r="BE328" s="83">
        <f t="shared" si="166"/>
        <v>-7.1054273576010019E-15</v>
      </c>
      <c r="BF328" s="83">
        <f t="shared" si="166"/>
        <v>-7.1054273576010019E-15</v>
      </c>
      <c r="BG328" s="83">
        <f t="shared" si="166"/>
        <v>-7.1054273576010019E-15</v>
      </c>
      <c r="BH328" s="83">
        <f t="shared" si="166"/>
        <v>-7.1054273576010019E-15</v>
      </c>
    </row>
    <row r="329" spans="1:61" ht="12" customHeight="1" x14ac:dyDescent="0.25">
      <c r="A329" s="200" t="s">
        <v>133</v>
      </c>
      <c r="B329" s="200"/>
      <c r="C329" s="61">
        <f>$C$97</f>
        <v>2</v>
      </c>
      <c r="D329" s="189"/>
      <c r="G329" s="83">
        <f t="shared" ref="G329:BH329" ca="1" si="167">SUM(OFFSET(G328,0,0,1,-MIN($C329,G$91+1)))/$C329</f>
        <v>2.0303923040835001</v>
      </c>
      <c r="H329" s="83">
        <f t="shared" ca="1" si="167"/>
        <v>18.331523525000499</v>
      </c>
      <c r="I329" s="83">
        <f t="shared" ca="1" si="167"/>
        <v>46.492817358667494</v>
      </c>
      <c r="J329" s="83">
        <f t="shared" ca="1" si="167"/>
        <v>65.372135192334497</v>
      </c>
      <c r="K329" s="83">
        <f t="shared" ca="1" si="167"/>
        <v>85.70777302600149</v>
      </c>
      <c r="L329" s="83">
        <f t="shared" ca="1" si="167"/>
        <v>116.14021085966849</v>
      </c>
      <c r="M329" s="83">
        <f t="shared" ca="1" si="167"/>
        <v>146.45591269333551</v>
      </c>
      <c r="N329" s="83">
        <f t="shared" ca="1" si="167"/>
        <v>158.58019052700249</v>
      </c>
      <c r="O329" s="83">
        <f t="shared" ca="1" si="167"/>
        <v>152.36846836066948</v>
      </c>
      <c r="P329" s="83">
        <f t="shared" ca="1" si="167"/>
        <v>146.15674619433648</v>
      </c>
      <c r="Q329" s="83">
        <f t="shared" ca="1" si="167"/>
        <v>139.94502402800347</v>
      </c>
      <c r="R329" s="83">
        <f t="shared" ca="1" si="167"/>
        <v>133.73330186167047</v>
      </c>
      <c r="S329" s="83">
        <f t="shared" ca="1" si="167"/>
        <v>127.52157969533746</v>
      </c>
      <c r="T329" s="83">
        <f t="shared" ca="1" si="167"/>
        <v>121.30985752900446</v>
      </c>
      <c r="U329" s="83">
        <f t="shared" ca="1" si="167"/>
        <v>115.09813536267146</v>
      </c>
      <c r="V329" s="83">
        <f t="shared" ca="1" si="167"/>
        <v>108.88641319633845</v>
      </c>
      <c r="W329" s="83">
        <f t="shared" ca="1" si="167"/>
        <v>102.67469103000545</v>
      </c>
      <c r="X329" s="83">
        <f t="shared" ca="1" si="167"/>
        <v>96.462968863672444</v>
      </c>
      <c r="Y329" s="83">
        <f t="shared" ca="1" si="167"/>
        <v>90.25124669733944</v>
      </c>
      <c r="Z329" s="83">
        <f t="shared" ca="1" si="167"/>
        <v>84.039524531006435</v>
      </c>
      <c r="AA329" s="83">
        <f t="shared" ca="1" si="167"/>
        <v>77.827802364673431</v>
      </c>
      <c r="AB329" s="83">
        <f t="shared" ca="1" si="167"/>
        <v>71.616080198340427</v>
      </c>
      <c r="AC329" s="83">
        <f t="shared" ca="1" si="167"/>
        <v>65.404358032007423</v>
      </c>
      <c r="AD329" s="83">
        <f t="shared" ca="1" si="167"/>
        <v>59.192635865674418</v>
      </c>
      <c r="AE329" s="83">
        <f t="shared" ca="1" si="167"/>
        <v>52.980913699341414</v>
      </c>
      <c r="AF329" s="83">
        <f t="shared" ca="1" si="167"/>
        <v>46.76919153300841</v>
      </c>
      <c r="AG329" s="83">
        <f t="shared" ca="1" si="167"/>
        <v>40.557469366675406</v>
      </c>
      <c r="AH329" s="83">
        <f t="shared" ca="1" si="167"/>
        <v>34.345747200342402</v>
      </c>
      <c r="AI329" s="83">
        <f t="shared" ca="1" si="167"/>
        <v>28.134025034009404</v>
      </c>
      <c r="AJ329" s="83">
        <f t="shared" ca="1" si="167"/>
        <v>21.9223028676764</v>
      </c>
      <c r="AK329" s="83">
        <f t="shared" ca="1" si="167"/>
        <v>15.710580701343401</v>
      </c>
      <c r="AL329" s="83">
        <f t="shared" ca="1" si="167"/>
        <v>9.4988585350104007</v>
      </c>
      <c r="AM329" s="83">
        <f t="shared" ca="1" si="167"/>
        <v>3.2871363686774</v>
      </c>
      <c r="AN329" s="83">
        <f t="shared" ca="1" si="167"/>
        <v>9.0637642755446279E-2</v>
      </c>
      <c r="AO329" s="83">
        <f t="shared" ca="1" si="167"/>
        <v>-7.1054273576010019E-15</v>
      </c>
      <c r="AP329" s="83">
        <f t="shared" ca="1" si="167"/>
        <v>-7.1054273576010019E-15</v>
      </c>
      <c r="AQ329" s="83">
        <f t="shared" ca="1" si="167"/>
        <v>-7.1054273576010019E-15</v>
      </c>
      <c r="AR329" s="83">
        <f t="shared" ca="1" si="167"/>
        <v>-7.1054273576010019E-15</v>
      </c>
      <c r="AS329" s="83">
        <f t="shared" ca="1" si="167"/>
        <v>-7.1054273576010019E-15</v>
      </c>
      <c r="AT329" s="83">
        <f t="shared" ca="1" si="167"/>
        <v>-7.1054273576010019E-15</v>
      </c>
      <c r="AU329" s="83">
        <f t="shared" ca="1" si="167"/>
        <v>-7.1054273576010019E-15</v>
      </c>
      <c r="AV329" s="83">
        <f t="shared" ca="1" si="167"/>
        <v>-7.1054273576010019E-15</v>
      </c>
      <c r="AW329" s="83">
        <f t="shared" ca="1" si="167"/>
        <v>-7.1054273576010019E-15</v>
      </c>
      <c r="AX329" s="83">
        <f t="shared" ca="1" si="167"/>
        <v>-7.1054273576010019E-15</v>
      </c>
      <c r="AY329" s="83">
        <f t="shared" ca="1" si="167"/>
        <v>-7.1054273576010019E-15</v>
      </c>
      <c r="AZ329" s="83">
        <f t="shared" ca="1" si="167"/>
        <v>-7.1054273576010019E-15</v>
      </c>
      <c r="BA329" s="83">
        <f t="shared" ca="1" si="167"/>
        <v>-7.1054273576010019E-15</v>
      </c>
      <c r="BB329" s="83">
        <f t="shared" ca="1" si="167"/>
        <v>-7.1054273576010019E-15</v>
      </c>
      <c r="BC329" s="83">
        <f t="shared" ca="1" si="167"/>
        <v>-7.1054273576010019E-15</v>
      </c>
      <c r="BD329" s="83">
        <f t="shared" ca="1" si="167"/>
        <v>-7.1054273576010019E-15</v>
      </c>
      <c r="BE329" s="83">
        <f t="shared" ca="1" si="167"/>
        <v>-7.1054273576010019E-15</v>
      </c>
      <c r="BF329" s="83">
        <f t="shared" ca="1" si="167"/>
        <v>-7.1054273576010019E-15</v>
      </c>
      <c r="BG329" s="83">
        <f t="shared" ca="1" si="167"/>
        <v>-7.1054273576010019E-15</v>
      </c>
      <c r="BH329" s="83">
        <f t="shared" ca="1" si="167"/>
        <v>-7.1054273576010019E-15</v>
      </c>
    </row>
    <row r="330" spans="1:61" x14ac:dyDescent="0.25">
      <c r="A330" s="200" t="s">
        <v>140</v>
      </c>
      <c r="B330" s="200"/>
      <c r="C330" s="147">
        <f>$C$98</f>
        <v>0.46</v>
      </c>
      <c r="G330" s="83">
        <f t="shared" ref="G330:BG331" ca="1" si="168">G329*$C330</f>
        <v>0.93398045987841005</v>
      </c>
      <c r="H330" s="83">
        <f t="shared" ca="1" si="168"/>
        <v>8.4325008215002306</v>
      </c>
      <c r="I330" s="83">
        <f t="shared" ca="1" si="168"/>
        <v>21.38669598498705</v>
      </c>
      <c r="J330" s="83">
        <f t="shared" ca="1" si="168"/>
        <v>30.07118218847387</v>
      </c>
      <c r="K330" s="83">
        <f t="shared" ca="1" si="168"/>
        <v>39.425575591960687</v>
      </c>
      <c r="L330" s="83">
        <f t="shared" ca="1" si="168"/>
        <v>53.424496995447505</v>
      </c>
      <c r="M330" s="83">
        <f t="shared" ca="1" si="168"/>
        <v>67.36971983893433</v>
      </c>
      <c r="N330" s="83">
        <f t="shared" ca="1" si="168"/>
        <v>72.946887642421146</v>
      </c>
      <c r="O330" s="83">
        <f t="shared" ca="1" si="168"/>
        <v>70.089495445907971</v>
      </c>
      <c r="P330" s="83">
        <f t="shared" ca="1" si="168"/>
        <v>67.232103249394783</v>
      </c>
      <c r="Q330" s="83">
        <f t="shared" ca="1" si="168"/>
        <v>64.374711052881594</v>
      </c>
      <c r="R330" s="83">
        <f t="shared" ca="1" si="168"/>
        <v>61.517318856368419</v>
      </c>
      <c r="S330" s="83">
        <f t="shared" ca="1" si="168"/>
        <v>58.659926659855238</v>
      </c>
      <c r="T330" s="83">
        <f t="shared" ca="1" si="168"/>
        <v>55.802534463342056</v>
      </c>
      <c r="U330" s="83">
        <f t="shared" ca="1" si="168"/>
        <v>52.945142266828874</v>
      </c>
      <c r="V330" s="83">
        <f t="shared" ca="1" si="168"/>
        <v>50.087750070315693</v>
      </c>
      <c r="W330" s="83">
        <f t="shared" ca="1" si="168"/>
        <v>47.230357873802511</v>
      </c>
      <c r="X330" s="83">
        <f t="shared" ca="1" si="168"/>
        <v>44.372965677289329</v>
      </c>
      <c r="Y330" s="83">
        <f t="shared" ca="1" si="168"/>
        <v>41.515573480776141</v>
      </c>
      <c r="Z330" s="83">
        <f t="shared" ca="1" si="168"/>
        <v>38.658181284262959</v>
      </c>
      <c r="AA330" s="83">
        <f t="shared" ca="1" si="168"/>
        <v>35.800789087749777</v>
      </c>
      <c r="AB330" s="83">
        <f t="shared" ca="1" si="168"/>
        <v>32.943396891236596</v>
      </c>
      <c r="AC330" s="83">
        <f t="shared" ca="1" si="168"/>
        <v>30.086004694723417</v>
      </c>
      <c r="AD330" s="83">
        <f t="shared" ca="1" si="168"/>
        <v>27.228612498210232</v>
      </c>
      <c r="AE330" s="83">
        <f t="shared" ca="1" si="168"/>
        <v>24.371220301697051</v>
      </c>
      <c r="AF330" s="83">
        <f t="shared" ca="1" si="168"/>
        <v>21.513828105183869</v>
      </c>
      <c r="AG330" s="83">
        <f t="shared" ca="1" si="168"/>
        <v>18.656435908670687</v>
      </c>
      <c r="AH330" s="83">
        <f t="shared" ca="1" si="168"/>
        <v>15.799043712157506</v>
      </c>
      <c r="AI330" s="83">
        <f t="shared" ca="1" si="168"/>
        <v>12.941651515644327</v>
      </c>
      <c r="AJ330" s="83">
        <f t="shared" ca="1" si="168"/>
        <v>10.084259319131144</v>
      </c>
      <c r="AK330" s="83">
        <f t="shared" ca="1" si="168"/>
        <v>7.226867122617965</v>
      </c>
      <c r="AL330" s="83">
        <f t="shared" ca="1" si="168"/>
        <v>4.3694749261047843</v>
      </c>
      <c r="AM330" s="83">
        <f t="shared" ca="1" si="168"/>
        <v>1.5120827295916042</v>
      </c>
      <c r="AN330" s="83">
        <f t="shared" ca="1" si="168"/>
        <v>4.1693315667505289E-2</v>
      </c>
      <c r="AO330" s="83">
        <f t="shared" ca="1" si="168"/>
        <v>-3.268496584496461E-15</v>
      </c>
      <c r="AP330" s="83">
        <f t="shared" ca="1" si="168"/>
        <v>-3.268496584496461E-15</v>
      </c>
      <c r="AQ330" s="83">
        <f t="shared" ca="1" si="168"/>
        <v>-3.268496584496461E-15</v>
      </c>
      <c r="AR330" s="83">
        <f t="shared" ca="1" si="168"/>
        <v>-3.268496584496461E-15</v>
      </c>
      <c r="AS330" s="83">
        <f t="shared" ca="1" si="168"/>
        <v>-3.268496584496461E-15</v>
      </c>
      <c r="AT330" s="83">
        <f t="shared" ca="1" si="168"/>
        <v>-3.268496584496461E-15</v>
      </c>
      <c r="AU330" s="83">
        <f t="shared" ca="1" si="168"/>
        <v>-3.268496584496461E-15</v>
      </c>
      <c r="AV330" s="83">
        <f t="shared" ca="1" si="168"/>
        <v>-3.268496584496461E-15</v>
      </c>
      <c r="AW330" s="83">
        <f t="shared" ca="1" si="168"/>
        <v>-3.268496584496461E-15</v>
      </c>
      <c r="AX330" s="83">
        <f t="shared" ca="1" si="168"/>
        <v>-3.268496584496461E-15</v>
      </c>
      <c r="AY330" s="83">
        <f t="shared" ca="1" si="168"/>
        <v>-3.268496584496461E-15</v>
      </c>
      <c r="AZ330" s="83">
        <f t="shared" ca="1" si="168"/>
        <v>-3.268496584496461E-15</v>
      </c>
      <c r="BA330" s="83">
        <f t="shared" ca="1" si="168"/>
        <v>-3.268496584496461E-15</v>
      </c>
      <c r="BB330" s="83">
        <f t="shared" ca="1" si="168"/>
        <v>-3.268496584496461E-15</v>
      </c>
      <c r="BC330" s="83">
        <f t="shared" ca="1" si="168"/>
        <v>-3.268496584496461E-15</v>
      </c>
      <c r="BD330" s="83">
        <f t="shared" ca="1" si="168"/>
        <v>-3.268496584496461E-15</v>
      </c>
      <c r="BE330" s="83">
        <f t="shared" ca="1" si="168"/>
        <v>-3.268496584496461E-15</v>
      </c>
      <c r="BF330" s="83">
        <f t="shared" ca="1" si="168"/>
        <v>-3.268496584496461E-15</v>
      </c>
      <c r="BG330" s="83">
        <f t="shared" ca="1" si="168"/>
        <v>-3.268496584496461E-15</v>
      </c>
      <c r="BH330" s="83">
        <f ca="1">BH329*$C330</f>
        <v>-3.268496584496461E-15</v>
      </c>
    </row>
    <row r="331" spans="1:61" x14ac:dyDescent="0.25">
      <c r="A331" s="200" t="s">
        <v>141</v>
      </c>
      <c r="B331" s="200"/>
      <c r="C331" s="147">
        <f>$C$99</f>
        <v>0.115</v>
      </c>
      <c r="G331" s="83">
        <f t="shared" ca="1" si="168"/>
        <v>0.10740775288601716</v>
      </c>
      <c r="H331" s="83">
        <f t="shared" ca="1" si="168"/>
        <v>0.96973759447252661</v>
      </c>
      <c r="I331" s="83">
        <f t="shared" ca="1" si="168"/>
        <v>2.4594700382735106</v>
      </c>
      <c r="J331" s="83">
        <f t="shared" ca="1" si="168"/>
        <v>3.4581859516744951</v>
      </c>
      <c r="K331" s="83">
        <f t="shared" ca="1" si="168"/>
        <v>4.5339411930754796</v>
      </c>
      <c r="L331" s="83">
        <f t="shared" ca="1" si="168"/>
        <v>6.143817154476463</v>
      </c>
      <c r="M331" s="83">
        <f t="shared" ca="1" si="168"/>
        <v>7.7475177814774483</v>
      </c>
      <c r="N331" s="83">
        <f t="shared" ca="1" si="168"/>
        <v>8.3888920788784329</v>
      </c>
      <c r="O331" s="83">
        <f t="shared" ca="1" si="168"/>
        <v>8.0602919762794176</v>
      </c>
      <c r="P331" s="83">
        <f t="shared" ca="1" si="168"/>
        <v>7.7316918736804006</v>
      </c>
      <c r="Q331" s="83">
        <f t="shared" ca="1" si="168"/>
        <v>7.4030917710813835</v>
      </c>
      <c r="R331" s="83">
        <f t="shared" ca="1" si="168"/>
        <v>7.0744916684823682</v>
      </c>
      <c r="S331" s="83">
        <f t="shared" ca="1" si="168"/>
        <v>6.7458915658833529</v>
      </c>
      <c r="T331" s="83">
        <f t="shared" ca="1" si="168"/>
        <v>6.4172914632843367</v>
      </c>
      <c r="U331" s="83">
        <f t="shared" ca="1" si="168"/>
        <v>6.0886913606853206</v>
      </c>
      <c r="V331" s="83">
        <f t="shared" ca="1" si="168"/>
        <v>5.7600912580863053</v>
      </c>
      <c r="W331" s="83">
        <f t="shared" ca="1" si="168"/>
        <v>5.4314911554872891</v>
      </c>
      <c r="X331" s="83">
        <f t="shared" ca="1" si="168"/>
        <v>5.1028910528882729</v>
      </c>
      <c r="Y331" s="83">
        <f t="shared" ca="1" si="168"/>
        <v>4.7742909502892568</v>
      </c>
      <c r="Z331" s="83">
        <f t="shared" ca="1" si="168"/>
        <v>4.4456908476902406</v>
      </c>
      <c r="AA331" s="83">
        <f t="shared" ca="1" si="168"/>
        <v>4.1170907450912244</v>
      </c>
      <c r="AB331" s="83">
        <f t="shared" ca="1" si="168"/>
        <v>3.7884906424922087</v>
      </c>
      <c r="AC331" s="83">
        <f t="shared" ca="1" si="168"/>
        <v>3.459890539893193</v>
      </c>
      <c r="AD331" s="83">
        <f t="shared" ca="1" si="168"/>
        <v>3.1312904372941768</v>
      </c>
      <c r="AE331" s="83">
        <f t="shared" ca="1" si="168"/>
        <v>2.802690334695161</v>
      </c>
      <c r="AF331" s="83">
        <f t="shared" ca="1" si="168"/>
        <v>2.4740902320961449</v>
      </c>
      <c r="AG331" s="83">
        <f t="shared" ca="1" si="168"/>
        <v>2.1454901294971291</v>
      </c>
      <c r="AH331" s="83">
        <f t="shared" ca="1" si="168"/>
        <v>1.8168900268981132</v>
      </c>
      <c r="AI331" s="83">
        <f t="shared" ca="1" si="168"/>
        <v>1.4882899242990977</v>
      </c>
      <c r="AJ331" s="83">
        <f t="shared" ca="1" si="168"/>
        <v>1.1596898217000817</v>
      </c>
      <c r="AK331" s="83">
        <f t="shared" ca="1" si="168"/>
        <v>0.83108971910106599</v>
      </c>
      <c r="AL331" s="83">
        <f t="shared" ca="1" si="168"/>
        <v>0.50248961650205026</v>
      </c>
      <c r="AM331" s="83">
        <f t="shared" ca="1" si="168"/>
        <v>0.17388951390303448</v>
      </c>
      <c r="AN331" s="83">
        <f t="shared" ca="1" si="168"/>
        <v>4.7947313017631084E-3</v>
      </c>
      <c r="AO331" s="83">
        <f t="shared" ca="1" si="168"/>
        <v>-3.7587710721709302E-16</v>
      </c>
      <c r="AP331" s="83">
        <f t="shared" ca="1" si="168"/>
        <v>-3.7587710721709302E-16</v>
      </c>
      <c r="AQ331" s="83">
        <f t="shared" ca="1" si="168"/>
        <v>-3.7587710721709302E-16</v>
      </c>
      <c r="AR331" s="83">
        <f t="shared" ca="1" si="168"/>
        <v>-3.7587710721709302E-16</v>
      </c>
      <c r="AS331" s="83">
        <f t="shared" ca="1" si="168"/>
        <v>-3.7587710721709302E-16</v>
      </c>
      <c r="AT331" s="83">
        <f t="shared" ca="1" si="168"/>
        <v>-3.7587710721709302E-16</v>
      </c>
      <c r="AU331" s="83">
        <f t="shared" ca="1" si="168"/>
        <v>-3.7587710721709302E-16</v>
      </c>
      <c r="AV331" s="83">
        <f t="shared" ca="1" si="168"/>
        <v>-3.7587710721709302E-16</v>
      </c>
      <c r="AW331" s="83">
        <f t="shared" ca="1" si="168"/>
        <v>-3.7587710721709302E-16</v>
      </c>
      <c r="AX331" s="83">
        <f t="shared" ca="1" si="168"/>
        <v>-3.7587710721709302E-16</v>
      </c>
      <c r="AY331" s="83">
        <f t="shared" ca="1" si="168"/>
        <v>-3.7587710721709302E-16</v>
      </c>
      <c r="AZ331" s="83">
        <f t="shared" ca="1" si="168"/>
        <v>-3.7587710721709302E-16</v>
      </c>
      <c r="BA331" s="83">
        <f t="shared" ca="1" si="168"/>
        <v>-3.7587710721709302E-16</v>
      </c>
      <c r="BB331" s="83">
        <f t="shared" ca="1" si="168"/>
        <v>-3.7587710721709302E-16</v>
      </c>
      <c r="BC331" s="83">
        <f t="shared" ca="1" si="168"/>
        <v>-3.7587710721709302E-16</v>
      </c>
      <c r="BD331" s="83">
        <f t="shared" ca="1" si="168"/>
        <v>-3.7587710721709302E-16</v>
      </c>
      <c r="BE331" s="83">
        <f t="shared" ca="1" si="168"/>
        <v>-3.7587710721709302E-16</v>
      </c>
      <c r="BF331" s="83">
        <f t="shared" ca="1" si="168"/>
        <v>-3.7587710721709302E-16</v>
      </c>
      <c r="BG331" s="83">
        <f t="shared" ca="1" si="168"/>
        <v>-3.7587710721709302E-16</v>
      </c>
      <c r="BH331" s="83">
        <f ca="1">BH330*$C331</f>
        <v>-3.7587710721709302E-16</v>
      </c>
    </row>
    <row r="333" spans="1:61" ht="15.6" x14ac:dyDescent="0.3">
      <c r="A333" s="191" t="str">
        <f>A$23</f>
        <v>Compliance</v>
      </c>
      <c r="B333" s="191"/>
    </row>
    <row r="334" spans="1:61" x14ac:dyDescent="0.25">
      <c r="A334" s="197" t="s">
        <v>132</v>
      </c>
      <c r="B334" s="197"/>
      <c r="G334" s="171">
        <f>G$96</f>
        <v>0.95</v>
      </c>
      <c r="H334" s="171">
        <f t="shared" ref="H334:M334" si="169">H$96</f>
        <v>0.98</v>
      </c>
      <c r="I334" s="171">
        <f t="shared" si="169"/>
        <v>0.96</v>
      </c>
      <c r="J334" s="171">
        <f t="shared" si="169"/>
        <v>0.96</v>
      </c>
      <c r="K334" s="171">
        <f t="shared" si="169"/>
        <v>0.96</v>
      </c>
      <c r="L334" s="171">
        <f t="shared" si="169"/>
        <v>0.96</v>
      </c>
      <c r="M334" s="171">
        <f t="shared" si="169"/>
        <v>0.96</v>
      </c>
      <c r="N334" s="171"/>
    </row>
    <row r="335" spans="1:61" x14ac:dyDescent="0.25">
      <c r="A335" s="197" t="s">
        <v>109</v>
      </c>
      <c r="B335" s="197"/>
      <c r="D335" s="144">
        <f>SUM(G335:N335)</f>
        <v>440.18144602950002</v>
      </c>
      <c r="G335" s="144">
        <f>G$23*G334</f>
        <v>35.2614460295</v>
      </c>
      <c r="H335" s="144">
        <f t="shared" ref="H335:N335" si="170">H$23*H334</f>
        <v>32.536000000000001</v>
      </c>
      <c r="I335" s="144">
        <f t="shared" si="170"/>
        <v>56.64</v>
      </c>
      <c r="J335" s="144">
        <f t="shared" si="170"/>
        <v>66.624000000000009</v>
      </c>
      <c r="K335" s="144">
        <f t="shared" si="170"/>
        <v>107.136</v>
      </c>
      <c r="L335" s="144">
        <f t="shared" si="170"/>
        <v>81.887999999999991</v>
      </c>
      <c r="M335" s="144">
        <f t="shared" si="170"/>
        <v>60.095999999999997</v>
      </c>
      <c r="N335" s="144">
        <f t="shared" si="170"/>
        <v>0</v>
      </c>
    </row>
    <row r="336" spans="1:61" x14ac:dyDescent="0.25">
      <c r="A336" s="197" t="s">
        <v>110</v>
      </c>
      <c r="B336" s="197"/>
      <c r="G336" s="144">
        <f t="shared" ref="G336:N336" si="171">+F336+G335</f>
        <v>35.2614460295</v>
      </c>
      <c r="H336" s="144">
        <f t="shared" si="171"/>
        <v>67.797446029500009</v>
      </c>
      <c r="I336" s="144">
        <f t="shared" si="171"/>
        <v>124.43744602950001</v>
      </c>
      <c r="J336" s="144">
        <f t="shared" si="171"/>
        <v>191.06144602950002</v>
      </c>
      <c r="K336" s="144">
        <f t="shared" si="171"/>
        <v>298.19744602950004</v>
      </c>
      <c r="L336" s="144">
        <f t="shared" si="171"/>
        <v>380.08544602950002</v>
      </c>
      <c r="M336" s="144">
        <f t="shared" si="171"/>
        <v>440.18144602950002</v>
      </c>
      <c r="N336" s="144">
        <f t="shared" si="171"/>
        <v>440.18144602950002</v>
      </c>
    </row>
    <row r="337" spans="1:61" x14ac:dyDescent="0.25">
      <c r="A337" s="197"/>
      <c r="B337" s="197"/>
    </row>
    <row r="338" spans="1:61" x14ac:dyDescent="0.25">
      <c r="A338" s="198" t="s">
        <v>111</v>
      </c>
      <c r="B338" s="198"/>
      <c r="G338" s="144">
        <f t="shared" ref="G338:BH338" si="172">F341</f>
        <v>0</v>
      </c>
      <c r="H338" s="144">
        <f t="shared" si="172"/>
        <v>34.203602648615004</v>
      </c>
      <c r="I338" s="144">
        <f t="shared" si="172"/>
        <v>64.705679267730005</v>
      </c>
      <c r="J338" s="144">
        <f t="shared" si="172"/>
        <v>117.612555886845</v>
      </c>
      <c r="K338" s="144">
        <f t="shared" si="172"/>
        <v>178.50471250595999</v>
      </c>
      <c r="L338" s="144">
        <f t="shared" si="172"/>
        <v>276.69478912507498</v>
      </c>
      <c r="M338" s="144">
        <f t="shared" si="172"/>
        <v>347.18022574418995</v>
      </c>
      <c r="N338" s="144">
        <f t="shared" si="172"/>
        <v>394.07078236330494</v>
      </c>
      <c r="O338" s="144">
        <f t="shared" si="172"/>
        <v>380.86533898241993</v>
      </c>
      <c r="P338" s="144">
        <f t="shared" si="172"/>
        <v>367.65989560153491</v>
      </c>
      <c r="Q338" s="144">
        <f t="shared" si="172"/>
        <v>354.4544522206499</v>
      </c>
      <c r="R338" s="144">
        <f t="shared" si="172"/>
        <v>341.24900883976488</v>
      </c>
      <c r="S338" s="144">
        <f t="shared" si="172"/>
        <v>328.04356545887987</v>
      </c>
      <c r="T338" s="144">
        <f t="shared" si="172"/>
        <v>314.83812207799485</v>
      </c>
      <c r="U338" s="144">
        <f t="shared" si="172"/>
        <v>301.63267869710984</v>
      </c>
      <c r="V338" s="144">
        <f t="shared" si="172"/>
        <v>288.42723531622482</v>
      </c>
      <c r="W338" s="144">
        <f t="shared" si="172"/>
        <v>275.22179193533981</v>
      </c>
      <c r="X338" s="144">
        <f t="shared" si="172"/>
        <v>262.01634855445479</v>
      </c>
      <c r="Y338" s="144">
        <f t="shared" si="172"/>
        <v>248.81090517356978</v>
      </c>
      <c r="Z338" s="144">
        <f t="shared" si="172"/>
        <v>235.60546179268476</v>
      </c>
      <c r="AA338" s="144">
        <f t="shared" si="172"/>
        <v>222.40001841179975</v>
      </c>
      <c r="AB338" s="144">
        <f t="shared" si="172"/>
        <v>209.19457503091473</v>
      </c>
      <c r="AC338" s="144">
        <f t="shared" si="172"/>
        <v>195.98913165002972</v>
      </c>
      <c r="AD338" s="144">
        <f t="shared" si="172"/>
        <v>182.7836882691447</v>
      </c>
      <c r="AE338" s="144">
        <f t="shared" si="172"/>
        <v>169.57824488825969</v>
      </c>
      <c r="AF338" s="144">
        <f t="shared" si="172"/>
        <v>156.37280150737467</v>
      </c>
      <c r="AG338" s="144">
        <f t="shared" si="172"/>
        <v>143.16735812648966</v>
      </c>
      <c r="AH338" s="144">
        <f t="shared" si="172"/>
        <v>129.96191474560464</v>
      </c>
      <c r="AI338" s="144">
        <f t="shared" si="172"/>
        <v>116.75647136471964</v>
      </c>
      <c r="AJ338" s="144">
        <f t="shared" si="172"/>
        <v>103.55102798383464</v>
      </c>
      <c r="AK338" s="144">
        <f t="shared" si="172"/>
        <v>90.345584602949643</v>
      </c>
      <c r="AL338" s="144">
        <f t="shared" si="172"/>
        <v>77.140141222064642</v>
      </c>
      <c r="AM338" s="144">
        <f t="shared" si="172"/>
        <v>63.934697841179641</v>
      </c>
      <c r="AN338" s="144">
        <f t="shared" si="172"/>
        <v>50.729254460294641</v>
      </c>
      <c r="AO338" s="144">
        <f t="shared" si="172"/>
        <v>37.52381107940964</v>
      </c>
      <c r="AP338" s="144">
        <f t="shared" si="172"/>
        <v>24.318367698524639</v>
      </c>
      <c r="AQ338" s="144">
        <f t="shared" si="172"/>
        <v>11.112924317639639</v>
      </c>
      <c r="AR338" s="144">
        <f t="shared" si="172"/>
        <v>-4.2632564145606011E-14</v>
      </c>
      <c r="AS338" s="144">
        <f t="shared" si="172"/>
        <v>-4.2632564145606011E-14</v>
      </c>
      <c r="AT338" s="144">
        <f t="shared" si="172"/>
        <v>-4.2632564145606011E-14</v>
      </c>
      <c r="AU338" s="144">
        <f t="shared" si="172"/>
        <v>-4.2632564145606011E-14</v>
      </c>
      <c r="AV338" s="144">
        <f t="shared" si="172"/>
        <v>-4.2632564145606011E-14</v>
      </c>
      <c r="AW338" s="144">
        <f t="shared" si="172"/>
        <v>-4.2632564145606011E-14</v>
      </c>
      <c r="AX338" s="144">
        <f t="shared" si="172"/>
        <v>-4.2632564145606011E-14</v>
      </c>
      <c r="AY338" s="144">
        <f t="shared" si="172"/>
        <v>-4.2632564145606011E-14</v>
      </c>
      <c r="AZ338" s="144">
        <f t="shared" si="172"/>
        <v>-4.2632564145606011E-14</v>
      </c>
      <c r="BA338" s="144">
        <f t="shared" si="172"/>
        <v>-4.2632564145606011E-14</v>
      </c>
      <c r="BB338" s="144">
        <f t="shared" si="172"/>
        <v>-4.2632564145606011E-14</v>
      </c>
      <c r="BC338" s="144">
        <f t="shared" si="172"/>
        <v>-4.2632564145606011E-14</v>
      </c>
      <c r="BD338" s="144">
        <f t="shared" si="172"/>
        <v>-4.2632564145606011E-14</v>
      </c>
      <c r="BE338" s="144">
        <f t="shared" si="172"/>
        <v>-4.2632564145606011E-14</v>
      </c>
      <c r="BF338" s="144">
        <f t="shared" si="172"/>
        <v>-4.2632564145606011E-14</v>
      </c>
      <c r="BG338" s="144">
        <f t="shared" si="172"/>
        <v>-4.2632564145606011E-14</v>
      </c>
      <c r="BH338" s="144">
        <f t="shared" si="172"/>
        <v>-4.2632564145606011E-14</v>
      </c>
      <c r="BI338" s="144"/>
    </row>
    <row r="339" spans="1:61" x14ac:dyDescent="0.25">
      <c r="A339" s="198" t="s">
        <v>112</v>
      </c>
      <c r="B339" s="198"/>
      <c r="D339" s="144">
        <f>SUM(G339:N339)</f>
        <v>440.18144602950002</v>
      </c>
      <c r="E339" s="144"/>
      <c r="F339" s="144"/>
      <c r="G339" s="144">
        <f>G335</f>
        <v>35.2614460295</v>
      </c>
      <c r="H339" s="144">
        <f>H335</f>
        <v>32.536000000000001</v>
      </c>
      <c r="I339" s="144">
        <f>I335</f>
        <v>56.64</v>
      </c>
      <c r="J339" s="144">
        <f t="shared" ref="J339:BH339" si="173">J335</f>
        <v>66.624000000000009</v>
      </c>
      <c r="K339" s="144">
        <f t="shared" si="173"/>
        <v>107.136</v>
      </c>
      <c r="L339" s="144">
        <f t="shared" si="173"/>
        <v>81.887999999999991</v>
      </c>
      <c r="M339" s="144">
        <f t="shared" si="173"/>
        <v>60.095999999999997</v>
      </c>
      <c r="N339" s="144">
        <f t="shared" si="173"/>
        <v>0</v>
      </c>
      <c r="O339" s="144">
        <f t="shared" si="173"/>
        <v>0</v>
      </c>
      <c r="P339" s="144">
        <f t="shared" si="173"/>
        <v>0</v>
      </c>
      <c r="Q339" s="144">
        <f t="shared" si="173"/>
        <v>0</v>
      </c>
      <c r="R339" s="144">
        <f t="shared" si="173"/>
        <v>0</v>
      </c>
      <c r="S339" s="144">
        <f t="shared" si="173"/>
        <v>0</v>
      </c>
      <c r="T339" s="144">
        <f t="shared" si="173"/>
        <v>0</v>
      </c>
      <c r="U339" s="144">
        <f t="shared" si="173"/>
        <v>0</v>
      </c>
      <c r="V339" s="144">
        <f t="shared" si="173"/>
        <v>0</v>
      </c>
      <c r="W339" s="144">
        <f t="shared" si="173"/>
        <v>0</v>
      </c>
      <c r="X339" s="144">
        <f t="shared" si="173"/>
        <v>0</v>
      </c>
      <c r="Y339" s="144">
        <f t="shared" si="173"/>
        <v>0</v>
      </c>
      <c r="Z339" s="144">
        <f t="shared" si="173"/>
        <v>0</v>
      </c>
      <c r="AA339" s="144">
        <f t="shared" si="173"/>
        <v>0</v>
      </c>
      <c r="AB339" s="144">
        <f t="shared" si="173"/>
        <v>0</v>
      </c>
      <c r="AC339" s="144">
        <f t="shared" si="173"/>
        <v>0</v>
      </c>
      <c r="AD339" s="144">
        <f t="shared" si="173"/>
        <v>0</v>
      </c>
      <c r="AE339" s="144">
        <f t="shared" si="173"/>
        <v>0</v>
      </c>
      <c r="AF339" s="144">
        <f t="shared" si="173"/>
        <v>0</v>
      </c>
      <c r="AG339" s="144">
        <f t="shared" si="173"/>
        <v>0</v>
      </c>
      <c r="AH339" s="144">
        <f t="shared" si="173"/>
        <v>0</v>
      </c>
      <c r="AI339" s="144">
        <f t="shared" si="173"/>
        <v>0</v>
      </c>
      <c r="AJ339" s="144">
        <f t="shared" si="173"/>
        <v>0</v>
      </c>
      <c r="AK339" s="144">
        <f t="shared" si="173"/>
        <v>0</v>
      </c>
      <c r="AL339" s="144">
        <f t="shared" si="173"/>
        <v>0</v>
      </c>
      <c r="AM339" s="144">
        <f t="shared" si="173"/>
        <v>0</v>
      </c>
      <c r="AN339" s="144">
        <f t="shared" si="173"/>
        <v>0</v>
      </c>
      <c r="AO339" s="144">
        <f t="shared" si="173"/>
        <v>0</v>
      </c>
      <c r="AP339" s="144">
        <f t="shared" si="173"/>
        <v>0</v>
      </c>
      <c r="AQ339" s="144">
        <f t="shared" si="173"/>
        <v>0</v>
      </c>
      <c r="AR339" s="144">
        <f t="shared" si="173"/>
        <v>0</v>
      </c>
      <c r="AS339" s="144">
        <f t="shared" si="173"/>
        <v>0</v>
      </c>
      <c r="AT339" s="144">
        <f t="shared" si="173"/>
        <v>0</v>
      </c>
      <c r="AU339" s="144">
        <f t="shared" si="173"/>
        <v>0</v>
      </c>
      <c r="AV339" s="144">
        <f t="shared" si="173"/>
        <v>0</v>
      </c>
      <c r="AW339" s="144">
        <f t="shared" si="173"/>
        <v>0</v>
      </c>
      <c r="AX339" s="144">
        <f t="shared" si="173"/>
        <v>0</v>
      </c>
      <c r="AY339" s="144">
        <f t="shared" si="173"/>
        <v>0</v>
      </c>
      <c r="AZ339" s="144">
        <f t="shared" si="173"/>
        <v>0</v>
      </c>
      <c r="BA339" s="144">
        <f t="shared" si="173"/>
        <v>0</v>
      </c>
      <c r="BB339" s="144">
        <f t="shared" si="173"/>
        <v>0</v>
      </c>
      <c r="BC339" s="144">
        <f t="shared" si="173"/>
        <v>0</v>
      </c>
      <c r="BD339" s="144">
        <f t="shared" si="173"/>
        <v>0</v>
      </c>
      <c r="BE339" s="144">
        <f t="shared" si="173"/>
        <v>0</v>
      </c>
      <c r="BF339" s="144">
        <f t="shared" si="173"/>
        <v>0</v>
      </c>
      <c r="BG339" s="144">
        <f t="shared" si="173"/>
        <v>0</v>
      </c>
      <c r="BH339" s="144">
        <f t="shared" si="173"/>
        <v>0</v>
      </c>
      <c r="BI339" s="144"/>
    </row>
    <row r="340" spans="1:61" x14ac:dyDescent="0.25">
      <c r="A340" s="198" t="s">
        <v>113</v>
      </c>
      <c r="B340" s="198"/>
      <c r="C340" s="147">
        <f>C23</f>
        <v>0.03</v>
      </c>
      <c r="D340" s="144">
        <f>SUM(G340:BH340)</f>
        <v>-440.18144602950002</v>
      </c>
      <c r="G340" s="144">
        <f>MAX(-SUM($F335:G335)*$C340,-SUM($F335:G335)-SUM($E340:F340))</f>
        <v>-1.0578433808850001</v>
      </c>
      <c r="H340" s="144">
        <f>MAX(-SUM($F335:H335)*$C340,-SUM($F335:H335)-SUM($E340:G340))</f>
        <v>-2.0339233808850001</v>
      </c>
      <c r="I340" s="144">
        <f>MAX(-SUM($F335:I335)*$C340,-SUM($F335:I335)-SUM($E340:H340))</f>
        <v>-3.733123380885</v>
      </c>
      <c r="J340" s="144">
        <f>MAX(-SUM($F335:J335)*$C340,-SUM($F335:J335)-SUM($E340:I340))</f>
        <v>-5.7318433808850004</v>
      </c>
      <c r="K340" s="144">
        <f>MAX(-SUM($F335:K335)*$C340,-SUM($F335:K335)-SUM($E340:J340))</f>
        <v>-8.9459233808850005</v>
      </c>
      <c r="L340" s="144">
        <f>MAX(-SUM($F335:L335)*$C340,-SUM($F335:L335)-SUM($E340:K340))</f>
        <v>-11.402563380885001</v>
      </c>
      <c r="M340" s="144">
        <f>MAX(-SUM($F335:M335)*$C340,-SUM($F335:M335)-SUM($E340:L340))</f>
        <v>-13.205443380885001</v>
      </c>
      <c r="N340" s="144">
        <f>MAX(-SUM($F335:N335)*$C340,-SUM($F335:N335)-SUM($E340:M340))</f>
        <v>-13.205443380885001</v>
      </c>
      <c r="O340" s="144">
        <f>MAX(-SUM($F335:O335)*$C340,-SUM($F335:O335)-SUM($E340:N340))</f>
        <v>-13.205443380885001</v>
      </c>
      <c r="P340" s="144">
        <f>MAX(-SUM($F335:P335)*$C340,-SUM($F335:P335)-SUM($E340:O340))</f>
        <v>-13.205443380885001</v>
      </c>
      <c r="Q340" s="144">
        <f>MAX(-SUM($F335:Q335)*$C340,-SUM($F335:Q335)-SUM($E340:P340))</f>
        <v>-13.205443380885001</v>
      </c>
      <c r="R340" s="144">
        <f>MAX(-SUM($F335:R335)*$C340,-SUM($F335:R335)-SUM($E340:Q340))</f>
        <v>-13.205443380885001</v>
      </c>
      <c r="S340" s="144">
        <f>MAX(-SUM($F335:S335)*$C340,-SUM($F335:S335)-SUM($E340:R340))</f>
        <v>-13.205443380885001</v>
      </c>
      <c r="T340" s="144">
        <f>MAX(-SUM($F335:T335)*$C340,-SUM($F335:T335)-SUM($E340:S340))</f>
        <v>-13.205443380885001</v>
      </c>
      <c r="U340" s="144">
        <f>MAX(-SUM($F335:U335)*$C340,-SUM($F335:U335)-SUM($E340:T340))</f>
        <v>-13.205443380885001</v>
      </c>
      <c r="V340" s="144">
        <f>MAX(-SUM($F335:V335)*$C340,-SUM($F335:V335)-SUM($E340:U340))</f>
        <v>-13.205443380885001</v>
      </c>
      <c r="W340" s="144">
        <f>MAX(-SUM($F335:W335)*$C340,-SUM($F335:W335)-SUM($E340:V340))</f>
        <v>-13.205443380885001</v>
      </c>
      <c r="X340" s="144">
        <f>MAX(-SUM($F335:X335)*$C340,-SUM($F335:X335)-SUM($E340:W340))</f>
        <v>-13.205443380885001</v>
      </c>
      <c r="Y340" s="144">
        <f>MAX(-SUM($F335:Y335)*$C340,-SUM($F335:Y335)-SUM($E340:X340))</f>
        <v>-13.205443380885001</v>
      </c>
      <c r="Z340" s="144">
        <f>MAX(-SUM($F335:Z335)*$C340,-SUM($F335:Z335)-SUM($E340:Y340))</f>
        <v>-13.205443380885001</v>
      </c>
      <c r="AA340" s="144">
        <f>MAX(-SUM($F335:AA335)*$C340,-SUM($F335:AA335)-SUM($E340:Z340))</f>
        <v>-13.205443380885001</v>
      </c>
      <c r="AB340" s="144">
        <f>MAX(-SUM($F335:AB335)*$C340,-SUM($F335:AB335)-SUM($E340:AA340))</f>
        <v>-13.205443380885001</v>
      </c>
      <c r="AC340" s="144">
        <f>MAX(-SUM($F335:AC335)*$C340,-SUM($F335:AC335)-SUM($E340:AB340))</f>
        <v>-13.205443380885001</v>
      </c>
      <c r="AD340" s="144">
        <f>MAX(-SUM($F335:AD335)*$C340,-SUM($F335:AD335)-SUM($E340:AC340))</f>
        <v>-13.205443380885001</v>
      </c>
      <c r="AE340" s="144">
        <f>MAX(-SUM($F335:AE335)*$C340,-SUM($F335:AE335)-SUM($E340:AD340))</f>
        <v>-13.205443380885001</v>
      </c>
      <c r="AF340" s="144">
        <f>MAX(-SUM($F335:AF335)*$C340,-SUM($F335:AF335)-SUM($E340:AE340))</f>
        <v>-13.205443380885001</v>
      </c>
      <c r="AG340" s="144">
        <f>MAX(-SUM($F335:AG335)*$C340,-SUM($F335:AG335)-SUM($E340:AF340))</f>
        <v>-13.205443380885001</v>
      </c>
      <c r="AH340" s="144">
        <f>MAX(-SUM($F335:AH335)*$C340,-SUM($F335:AH335)-SUM($E340:AG340))</f>
        <v>-13.205443380885001</v>
      </c>
      <c r="AI340" s="144">
        <f>MAX(-SUM($F335:AI335)*$C340,-SUM($F335:AI335)-SUM($E340:AH340))</f>
        <v>-13.205443380885001</v>
      </c>
      <c r="AJ340" s="144">
        <f>MAX(-SUM($F335:AJ335)*$C340,-SUM($F335:AJ335)-SUM($E340:AI340))</f>
        <v>-13.205443380885001</v>
      </c>
      <c r="AK340" s="144">
        <f>MAX(-SUM($F335:AK335)*$C340,-SUM($F335:AK335)-SUM($E340:AJ340))</f>
        <v>-13.205443380885001</v>
      </c>
      <c r="AL340" s="144">
        <f>MAX(-SUM($F335:AL335)*$C340,-SUM($F335:AL335)-SUM($E340:AK340))</f>
        <v>-13.205443380885001</v>
      </c>
      <c r="AM340" s="144">
        <f>MAX(-SUM($F335:AM335)*$C340,-SUM($F335:AM335)-SUM($E340:AL340))</f>
        <v>-13.205443380885001</v>
      </c>
      <c r="AN340" s="144">
        <f>MAX(-SUM($F335:AN335)*$C340,-SUM($F335:AN335)-SUM($E340:AM340))</f>
        <v>-13.205443380885001</v>
      </c>
      <c r="AO340" s="144">
        <f>MAX(-SUM($F335:AO335)*$C340,-SUM($F335:AO335)-SUM($E340:AN340))</f>
        <v>-13.205443380885001</v>
      </c>
      <c r="AP340" s="144">
        <f>MAX(-SUM($F335:AP335)*$C340,-SUM($F335:AP335)-SUM($E340:AO340))</f>
        <v>-13.205443380885001</v>
      </c>
      <c r="AQ340" s="144">
        <f>MAX(-SUM($F335:AQ335)*$C340,-SUM($F335:AQ335)-SUM($E340:AP340))</f>
        <v>-11.112924317639681</v>
      </c>
      <c r="AR340" s="144">
        <f>MAX(-SUM($F335:AR335)*$C340,-SUM($F335:AR335)-SUM($E340:AQ340))</f>
        <v>0</v>
      </c>
      <c r="AS340" s="144">
        <f>MAX(-SUM($F335:AS335)*$C340,-SUM($F335:AS335)-SUM($E340:AR340))</f>
        <v>0</v>
      </c>
      <c r="AT340" s="144">
        <f>MAX(-SUM($F335:AT335)*$C340,-SUM($F335:AT335)-SUM($E340:AS340))</f>
        <v>0</v>
      </c>
      <c r="AU340" s="144">
        <f>MAX(-SUM($F335:AU335)*$C340,-SUM($F335:AU335)-SUM($E340:AT340))</f>
        <v>0</v>
      </c>
      <c r="AV340" s="144">
        <f>MAX(-SUM($F335:AV335)*$C340,-SUM($F335:AV335)-SUM($E340:AU340))</f>
        <v>0</v>
      </c>
      <c r="AW340" s="144">
        <f>MAX(-SUM($F335:AW335)*$C340,-SUM($F335:AW335)-SUM($E340:AV340))</f>
        <v>0</v>
      </c>
      <c r="AX340" s="144">
        <f>MAX(-SUM($F335:AX335)*$C340,-SUM($F335:AX335)-SUM($E340:AW340))</f>
        <v>0</v>
      </c>
      <c r="AY340" s="144">
        <f>MAX(-SUM($F335:AY335)*$C340,-SUM($F335:AY335)-SUM($E340:AX340))</f>
        <v>0</v>
      </c>
      <c r="AZ340" s="144">
        <f>MAX(-SUM($F335:AZ335)*$C340,-SUM($F335:AZ335)-SUM($E340:AY340))</f>
        <v>0</v>
      </c>
      <c r="BA340" s="144">
        <f>MAX(-SUM($F335:BA335)*$C340,-SUM($F335:BA335)-SUM($E340:AZ340))</f>
        <v>0</v>
      </c>
      <c r="BB340" s="144">
        <f>MAX(-SUM($F335:BB335)*$C340,-SUM($F335:BB335)-SUM($E340:BA340))</f>
        <v>0</v>
      </c>
      <c r="BC340" s="144">
        <f>MAX(-SUM($F335:BC335)*$C340,-SUM($F335:BC335)-SUM($E340:BB340))</f>
        <v>0</v>
      </c>
      <c r="BD340" s="144">
        <f>MAX(-SUM($F335:BD335)*$C340,-SUM($F335:BD335)-SUM($E340:BC340))</f>
        <v>0</v>
      </c>
      <c r="BE340" s="144">
        <f>MAX(-SUM($F335:BE335)*$C340,-SUM($F335:BE335)-SUM($E340:BD340))</f>
        <v>0</v>
      </c>
      <c r="BF340" s="144">
        <f>MAX(-SUM($F335:BF335)*$C340,-SUM($F335:BF335)-SUM($E340:BE340))</f>
        <v>0</v>
      </c>
      <c r="BG340" s="144">
        <f>MAX(-SUM($F335:BG335)*$C340,-SUM($F335:BG335)-SUM($E340:BF340))</f>
        <v>0</v>
      </c>
      <c r="BH340" s="144">
        <f>MAX(-SUM($F335:BH335)*$C340,-SUM($F335:BH335)-SUM($E340:BG340))</f>
        <v>0</v>
      </c>
      <c r="BI340" s="144"/>
    </row>
    <row r="341" spans="1:61" x14ac:dyDescent="0.25">
      <c r="A341" s="199" t="s">
        <v>114</v>
      </c>
      <c r="B341" s="199"/>
      <c r="D341" s="92">
        <f>SUM(D338:D340)</f>
        <v>0</v>
      </c>
      <c r="G341" s="92">
        <f>SUM(G338:G340)</f>
        <v>34.203602648615004</v>
      </c>
      <c r="H341" s="92">
        <f>SUM(H338:H340)</f>
        <v>64.705679267730005</v>
      </c>
      <c r="I341" s="92">
        <f>SUM(I338:I340)</f>
        <v>117.612555886845</v>
      </c>
      <c r="J341" s="92">
        <f t="shared" ref="J341:BH341" si="174">SUM(J338:J340)</f>
        <v>178.50471250595999</v>
      </c>
      <c r="K341" s="92">
        <f t="shared" si="174"/>
        <v>276.69478912507498</v>
      </c>
      <c r="L341" s="92">
        <f t="shared" si="174"/>
        <v>347.18022574418995</v>
      </c>
      <c r="M341" s="92">
        <f t="shared" si="174"/>
        <v>394.07078236330494</v>
      </c>
      <c r="N341" s="92">
        <f t="shared" si="174"/>
        <v>380.86533898241993</v>
      </c>
      <c r="O341" s="92">
        <f t="shared" si="174"/>
        <v>367.65989560153491</v>
      </c>
      <c r="P341" s="92">
        <f t="shared" si="174"/>
        <v>354.4544522206499</v>
      </c>
      <c r="Q341" s="92">
        <f t="shared" si="174"/>
        <v>341.24900883976488</v>
      </c>
      <c r="R341" s="92">
        <f t="shared" si="174"/>
        <v>328.04356545887987</v>
      </c>
      <c r="S341" s="92">
        <f t="shared" si="174"/>
        <v>314.83812207799485</v>
      </c>
      <c r="T341" s="92">
        <f t="shared" si="174"/>
        <v>301.63267869710984</v>
      </c>
      <c r="U341" s="92">
        <f t="shared" si="174"/>
        <v>288.42723531622482</v>
      </c>
      <c r="V341" s="92">
        <f t="shared" si="174"/>
        <v>275.22179193533981</v>
      </c>
      <c r="W341" s="92">
        <f t="shared" si="174"/>
        <v>262.01634855445479</v>
      </c>
      <c r="X341" s="92">
        <f t="shared" si="174"/>
        <v>248.81090517356978</v>
      </c>
      <c r="Y341" s="92">
        <f t="shared" si="174"/>
        <v>235.60546179268476</v>
      </c>
      <c r="Z341" s="92">
        <f t="shared" si="174"/>
        <v>222.40001841179975</v>
      </c>
      <c r="AA341" s="92">
        <f t="shared" si="174"/>
        <v>209.19457503091473</v>
      </c>
      <c r="AB341" s="92">
        <f t="shared" si="174"/>
        <v>195.98913165002972</v>
      </c>
      <c r="AC341" s="92">
        <f t="shared" si="174"/>
        <v>182.7836882691447</v>
      </c>
      <c r="AD341" s="92">
        <f t="shared" si="174"/>
        <v>169.57824488825969</v>
      </c>
      <c r="AE341" s="92">
        <f t="shared" si="174"/>
        <v>156.37280150737467</v>
      </c>
      <c r="AF341" s="92">
        <f t="shared" si="174"/>
        <v>143.16735812648966</v>
      </c>
      <c r="AG341" s="92">
        <f t="shared" si="174"/>
        <v>129.96191474560464</v>
      </c>
      <c r="AH341" s="92">
        <f t="shared" si="174"/>
        <v>116.75647136471964</v>
      </c>
      <c r="AI341" s="92">
        <f t="shared" si="174"/>
        <v>103.55102798383464</v>
      </c>
      <c r="AJ341" s="92">
        <f t="shared" si="174"/>
        <v>90.345584602949643</v>
      </c>
      <c r="AK341" s="92">
        <f t="shared" si="174"/>
        <v>77.140141222064642</v>
      </c>
      <c r="AL341" s="92">
        <f t="shared" si="174"/>
        <v>63.934697841179641</v>
      </c>
      <c r="AM341" s="92">
        <f t="shared" si="174"/>
        <v>50.729254460294641</v>
      </c>
      <c r="AN341" s="92">
        <f t="shared" si="174"/>
        <v>37.52381107940964</v>
      </c>
      <c r="AO341" s="92">
        <f t="shared" si="174"/>
        <v>24.318367698524639</v>
      </c>
      <c r="AP341" s="92">
        <f t="shared" si="174"/>
        <v>11.112924317639639</v>
      </c>
      <c r="AQ341" s="92">
        <f t="shared" si="174"/>
        <v>-4.2632564145606011E-14</v>
      </c>
      <c r="AR341" s="92">
        <f t="shared" si="174"/>
        <v>-4.2632564145606011E-14</v>
      </c>
      <c r="AS341" s="92">
        <f t="shared" si="174"/>
        <v>-4.2632564145606011E-14</v>
      </c>
      <c r="AT341" s="92">
        <f t="shared" si="174"/>
        <v>-4.2632564145606011E-14</v>
      </c>
      <c r="AU341" s="92">
        <f t="shared" si="174"/>
        <v>-4.2632564145606011E-14</v>
      </c>
      <c r="AV341" s="92">
        <f t="shared" si="174"/>
        <v>-4.2632564145606011E-14</v>
      </c>
      <c r="AW341" s="92">
        <f t="shared" si="174"/>
        <v>-4.2632564145606011E-14</v>
      </c>
      <c r="AX341" s="92">
        <f t="shared" si="174"/>
        <v>-4.2632564145606011E-14</v>
      </c>
      <c r="AY341" s="92">
        <f t="shared" si="174"/>
        <v>-4.2632564145606011E-14</v>
      </c>
      <c r="AZ341" s="92">
        <f t="shared" si="174"/>
        <v>-4.2632564145606011E-14</v>
      </c>
      <c r="BA341" s="92">
        <f t="shared" si="174"/>
        <v>-4.2632564145606011E-14</v>
      </c>
      <c r="BB341" s="92">
        <f t="shared" si="174"/>
        <v>-4.2632564145606011E-14</v>
      </c>
      <c r="BC341" s="92">
        <f t="shared" si="174"/>
        <v>-4.2632564145606011E-14</v>
      </c>
      <c r="BD341" s="92">
        <f t="shared" si="174"/>
        <v>-4.2632564145606011E-14</v>
      </c>
      <c r="BE341" s="92">
        <f t="shared" si="174"/>
        <v>-4.2632564145606011E-14</v>
      </c>
      <c r="BF341" s="92">
        <f t="shared" si="174"/>
        <v>-4.2632564145606011E-14</v>
      </c>
      <c r="BG341" s="92">
        <f t="shared" si="174"/>
        <v>-4.2632564145606011E-14</v>
      </c>
      <c r="BH341" s="92">
        <f t="shared" si="174"/>
        <v>-4.2632564145606011E-14</v>
      </c>
    </row>
    <row r="342" spans="1:61" x14ac:dyDescent="0.25">
      <c r="A342" s="197"/>
      <c r="B342" s="197"/>
    </row>
    <row r="343" spans="1:61" x14ac:dyDescent="0.25">
      <c r="A343" s="197" t="s">
        <v>115</v>
      </c>
      <c r="B343" s="197"/>
      <c r="G343" s="83">
        <f>G341</f>
        <v>34.203602648615004</v>
      </c>
      <c r="H343" s="83">
        <f>H341</f>
        <v>64.705679267730005</v>
      </c>
      <c r="I343" s="83">
        <f>I341</f>
        <v>117.612555886845</v>
      </c>
      <c r="J343" s="83">
        <f>J341</f>
        <v>178.50471250595999</v>
      </c>
      <c r="K343" s="83">
        <f t="shared" ref="K343:BH343" si="175">K341</f>
        <v>276.69478912507498</v>
      </c>
      <c r="L343" s="83">
        <f t="shared" si="175"/>
        <v>347.18022574418995</v>
      </c>
      <c r="M343" s="83">
        <f t="shared" si="175"/>
        <v>394.07078236330494</v>
      </c>
      <c r="N343" s="83">
        <f t="shared" si="175"/>
        <v>380.86533898241993</v>
      </c>
      <c r="O343" s="83">
        <f t="shared" si="175"/>
        <v>367.65989560153491</v>
      </c>
      <c r="P343" s="83">
        <f t="shared" si="175"/>
        <v>354.4544522206499</v>
      </c>
      <c r="Q343" s="83">
        <f t="shared" si="175"/>
        <v>341.24900883976488</v>
      </c>
      <c r="R343" s="83">
        <f t="shared" si="175"/>
        <v>328.04356545887987</v>
      </c>
      <c r="S343" s="83">
        <f t="shared" si="175"/>
        <v>314.83812207799485</v>
      </c>
      <c r="T343" s="83">
        <f t="shared" si="175"/>
        <v>301.63267869710984</v>
      </c>
      <c r="U343" s="83">
        <f t="shared" si="175"/>
        <v>288.42723531622482</v>
      </c>
      <c r="V343" s="83">
        <f t="shared" si="175"/>
        <v>275.22179193533981</v>
      </c>
      <c r="W343" s="83">
        <f t="shared" si="175"/>
        <v>262.01634855445479</v>
      </c>
      <c r="X343" s="83">
        <f t="shared" si="175"/>
        <v>248.81090517356978</v>
      </c>
      <c r="Y343" s="83">
        <f t="shared" si="175"/>
        <v>235.60546179268476</v>
      </c>
      <c r="Z343" s="83">
        <f t="shared" si="175"/>
        <v>222.40001841179975</v>
      </c>
      <c r="AA343" s="83">
        <f t="shared" si="175"/>
        <v>209.19457503091473</v>
      </c>
      <c r="AB343" s="83">
        <f t="shared" si="175"/>
        <v>195.98913165002972</v>
      </c>
      <c r="AC343" s="83">
        <f t="shared" si="175"/>
        <v>182.7836882691447</v>
      </c>
      <c r="AD343" s="83">
        <f t="shared" si="175"/>
        <v>169.57824488825969</v>
      </c>
      <c r="AE343" s="83">
        <f t="shared" si="175"/>
        <v>156.37280150737467</v>
      </c>
      <c r="AF343" s="83">
        <f t="shared" si="175"/>
        <v>143.16735812648966</v>
      </c>
      <c r="AG343" s="83">
        <f t="shared" si="175"/>
        <v>129.96191474560464</v>
      </c>
      <c r="AH343" s="83">
        <f t="shared" si="175"/>
        <v>116.75647136471964</v>
      </c>
      <c r="AI343" s="83">
        <f t="shared" si="175"/>
        <v>103.55102798383464</v>
      </c>
      <c r="AJ343" s="83">
        <f t="shared" si="175"/>
        <v>90.345584602949643</v>
      </c>
      <c r="AK343" s="83">
        <f t="shared" si="175"/>
        <v>77.140141222064642</v>
      </c>
      <c r="AL343" s="83">
        <f t="shared" si="175"/>
        <v>63.934697841179641</v>
      </c>
      <c r="AM343" s="83">
        <f t="shared" si="175"/>
        <v>50.729254460294641</v>
      </c>
      <c r="AN343" s="83">
        <f t="shared" si="175"/>
        <v>37.52381107940964</v>
      </c>
      <c r="AO343" s="83">
        <f t="shared" si="175"/>
        <v>24.318367698524639</v>
      </c>
      <c r="AP343" s="83">
        <f t="shared" si="175"/>
        <v>11.112924317639639</v>
      </c>
      <c r="AQ343" s="83">
        <f t="shared" si="175"/>
        <v>-4.2632564145606011E-14</v>
      </c>
      <c r="AR343" s="83">
        <f t="shared" si="175"/>
        <v>-4.2632564145606011E-14</v>
      </c>
      <c r="AS343" s="83">
        <f t="shared" si="175"/>
        <v>-4.2632564145606011E-14</v>
      </c>
      <c r="AT343" s="83">
        <f t="shared" si="175"/>
        <v>-4.2632564145606011E-14</v>
      </c>
      <c r="AU343" s="83">
        <f t="shared" si="175"/>
        <v>-4.2632564145606011E-14</v>
      </c>
      <c r="AV343" s="83">
        <f t="shared" si="175"/>
        <v>-4.2632564145606011E-14</v>
      </c>
      <c r="AW343" s="83">
        <f t="shared" si="175"/>
        <v>-4.2632564145606011E-14</v>
      </c>
      <c r="AX343" s="83">
        <f t="shared" si="175"/>
        <v>-4.2632564145606011E-14</v>
      </c>
      <c r="AY343" s="83">
        <f t="shared" si="175"/>
        <v>-4.2632564145606011E-14</v>
      </c>
      <c r="AZ343" s="83">
        <f t="shared" si="175"/>
        <v>-4.2632564145606011E-14</v>
      </c>
      <c r="BA343" s="83">
        <f t="shared" si="175"/>
        <v>-4.2632564145606011E-14</v>
      </c>
      <c r="BB343" s="83">
        <f t="shared" si="175"/>
        <v>-4.2632564145606011E-14</v>
      </c>
      <c r="BC343" s="83">
        <f t="shared" si="175"/>
        <v>-4.2632564145606011E-14</v>
      </c>
      <c r="BD343" s="83">
        <f t="shared" si="175"/>
        <v>-4.2632564145606011E-14</v>
      </c>
      <c r="BE343" s="83">
        <f t="shared" si="175"/>
        <v>-4.2632564145606011E-14</v>
      </c>
      <c r="BF343" s="83">
        <f t="shared" si="175"/>
        <v>-4.2632564145606011E-14</v>
      </c>
      <c r="BG343" s="83">
        <f t="shared" si="175"/>
        <v>-4.2632564145606011E-14</v>
      </c>
      <c r="BH343" s="83">
        <f t="shared" si="175"/>
        <v>-4.2632564145606011E-14</v>
      </c>
    </row>
    <row r="344" spans="1:61" x14ac:dyDescent="0.25">
      <c r="A344" s="200" t="s">
        <v>133</v>
      </c>
      <c r="B344" s="200"/>
      <c r="C344" s="61">
        <f>$C$97</f>
        <v>2</v>
      </c>
      <c r="D344" s="201"/>
      <c r="G344" s="83">
        <f t="shared" ref="G344:BH344" ca="1" si="176">SUM(OFFSET(G343,0,0,1,-MIN($C344,G$91+1)))/$C344</f>
        <v>17.101801324307502</v>
      </c>
      <c r="H344" s="83">
        <f t="shared" ca="1" si="176"/>
        <v>49.454640958172504</v>
      </c>
      <c r="I344" s="83">
        <f t="shared" ca="1" si="176"/>
        <v>91.159117577287503</v>
      </c>
      <c r="J344" s="83">
        <f t="shared" ca="1" si="176"/>
        <v>148.05863419640249</v>
      </c>
      <c r="K344" s="83">
        <f t="shared" ca="1" si="176"/>
        <v>227.5997508155175</v>
      </c>
      <c r="L344" s="83">
        <f t="shared" ca="1" si="176"/>
        <v>311.93750743463249</v>
      </c>
      <c r="M344" s="83">
        <f t="shared" ca="1" si="176"/>
        <v>370.62550405374748</v>
      </c>
      <c r="N344" s="83">
        <f t="shared" ca="1" si="176"/>
        <v>387.46806067286241</v>
      </c>
      <c r="O344" s="83">
        <f t="shared" ca="1" si="176"/>
        <v>374.26261729197745</v>
      </c>
      <c r="P344" s="83">
        <f t="shared" ca="1" si="176"/>
        <v>361.05717391109238</v>
      </c>
      <c r="Q344" s="83">
        <f t="shared" ca="1" si="176"/>
        <v>347.85173053020742</v>
      </c>
      <c r="R344" s="83">
        <f t="shared" ca="1" si="176"/>
        <v>334.64628714932235</v>
      </c>
      <c r="S344" s="83">
        <f t="shared" ca="1" si="176"/>
        <v>321.44084376843739</v>
      </c>
      <c r="T344" s="83">
        <f t="shared" ca="1" si="176"/>
        <v>308.23540038755232</v>
      </c>
      <c r="U344" s="83">
        <f t="shared" ca="1" si="176"/>
        <v>295.02995700666736</v>
      </c>
      <c r="V344" s="83">
        <f t="shared" ca="1" si="176"/>
        <v>281.82451362578229</v>
      </c>
      <c r="W344" s="83">
        <f t="shared" ca="1" si="176"/>
        <v>268.61907024489733</v>
      </c>
      <c r="X344" s="83">
        <f t="shared" ca="1" si="176"/>
        <v>255.41362686401229</v>
      </c>
      <c r="Y344" s="83">
        <f t="shared" ca="1" si="176"/>
        <v>242.20818348312727</v>
      </c>
      <c r="Z344" s="83">
        <f t="shared" ca="1" si="176"/>
        <v>229.00274010224226</v>
      </c>
      <c r="AA344" s="83">
        <f t="shared" ca="1" si="176"/>
        <v>215.79729672135724</v>
      </c>
      <c r="AB344" s="83">
        <f t="shared" ca="1" si="176"/>
        <v>202.59185334047223</v>
      </c>
      <c r="AC344" s="83">
        <f t="shared" ca="1" si="176"/>
        <v>189.38640995958721</v>
      </c>
      <c r="AD344" s="83">
        <f t="shared" ca="1" si="176"/>
        <v>176.1809665787022</v>
      </c>
      <c r="AE344" s="83">
        <f t="shared" ca="1" si="176"/>
        <v>162.97552319781718</v>
      </c>
      <c r="AF344" s="83">
        <f t="shared" ca="1" si="176"/>
        <v>149.77007981693217</v>
      </c>
      <c r="AG344" s="83">
        <f t="shared" ca="1" si="176"/>
        <v>136.56463643604715</v>
      </c>
      <c r="AH344" s="83">
        <f t="shared" ca="1" si="176"/>
        <v>123.35919305516214</v>
      </c>
      <c r="AI344" s="83">
        <f t="shared" ca="1" si="176"/>
        <v>110.15374967427715</v>
      </c>
      <c r="AJ344" s="83">
        <f t="shared" ca="1" si="176"/>
        <v>96.948306293392136</v>
      </c>
      <c r="AK344" s="83">
        <f t="shared" ca="1" si="176"/>
        <v>83.74286291250715</v>
      </c>
      <c r="AL344" s="83">
        <f t="shared" ca="1" si="176"/>
        <v>70.537419531622135</v>
      </c>
      <c r="AM344" s="83">
        <f t="shared" ca="1" si="176"/>
        <v>57.331976150737141</v>
      </c>
      <c r="AN344" s="83">
        <f t="shared" ca="1" si="176"/>
        <v>44.12653276985214</v>
      </c>
      <c r="AO344" s="83">
        <f t="shared" ca="1" si="176"/>
        <v>30.92108938896714</v>
      </c>
      <c r="AP344" s="83">
        <f t="shared" ca="1" si="176"/>
        <v>17.715646008082139</v>
      </c>
      <c r="AQ344" s="83">
        <f t="shared" ca="1" si="176"/>
        <v>5.556462158819798</v>
      </c>
      <c r="AR344" s="83">
        <f t="shared" ca="1" si="176"/>
        <v>-4.2632564145606011E-14</v>
      </c>
      <c r="AS344" s="83">
        <f t="shared" ca="1" si="176"/>
        <v>-4.2632564145606011E-14</v>
      </c>
      <c r="AT344" s="83">
        <f t="shared" ca="1" si="176"/>
        <v>-4.2632564145606011E-14</v>
      </c>
      <c r="AU344" s="83">
        <f t="shared" ca="1" si="176"/>
        <v>-4.2632564145606011E-14</v>
      </c>
      <c r="AV344" s="83">
        <f t="shared" ca="1" si="176"/>
        <v>-4.2632564145606011E-14</v>
      </c>
      <c r="AW344" s="83">
        <f t="shared" ca="1" si="176"/>
        <v>-4.2632564145606011E-14</v>
      </c>
      <c r="AX344" s="83">
        <f t="shared" ca="1" si="176"/>
        <v>-4.2632564145606011E-14</v>
      </c>
      <c r="AY344" s="83">
        <f t="shared" ca="1" si="176"/>
        <v>-4.2632564145606011E-14</v>
      </c>
      <c r="AZ344" s="83">
        <f t="shared" ca="1" si="176"/>
        <v>-4.2632564145606011E-14</v>
      </c>
      <c r="BA344" s="83">
        <f t="shared" ca="1" si="176"/>
        <v>-4.2632564145606011E-14</v>
      </c>
      <c r="BB344" s="83">
        <f t="shared" ca="1" si="176"/>
        <v>-4.2632564145606011E-14</v>
      </c>
      <c r="BC344" s="83">
        <f t="shared" ca="1" si="176"/>
        <v>-4.2632564145606011E-14</v>
      </c>
      <c r="BD344" s="83">
        <f t="shared" ca="1" si="176"/>
        <v>-4.2632564145606011E-14</v>
      </c>
      <c r="BE344" s="83">
        <f t="shared" ca="1" si="176"/>
        <v>-4.2632564145606011E-14</v>
      </c>
      <c r="BF344" s="83">
        <f t="shared" ca="1" si="176"/>
        <v>-4.2632564145606011E-14</v>
      </c>
      <c r="BG344" s="83">
        <f t="shared" ca="1" si="176"/>
        <v>-4.2632564145606011E-14</v>
      </c>
      <c r="BH344" s="83">
        <f t="shared" ca="1" si="176"/>
        <v>-4.2632564145606011E-14</v>
      </c>
    </row>
    <row r="345" spans="1:61" x14ac:dyDescent="0.25">
      <c r="A345" s="200" t="s">
        <v>140</v>
      </c>
      <c r="B345" s="200"/>
      <c r="C345" s="147">
        <f>$C$98</f>
        <v>0.46</v>
      </c>
      <c r="D345" s="190"/>
      <c r="G345" s="83">
        <f t="shared" ref="G345:BG346" ca="1" si="177">G344*$C345</f>
        <v>7.866828609181451</v>
      </c>
      <c r="H345" s="83">
        <f t="shared" ca="1" si="177"/>
        <v>22.749134840759353</v>
      </c>
      <c r="I345" s="83">
        <f t="shared" ca="1" si="177"/>
        <v>41.933194085552252</v>
      </c>
      <c r="J345" s="83">
        <f t="shared" ca="1" si="177"/>
        <v>68.106971730345151</v>
      </c>
      <c r="K345" s="83">
        <f t="shared" ca="1" si="177"/>
        <v>104.69588537513805</v>
      </c>
      <c r="L345" s="83">
        <f t="shared" ca="1" si="177"/>
        <v>143.49125341993096</v>
      </c>
      <c r="M345" s="83">
        <f t="shared" ca="1" si="177"/>
        <v>170.48773186472386</v>
      </c>
      <c r="N345" s="83">
        <f t="shared" ca="1" si="177"/>
        <v>178.23530790951671</v>
      </c>
      <c r="O345" s="83">
        <f t="shared" ca="1" si="177"/>
        <v>172.16080395430964</v>
      </c>
      <c r="P345" s="83">
        <f t="shared" ca="1" si="177"/>
        <v>166.08629999910249</v>
      </c>
      <c r="Q345" s="83">
        <f t="shared" ca="1" si="177"/>
        <v>160.01179604389543</v>
      </c>
      <c r="R345" s="83">
        <f t="shared" ca="1" si="177"/>
        <v>153.93729208868828</v>
      </c>
      <c r="S345" s="83">
        <f t="shared" ca="1" si="177"/>
        <v>147.86278813348122</v>
      </c>
      <c r="T345" s="83">
        <f t="shared" ca="1" si="177"/>
        <v>141.78828417827407</v>
      </c>
      <c r="U345" s="83">
        <f t="shared" ca="1" si="177"/>
        <v>135.713780223067</v>
      </c>
      <c r="V345" s="83">
        <f t="shared" ca="1" si="177"/>
        <v>129.63927626785986</v>
      </c>
      <c r="W345" s="83">
        <f t="shared" ca="1" si="177"/>
        <v>123.56477231265278</v>
      </c>
      <c r="X345" s="83">
        <f t="shared" ca="1" si="177"/>
        <v>117.49026835744566</v>
      </c>
      <c r="Y345" s="83">
        <f t="shared" ca="1" si="177"/>
        <v>111.41576440223855</v>
      </c>
      <c r="Z345" s="83">
        <f t="shared" ca="1" si="177"/>
        <v>105.34126044703144</v>
      </c>
      <c r="AA345" s="83">
        <f t="shared" ca="1" si="177"/>
        <v>99.266756491824339</v>
      </c>
      <c r="AB345" s="83">
        <f t="shared" ca="1" si="177"/>
        <v>93.192252536617232</v>
      </c>
      <c r="AC345" s="83">
        <f t="shared" ca="1" si="177"/>
        <v>87.117748581410126</v>
      </c>
      <c r="AD345" s="83">
        <f t="shared" ca="1" si="177"/>
        <v>81.04324462620302</v>
      </c>
      <c r="AE345" s="83">
        <f t="shared" ca="1" si="177"/>
        <v>74.968740670995913</v>
      </c>
      <c r="AF345" s="83">
        <f t="shared" ca="1" si="177"/>
        <v>68.894236715788793</v>
      </c>
      <c r="AG345" s="83">
        <f t="shared" ca="1" si="177"/>
        <v>62.819732760581694</v>
      </c>
      <c r="AH345" s="83">
        <f t="shared" ca="1" si="177"/>
        <v>56.745228805374587</v>
      </c>
      <c r="AI345" s="83">
        <f t="shared" ca="1" si="177"/>
        <v>50.670724850167488</v>
      </c>
      <c r="AJ345" s="83">
        <f t="shared" ca="1" si="177"/>
        <v>44.596220894960382</v>
      </c>
      <c r="AK345" s="83">
        <f t="shared" ca="1" si="177"/>
        <v>38.52171693975329</v>
      </c>
      <c r="AL345" s="83">
        <f t="shared" ca="1" si="177"/>
        <v>32.447212984546184</v>
      </c>
      <c r="AM345" s="83">
        <f t="shared" ca="1" si="177"/>
        <v>26.372709029339084</v>
      </c>
      <c r="AN345" s="83">
        <f t="shared" ca="1" si="177"/>
        <v>20.298205074131985</v>
      </c>
      <c r="AO345" s="83">
        <f t="shared" ca="1" si="177"/>
        <v>14.223701118924884</v>
      </c>
      <c r="AP345" s="83">
        <f t="shared" ca="1" si="177"/>
        <v>8.1491971637177851</v>
      </c>
      <c r="AQ345" s="83">
        <f t="shared" ca="1" si="177"/>
        <v>2.5559725930571071</v>
      </c>
      <c r="AR345" s="83">
        <f t="shared" ca="1" si="177"/>
        <v>-1.9610979506978767E-14</v>
      </c>
      <c r="AS345" s="83">
        <f t="shared" ca="1" si="177"/>
        <v>-1.9610979506978767E-14</v>
      </c>
      <c r="AT345" s="83">
        <f t="shared" ca="1" si="177"/>
        <v>-1.9610979506978767E-14</v>
      </c>
      <c r="AU345" s="83">
        <f t="shared" ca="1" si="177"/>
        <v>-1.9610979506978767E-14</v>
      </c>
      <c r="AV345" s="83">
        <f t="shared" ca="1" si="177"/>
        <v>-1.9610979506978767E-14</v>
      </c>
      <c r="AW345" s="83">
        <f t="shared" ca="1" si="177"/>
        <v>-1.9610979506978767E-14</v>
      </c>
      <c r="AX345" s="83">
        <f t="shared" ca="1" si="177"/>
        <v>-1.9610979506978767E-14</v>
      </c>
      <c r="AY345" s="83">
        <f t="shared" ca="1" si="177"/>
        <v>-1.9610979506978767E-14</v>
      </c>
      <c r="AZ345" s="83">
        <f t="shared" ca="1" si="177"/>
        <v>-1.9610979506978767E-14</v>
      </c>
      <c r="BA345" s="83">
        <f t="shared" ca="1" si="177"/>
        <v>-1.9610979506978767E-14</v>
      </c>
      <c r="BB345" s="83">
        <f t="shared" ca="1" si="177"/>
        <v>-1.9610979506978767E-14</v>
      </c>
      <c r="BC345" s="83">
        <f t="shared" ca="1" si="177"/>
        <v>-1.9610979506978767E-14</v>
      </c>
      <c r="BD345" s="83">
        <f t="shared" ca="1" si="177"/>
        <v>-1.9610979506978767E-14</v>
      </c>
      <c r="BE345" s="83">
        <f t="shared" ca="1" si="177"/>
        <v>-1.9610979506978767E-14</v>
      </c>
      <c r="BF345" s="83">
        <f t="shared" ca="1" si="177"/>
        <v>-1.9610979506978767E-14</v>
      </c>
      <c r="BG345" s="83">
        <f t="shared" ca="1" si="177"/>
        <v>-1.9610979506978767E-14</v>
      </c>
      <c r="BH345" s="83">
        <f ca="1">BH344*$C345</f>
        <v>-1.9610979506978767E-14</v>
      </c>
    </row>
    <row r="346" spans="1:61" x14ac:dyDescent="0.25">
      <c r="A346" s="200" t="s">
        <v>141</v>
      </c>
      <c r="B346" s="200"/>
      <c r="C346" s="147">
        <f>$C$99</f>
        <v>0.115</v>
      </c>
      <c r="G346" s="83">
        <f t="shared" ca="1" si="177"/>
        <v>0.90468529005586695</v>
      </c>
      <c r="H346" s="83">
        <f t="shared" ca="1" si="177"/>
        <v>2.6161505066873256</v>
      </c>
      <c r="I346" s="83">
        <f t="shared" ca="1" si="177"/>
        <v>4.8223173198385094</v>
      </c>
      <c r="J346" s="83">
        <f t="shared" ca="1" si="177"/>
        <v>7.8323017489896927</v>
      </c>
      <c r="K346" s="83">
        <f t="shared" ca="1" si="177"/>
        <v>12.040026818140875</v>
      </c>
      <c r="L346" s="83">
        <f t="shared" ca="1" si="177"/>
        <v>16.50149414329206</v>
      </c>
      <c r="M346" s="83">
        <f t="shared" ca="1" si="177"/>
        <v>19.606089164443244</v>
      </c>
      <c r="N346" s="83">
        <f t="shared" ca="1" si="177"/>
        <v>20.497060409594422</v>
      </c>
      <c r="O346" s="83">
        <f t="shared" ca="1" si="177"/>
        <v>19.79849245474561</v>
      </c>
      <c r="P346" s="83">
        <f t="shared" ca="1" si="177"/>
        <v>19.099924499896787</v>
      </c>
      <c r="Q346" s="83">
        <f t="shared" ca="1" si="177"/>
        <v>18.401356545047975</v>
      </c>
      <c r="R346" s="83">
        <f t="shared" ca="1" si="177"/>
        <v>17.702788590199152</v>
      </c>
      <c r="S346" s="83">
        <f t="shared" ca="1" si="177"/>
        <v>17.00422063535034</v>
      </c>
      <c r="T346" s="83">
        <f t="shared" ca="1" si="177"/>
        <v>16.30565268050152</v>
      </c>
      <c r="U346" s="83">
        <f t="shared" ca="1" si="177"/>
        <v>15.607084725652706</v>
      </c>
      <c r="V346" s="83">
        <f t="shared" ca="1" si="177"/>
        <v>14.908516770803883</v>
      </c>
      <c r="W346" s="83">
        <f t="shared" ca="1" si="177"/>
        <v>14.20994881595507</v>
      </c>
      <c r="X346" s="83">
        <f t="shared" ca="1" si="177"/>
        <v>13.511380861106252</v>
      </c>
      <c r="Y346" s="83">
        <f t="shared" ca="1" si="177"/>
        <v>12.812812906257435</v>
      </c>
      <c r="Z346" s="83">
        <f t="shared" ca="1" si="177"/>
        <v>12.114244951408617</v>
      </c>
      <c r="AA346" s="83">
        <f t="shared" ca="1" si="177"/>
        <v>11.4156769965598</v>
      </c>
      <c r="AB346" s="83">
        <f t="shared" ca="1" si="177"/>
        <v>10.717109041710982</v>
      </c>
      <c r="AC346" s="83">
        <f t="shared" ca="1" si="177"/>
        <v>10.018541086862164</v>
      </c>
      <c r="AD346" s="83">
        <f t="shared" ca="1" si="177"/>
        <v>9.319973132013347</v>
      </c>
      <c r="AE346" s="83">
        <f t="shared" ca="1" si="177"/>
        <v>8.6214051771645313</v>
      </c>
      <c r="AF346" s="83">
        <f t="shared" ca="1" si="177"/>
        <v>7.922837222315712</v>
      </c>
      <c r="AG346" s="83">
        <f t="shared" ca="1" si="177"/>
        <v>7.2242692674668954</v>
      </c>
      <c r="AH346" s="83">
        <f t="shared" ca="1" si="177"/>
        <v>6.5257013126180778</v>
      </c>
      <c r="AI346" s="83">
        <f t="shared" ca="1" si="177"/>
        <v>5.8271333577692612</v>
      </c>
      <c r="AJ346" s="83">
        <f t="shared" ca="1" si="177"/>
        <v>5.1285654029204437</v>
      </c>
      <c r="AK346" s="83">
        <f t="shared" ca="1" si="177"/>
        <v>4.4299974480716289</v>
      </c>
      <c r="AL346" s="83">
        <f t="shared" ca="1" si="177"/>
        <v>3.7314294932228114</v>
      </c>
      <c r="AM346" s="83">
        <f t="shared" ca="1" si="177"/>
        <v>3.0328615383739947</v>
      </c>
      <c r="AN346" s="83">
        <f t="shared" ca="1" si="177"/>
        <v>2.3342935835251786</v>
      </c>
      <c r="AO346" s="83">
        <f t="shared" ca="1" si="177"/>
        <v>1.6357256286763617</v>
      </c>
      <c r="AP346" s="83">
        <f t="shared" ca="1" si="177"/>
        <v>0.93715767382754533</v>
      </c>
      <c r="AQ346" s="83">
        <f t="shared" ca="1" si="177"/>
        <v>0.29393684820156735</v>
      </c>
      <c r="AR346" s="83">
        <f t="shared" ca="1" si="177"/>
        <v>-2.2552626433025581E-15</v>
      </c>
      <c r="AS346" s="83">
        <f t="shared" ca="1" si="177"/>
        <v>-2.2552626433025581E-15</v>
      </c>
      <c r="AT346" s="83">
        <f t="shared" ca="1" si="177"/>
        <v>-2.2552626433025581E-15</v>
      </c>
      <c r="AU346" s="83">
        <f t="shared" ca="1" si="177"/>
        <v>-2.2552626433025581E-15</v>
      </c>
      <c r="AV346" s="83">
        <f t="shared" ca="1" si="177"/>
        <v>-2.2552626433025581E-15</v>
      </c>
      <c r="AW346" s="83">
        <f t="shared" ca="1" si="177"/>
        <v>-2.2552626433025581E-15</v>
      </c>
      <c r="AX346" s="83">
        <f t="shared" ca="1" si="177"/>
        <v>-2.2552626433025581E-15</v>
      </c>
      <c r="AY346" s="83">
        <f t="shared" ca="1" si="177"/>
        <v>-2.2552626433025581E-15</v>
      </c>
      <c r="AZ346" s="83">
        <f t="shared" ca="1" si="177"/>
        <v>-2.2552626433025581E-15</v>
      </c>
      <c r="BA346" s="83">
        <f t="shared" ca="1" si="177"/>
        <v>-2.2552626433025581E-15</v>
      </c>
      <c r="BB346" s="83">
        <f t="shared" ca="1" si="177"/>
        <v>-2.2552626433025581E-15</v>
      </c>
      <c r="BC346" s="83">
        <f t="shared" ca="1" si="177"/>
        <v>-2.2552626433025581E-15</v>
      </c>
      <c r="BD346" s="83">
        <f t="shared" ca="1" si="177"/>
        <v>-2.2552626433025581E-15</v>
      </c>
      <c r="BE346" s="83">
        <f t="shared" ca="1" si="177"/>
        <v>-2.2552626433025581E-15</v>
      </c>
      <c r="BF346" s="83">
        <f t="shared" ca="1" si="177"/>
        <v>-2.2552626433025581E-15</v>
      </c>
      <c r="BG346" s="83">
        <f t="shared" ca="1" si="177"/>
        <v>-2.2552626433025581E-15</v>
      </c>
      <c r="BH346" s="83">
        <f ca="1">BH345*$C346</f>
        <v>-2.2552626433025581E-15</v>
      </c>
    </row>
    <row r="347" spans="1:61" x14ac:dyDescent="0.25">
      <c r="A347" s="197"/>
      <c r="B347" s="197"/>
    </row>
    <row r="348" spans="1:61" ht="15.6" x14ac:dyDescent="0.3">
      <c r="A348" s="191" t="str">
        <f>A$26</f>
        <v>Grid Servicing/Support</v>
      </c>
      <c r="B348" s="191"/>
    </row>
    <row r="349" spans="1:61" x14ac:dyDescent="0.25">
      <c r="A349" s="197" t="s">
        <v>132</v>
      </c>
      <c r="B349" s="197"/>
      <c r="G349" s="171">
        <f>G$96</f>
        <v>0.95</v>
      </c>
      <c r="H349" s="171">
        <f t="shared" ref="H349:M349" si="178">H$96</f>
        <v>0.98</v>
      </c>
      <c r="I349" s="171">
        <f t="shared" si="178"/>
        <v>0.96</v>
      </c>
      <c r="J349" s="171">
        <f t="shared" si="178"/>
        <v>0.96</v>
      </c>
      <c r="K349" s="171">
        <f t="shared" si="178"/>
        <v>0.96</v>
      </c>
      <c r="L349" s="171">
        <f t="shared" si="178"/>
        <v>0.96</v>
      </c>
      <c r="M349" s="171">
        <f t="shared" si="178"/>
        <v>0.96</v>
      </c>
      <c r="N349" s="171"/>
    </row>
    <row r="350" spans="1:61" x14ac:dyDescent="0.25">
      <c r="A350" s="197" t="s">
        <v>109</v>
      </c>
      <c r="B350" s="197"/>
      <c r="D350" s="144">
        <f>SUM(G350:N350)</f>
        <v>1190.6649328167</v>
      </c>
      <c r="G350" s="144">
        <f>G365+G380</f>
        <v>136.25054942150001</v>
      </c>
      <c r="H350" s="144">
        <f t="shared" ref="H350:N350" si="179">H365+H380</f>
        <v>107.45888003199997</v>
      </c>
      <c r="I350" s="144">
        <f t="shared" si="179"/>
        <v>221.89525112640004</v>
      </c>
      <c r="J350" s="144">
        <f t="shared" si="179"/>
        <v>227.84870925119998</v>
      </c>
      <c r="K350" s="144">
        <f t="shared" si="179"/>
        <v>159.68376756480004</v>
      </c>
      <c r="L350" s="144">
        <f t="shared" si="179"/>
        <v>177.70663714559996</v>
      </c>
      <c r="M350" s="144">
        <f t="shared" si="179"/>
        <v>159.82113827520004</v>
      </c>
      <c r="N350" s="144">
        <f t="shared" si="179"/>
        <v>0</v>
      </c>
    </row>
    <row r="351" spans="1:61" x14ac:dyDescent="0.25">
      <c r="A351" s="197" t="s">
        <v>110</v>
      </c>
      <c r="B351" s="197"/>
      <c r="G351" s="144">
        <f t="shared" ref="G351:N351" si="180">+F351+G350</f>
        <v>136.25054942150001</v>
      </c>
      <c r="H351" s="144">
        <f t="shared" si="180"/>
        <v>243.70942945349998</v>
      </c>
      <c r="I351" s="144">
        <f t="shared" si="180"/>
        <v>465.60468057989999</v>
      </c>
      <c r="J351" s="144">
        <f t="shared" si="180"/>
        <v>693.45338983109991</v>
      </c>
      <c r="K351" s="144">
        <f t="shared" si="180"/>
        <v>853.13715739589998</v>
      </c>
      <c r="L351" s="144">
        <f t="shared" si="180"/>
        <v>1030.8437945414998</v>
      </c>
      <c r="M351" s="144">
        <f t="shared" si="180"/>
        <v>1190.6649328167</v>
      </c>
      <c r="N351" s="144">
        <f t="shared" si="180"/>
        <v>1190.6649328167</v>
      </c>
    </row>
    <row r="352" spans="1:61" x14ac:dyDescent="0.25">
      <c r="A352" s="197"/>
      <c r="B352" s="197"/>
    </row>
    <row r="353" spans="1:61" x14ac:dyDescent="0.25">
      <c r="A353" s="198" t="s">
        <v>111</v>
      </c>
      <c r="B353" s="198"/>
      <c r="G353" s="144">
        <f t="shared" ref="G353:BH353" si="181">F356</f>
        <v>0</v>
      </c>
      <c r="H353" s="144">
        <f t="shared" si="181"/>
        <v>132.16303293885503</v>
      </c>
      <c r="I353" s="144">
        <f t="shared" si="181"/>
        <v>232.31063008724999</v>
      </c>
      <c r="J353" s="144">
        <f t="shared" si="181"/>
        <v>440.23774079625304</v>
      </c>
      <c r="K353" s="144">
        <f t="shared" si="181"/>
        <v>647.28284835251998</v>
      </c>
      <c r="L353" s="144">
        <f t="shared" si="181"/>
        <v>781.37250119544308</v>
      </c>
      <c r="M353" s="144">
        <f t="shared" si="181"/>
        <v>928.15382450479808</v>
      </c>
      <c r="N353" s="144">
        <f t="shared" si="181"/>
        <v>1052.2550147954971</v>
      </c>
      <c r="O353" s="144">
        <f t="shared" si="181"/>
        <v>1016.5350668109961</v>
      </c>
      <c r="P353" s="144">
        <f t="shared" si="181"/>
        <v>980.81511882649511</v>
      </c>
      <c r="Q353" s="144">
        <f t="shared" si="181"/>
        <v>945.0951708419941</v>
      </c>
      <c r="R353" s="144">
        <f t="shared" si="181"/>
        <v>909.3752228574931</v>
      </c>
      <c r="S353" s="144">
        <f t="shared" si="181"/>
        <v>873.65527487299209</v>
      </c>
      <c r="T353" s="144">
        <f t="shared" si="181"/>
        <v>837.93532688849109</v>
      </c>
      <c r="U353" s="144">
        <f t="shared" si="181"/>
        <v>802.21537890399009</v>
      </c>
      <c r="V353" s="144">
        <f t="shared" si="181"/>
        <v>766.49543091948908</v>
      </c>
      <c r="W353" s="144">
        <f t="shared" si="181"/>
        <v>730.77548293498808</v>
      </c>
      <c r="X353" s="144">
        <f t="shared" si="181"/>
        <v>695.05553495048707</v>
      </c>
      <c r="Y353" s="144">
        <f t="shared" si="181"/>
        <v>659.33558696598607</v>
      </c>
      <c r="Z353" s="144">
        <f t="shared" si="181"/>
        <v>623.61563898148506</v>
      </c>
      <c r="AA353" s="144">
        <f t="shared" si="181"/>
        <v>587.89569099698406</v>
      </c>
      <c r="AB353" s="144">
        <f t="shared" si="181"/>
        <v>552.17574301248305</v>
      </c>
      <c r="AC353" s="144">
        <f t="shared" si="181"/>
        <v>516.45579502798205</v>
      </c>
      <c r="AD353" s="144">
        <f t="shared" si="181"/>
        <v>480.73584704348104</v>
      </c>
      <c r="AE353" s="144">
        <f t="shared" si="181"/>
        <v>445.01589905898004</v>
      </c>
      <c r="AF353" s="144">
        <f t="shared" si="181"/>
        <v>409.29595107447904</v>
      </c>
      <c r="AG353" s="144">
        <f t="shared" si="181"/>
        <v>373.57600308997803</v>
      </c>
      <c r="AH353" s="144">
        <f t="shared" si="181"/>
        <v>337.85605510547703</v>
      </c>
      <c r="AI353" s="144">
        <f t="shared" si="181"/>
        <v>302.13610712097602</v>
      </c>
      <c r="AJ353" s="144">
        <f t="shared" si="181"/>
        <v>266.41615913647502</v>
      </c>
      <c r="AK353" s="144">
        <f t="shared" si="181"/>
        <v>230.69621115197401</v>
      </c>
      <c r="AL353" s="144">
        <f t="shared" si="181"/>
        <v>194.97626316747301</v>
      </c>
      <c r="AM353" s="144">
        <f t="shared" si="181"/>
        <v>159.256315182972</v>
      </c>
      <c r="AN353" s="144">
        <f t="shared" si="181"/>
        <v>123.53636719847101</v>
      </c>
      <c r="AO353" s="144">
        <f t="shared" si="181"/>
        <v>87.816419213970022</v>
      </c>
      <c r="AP353" s="144">
        <f t="shared" si="181"/>
        <v>52.096471229469032</v>
      </c>
      <c r="AQ353" s="144">
        <f t="shared" si="181"/>
        <v>16.830646366067867</v>
      </c>
      <c r="AR353" s="144">
        <f t="shared" si="181"/>
        <v>-5.6843418860808015E-13</v>
      </c>
      <c r="AS353" s="144">
        <f t="shared" si="181"/>
        <v>-5.6843418860808015E-13</v>
      </c>
      <c r="AT353" s="144">
        <f t="shared" si="181"/>
        <v>-5.6843418860808015E-13</v>
      </c>
      <c r="AU353" s="144">
        <f t="shared" si="181"/>
        <v>-5.6843418860808015E-13</v>
      </c>
      <c r="AV353" s="144">
        <f t="shared" si="181"/>
        <v>-5.6843418860808015E-13</v>
      </c>
      <c r="AW353" s="144">
        <f t="shared" si="181"/>
        <v>-5.6843418860808015E-13</v>
      </c>
      <c r="AX353" s="144">
        <f t="shared" si="181"/>
        <v>-5.6843418860808015E-13</v>
      </c>
      <c r="AY353" s="144">
        <f t="shared" si="181"/>
        <v>-5.6843418860808015E-13</v>
      </c>
      <c r="AZ353" s="144">
        <f t="shared" si="181"/>
        <v>-5.6843418860808015E-13</v>
      </c>
      <c r="BA353" s="144">
        <f t="shared" si="181"/>
        <v>-5.6843418860808015E-13</v>
      </c>
      <c r="BB353" s="144">
        <f t="shared" si="181"/>
        <v>-5.6843418860808015E-13</v>
      </c>
      <c r="BC353" s="144">
        <f t="shared" si="181"/>
        <v>-5.6843418860808015E-13</v>
      </c>
      <c r="BD353" s="144">
        <f t="shared" si="181"/>
        <v>-5.6843418860808015E-13</v>
      </c>
      <c r="BE353" s="144">
        <f t="shared" si="181"/>
        <v>-5.6843418860808015E-13</v>
      </c>
      <c r="BF353" s="144">
        <f t="shared" si="181"/>
        <v>-5.6843418860808015E-13</v>
      </c>
      <c r="BG353" s="144">
        <f t="shared" si="181"/>
        <v>-5.6843418860808015E-13</v>
      </c>
      <c r="BH353" s="144">
        <f t="shared" si="181"/>
        <v>-5.6843418860808015E-13</v>
      </c>
      <c r="BI353" s="144"/>
    </row>
    <row r="354" spans="1:61" x14ac:dyDescent="0.25">
      <c r="A354" s="198" t="s">
        <v>112</v>
      </c>
      <c r="B354" s="198"/>
      <c r="D354" s="144">
        <f>SUM(G354:N354)</f>
        <v>1190.6649328167</v>
      </c>
      <c r="E354" s="144"/>
      <c r="F354" s="144"/>
      <c r="G354" s="144">
        <f>G350</f>
        <v>136.25054942150001</v>
      </c>
      <c r="H354" s="144">
        <f>H350</f>
        <v>107.45888003199997</v>
      </c>
      <c r="I354" s="144">
        <f>I350</f>
        <v>221.89525112640004</v>
      </c>
      <c r="J354" s="144">
        <f t="shared" ref="J354:BH354" si="182">J350</f>
        <v>227.84870925119998</v>
      </c>
      <c r="K354" s="144">
        <f t="shared" si="182"/>
        <v>159.68376756480004</v>
      </c>
      <c r="L354" s="144">
        <f t="shared" si="182"/>
        <v>177.70663714559996</v>
      </c>
      <c r="M354" s="144">
        <f t="shared" si="182"/>
        <v>159.82113827520004</v>
      </c>
      <c r="N354" s="144">
        <f t="shared" si="182"/>
        <v>0</v>
      </c>
      <c r="O354" s="144">
        <f t="shared" si="182"/>
        <v>0</v>
      </c>
      <c r="P354" s="144">
        <f t="shared" si="182"/>
        <v>0</v>
      </c>
      <c r="Q354" s="144">
        <f t="shared" si="182"/>
        <v>0</v>
      </c>
      <c r="R354" s="144">
        <f t="shared" si="182"/>
        <v>0</v>
      </c>
      <c r="S354" s="144">
        <f t="shared" si="182"/>
        <v>0</v>
      </c>
      <c r="T354" s="144">
        <f t="shared" si="182"/>
        <v>0</v>
      </c>
      <c r="U354" s="144">
        <f t="shared" si="182"/>
        <v>0</v>
      </c>
      <c r="V354" s="144">
        <f t="shared" si="182"/>
        <v>0</v>
      </c>
      <c r="W354" s="144">
        <f t="shared" si="182"/>
        <v>0</v>
      </c>
      <c r="X354" s="144">
        <f t="shared" si="182"/>
        <v>0</v>
      </c>
      <c r="Y354" s="144">
        <f t="shared" si="182"/>
        <v>0</v>
      </c>
      <c r="Z354" s="144">
        <f t="shared" si="182"/>
        <v>0</v>
      </c>
      <c r="AA354" s="144">
        <f t="shared" si="182"/>
        <v>0</v>
      </c>
      <c r="AB354" s="144">
        <f t="shared" si="182"/>
        <v>0</v>
      </c>
      <c r="AC354" s="144">
        <f t="shared" si="182"/>
        <v>0</v>
      </c>
      <c r="AD354" s="144">
        <f t="shared" si="182"/>
        <v>0</v>
      </c>
      <c r="AE354" s="144">
        <f t="shared" si="182"/>
        <v>0</v>
      </c>
      <c r="AF354" s="144">
        <f t="shared" si="182"/>
        <v>0</v>
      </c>
      <c r="AG354" s="144">
        <f t="shared" si="182"/>
        <v>0</v>
      </c>
      <c r="AH354" s="144">
        <f t="shared" si="182"/>
        <v>0</v>
      </c>
      <c r="AI354" s="144">
        <f t="shared" si="182"/>
        <v>0</v>
      </c>
      <c r="AJ354" s="144">
        <f t="shared" si="182"/>
        <v>0</v>
      </c>
      <c r="AK354" s="144">
        <f t="shared" si="182"/>
        <v>0</v>
      </c>
      <c r="AL354" s="144">
        <f t="shared" si="182"/>
        <v>0</v>
      </c>
      <c r="AM354" s="144">
        <f t="shared" si="182"/>
        <v>0</v>
      </c>
      <c r="AN354" s="144">
        <f t="shared" si="182"/>
        <v>0</v>
      </c>
      <c r="AO354" s="144">
        <f t="shared" si="182"/>
        <v>0</v>
      </c>
      <c r="AP354" s="144">
        <f t="shared" si="182"/>
        <v>0</v>
      </c>
      <c r="AQ354" s="144">
        <f t="shared" si="182"/>
        <v>0</v>
      </c>
      <c r="AR354" s="144">
        <f t="shared" si="182"/>
        <v>0</v>
      </c>
      <c r="AS354" s="144">
        <f t="shared" si="182"/>
        <v>0</v>
      </c>
      <c r="AT354" s="144">
        <f t="shared" si="182"/>
        <v>0</v>
      </c>
      <c r="AU354" s="144">
        <f t="shared" si="182"/>
        <v>0</v>
      </c>
      <c r="AV354" s="144">
        <f t="shared" si="182"/>
        <v>0</v>
      </c>
      <c r="AW354" s="144">
        <f t="shared" si="182"/>
        <v>0</v>
      </c>
      <c r="AX354" s="144">
        <f t="shared" si="182"/>
        <v>0</v>
      </c>
      <c r="AY354" s="144">
        <f t="shared" si="182"/>
        <v>0</v>
      </c>
      <c r="AZ354" s="144">
        <f t="shared" si="182"/>
        <v>0</v>
      </c>
      <c r="BA354" s="144">
        <f t="shared" si="182"/>
        <v>0</v>
      </c>
      <c r="BB354" s="144">
        <f t="shared" si="182"/>
        <v>0</v>
      </c>
      <c r="BC354" s="144">
        <f t="shared" si="182"/>
        <v>0</v>
      </c>
      <c r="BD354" s="144">
        <f t="shared" si="182"/>
        <v>0</v>
      </c>
      <c r="BE354" s="144">
        <f t="shared" si="182"/>
        <v>0</v>
      </c>
      <c r="BF354" s="144">
        <f t="shared" si="182"/>
        <v>0</v>
      </c>
      <c r="BG354" s="144">
        <f t="shared" si="182"/>
        <v>0</v>
      </c>
      <c r="BH354" s="144">
        <f t="shared" si="182"/>
        <v>0</v>
      </c>
      <c r="BI354" s="144"/>
    </row>
    <row r="355" spans="1:61" x14ac:dyDescent="0.25">
      <c r="A355" s="198" t="s">
        <v>113</v>
      </c>
      <c r="B355" s="198"/>
      <c r="D355" s="144">
        <f>SUM(G355:BH355)</f>
        <v>-1190.6649328167005</v>
      </c>
      <c r="G355" s="144">
        <f>G370+G385</f>
        <v>-4.0875164826449994</v>
      </c>
      <c r="H355" s="144">
        <f t="shared" ref="H355:BH355" si="183">H370+H385</f>
        <v>-7.3112828836049992</v>
      </c>
      <c r="I355" s="144">
        <f t="shared" si="183"/>
        <v>-13.968140417396999</v>
      </c>
      <c r="J355" s="144">
        <f t="shared" si="183"/>
        <v>-20.803601694932997</v>
      </c>
      <c r="K355" s="144">
        <f t="shared" si="183"/>
        <v>-25.594114721876998</v>
      </c>
      <c r="L355" s="144">
        <f t="shared" si="183"/>
        <v>-30.925313836244996</v>
      </c>
      <c r="M355" s="144">
        <f t="shared" si="183"/>
        <v>-35.71994798450099</v>
      </c>
      <c r="N355" s="144">
        <f t="shared" si="183"/>
        <v>-35.71994798450099</v>
      </c>
      <c r="O355" s="144">
        <f t="shared" si="183"/>
        <v>-35.71994798450099</v>
      </c>
      <c r="P355" s="144">
        <f t="shared" si="183"/>
        <v>-35.71994798450099</v>
      </c>
      <c r="Q355" s="144">
        <f t="shared" si="183"/>
        <v>-35.71994798450099</v>
      </c>
      <c r="R355" s="144">
        <f t="shared" si="183"/>
        <v>-35.71994798450099</v>
      </c>
      <c r="S355" s="144">
        <f t="shared" si="183"/>
        <v>-35.71994798450099</v>
      </c>
      <c r="T355" s="144">
        <f t="shared" si="183"/>
        <v>-35.71994798450099</v>
      </c>
      <c r="U355" s="144">
        <f t="shared" si="183"/>
        <v>-35.71994798450099</v>
      </c>
      <c r="V355" s="144">
        <f t="shared" si="183"/>
        <v>-35.71994798450099</v>
      </c>
      <c r="W355" s="144">
        <f t="shared" si="183"/>
        <v>-35.71994798450099</v>
      </c>
      <c r="X355" s="144">
        <f t="shared" si="183"/>
        <v>-35.71994798450099</v>
      </c>
      <c r="Y355" s="144">
        <f t="shared" si="183"/>
        <v>-35.71994798450099</v>
      </c>
      <c r="Z355" s="144">
        <f t="shared" si="183"/>
        <v>-35.71994798450099</v>
      </c>
      <c r="AA355" s="144">
        <f t="shared" si="183"/>
        <v>-35.71994798450099</v>
      </c>
      <c r="AB355" s="144">
        <f t="shared" si="183"/>
        <v>-35.71994798450099</v>
      </c>
      <c r="AC355" s="144">
        <f t="shared" si="183"/>
        <v>-35.71994798450099</v>
      </c>
      <c r="AD355" s="144">
        <f t="shared" si="183"/>
        <v>-35.71994798450099</v>
      </c>
      <c r="AE355" s="144">
        <f t="shared" si="183"/>
        <v>-35.71994798450099</v>
      </c>
      <c r="AF355" s="144">
        <f t="shared" si="183"/>
        <v>-35.71994798450099</v>
      </c>
      <c r="AG355" s="144">
        <f t="shared" si="183"/>
        <v>-35.71994798450099</v>
      </c>
      <c r="AH355" s="144">
        <f t="shared" si="183"/>
        <v>-35.71994798450099</v>
      </c>
      <c r="AI355" s="144">
        <f t="shared" si="183"/>
        <v>-35.71994798450099</v>
      </c>
      <c r="AJ355" s="144">
        <f t="shared" si="183"/>
        <v>-35.71994798450099</v>
      </c>
      <c r="AK355" s="144">
        <f t="shared" si="183"/>
        <v>-35.71994798450099</v>
      </c>
      <c r="AL355" s="144">
        <f t="shared" si="183"/>
        <v>-35.71994798450099</v>
      </c>
      <c r="AM355" s="144">
        <f t="shared" si="183"/>
        <v>-35.71994798450099</v>
      </c>
      <c r="AN355" s="144">
        <f t="shared" si="183"/>
        <v>-35.71994798450099</v>
      </c>
      <c r="AO355" s="144">
        <f t="shared" si="183"/>
        <v>-35.71994798450099</v>
      </c>
      <c r="AP355" s="144">
        <f t="shared" si="183"/>
        <v>-35.265824863401164</v>
      </c>
      <c r="AQ355" s="144">
        <f t="shared" si="183"/>
        <v>-16.830646366068436</v>
      </c>
      <c r="AR355" s="144">
        <f t="shared" si="183"/>
        <v>0</v>
      </c>
      <c r="AS355" s="144">
        <f t="shared" si="183"/>
        <v>0</v>
      </c>
      <c r="AT355" s="144">
        <f t="shared" si="183"/>
        <v>0</v>
      </c>
      <c r="AU355" s="144">
        <f t="shared" si="183"/>
        <v>0</v>
      </c>
      <c r="AV355" s="144">
        <f t="shared" si="183"/>
        <v>0</v>
      </c>
      <c r="AW355" s="144">
        <f t="shared" si="183"/>
        <v>0</v>
      </c>
      <c r="AX355" s="144">
        <f t="shared" si="183"/>
        <v>0</v>
      </c>
      <c r="AY355" s="144">
        <f t="shared" si="183"/>
        <v>0</v>
      </c>
      <c r="AZ355" s="144">
        <f t="shared" si="183"/>
        <v>0</v>
      </c>
      <c r="BA355" s="144">
        <f t="shared" si="183"/>
        <v>0</v>
      </c>
      <c r="BB355" s="144">
        <f t="shared" si="183"/>
        <v>0</v>
      </c>
      <c r="BC355" s="144">
        <f t="shared" si="183"/>
        <v>0</v>
      </c>
      <c r="BD355" s="144">
        <f t="shared" si="183"/>
        <v>0</v>
      </c>
      <c r="BE355" s="144">
        <f t="shared" si="183"/>
        <v>0</v>
      </c>
      <c r="BF355" s="144">
        <f t="shared" si="183"/>
        <v>0</v>
      </c>
      <c r="BG355" s="144">
        <f t="shared" si="183"/>
        <v>0</v>
      </c>
      <c r="BH355" s="144">
        <f t="shared" si="183"/>
        <v>0</v>
      </c>
      <c r="BI355" s="144"/>
    </row>
    <row r="356" spans="1:61" x14ac:dyDescent="0.25">
      <c r="A356" s="199" t="s">
        <v>114</v>
      </c>
      <c r="B356" s="199"/>
      <c r="D356" s="92">
        <f>SUM(D353:D355)</f>
        <v>0</v>
      </c>
      <c r="G356" s="92">
        <f>SUM(G353:G355)</f>
        <v>132.16303293885503</v>
      </c>
      <c r="H356" s="92">
        <f>SUM(H353:H355)</f>
        <v>232.31063008724999</v>
      </c>
      <c r="I356" s="92">
        <f>SUM(I353:I355)</f>
        <v>440.23774079625304</v>
      </c>
      <c r="J356" s="92">
        <f t="shared" ref="J356:BH356" si="184">SUM(J353:J355)</f>
        <v>647.28284835251998</v>
      </c>
      <c r="K356" s="92">
        <f t="shared" si="184"/>
        <v>781.37250119544308</v>
      </c>
      <c r="L356" s="92">
        <f t="shared" si="184"/>
        <v>928.15382450479808</v>
      </c>
      <c r="M356" s="92">
        <f t="shared" si="184"/>
        <v>1052.2550147954971</v>
      </c>
      <c r="N356" s="92">
        <f t="shared" si="184"/>
        <v>1016.5350668109961</v>
      </c>
      <c r="O356" s="92">
        <f t="shared" si="184"/>
        <v>980.81511882649511</v>
      </c>
      <c r="P356" s="92">
        <f t="shared" si="184"/>
        <v>945.0951708419941</v>
      </c>
      <c r="Q356" s="92">
        <f t="shared" si="184"/>
        <v>909.3752228574931</v>
      </c>
      <c r="R356" s="92">
        <f t="shared" si="184"/>
        <v>873.65527487299209</v>
      </c>
      <c r="S356" s="92">
        <f t="shared" si="184"/>
        <v>837.93532688849109</v>
      </c>
      <c r="T356" s="92">
        <f t="shared" si="184"/>
        <v>802.21537890399009</v>
      </c>
      <c r="U356" s="92">
        <f t="shared" si="184"/>
        <v>766.49543091948908</v>
      </c>
      <c r="V356" s="92">
        <f t="shared" si="184"/>
        <v>730.77548293498808</v>
      </c>
      <c r="W356" s="92">
        <f t="shared" si="184"/>
        <v>695.05553495048707</v>
      </c>
      <c r="X356" s="92">
        <f t="shared" si="184"/>
        <v>659.33558696598607</v>
      </c>
      <c r="Y356" s="92">
        <f t="shared" si="184"/>
        <v>623.61563898148506</v>
      </c>
      <c r="Z356" s="92">
        <f t="shared" si="184"/>
        <v>587.89569099698406</v>
      </c>
      <c r="AA356" s="92">
        <f t="shared" si="184"/>
        <v>552.17574301248305</v>
      </c>
      <c r="AB356" s="92">
        <f t="shared" si="184"/>
        <v>516.45579502798205</v>
      </c>
      <c r="AC356" s="92">
        <f t="shared" si="184"/>
        <v>480.73584704348104</v>
      </c>
      <c r="AD356" s="92">
        <f t="shared" si="184"/>
        <v>445.01589905898004</v>
      </c>
      <c r="AE356" s="92">
        <f t="shared" si="184"/>
        <v>409.29595107447904</v>
      </c>
      <c r="AF356" s="92">
        <f t="shared" si="184"/>
        <v>373.57600308997803</v>
      </c>
      <c r="AG356" s="92">
        <f t="shared" si="184"/>
        <v>337.85605510547703</v>
      </c>
      <c r="AH356" s="92">
        <f t="shared" si="184"/>
        <v>302.13610712097602</v>
      </c>
      <c r="AI356" s="92">
        <f t="shared" si="184"/>
        <v>266.41615913647502</v>
      </c>
      <c r="AJ356" s="92">
        <f t="shared" si="184"/>
        <v>230.69621115197401</v>
      </c>
      <c r="AK356" s="92">
        <f t="shared" si="184"/>
        <v>194.97626316747301</v>
      </c>
      <c r="AL356" s="92">
        <f t="shared" si="184"/>
        <v>159.256315182972</v>
      </c>
      <c r="AM356" s="92">
        <f t="shared" si="184"/>
        <v>123.53636719847101</v>
      </c>
      <c r="AN356" s="92">
        <f t="shared" si="184"/>
        <v>87.816419213970022</v>
      </c>
      <c r="AO356" s="92">
        <f t="shared" si="184"/>
        <v>52.096471229469032</v>
      </c>
      <c r="AP356" s="92">
        <f t="shared" si="184"/>
        <v>16.830646366067867</v>
      </c>
      <c r="AQ356" s="92">
        <f t="shared" si="184"/>
        <v>-5.6843418860808015E-13</v>
      </c>
      <c r="AR356" s="92">
        <f t="shared" si="184"/>
        <v>-5.6843418860808015E-13</v>
      </c>
      <c r="AS356" s="92">
        <f t="shared" si="184"/>
        <v>-5.6843418860808015E-13</v>
      </c>
      <c r="AT356" s="92">
        <f t="shared" si="184"/>
        <v>-5.6843418860808015E-13</v>
      </c>
      <c r="AU356" s="92">
        <f t="shared" si="184"/>
        <v>-5.6843418860808015E-13</v>
      </c>
      <c r="AV356" s="92">
        <f t="shared" si="184"/>
        <v>-5.6843418860808015E-13</v>
      </c>
      <c r="AW356" s="92">
        <f t="shared" si="184"/>
        <v>-5.6843418860808015E-13</v>
      </c>
      <c r="AX356" s="92">
        <f t="shared" si="184"/>
        <v>-5.6843418860808015E-13</v>
      </c>
      <c r="AY356" s="92">
        <f t="shared" si="184"/>
        <v>-5.6843418860808015E-13</v>
      </c>
      <c r="AZ356" s="92">
        <f t="shared" si="184"/>
        <v>-5.6843418860808015E-13</v>
      </c>
      <c r="BA356" s="92">
        <f t="shared" si="184"/>
        <v>-5.6843418860808015E-13</v>
      </c>
      <c r="BB356" s="92">
        <f t="shared" si="184"/>
        <v>-5.6843418860808015E-13</v>
      </c>
      <c r="BC356" s="92">
        <f t="shared" si="184"/>
        <v>-5.6843418860808015E-13</v>
      </c>
      <c r="BD356" s="92">
        <f t="shared" si="184"/>
        <v>-5.6843418860808015E-13</v>
      </c>
      <c r="BE356" s="92">
        <f t="shared" si="184"/>
        <v>-5.6843418860808015E-13</v>
      </c>
      <c r="BF356" s="92">
        <f t="shared" si="184"/>
        <v>-5.6843418860808015E-13</v>
      </c>
      <c r="BG356" s="92">
        <f t="shared" si="184"/>
        <v>-5.6843418860808015E-13</v>
      </c>
      <c r="BH356" s="92">
        <f t="shared" si="184"/>
        <v>-5.6843418860808015E-13</v>
      </c>
    </row>
    <row r="357" spans="1:61" x14ac:dyDescent="0.25">
      <c r="A357" s="197"/>
      <c r="B357" s="197"/>
    </row>
    <row r="358" spans="1:61" x14ac:dyDescent="0.25">
      <c r="A358" s="197" t="s">
        <v>115</v>
      </c>
      <c r="B358" s="197"/>
      <c r="G358" s="83">
        <f>G356</f>
        <v>132.16303293885503</v>
      </c>
      <c r="H358" s="83">
        <f>H356</f>
        <v>232.31063008724999</v>
      </c>
      <c r="I358" s="83">
        <f>I356</f>
        <v>440.23774079625304</v>
      </c>
      <c r="J358" s="83">
        <f>J356</f>
        <v>647.28284835251998</v>
      </c>
      <c r="K358" s="83">
        <f t="shared" ref="K358:BH358" si="185">K356</f>
        <v>781.37250119544308</v>
      </c>
      <c r="L358" s="83">
        <f t="shared" si="185"/>
        <v>928.15382450479808</v>
      </c>
      <c r="M358" s="83">
        <f t="shared" si="185"/>
        <v>1052.2550147954971</v>
      </c>
      <c r="N358" s="83">
        <f t="shared" si="185"/>
        <v>1016.5350668109961</v>
      </c>
      <c r="O358" s="83">
        <f t="shared" si="185"/>
        <v>980.81511882649511</v>
      </c>
      <c r="P358" s="83">
        <f t="shared" si="185"/>
        <v>945.0951708419941</v>
      </c>
      <c r="Q358" s="83">
        <f t="shared" si="185"/>
        <v>909.3752228574931</v>
      </c>
      <c r="R358" s="83">
        <f t="shared" si="185"/>
        <v>873.65527487299209</v>
      </c>
      <c r="S358" s="83">
        <f t="shared" si="185"/>
        <v>837.93532688849109</v>
      </c>
      <c r="T358" s="83">
        <f t="shared" si="185"/>
        <v>802.21537890399009</v>
      </c>
      <c r="U358" s="83">
        <f t="shared" si="185"/>
        <v>766.49543091948908</v>
      </c>
      <c r="V358" s="83">
        <f t="shared" si="185"/>
        <v>730.77548293498808</v>
      </c>
      <c r="W358" s="83">
        <f t="shared" si="185"/>
        <v>695.05553495048707</v>
      </c>
      <c r="X358" s="83">
        <f t="shared" si="185"/>
        <v>659.33558696598607</v>
      </c>
      <c r="Y358" s="83">
        <f t="shared" si="185"/>
        <v>623.61563898148506</v>
      </c>
      <c r="Z358" s="83">
        <f t="shared" si="185"/>
        <v>587.89569099698406</v>
      </c>
      <c r="AA358" s="83">
        <f t="shared" si="185"/>
        <v>552.17574301248305</v>
      </c>
      <c r="AB358" s="83">
        <f t="shared" si="185"/>
        <v>516.45579502798205</v>
      </c>
      <c r="AC358" s="83">
        <f t="shared" si="185"/>
        <v>480.73584704348104</v>
      </c>
      <c r="AD358" s="83">
        <f t="shared" si="185"/>
        <v>445.01589905898004</v>
      </c>
      <c r="AE358" s="83">
        <f t="shared" si="185"/>
        <v>409.29595107447904</v>
      </c>
      <c r="AF358" s="83">
        <f t="shared" si="185"/>
        <v>373.57600308997803</v>
      </c>
      <c r="AG358" s="83">
        <f t="shared" si="185"/>
        <v>337.85605510547703</v>
      </c>
      <c r="AH358" s="83">
        <f t="shared" si="185"/>
        <v>302.13610712097602</v>
      </c>
      <c r="AI358" s="83">
        <f t="shared" si="185"/>
        <v>266.41615913647502</v>
      </c>
      <c r="AJ358" s="83">
        <f t="shared" si="185"/>
        <v>230.69621115197401</v>
      </c>
      <c r="AK358" s="83">
        <f t="shared" si="185"/>
        <v>194.97626316747301</v>
      </c>
      <c r="AL358" s="83">
        <f t="shared" si="185"/>
        <v>159.256315182972</v>
      </c>
      <c r="AM358" s="83">
        <f t="shared" si="185"/>
        <v>123.53636719847101</v>
      </c>
      <c r="AN358" s="83">
        <f t="shared" si="185"/>
        <v>87.816419213970022</v>
      </c>
      <c r="AO358" s="83">
        <f t="shared" si="185"/>
        <v>52.096471229469032</v>
      </c>
      <c r="AP358" s="83">
        <f t="shared" si="185"/>
        <v>16.830646366067867</v>
      </c>
      <c r="AQ358" s="83">
        <f t="shared" si="185"/>
        <v>-5.6843418860808015E-13</v>
      </c>
      <c r="AR358" s="83">
        <f t="shared" si="185"/>
        <v>-5.6843418860808015E-13</v>
      </c>
      <c r="AS358" s="83">
        <f t="shared" si="185"/>
        <v>-5.6843418860808015E-13</v>
      </c>
      <c r="AT358" s="83">
        <f t="shared" si="185"/>
        <v>-5.6843418860808015E-13</v>
      </c>
      <c r="AU358" s="83">
        <f t="shared" si="185"/>
        <v>-5.6843418860808015E-13</v>
      </c>
      <c r="AV358" s="83">
        <f t="shared" si="185"/>
        <v>-5.6843418860808015E-13</v>
      </c>
      <c r="AW358" s="83">
        <f t="shared" si="185"/>
        <v>-5.6843418860808015E-13</v>
      </c>
      <c r="AX358" s="83">
        <f t="shared" si="185"/>
        <v>-5.6843418860808015E-13</v>
      </c>
      <c r="AY358" s="83">
        <f t="shared" si="185"/>
        <v>-5.6843418860808015E-13</v>
      </c>
      <c r="AZ358" s="83">
        <f t="shared" si="185"/>
        <v>-5.6843418860808015E-13</v>
      </c>
      <c r="BA358" s="83">
        <f t="shared" si="185"/>
        <v>-5.6843418860808015E-13</v>
      </c>
      <c r="BB358" s="83">
        <f t="shared" si="185"/>
        <v>-5.6843418860808015E-13</v>
      </c>
      <c r="BC358" s="83">
        <f t="shared" si="185"/>
        <v>-5.6843418860808015E-13</v>
      </c>
      <c r="BD358" s="83">
        <f t="shared" si="185"/>
        <v>-5.6843418860808015E-13</v>
      </c>
      <c r="BE358" s="83">
        <f t="shared" si="185"/>
        <v>-5.6843418860808015E-13</v>
      </c>
      <c r="BF358" s="83">
        <f t="shared" si="185"/>
        <v>-5.6843418860808015E-13</v>
      </c>
      <c r="BG358" s="83">
        <f t="shared" si="185"/>
        <v>-5.6843418860808015E-13</v>
      </c>
      <c r="BH358" s="83">
        <f t="shared" si="185"/>
        <v>-5.6843418860808015E-13</v>
      </c>
    </row>
    <row r="359" spans="1:61" x14ac:dyDescent="0.25">
      <c r="A359" s="200" t="s">
        <v>133</v>
      </c>
      <c r="B359" s="200"/>
      <c r="C359" s="61">
        <f>$C$97</f>
        <v>2</v>
      </c>
      <c r="D359" s="189"/>
      <c r="G359" s="83">
        <f t="shared" ref="G359:BH359" ca="1" si="186">SUM(OFFSET(G358,0,0,1,-MIN($C359,G$91+1)))/$C359</f>
        <v>66.081516469427513</v>
      </c>
      <c r="H359" s="83">
        <f t="shared" ca="1" si="186"/>
        <v>182.23683151305249</v>
      </c>
      <c r="I359" s="83">
        <f t="shared" ca="1" si="186"/>
        <v>336.27418544175151</v>
      </c>
      <c r="J359" s="83">
        <f t="shared" ca="1" si="186"/>
        <v>543.76029457438653</v>
      </c>
      <c r="K359" s="83">
        <f t="shared" ca="1" si="186"/>
        <v>714.32767477398147</v>
      </c>
      <c r="L359" s="83">
        <f t="shared" ca="1" si="186"/>
        <v>854.76316285012058</v>
      </c>
      <c r="M359" s="83">
        <f t="shared" ca="1" si="186"/>
        <v>990.20441965014766</v>
      </c>
      <c r="N359" s="83">
        <f t="shared" ca="1" si="186"/>
        <v>1034.3950408032465</v>
      </c>
      <c r="O359" s="83">
        <f t="shared" ca="1" si="186"/>
        <v>998.67509281874561</v>
      </c>
      <c r="P359" s="83">
        <f t="shared" ca="1" si="186"/>
        <v>962.95514483424461</v>
      </c>
      <c r="Q359" s="83">
        <f t="shared" ca="1" si="186"/>
        <v>927.2351968497436</v>
      </c>
      <c r="R359" s="83">
        <f t="shared" ca="1" si="186"/>
        <v>891.5152488652426</v>
      </c>
      <c r="S359" s="83">
        <f t="shared" ca="1" si="186"/>
        <v>855.79530088074159</v>
      </c>
      <c r="T359" s="83">
        <f t="shared" ca="1" si="186"/>
        <v>820.07535289624059</v>
      </c>
      <c r="U359" s="83">
        <f t="shared" ca="1" si="186"/>
        <v>784.35540491173958</v>
      </c>
      <c r="V359" s="83">
        <f t="shared" ca="1" si="186"/>
        <v>748.63545692723858</v>
      </c>
      <c r="W359" s="83">
        <f t="shared" ca="1" si="186"/>
        <v>712.91550894273757</v>
      </c>
      <c r="X359" s="83">
        <f t="shared" ca="1" si="186"/>
        <v>677.19556095823657</v>
      </c>
      <c r="Y359" s="83">
        <f t="shared" ca="1" si="186"/>
        <v>641.47561297373556</v>
      </c>
      <c r="Z359" s="83">
        <f t="shared" ca="1" si="186"/>
        <v>605.75566498923456</v>
      </c>
      <c r="AA359" s="83">
        <f t="shared" ca="1" si="186"/>
        <v>570.03571700473356</v>
      </c>
      <c r="AB359" s="83">
        <f t="shared" ca="1" si="186"/>
        <v>534.31576902023255</v>
      </c>
      <c r="AC359" s="83">
        <f t="shared" ca="1" si="186"/>
        <v>498.59582103573155</v>
      </c>
      <c r="AD359" s="83">
        <f t="shared" ca="1" si="186"/>
        <v>462.87587305123054</v>
      </c>
      <c r="AE359" s="83">
        <f t="shared" ca="1" si="186"/>
        <v>427.15592506672954</v>
      </c>
      <c r="AF359" s="83">
        <f t="shared" ca="1" si="186"/>
        <v>391.43597708222853</v>
      </c>
      <c r="AG359" s="83">
        <f t="shared" ca="1" si="186"/>
        <v>355.71602909772753</v>
      </c>
      <c r="AH359" s="83">
        <f t="shared" ca="1" si="186"/>
        <v>319.99608111322652</v>
      </c>
      <c r="AI359" s="83">
        <f t="shared" ca="1" si="186"/>
        <v>284.27613312872552</v>
      </c>
      <c r="AJ359" s="83">
        <f t="shared" ca="1" si="186"/>
        <v>248.55618514422451</v>
      </c>
      <c r="AK359" s="83">
        <f t="shared" ca="1" si="186"/>
        <v>212.83623715972351</v>
      </c>
      <c r="AL359" s="83">
        <f t="shared" ca="1" si="186"/>
        <v>177.11628917522251</v>
      </c>
      <c r="AM359" s="83">
        <f t="shared" ca="1" si="186"/>
        <v>141.3963411907215</v>
      </c>
      <c r="AN359" s="83">
        <f t="shared" ca="1" si="186"/>
        <v>105.67639320622052</v>
      </c>
      <c r="AO359" s="83">
        <f t="shared" ca="1" si="186"/>
        <v>69.95644522171952</v>
      </c>
      <c r="AP359" s="83">
        <f t="shared" ca="1" si="186"/>
        <v>34.463558797768449</v>
      </c>
      <c r="AQ359" s="83">
        <f t="shared" ca="1" si="186"/>
        <v>8.4153231830336495</v>
      </c>
      <c r="AR359" s="83">
        <f t="shared" ca="1" si="186"/>
        <v>-5.6843418860808015E-13</v>
      </c>
      <c r="AS359" s="83">
        <f t="shared" ca="1" si="186"/>
        <v>-5.6843418860808015E-13</v>
      </c>
      <c r="AT359" s="83">
        <f t="shared" ca="1" si="186"/>
        <v>-5.6843418860808015E-13</v>
      </c>
      <c r="AU359" s="83">
        <f t="shared" ca="1" si="186"/>
        <v>-5.6843418860808015E-13</v>
      </c>
      <c r="AV359" s="83">
        <f t="shared" ca="1" si="186"/>
        <v>-5.6843418860808015E-13</v>
      </c>
      <c r="AW359" s="83">
        <f t="shared" ca="1" si="186"/>
        <v>-5.6843418860808015E-13</v>
      </c>
      <c r="AX359" s="83">
        <f t="shared" ca="1" si="186"/>
        <v>-5.6843418860808015E-13</v>
      </c>
      <c r="AY359" s="83">
        <f t="shared" ca="1" si="186"/>
        <v>-5.6843418860808015E-13</v>
      </c>
      <c r="AZ359" s="83">
        <f t="shared" ca="1" si="186"/>
        <v>-5.6843418860808015E-13</v>
      </c>
      <c r="BA359" s="83">
        <f t="shared" ca="1" si="186"/>
        <v>-5.6843418860808015E-13</v>
      </c>
      <c r="BB359" s="83">
        <f t="shared" ca="1" si="186"/>
        <v>-5.6843418860808015E-13</v>
      </c>
      <c r="BC359" s="83">
        <f t="shared" ca="1" si="186"/>
        <v>-5.6843418860808015E-13</v>
      </c>
      <c r="BD359" s="83">
        <f t="shared" ca="1" si="186"/>
        <v>-5.6843418860808015E-13</v>
      </c>
      <c r="BE359" s="83">
        <f t="shared" ca="1" si="186"/>
        <v>-5.6843418860808015E-13</v>
      </c>
      <c r="BF359" s="83">
        <f t="shared" ca="1" si="186"/>
        <v>-5.6843418860808015E-13</v>
      </c>
      <c r="BG359" s="83">
        <f t="shared" ca="1" si="186"/>
        <v>-5.6843418860808015E-13</v>
      </c>
      <c r="BH359" s="83">
        <f t="shared" ca="1" si="186"/>
        <v>-5.6843418860808015E-13</v>
      </c>
    </row>
    <row r="360" spans="1:61" x14ac:dyDescent="0.25">
      <c r="A360" s="200" t="s">
        <v>140</v>
      </c>
      <c r="B360" s="200"/>
      <c r="C360" s="147">
        <f>$C$98</f>
        <v>0.46</v>
      </c>
      <c r="G360" s="83">
        <f t="shared" ref="G360:BG361" ca="1" si="187">G359*$C360</f>
        <v>30.397497575936658</v>
      </c>
      <c r="H360" s="83">
        <f t="shared" ca="1" si="187"/>
        <v>83.828942496004146</v>
      </c>
      <c r="I360" s="83">
        <f t="shared" ca="1" si="187"/>
        <v>154.6861253032057</v>
      </c>
      <c r="J360" s="83">
        <f t="shared" ca="1" si="187"/>
        <v>250.12973550421782</v>
      </c>
      <c r="K360" s="83">
        <f t="shared" ca="1" si="187"/>
        <v>328.59073039603152</v>
      </c>
      <c r="L360" s="83">
        <f t="shared" ca="1" si="187"/>
        <v>393.19105491105546</v>
      </c>
      <c r="M360" s="83">
        <f t="shared" ca="1" si="187"/>
        <v>455.49403303906792</v>
      </c>
      <c r="N360" s="83">
        <f t="shared" ca="1" si="187"/>
        <v>475.82171876949343</v>
      </c>
      <c r="O360" s="83">
        <f t="shared" ca="1" si="187"/>
        <v>459.39054269662302</v>
      </c>
      <c r="P360" s="83">
        <f t="shared" ca="1" si="187"/>
        <v>442.95936662375254</v>
      </c>
      <c r="Q360" s="83">
        <f t="shared" ca="1" si="187"/>
        <v>426.52819055088207</v>
      </c>
      <c r="R360" s="83">
        <f t="shared" ca="1" si="187"/>
        <v>410.0970144780116</v>
      </c>
      <c r="S360" s="83">
        <f t="shared" ca="1" si="187"/>
        <v>393.66583840514113</v>
      </c>
      <c r="T360" s="83">
        <f t="shared" ca="1" si="187"/>
        <v>377.23466233227066</v>
      </c>
      <c r="U360" s="83">
        <f t="shared" ca="1" si="187"/>
        <v>360.80348625940024</v>
      </c>
      <c r="V360" s="83">
        <f t="shared" ca="1" si="187"/>
        <v>344.37231018652977</v>
      </c>
      <c r="W360" s="83">
        <f t="shared" ca="1" si="187"/>
        <v>327.9411341136593</v>
      </c>
      <c r="X360" s="83">
        <f t="shared" ca="1" si="187"/>
        <v>311.50995804078883</v>
      </c>
      <c r="Y360" s="83">
        <f t="shared" ca="1" si="187"/>
        <v>295.07878196791836</v>
      </c>
      <c r="Z360" s="83">
        <f t="shared" ca="1" si="187"/>
        <v>278.64760589504789</v>
      </c>
      <c r="AA360" s="83">
        <f t="shared" ca="1" si="187"/>
        <v>262.21642982217747</v>
      </c>
      <c r="AB360" s="83">
        <f t="shared" ca="1" si="187"/>
        <v>245.78525374930697</v>
      </c>
      <c r="AC360" s="83">
        <f t="shared" ca="1" si="187"/>
        <v>229.35407767643653</v>
      </c>
      <c r="AD360" s="83">
        <f t="shared" ca="1" si="187"/>
        <v>212.92290160356606</v>
      </c>
      <c r="AE360" s="83">
        <f t="shared" ca="1" si="187"/>
        <v>196.49172553069559</v>
      </c>
      <c r="AF360" s="83">
        <f t="shared" ca="1" si="187"/>
        <v>180.06054945782515</v>
      </c>
      <c r="AG360" s="83">
        <f t="shared" ca="1" si="187"/>
        <v>163.62937338495468</v>
      </c>
      <c r="AH360" s="83">
        <f t="shared" ca="1" si="187"/>
        <v>147.1981973120842</v>
      </c>
      <c r="AI360" s="83">
        <f t="shared" ca="1" si="187"/>
        <v>130.76702123921373</v>
      </c>
      <c r="AJ360" s="83">
        <f t="shared" ca="1" si="187"/>
        <v>114.33584516634328</v>
      </c>
      <c r="AK360" s="83">
        <f t="shared" ca="1" si="187"/>
        <v>97.904669093472819</v>
      </c>
      <c r="AL360" s="83">
        <f t="shared" ca="1" si="187"/>
        <v>81.473493020602362</v>
      </c>
      <c r="AM360" s="83">
        <f t="shared" ca="1" si="187"/>
        <v>65.042316947731891</v>
      </c>
      <c r="AN360" s="83">
        <f t="shared" ca="1" si="187"/>
        <v>48.611140874861441</v>
      </c>
      <c r="AO360" s="83">
        <f t="shared" ca="1" si="187"/>
        <v>32.179964801990984</v>
      </c>
      <c r="AP360" s="83">
        <f t="shared" ca="1" si="187"/>
        <v>15.853237046973488</v>
      </c>
      <c r="AQ360" s="83">
        <f t="shared" ca="1" si="187"/>
        <v>3.8710486641954791</v>
      </c>
      <c r="AR360" s="83">
        <f t="shared" ca="1" si="187"/>
        <v>-2.614797267597169E-13</v>
      </c>
      <c r="AS360" s="83">
        <f t="shared" ca="1" si="187"/>
        <v>-2.614797267597169E-13</v>
      </c>
      <c r="AT360" s="83">
        <f t="shared" ca="1" si="187"/>
        <v>-2.614797267597169E-13</v>
      </c>
      <c r="AU360" s="83">
        <f t="shared" ca="1" si="187"/>
        <v>-2.614797267597169E-13</v>
      </c>
      <c r="AV360" s="83">
        <f t="shared" ca="1" si="187"/>
        <v>-2.614797267597169E-13</v>
      </c>
      <c r="AW360" s="83">
        <f t="shared" ca="1" si="187"/>
        <v>-2.614797267597169E-13</v>
      </c>
      <c r="AX360" s="83">
        <f t="shared" ca="1" si="187"/>
        <v>-2.614797267597169E-13</v>
      </c>
      <c r="AY360" s="83">
        <f t="shared" ca="1" si="187"/>
        <v>-2.614797267597169E-13</v>
      </c>
      <c r="AZ360" s="83">
        <f t="shared" ca="1" si="187"/>
        <v>-2.614797267597169E-13</v>
      </c>
      <c r="BA360" s="83">
        <f t="shared" ca="1" si="187"/>
        <v>-2.614797267597169E-13</v>
      </c>
      <c r="BB360" s="83">
        <f t="shared" ca="1" si="187"/>
        <v>-2.614797267597169E-13</v>
      </c>
      <c r="BC360" s="83">
        <f t="shared" ca="1" si="187"/>
        <v>-2.614797267597169E-13</v>
      </c>
      <c r="BD360" s="83">
        <f t="shared" ca="1" si="187"/>
        <v>-2.614797267597169E-13</v>
      </c>
      <c r="BE360" s="83">
        <f t="shared" ca="1" si="187"/>
        <v>-2.614797267597169E-13</v>
      </c>
      <c r="BF360" s="83">
        <f t="shared" ca="1" si="187"/>
        <v>-2.614797267597169E-13</v>
      </c>
      <c r="BG360" s="83">
        <f t="shared" ca="1" si="187"/>
        <v>-2.614797267597169E-13</v>
      </c>
      <c r="BH360" s="83">
        <f ca="1">BH359*$C360</f>
        <v>-2.614797267597169E-13</v>
      </c>
    </row>
    <row r="361" spans="1:61" x14ac:dyDescent="0.25">
      <c r="A361" s="200" t="s">
        <v>141</v>
      </c>
      <c r="B361" s="200"/>
      <c r="C361" s="147">
        <f>$C$99</f>
        <v>0.115</v>
      </c>
      <c r="G361" s="83">
        <f t="shared" ca="1" si="187"/>
        <v>3.4957122212327159</v>
      </c>
      <c r="H361" s="83">
        <f t="shared" ca="1" si="187"/>
        <v>9.6403283870404763</v>
      </c>
      <c r="I361" s="83">
        <f t="shared" ca="1" si="187"/>
        <v>17.788904409868657</v>
      </c>
      <c r="J361" s="83">
        <f t="shared" ca="1" si="187"/>
        <v>28.764919582985051</v>
      </c>
      <c r="K361" s="83">
        <f t="shared" ca="1" si="187"/>
        <v>37.787933995543625</v>
      </c>
      <c r="L361" s="83">
        <f t="shared" ca="1" si="187"/>
        <v>45.216971314771378</v>
      </c>
      <c r="M361" s="83">
        <f t="shared" ca="1" si="187"/>
        <v>52.381813799492811</v>
      </c>
      <c r="N361" s="83">
        <f t="shared" ca="1" si="187"/>
        <v>54.719497658491747</v>
      </c>
      <c r="O361" s="83">
        <f t="shared" ca="1" si="187"/>
        <v>52.829912410111646</v>
      </c>
      <c r="P361" s="83">
        <f t="shared" ca="1" si="187"/>
        <v>50.940327161731545</v>
      </c>
      <c r="Q361" s="83">
        <f t="shared" ca="1" si="187"/>
        <v>49.050741913351438</v>
      </c>
      <c r="R361" s="83">
        <f t="shared" ca="1" si="187"/>
        <v>47.161156664971337</v>
      </c>
      <c r="S361" s="83">
        <f t="shared" ca="1" si="187"/>
        <v>45.271571416591229</v>
      </c>
      <c r="T361" s="83">
        <f t="shared" ca="1" si="187"/>
        <v>43.381986168211128</v>
      </c>
      <c r="U361" s="83">
        <f t="shared" ca="1" si="187"/>
        <v>41.492400919831027</v>
      </c>
      <c r="V361" s="83">
        <f t="shared" ca="1" si="187"/>
        <v>39.602815671450927</v>
      </c>
      <c r="W361" s="83">
        <f t="shared" ca="1" si="187"/>
        <v>37.713230423070819</v>
      </c>
      <c r="X361" s="83">
        <f t="shared" ca="1" si="187"/>
        <v>35.823645174690718</v>
      </c>
      <c r="Y361" s="83">
        <f t="shared" ca="1" si="187"/>
        <v>33.93405992631061</v>
      </c>
      <c r="Z361" s="83">
        <f t="shared" ca="1" si="187"/>
        <v>32.044474677930509</v>
      </c>
      <c r="AA361" s="83">
        <f t="shared" ca="1" si="187"/>
        <v>30.154889429550412</v>
      </c>
      <c r="AB361" s="83">
        <f t="shared" ca="1" si="187"/>
        <v>28.265304181170304</v>
      </c>
      <c r="AC361" s="83">
        <f t="shared" ca="1" si="187"/>
        <v>26.375718932790203</v>
      </c>
      <c r="AD361" s="83">
        <f t="shared" ca="1" si="187"/>
        <v>24.486133684410099</v>
      </c>
      <c r="AE361" s="83">
        <f t="shared" ca="1" si="187"/>
        <v>22.596548436029995</v>
      </c>
      <c r="AF361" s="83">
        <f t="shared" ca="1" si="187"/>
        <v>20.706963187649894</v>
      </c>
      <c r="AG361" s="83">
        <f t="shared" ca="1" si="187"/>
        <v>18.81737793926979</v>
      </c>
      <c r="AH361" s="83">
        <f t="shared" ca="1" si="187"/>
        <v>16.927792690889685</v>
      </c>
      <c r="AI361" s="83">
        <f t="shared" ca="1" si="187"/>
        <v>15.038207442509579</v>
      </c>
      <c r="AJ361" s="83">
        <f t="shared" ca="1" si="187"/>
        <v>13.148622194129477</v>
      </c>
      <c r="AK361" s="83">
        <f t="shared" ca="1" si="187"/>
        <v>11.259036945749374</v>
      </c>
      <c r="AL361" s="83">
        <f t="shared" ca="1" si="187"/>
        <v>9.3694516973692714</v>
      </c>
      <c r="AM361" s="83">
        <f t="shared" ca="1" si="187"/>
        <v>7.479866448989168</v>
      </c>
      <c r="AN361" s="83">
        <f t="shared" ca="1" si="187"/>
        <v>5.5902812006090663</v>
      </c>
      <c r="AO361" s="83">
        <f t="shared" ca="1" si="187"/>
        <v>3.7006959522289633</v>
      </c>
      <c r="AP361" s="83">
        <f t="shared" ca="1" si="187"/>
        <v>1.8231222604019512</v>
      </c>
      <c r="AQ361" s="83">
        <f t="shared" ca="1" si="187"/>
        <v>0.44517059638248013</v>
      </c>
      <c r="AR361" s="83">
        <f t="shared" ca="1" si="187"/>
        <v>-3.0070168577367448E-14</v>
      </c>
      <c r="AS361" s="83">
        <f t="shared" ca="1" si="187"/>
        <v>-3.0070168577367448E-14</v>
      </c>
      <c r="AT361" s="83">
        <f t="shared" ca="1" si="187"/>
        <v>-3.0070168577367448E-14</v>
      </c>
      <c r="AU361" s="83">
        <f t="shared" ca="1" si="187"/>
        <v>-3.0070168577367448E-14</v>
      </c>
      <c r="AV361" s="83">
        <f t="shared" ca="1" si="187"/>
        <v>-3.0070168577367448E-14</v>
      </c>
      <c r="AW361" s="83">
        <f t="shared" ca="1" si="187"/>
        <v>-3.0070168577367448E-14</v>
      </c>
      <c r="AX361" s="83">
        <f t="shared" ca="1" si="187"/>
        <v>-3.0070168577367448E-14</v>
      </c>
      <c r="AY361" s="83">
        <f t="shared" ca="1" si="187"/>
        <v>-3.0070168577367448E-14</v>
      </c>
      <c r="AZ361" s="83">
        <f t="shared" ca="1" si="187"/>
        <v>-3.0070168577367448E-14</v>
      </c>
      <c r="BA361" s="83">
        <f t="shared" ca="1" si="187"/>
        <v>-3.0070168577367448E-14</v>
      </c>
      <c r="BB361" s="83">
        <f t="shared" ca="1" si="187"/>
        <v>-3.0070168577367448E-14</v>
      </c>
      <c r="BC361" s="83">
        <f t="shared" ca="1" si="187"/>
        <v>-3.0070168577367448E-14</v>
      </c>
      <c r="BD361" s="83">
        <f t="shared" ca="1" si="187"/>
        <v>-3.0070168577367448E-14</v>
      </c>
      <c r="BE361" s="83">
        <f t="shared" ca="1" si="187"/>
        <v>-3.0070168577367448E-14</v>
      </c>
      <c r="BF361" s="83">
        <f t="shared" ca="1" si="187"/>
        <v>-3.0070168577367448E-14</v>
      </c>
      <c r="BG361" s="83">
        <f t="shared" ca="1" si="187"/>
        <v>-3.0070168577367448E-14</v>
      </c>
      <c r="BH361" s="83">
        <f ca="1">BH360*$C361</f>
        <v>-3.0070168577367448E-14</v>
      </c>
    </row>
    <row r="363" spans="1:61" x14ac:dyDescent="0.25">
      <c r="A363" s="196" t="str">
        <f>A$27</f>
        <v>Fleet</v>
      </c>
      <c r="B363" s="196"/>
    </row>
    <row r="364" spans="1:61" x14ac:dyDescent="0.25">
      <c r="A364" s="197" t="s">
        <v>132</v>
      </c>
      <c r="B364" s="197"/>
      <c r="G364" s="171">
        <f>G$96</f>
        <v>0.95</v>
      </c>
      <c r="H364" s="171">
        <f t="shared" ref="H364:M364" si="188">H$96</f>
        <v>0.98</v>
      </c>
      <c r="I364" s="171">
        <f t="shared" si="188"/>
        <v>0.96</v>
      </c>
      <c r="J364" s="171">
        <f t="shared" si="188"/>
        <v>0.96</v>
      </c>
      <c r="K364" s="171">
        <f t="shared" si="188"/>
        <v>0.96</v>
      </c>
      <c r="L364" s="171">
        <f t="shared" si="188"/>
        <v>0.96</v>
      </c>
      <c r="M364" s="171">
        <f t="shared" si="188"/>
        <v>0.96</v>
      </c>
      <c r="N364" s="171"/>
    </row>
    <row r="365" spans="1:61" x14ac:dyDescent="0.25">
      <c r="A365" s="197" t="s">
        <v>109</v>
      </c>
      <c r="B365" s="197"/>
      <c r="D365" s="144">
        <f>SUM(G365:N365)</f>
        <v>281.64629335079997</v>
      </c>
      <c r="G365" s="144">
        <f>G$27*G364</f>
        <v>60.965553155999999</v>
      </c>
      <c r="H365" s="144">
        <f t="shared" ref="H365:N365" si="189">H$27*H364</f>
        <v>17.5802693724</v>
      </c>
      <c r="I365" s="144">
        <f t="shared" si="189"/>
        <v>67.879757635200008</v>
      </c>
      <c r="J365" s="144">
        <f t="shared" si="189"/>
        <v>45.461376000000001</v>
      </c>
      <c r="K365" s="144">
        <f t="shared" si="189"/>
        <v>31.919879471999998</v>
      </c>
      <c r="L365" s="144">
        <f t="shared" si="189"/>
        <v>28.520831923199999</v>
      </c>
      <c r="M365" s="144">
        <f t="shared" si="189"/>
        <v>29.318625791999999</v>
      </c>
      <c r="N365" s="144">
        <f t="shared" si="189"/>
        <v>0</v>
      </c>
    </row>
    <row r="366" spans="1:61" x14ac:dyDescent="0.25">
      <c r="A366" s="197" t="s">
        <v>110</v>
      </c>
      <c r="B366" s="197"/>
      <c r="G366" s="144">
        <f t="shared" ref="G366:N366" si="190">+F366+G365</f>
        <v>60.965553155999999</v>
      </c>
      <c r="H366" s="144">
        <f t="shared" si="190"/>
        <v>78.545822528399995</v>
      </c>
      <c r="I366" s="144">
        <f t="shared" si="190"/>
        <v>146.42558016359999</v>
      </c>
      <c r="J366" s="144">
        <f t="shared" si="190"/>
        <v>191.88695616359999</v>
      </c>
      <c r="K366" s="144">
        <f t="shared" si="190"/>
        <v>223.80683563559998</v>
      </c>
      <c r="L366" s="144">
        <f t="shared" si="190"/>
        <v>252.32766755879999</v>
      </c>
      <c r="M366" s="144">
        <f t="shared" si="190"/>
        <v>281.64629335079997</v>
      </c>
      <c r="N366" s="144">
        <f t="shared" si="190"/>
        <v>281.64629335079997</v>
      </c>
    </row>
    <row r="367" spans="1:61" x14ac:dyDescent="0.25">
      <c r="A367" s="197"/>
      <c r="B367" s="197"/>
    </row>
    <row r="368" spans="1:61" x14ac:dyDescent="0.25">
      <c r="A368" s="198" t="s">
        <v>111</v>
      </c>
      <c r="B368" s="198"/>
      <c r="G368" s="144">
        <f t="shared" ref="G368:BH368" si="191">F371</f>
        <v>0</v>
      </c>
      <c r="H368" s="144">
        <f t="shared" si="191"/>
        <v>59.136586561320001</v>
      </c>
      <c r="I368" s="144">
        <f t="shared" si="191"/>
        <v>74.360481257868003</v>
      </c>
      <c r="J368" s="144">
        <f t="shared" si="191"/>
        <v>137.84747148816001</v>
      </c>
      <c r="K368" s="144">
        <f t="shared" si="191"/>
        <v>177.55223880325201</v>
      </c>
      <c r="L368" s="144">
        <f t="shared" si="191"/>
        <v>202.75791320618401</v>
      </c>
      <c r="M368" s="144">
        <f t="shared" si="191"/>
        <v>223.70891510262001</v>
      </c>
      <c r="N368" s="144">
        <f t="shared" si="191"/>
        <v>244.57815209409603</v>
      </c>
      <c r="O368" s="144">
        <f t="shared" si="191"/>
        <v>236.12876329357204</v>
      </c>
      <c r="P368" s="144">
        <f t="shared" si="191"/>
        <v>227.67937449304804</v>
      </c>
      <c r="Q368" s="144">
        <f t="shared" si="191"/>
        <v>219.22998569252405</v>
      </c>
      <c r="R368" s="144">
        <f t="shared" si="191"/>
        <v>210.78059689200006</v>
      </c>
      <c r="S368" s="144">
        <f t="shared" si="191"/>
        <v>202.33120809147607</v>
      </c>
      <c r="T368" s="144">
        <f t="shared" si="191"/>
        <v>193.88181929095208</v>
      </c>
      <c r="U368" s="144">
        <f t="shared" si="191"/>
        <v>185.43243049042809</v>
      </c>
      <c r="V368" s="144">
        <f t="shared" si="191"/>
        <v>176.9830416899041</v>
      </c>
      <c r="W368" s="144">
        <f t="shared" si="191"/>
        <v>168.53365288938011</v>
      </c>
      <c r="X368" s="144">
        <f t="shared" si="191"/>
        <v>160.08426408885612</v>
      </c>
      <c r="Y368" s="144">
        <f t="shared" si="191"/>
        <v>151.63487528833213</v>
      </c>
      <c r="Z368" s="144">
        <f t="shared" si="191"/>
        <v>143.18548648780813</v>
      </c>
      <c r="AA368" s="144">
        <f t="shared" si="191"/>
        <v>134.73609768728414</v>
      </c>
      <c r="AB368" s="144">
        <f t="shared" si="191"/>
        <v>126.28670888676015</v>
      </c>
      <c r="AC368" s="144">
        <f t="shared" si="191"/>
        <v>117.83732008623616</v>
      </c>
      <c r="AD368" s="144">
        <f t="shared" si="191"/>
        <v>109.38793128571217</v>
      </c>
      <c r="AE368" s="144">
        <f t="shared" si="191"/>
        <v>100.93854248518818</v>
      </c>
      <c r="AF368" s="144">
        <f t="shared" si="191"/>
        <v>92.489153684664188</v>
      </c>
      <c r="AG368" s="144">
        <f t="shared" si="191"/>
        <v>84.039764884140197</v>
      </c>
      <c r="AH368" s="144">
        <f t="shared" si="191"/>
        <v>75.590376083616206</v>
      </c>
      <c r="AI368" s="144">
        <f t="shared" si="191"/>
        <v>67.140987283092215</v>
      </c>
      <c r="AJ368" s="144">
        <f t="shared" si="191"/>
        <v>58.691598482568217</v>
      </c>
      <c r="AK368" s="144">
        <f t="shared" si="191"/>
        <v>50.242209682044219</v>
      </c>
      <c r="AL368" s="144">
        <f t="shared" si="191"/>
        <v>41.792820881520221</v>
      </c>
      <c r="AM368" s="144">
        <f t="shared" si="191"/>
        <v>33.343432080996223</v>
      </c>
      <c r="AN368" s="144">
        <f t="shared" si="191"/>
        <v>24.894043280472225</v>
      </c>
      <c r="AO368" s="144">
        <f t="shared" si="191"/>
        <v>16.444654479948227</v>
      </c>
      <c r="AP368" s="144">
        <f t="shared" si="191"/>
        <v>7.9952656794242287</v>
      </c>
      <c r="AQ368" s="144">
        <f t="shared" si="191"/>
        <v>6.3948846218409017E-14</v>
      </c>
      <c r="AR368" s="144">
        <f t="shared" si="191"/>
        <v>6.3948846218409017E-14</v>
      </c>
      <c r="AS368" s="144">
        <f t="shared" si="191"/>
        <v>6.3948846218409017E-14</v>
      </c>
      <c r="AT368" s="144">
        <f t="shared" si="191"/>
        <v>6.3948846218409017E-14</v>
      </c>
      <c r="AU368" s="144">
        <f t="shared" si="191"/>
        <v>6.3948846218409017E-14</v>
      </c>
      <c r="AV368" s="144">
        <f t="shared" si="191"/>
        <v>6.3948846218409017E-14</v>
      </c>
      <c r="AW368" s="144">
        <f t="shared" si="191"/>
        <v>6.3948846218409017E-14</v>
      </c>
      <c r="AX368" s="144">
        <f t="shared" si="191"/>
        <v>6.3948846218409017E-14</v>
      </c>
      <c r="AY368" s="144">
        <f t="shared" si="191"/>
        <v>6.3948846218409017E-14</v>
      </c>
      <c r="AZ368" s="144">
        <f t="shared" si="191"/>
        <v>6.3948846218409017E-14</v>
      </c>
      <c r="BA368" s="144">
        <f t="shared" si="191"/>
        <v>6.3948846218409017E-14</v>
      </c>
      <c r="BB368" s="144">
        <f t="shared" si="191"/>
        <v>6.3948846218409017E-14</v>
      </c>
      <c r="BC368" s="144">
        <f t="shared" si="191"/>
        <v>6.3948846218409017E-14</v>
      </c>
      <c r="BD368" s="144">
        <f t="shared" si="191"/>
        <v>6.3948846218409017E-14</v>
      </c>
      <c r="BE368" s="144">
        <f t="shared" si="191"/>
        <v>6.3948846218409017E-14</v>
      </c>
      <c r="BF368" s="144">
        <f t="shared" si="191"/>
        <v>6.3948846218409017E-14</v>
      </c>
      <c r="BG368" s="144">
        <f t="shared" si="191"/>
        <v>6.3948846218409017E-14</v>
      </c>
      <c r="BH368" s="144">
        <f t="shared" si="191"/>
        <v>6.3948846218409017E-14</v>
      </c>
      <c r="BI368" s="144"/>
    </row>
    <row r="369" spans="1:61" x14ac:dyDescent="0.25">
      <c r="A369" s="198" t="s">
        <v>112</v>
      </c>
      <c r="B369" s="198"/>
      <c r="D369" s="144">
        <f>SUM(G369:N369)</f>
        <v>281.64629335079997</v>
      </c>
      <c r="E369" s="144"/>
      <c r="F369" s="144"/>
      <c r="G369" s="144">
        <f>G365</f>
        <v>60.965553155999999</v>
      </c>
      <c r="H369" s="144">
        <f>H365</f>
        <v>17.5802693724</v>
      </c>
      <c r="I369" s="144">
        <f>I365</f>
        <v>67.879757635200008</v>
      </c>
      <c r="J369" s="144">
        <f t="shared" ref="J369:BH369" si="192">J365</f>
        <v>45.461376000000001</v>
      </c>
      <c r="K369" s="144">
        <f t="shared" si="192"/>
        <v>31.919879471999998</v>
      </c>
      <c r="L369" s="144">
        <f t="shared" si="192"/>
        <v>28.520831923199999</v>
      </c>
      <c r="M369" s="144">
        <f t="shared" si="192"/>
        <v>29.318625791999999</v>
      </c>
      <c r="N369" s="144">
        <f t="shared" si="192"/>
        <v>0</v>
      </c>
      <c r="O369" s="144">
        <f t="shared" si="192"/>
        <v>0</v>
      </c>
      <c r="P369" s="144">
        <f t="shared" si="192"/>
        <v>0</v>
      </c>
      <c r="Q369" s="144">
        <f t="shared" si="192"/>
        <v>0</v>
      </c>
      <c r="R369" s="144">
        <f t="shared" si="192"/>
        <v>0</v>
      </c>
      <c r="S369" s="144">
        <f t="shared" si="192"/>
        <v>0</v>
      </c>
      <c r="T369" s="144">
        <f t="shared" si="192"/>
        <v>0</v>
      </c>
      <c r="U369" s="144">
        <f t="shared" si="192"/>
        <v>0</v>
      </c>
      <c r="V369" s="144">
        <f t="shared" si="192"/>
        <v>0</v>
      </c>
      <c r="W369" s="144">
        <f t="shared" si="192"/>
        <v>0</v>
      </c>
      <c r="X369" s="144">
        <f t="shared" si="192"/>
        <v>0</v>
      </c>
      <c r="Y369" s="144">
        <f t="shared" si="192"/>
        <v>0</v>
      </c>
      <c r="Z369" s="144">
        <f t="shared" si="192"/>
        <v>0</v>
      </c>
      <c r="AA369" s="144">
        <f t="shared" si="192"/>
        <v>0</v>
      </c>
      <c r="AB369" s="144">
        <f t="shared" si="192"/>
        <v>0</v>
      </c>
      <c r="AC369" s="144">
        <f t="shared" si="192"/>
        <v>0</v>
      </c>
      <c r="AD369" s="144">
        <f t="shared" si="192"/>
        <v>0</v>
      </c>
      <c r="AE369" s="144">
        <f t="shared" si="192"/>
        <v>0</v>
      </c>
      <c r="AF369" s="144">
        <f t="shared" si="192"/>
        <v>0</v>
      </c>
      <c r="AG369" s="144">
        <f t="shared" si="192"/>
        <v>0</v>
      </c>
      <c r="AH369" s="144">
        <f t="shared" si="192"/>
        <v>0</v>
      </c>
      <c r="AI369" s="144">
        <f t="shared" si="192"/>
        <v>0</v>
      </c>
      <c r="AJ369" s="144">
        <f t="shared" si="192"/>
        <v>0</v>
      </c>
      <c r="AK369" s="144">
        <f t="shared" si="192"/>
        <v>0</v>
      </c>
      <c r="AL369" s="144">
        <f t="shared" si="192"/>
        <v>0</v>
      </c>
      <c r="AM369" s="144">
        <f t="shared" si="192"/>
        <v>0</v>
      </c>
      <c r="AN369" s="144">
        <f t="shared" si="192"/>
        <v>0</v>
      </c>
      <c r="AO369" s="144">
        <f t="shared" si="192"/>
        <v>0</v>
      </c>
      <c r="AP369" s="144">
        <f t="shared" si="192"/>
        <v>0</v>
      </c>
      <c r="AQ369" s="144">
        <f t="shared" si="192"/>
        <v>0</v>
      </c>
      <c r="AR369" s="144">
        <f t="shared" si="192"/>
        <v>0</v>
      </c>
      <c r="AS369" s="144">
        <f t="shared" si="192"/>
        <v>0</v>
      </c>
      <c r="AT369" s="144">
        <f t="shared" si="192"/>
        <v>0</v>
      </c>
      <c r="AU369" s="144">
        <f t="shared" si="192"/>
        <v>0</v>
      </c>
      <c r="AV369" s="144">
        <f t="shared" si="192"/>
        <v>0</v>
      </c>
      <c r="AW369" s="144">
        <f t="shared" si="192"/>
        <v>0</v>
      </c>
      <c r="AX369" s="144">
        <f t="shared" si="192"/>
        <v>0</v>
      </c>
      <c r="AY369" s="144">
        <f t="shared" si="192"/>
        <v>0</v>
      </c>
      <c r="AZ369" s="144">
        <f t="shared" si="192"/>
        <v>0</v>
      </c>
      <c r="BA369" s="144">
        <f t="shared" si="192"/>
        <v>0</v>
      </c>
      <c r="BB369" s="144">
        <f t="shared" si="192"/>
        <v>0</v>
      </c>
      <c r="BC369" s="144">
        <f t="shared" si="192"/>
        <v>0</v>
      </c>
      <c r="BD369" s="144">
        <f t="shared" si="192"/>
        <v>0</v>
      </c>
      <c r="BE369" s="144">
        <f t="shared" si="192"/>
        <v>0</v>
      </c>
      <c r="BF369" s="144">
        <f t="shared" si="192"/>
        <v>0</v>
      </c>
      <c r="BG369" s="144">
        <f t="shared" si="192"/>
        <v>0</v>
      </c>
      <c r="BH369" s="144">
        <f t="shared" si="192"/>
        <v>0</v>
      </c>
      <c r="BI369" s="144"/>
    </row>
    <row r="370" spans="1:61" x14ac:dyDescent="0.25">
      <c r="A370" s="198" t="s">
        <v>113</v>
      </c>
      <c r="B370" s="198"/>
      <c r="C370" s="147">
        <f>C27</f>
        <v>0.03</v>
      </c>
      <c r="D370" s="144">
        <f>SUM(G370:BH370)</f>
        <v>-281.64629335079997</v>
      </c>
      <c r="G370" s="144">
        <f>MAX(-SUM($F365:G365)*$C370,-SUM($F365:G365)-SUM($E370:F370))</f>
        <v>-1.8289665946799998</v>
      </c>
      <c r="H370" s="144">
        <f>MAX(-SUM($F365:H365)*$C370,-SUM($F365:H365)-SUM($E370:G370))</f>
        <v>-2.3563746758519999</v>
      </c>
      <c r="I370" s="144">
        <f>MAX(-SUM($F365:I365)*$C370,-SUM($F365:I365)-SUM($E370:H370))</f>
        <v>-4.3927674049079997</v>
      </c>
      <c r="J370" s="144">
        <f>MAX(-SUM($F365:J365)*$C370,-SUM($F365:J365)-SUM($E370:I370))</f>
        <v>-5.7566086849079996</v>
      </c>
      <c r="K370" s="144">
        <f>MAX(-SUM($F365:K365)*$C370,-SUM($F365:K365)-SUM($E370:J370))</f>
        <v>-6.7142050690679991</v>
      </c>
      <c r="L370" s="144">
        <f>MAX(-SUM($F365:L365)*$C370,-SUM($F365:L365)-SUM($E370:K370))</f>
        <v>-7.5698300267639995</v>
      </c>
      <c r="M370" s="144">
        <f>MAX(-SUM($F365:M365)*$C370,-SUM($F365:M365)-SUM($E370:L370))</f>
        <v>-8.4493888005239981</v>
      </c>
      <c r="N370" s="144">
        <f>MAX(-SUM($F365:N365)*$C370,-SUM($F365:N365)-SUM($E370:M370))</f>
        <v>-8.4493888005239981</v>
      </c>
      <c r="O370" s="144">
        <f>MAX(-SUM($F365:O365)*$C370,-SUM($F365:O365)-SUM($E370:N370))</f>
        <v>-8.4493888005239981</v>
      </c>
      <c r="P370" s="144">
        <f>MAX(-SUM($F365:P365)*$C370,-SUM($F365:P365)-SUM($E370:O370))</f>
        <v>-8.4493888005239981</v>
      </c>
      <c r="Q370" s="144">
        <f>MAX(-SUM($F365:Q365)*$C370,-SUM($F365:Q365)-SUM($E370:P370))</f>
        <v>-8.4493888005239981</v>
      </c>
      <c r="R370" s="144">
        <f>MAX(-SUM($F365:R365)*$C370,-SUM($F365:R365)-SUM($E370:Q370))</f>
        <v>-8.4493888005239981</v>
      </c>
      <c r="S370" s="144">
        <f>MAX(-SUM($F365:S365)*$C370,-SUM($F365:S365)-SUM($E370:R370))</f>
        <v>-8.4493888005239981</v>
      </c>
      <c r="T370" s="144">
        <f>MAX(-SUM($F365:T365)*$C370,-SUM($F365:T365)-SUM($E370:S370))</f>
        <v>-8.4493888005239981</v>
      </c>
      <c r="U370" s="144">
        <f>MAX(-SUM($F365:U365)*$C370,-SUM($F365:U365)-SUM($E370:T370))</f>
        <v>-8.4493888005239981</v>
      </c>
      <c r="V370" s="144">
        <f>MAX(-SUM($F365:V365)*$C370,-SUM($F365:V365)-SUM($E370:U370))</f>
        <v>-8.4493888005239981</v>
      </c>
      <c r="W370" s="144">
        <f>MAX(-SUM($F365:W365)*$C370,-SUM($F365:W365)-SUM($E370:V370))</f>
        <v>-8.4493888005239981</v>
      </c>
      <c r="X370" s="144">
        <f>MAX(-SUM($F365:X365)*$C370,-SUM($F365:X365)-SUM($E370:W370))</f>
        <v>-8.4493888005239981</v>
      </c>
      <c r="Y370" s="144">
        <f>MAX(-SUM($F365:Y365)*$C370,-SUM($F365:Y365)-SUM($E370:X370))</f>
        <v>-8.4493888005239981</v>
      </c>
      <c r="Z370" s="144">
        <f>MAX(-SUM($F365:Z365)*$C370,-SUM($F365:Z365)-SUM($E370:Y370))</f>
        <v>-8.4493888005239981</v>
      </c>
      <c r="AA370" s="144">
        <f>MAX(-SUM($F365:AA365)*$C370,-SUM($F365:AA365)-SUM($E370:Z370))</f>
        <v>-8.4493888005239981</v>
      </c>
      <c r="AB370" s="144">
        <f>MAX(-SUM($F365:AB365)*$C370,-SUM($F365:AB365)-SUM($E370:AA370))</f>
        <v>-8.4493888005239981</v>
      </c>
      <c r="AC370" s="144">
        <f>MAX(-SUM($F365:AC365)*$C370,-SUM($F365:AC365)-SUM($E370:AB370))</f>
        <v>-8.4493888005239981</v>
      </c>
      <c r="AD370" s="144">
        <f>MAX(-SUM($F365:AD365)*$C370,-SUM($F365:AD365)-SUM($E370:AC370))</f>
        <v>-8.4493888005239981</v>
      </c>
      <c r="AE370" s="144">
        <f>MAX(-SUM($F365:AE365)*$C370,-SUM($F365:AE365)-SUM($E370:AD370))</f>
        <v>-8.4493888005239981</v>
      </c>
      <c r="AF370" s="144">
        <f>MAX(-SUM($F365:AF365)*$C370,-SUM($F365:AF365)-SUM($E370:AE370))</f>
        <v>-8.4493888005239981</v>
      </c>
      <c r="AG370" s="144">
        <f>MAX(-SUM($F365:AG365)*$C370,-SUM($F365:AG365)-SUM($E370:AF370))</f>
        <v>-8.4493888005239981</v>
      </c>
      <c r="AH370" s="144">
        <f>MAX(-SUM($F365:AH365)*$C370,-SUM($F365:AH365)-SUM($E370:AG370))</f>
        <v>-8.4493888005239981</v>
      </c>
      <c r="AI370" s="144">
        <f>MAX(-SUM($F365:AI365)*$C370,-SUM($F365:AI365)-SUM($E370:AH370))</f>
        <v>-8.4493888005239981</v>
      </c>
      <c r="AJ370" s="144">
        <f>MAX(-SUM($F365:AJ365)*$C370,-SUM($F365:AJ365)-SUM($E370:AI370))</f>
        <v>-8.4493888005239981</v>
      </c>
      <c r="AK370" s="144">
        <f>MAX(-SUM($F365:AK365)*$C370,-SUM($F365:AK365)-SUM($E370:AJ370))</f>
        <v>-8.4493888005239981</v>
      </c>
      <c r="AL370" s="144">
        <f>MAX(-SUM($F365:AL365)*$C370,-SUM($F365:AL365)-SUM($E370:AK370))</f>
        <v>-8.4493888005239981</v>
      </c>
      <c r="AM370" s="144">
        <f>MAX(-SUM($F365:AM365)*$C370,-SUM($F365:AM365)-SUM($E370:AL370))</f>
        <v>-8.4493888005239981</v>
      </c>
      <c r="AN370" s="144">
        <f>MAX(-SUM($F365:AN365)*$C370,-SUM($F365:AN365)-SUM($E370:AM370))</f>
        <v>-8.4493888005239981</v>
      </c>
      <c r="AO370" s="144">
        <f>MAX(-SUM($F365:AO365)*$C370,-SUM($F365:AO365)-SUM($E370:AN370))</f>
        <v>-8.4493888005239981</v>
      </c>
      <c r="AP370" s="144">
        <f>MAX(-SUM($F365:AP365)*$C370,-SUM($F365:AP365)-SUM($E370:AO370))</f>
        <v>-7.9952656794241648</v>
      </c>
      <c r="AQ370" s="144">
        <f>MAX(-SUM($F365:AQ365)*$C370,-SUM($F365:AQ365)-SUM($E370:AP370))</f>
        <v>0</v>
      </c>
      <c r="AR370" s="144">
        <f>MAX(-SUM($F365:AR365)*$C370,-SUM($F365:AR365)-SUM($E370:AQ370))</f>
        <v>0</v>
      </c>
      <c r="AS370" s="144">
        <f>MAX(-SUM($F365:AS365)*$C370,-SUM($F365:AS365)-SUM($E370:AR370))</f>
        <v>0</v>
      </c>
      <c r="AT370" s="144">
        <f>MAX(-SUM($F365:AT365)*$C370,-SUM($F365:AT365)-SUM($E370:AS370))</f>
        <v>0</v>
      </c>
      <c r="AU370" s="144">
        <f>MAX(-SUM($F365:AU365)*$C370,-SUM($F365:AU365)-SUM($E370:AT370))</f>
        <v>0</v>
      </c>
      <c r="AV370" s="144">
        <f>MAX(-SUM($F365:AV365)*$C370,-SUM($F365:AV365)-SUM($E370:AU370))</f>
        <v>0</v>
      </c>
      <c r="AW370" s="144">
        <f>MAX(-SUM($F365:AW365)*$C370,-SUM($F365:AW365)-SUM($E370:AV370))</f>
        <v>0</v>
      </c>
      <c r="AX370" s="144">
        <f>MAX(-SUM($F365:AX365)*$C370,-SUM($F365:AX365)-SUM($E370:AW370))</f>
        <v>0</v>
      </c>
      <c r="AY370" s="144">
        <f>MAX(-SUM($F365:AY365)*$C370,-SUM($F365:AY365)-SUM($E370:AX370))</f>
        <v>0</v>
      </c>
      <c r="AZ370" s="144">
        <f>MAX(-SUM($F365:AZ365)*$C370,-SUM($F365:AZ365)-SUM($E370:AY370))</f>
        <v>0</v>
      </c>
      <c r="BA370" s="144">
        <f>MAX(-SUM($F365:BA365)*$C370,-SUM($F365:BA365)-SUM($E370:AZ370))</f>
        <v>0</v>
      </c>
      <c r="BB370" s="144">
        <f>MAX(-SUM($F365:BB365)*$C370,-SUM($F365:BB365)-SUM($E370:BA370))</f>
        <v>0</v>
      </c>
      <c r="BC370" s="144">
        <f>MAX(-SUM($F365:BC365)*$C370,-SUM($F365:BC365)-SUM($E370:BB370))</f>
        <v>0</v>
      </c>
      <c r="BD370" s="144">
        <f>MAX(-SUM($F365:BD365)*$C370,-SUM($F365:BD365)-SUM($E370:BC370))</f>
        <v>0</v>
      </c>
      <c r="BE370" s="144">
        <f>MAX(-SUM($F365:BE365)*$C370,-SUM($F365:BE365)-SUM($E370:BD370))</f>
        <v>0</v>
      </c>
      <c r="BF370" s="144">
        <f>MAX(-SUM($F365:BF365)*$C370,-SUM($F365:BF365)-SUM($E370:BE370))</f>
        <v>0</v>
      </c>
      <c r="BG370" s="144">
        <f>MAX(-SUM($F365:BG365)*$C370,-SUM($F365:BG365)-SUM($E370:BF370))</f>
        <v>0</v>
      </c>
      <c r="BH370" s="144">
        <f>MAX(-SUM($F365:BH365)*$C370,-SUM($F365:BH365)-SUM($E370:BG370))</f>
        <v>0</v>
      </c>
      <c r="BI370" s="144"/>
    </row>
    <row r="371" spans="1:61" x14ac:dyDescent="0.25">
      <c r="A371" s="199" t="s">
        <v>114</v>
      </c>
      <c r="B371" s="199"/>
      <c r="D371" s="92">
        <f>SUM(D368:D370)</f>
        <v>0</v>
      </c>
      <c r="G371" s="92">
        <f>SUM(G368:G370)</f>
        <v>59.136586561320001</v>
      </c>
      <c r="H371" s="92">
        <f>SUM(H368:H370)</f>
        <v>74.360481257868003</v>
      </c>
      <c r="I371" s="92">
        <f>SUM(I368:I370)</f>
        <v>137.84747148816001</v>
      </c>
      <c r="J371" s="92">
        <f t="shared" ref="J371:BH371" si="193">SUM(J368:J370)</f>
        <v>177.55223880325201</v>
      </c>
      <c r="K371" s="92">
        <f t="shared" si="193"/>
        <v>202.75791320618401</v>
      </c>
      <c r="L371" s="92">
        <f t="shared" si="193"/>
        <v>223.70891510262001</v>
      </c>
      <c r="M371" s="92">
        <f t="shared" si="193"/>
        <v>244.57815209409603</v>
      </c>
      <c r="N371" s="92">
        <f t="shared" si="193"/>
        <v>236.12876329357204</v>
      </c>
      <c r="O371" s="92">
        <f t="shared" si="193"/>
        <v>227.67937449304804</v>
      </c>
      <c r="P371" s="92">
        <f t="shared" si="193"/>
        <v>219.22998569252405</v>
      </c>
      <c r="Q371" s="92">
        <f t="shared" si="193"/>
        <v>210.78059689200006</v>
      </c>
      <c r="R371" s="92">
        <f t="shared" si="193"/>
        <v>202.33120809147607</v>
      </c>
      <c r="S371" s="92">
        <f t="shared" si="193"/>
        <v>193.88181929095208</v>
      </c>
      <c r="T371" s="92">
        <f t="shared" si="193"/>
        <v>185.43243049042809</v>
      </c>
      <c r="U371" s="92">
        <f t="shared" si="193"/>
        <v>176.9830416899041</v>
      </c>
      <c r="V371" s="92">
        <f t="shared" si="193"/>
        <v>168.53365288938011</v>
      </c>
      <c r="W371" s="92">
        <f t="shared" si="193"/>
        <v>160.08426408885612</v>
      </c>
      <c r="X371" s="92">
        <f t="shared" si="193"/>
        <v>151.63487528833213</v>
      </c>
      <c r="Y371" s="92">
        <f t="shared" si="193"/>
        <v>143.18548648780813</v>
      </c>
      <c r="Z371" s="92">
        <f t="shared" si="193"/>
        <v>134.73609768728414</v>
      </c>
      <c r="AA371" s="92">
        <f t="shared" si="193"/>
        <v>126.28670888676015</v>
      </c>
      <c r="AB371" s="92">
        <f t="shared" si="193"/>
        <v>117.83732008623616</v>
      </c>
      <c r="AC371" s="92">
        <f t="shared" si="193"/>
        <v>109.38793128571217</v>
      </c>
      <c r="AD371" s="92">
        <f t="shared" si="193"/>
        <v>100.93854248518818</v>
      </c>
      <c r="AE371" s="92">
        <f t="shared" si="193"/>
        <v>92.489153684664188</v>
      </c>
      <c r="AF371" s="92">
        <f t="shared" si="193"/>
        <v>84.039764884140197</v>
      </c>
      <c r="AG371" s="92">
        <f t="shared" si="193"/>
        <v>75.590376083616206</v>
      </c>
      <c r="AH371" s="92">
        <f t="shared" si="193"/>
        <v>67.140987283092215</v>
      </c>
      <c r="AI371" s="92">
        <f t="shared" si="193"/>
        <v>58.691598482568217</v>
      </c>
      <c r="AJ371" s="92">
        <f t="shared" si="193"/>
        <v>50.242209682044219</v>
      </c>
      <c r="AK371" s="92">
        <f t="shared" si="193"/>
        <v>41.792820881520221</v>
      </c>
      <c r="AL371" s="92">
        <f t="shared" si="193"/>
        <v>33.343432080996223</v>
      </c>
      <c r="AM371" s="92">
        <f t="shared" si="193"/>
        <v>24.894043280472225</v>
      </c>
      <c r="AN371" s="92">
        <f t="shared" si="193"/>
        <v>16.444654479948227</v>
      </c>
      <c r="AO371" s="92">
        <f t="shared" si="193"/>
        <v>7.9952656794242287</v>
      </c>
      <c r="AP371" s="92">
        <f t="shared" si="193"/>
        <v>6.3948846218409017E-14</v>
      </c>
      <c r="AQ371" s="92">
        <f t="shared" si="193"/>
        <v>6.3948846218409017E-14</v>
      </c>
      <c r="AR371" s="92">
        <f t="shared" si="193"/>
        <v>6.3948846218409017E-14</v>
      </c>
      <c r="AS371" s="92">
        <f t="shared" si="193"/>
        <v>6.3948846218409017E-14</v>
      </c>
      <c r="AT371" s="92">
        <f t="shared" si="193"/>
        <v>6.3948846218409017E-14</v>
      </c>
      <c r="AU371" s="92">
        <f t="shared" si="193"/>
        <v>6.3948846218409017E-14</v>
      </c>
      <c r="AV371" s="92">
        <f t="shared" si="193"/>
        <v>6.3948846218409017E-14</v>
      </c>
      <c r="AW371" s="92">
        <f t="shared" si="193"/>
        <v>6.3948846218409017E-14</v>
      </c>
      <c r="AX371" s="92">
        <f t="shared" si="193"/>
        <v>6.3948846218409017E-14</v>
      </c>
      <c r="AY371" s="92">
        <f t="shared" si="193"/>
        <v>6.3948846218409017E-14</v>
      </c>
      <c r="AZ371" s="92">
        <f t="shared" si="193"/>
        <v>6.3948846218409017E-14</v>
      </c>
      <c r="BA371" s="92">
        <f t="shared" si="193"/>
        <v>6.3948846218409017E-14</v>
      </c>
      <c r="BB371" s="92">
        <f t="shared" si="193"/>
        <v>6.3948846218409017E-14</v>
      </c>
      <c r="BC371" s="92">
        <f t="shared" si="193"/>
        <v>6.3948846218409017E-14</v>
      </c>
      <c r="BD371" s="92">
        <f t="shared" si="193"/>
        <v>6.3948846218409017E-14</v>
      </c>
      <c r="BE371" s="92">
        <f t="shared" si="193"/>
        <v>6.3948846218409017E-14</v>
      </c>
      <c r="BF371" s="92">
        <f t="shared" si="193"/>
        <v>6.3948846218409017E-14</v>
      </c>
      <c r="BG371" s="92">
        <f t="shared" si="193"/>
        <v>6.3948846218409017E-14</v>
      </c>
      <c r="BH371" s="92">
        <f t="shared" si="193"/>
        <v>6.3948846218409017E-14</v>
      </c>
    </row>
    <row r="372" spans="1:61" x14ac:dyDescent="0.25">
      <c r="A372" s="197"/>
      <c r="B372" s="197"/>
    </row>
    <row r="373" spans="1:61" x14ac:dyDescent="0.25">
      <c r="A373" s="197" t="s">
        <v>115</v>
      </c>
      <c r="B373" s="197"/>
      <c r="G373" s="83">
        <f>G371</f>
        <v>59.136586561320001</v>
      </c>
      <c r="H373" s="83">
        <f>H371</f>
        <v>74.360481257868003</v>
      </c>
      <c r="I373" s="83">
        <f>I371</f>
        <v>137.84747148816001</v>
      </c>
      <c r="J373" s="83">
        <f>J371</f>
        <v>177.55223880325201</v>
      </c>
      <c r="K373" s="83">
        <f t="shared" ref="K373:BH373" si="194">K371</f>
        <v>202.75791320618401</v>
      </c>
      <c r="L373" s="83">
        <f t="shared" si="194"/>
        <v>223.70891510262001</v>
      </c>
      <c r="M373" s="83">
        <f t="shared" si="194"/>
        <v>244.57815209409603</v>
      </c>
      <c r="N373" s="83">
        <f t="shared" si="194"/>
        <v>236.12876329357204</v>
      </c>
      <c r="O373" s="83">
        <f t="shared" si="194"/>
        <v>227.67937449304804</v>
      </c>
      <c r="P373" s="83">
        <f t="shared" si="194"/>
        <v>219.22998569252405</v>
      </c>
      <c r="Q373" s="83">
        <f t="shared" si="194"/>
        <v>210.78059689200006</v>
      </c>
      <c r="R373" s="83">
        <f t="shared" si="194"/>
        <v>202.33120809147607</v>
      </c>
      <c r="S373" s="83">
        <f t="shared" si="194"/>
        <v>193.88181929095208</v>
      </c>
      <c r="T373" s="83">
        <f t="shared" si="194"/>
        <v>185.43243049042809</v>
      </c>
      <c r="U373" s="83">
        <f t="shared" si="194"/>
        <v>176.9830416899041</v>
      </c>
      <c r="V373" s="83">
        <f t="shared" si="194"/>
        <v>168.53365288938011</v>
      </c>
      <c r="W373" s="83">
        <f t="shared" si="194"/>
        <v>160.08426408885612</v>
      </c>
      <c r="X373" s="83">
        <f t="shared" si="194"/>
        <v>151.63487528833213</v>
      </c>
      <c r="Y373" s="83">
        <f t="shared" si="194"/>
        <v>143.18548648780813</v>
      </c>
      <c r="Z373" s="83">
        <f t="shared" si="194"/>
        <v>134.73609768728414</v>
      </c>
      <c r="AA373" s="83">
        <f t="shared" si="194"/>
        <v>126.28670888676015</v>
      </c>
      <c r="AB373" s="83">
        <f t="shared" si="194"/>
        <v>117.83732008623616</v>
      </c>
      <c r="AC373" s="83">
        <f t="shared" si="194"/>
        <v>109.38793128571217</v>
      </c>
      <c r="AD373" s="83">
        <f t="shared" si="194"/>
        <v>100.93854248518818</v>
      </c>
      <c r="AE373" s="83">
        <f t="shared" si="194"/>
        <v>92.489153684664188</v>
      </c>
      <c r="AF373" s="83">
        <f t="shared" si="194"/>
        <v>84.039764884140197</v>
      </c>
      <c r="AG373" s="83">
        <f t="shared" si="194"/>
        <v>75.590376083616206</v>
      </c>
      <c r="AH373" s="83">
        <f t="shared" si="194"/>
        <v>67.140987283092215</v>
      </c>
      <c r="AI373" s="83">
        <f t="shared" si="194"/>
        <v>58.691598482568217</v>
      </c>
      <c r="AJ373" s="83">
        <f t="shared" si="194"/>
        <v>50.242209682044219</v>
      </c>
      <c r="AK373" s="83">
        <f t="shared" si="194"/>
        <v>41.792820881520221</v>
      </c>
      <c r="AL373" s="83">
        <f t="shared" si="194"/>
        <v>33.343432080996223</v>
      </c>
      <c r="AM373" s="83">
        <f t="shared" si="194"/>
        <v>24.894043280472225</v>
      </c>
      <c r="AN373" s="83">
        <f t="shared" si="194"/>
        <v>16.444654479948227</v>
      </c>
      <c r="AO373" s="83">
        <f t="shared" si="194"/>
        <v>7.9952656794242287</v>
      </c>
      <c r="AP373" s="83">
        <f t="shared" si="194"/>
        <v>6.3948846218409017E-14</v>
      </c>
      <c r="AQ373" s="83">
        <f t="shared" si="194"/>
        <v>6.3948846218409017E-14</v>
      </c>
      <c r="AR373" s="83">
        <f t="shared" si="194"/>
        <v>6.3948846218409017E-14</v>
      </c>
      <c r="AS373" s="83">
        <f t="shared" si="194"/>
        <v>6.3948846218409017E-14</v>
      </c>
      <c r="AT373" s="83">
        <f t="shared" si="194"/>
        <v>6.3948846218409017E-14</v>
      </c>
      <c r="AU373" s="83">
        <f t="shared" si="194"/>
        <v>6.3948846218409017E-14</v>
      </c>
      <c r="AV373" s="83">
        <f t="shared" si="194"/>
        <v>6.3948846218409017E-14</v>
      </c>
      <c r="AW373" s="83">
        <f t="shared" si="194"/>
        <v>6.3948846218409017E-14</v>
      </c>
      <c r="AX373" s="83">
        <f t="shared" si="194"/>
        <v>6.3948846218409017E-14</v>
      </c>
      <c r="AY373" s="83">
        <f t="shared" si="194"/>
        <v>6.3948846218409017E-14</v>
      </c>
      <c r="AZ373" s="83">
        <f t="shared" si="194"/>
        <v>6.3948846218409017E-14</v>
      </c>
      <c r="BA373" s="83">
        <f t="shared" si="194"/>
        <v>6.3948846218409017E-14</v>
      </c>
      <c r="BB373" s="83">
        <f t="shared" si="194"/>
        <v>6.3948846218409017E-14</v>
      </c>
      <c r="BC373" s="83">
        <f t="shared" si="194"/>
        <v>6.3948846218409017E-14</v>
      </c>
      <c r="BD373" s="83">
        <f t="shared" si="194"/>
        <v>6.3948846218409017E-14</v>
      </c>
      <c r="BE373" s="83">
        <f t="shared" si="194"/>
        <v>6.3948846218409017E-14</v>
      </c>
      <c r="BF373" s="83">
        <f t="shared" si="194"/>
        <v>6.3948846218409017E-14</v>
      </c>
      <c r="BG373" s="83">
        <f t="shared" si="194"/>
        <v>6.3948846218409017E-14</v>
      </c>
      <c r="BH373" s="83">
        <f t="shared" si="194"/>
        <v>6.3948846218409017E-14</v>
      </c>
    </row>
    <row r="374" spans="1:61" x14ac:dyDescent="0.25">
      <c r="A374" s="200" t="s">
        <v>133</v>
      </c>
      <c r="B374" s="200"/>
      <c r="C374" s="61">
        <f>$C$97</f>
        <v>2</v>
      </c>
      <c r="D374" s="189"/>
      <c r="G374" s="83">
        <f t="shared" ref="G374:BH374" ca="1" si="195">SUM(OFFSET(G373,0,0,1,-MIN($C374,G$91+1)))/$C374</f>
        <v>29.568293280660001</v>
      </c>
      <c r="H374" s="83">
        <f t="shared" ca="1" si="195"/>
        <v>66.748533909594002</v>
      </c>
      <c r="I374" s="83">
        <f t="shared" ca="1" si="195"/>
        <v>106.10397637301401</v>
      </c>
      <c r="J374" s="83">
        <f t="shared" ca="1" si="195"/>
        <v>157.69985514570601</v>
      </c>
      <c r="K374" s="83">
        <f t="shared" ca="1" si="195"/>
        <v>190.15507600471801</v>
      </c>
      <c r="L374" s="83">
        <f t="shared" ca="1" si="195"/>
        <v>213.233414154402</v>
      </c>
      <c r="M374" s="83">
        <f t="shared" ca="1" si="195"/>
        <v>234.14353359835803</v>
      </c>
      <c r="N374" s="83">
        <f t="shared" ca="1" si="195"/>
        <v>240.35345769383403</v>
      </c>
      <c r="O374" s="83">
        <f t="shared" ca="1" si="195"/>
        <v>231.90406889331004</v>
      </c>
      <c r="P374" s="83">
        <f t="shared" ca="1" si="195"/>
        <v>223.45468009278605</v>
      </c>
      <c r="Q374" s="83">
        <f t="shared" ca="1" si="195"/>
        <v>215.00529129226206</v>
      </c>
      <c r="R374" s="83">
        <f t="shared" ca="1" si="195"/>
        <v>206.55590249173807</v>
      </c>
      <c r="S374" s="83">
        <f t="shared" ca="1" si="195"/>
        <v>198.10651369121408</v>
      </c>
      <c r="T374" s="83">
        <f t="shared" ca="1" si="195"/>
        <v>189.65712489069008</v>
      </c>
      <c r="U374" s="83">
        <f t="shared" ca="1" si="195"/>
        <v>181.20773609016609</v>
      </c>
      <c r="V374" s="83">
        <f t="shared" ca="1" si="195"/>
        <v>172.7583472896421</v>
      </c>
      <c r="W374" s="83">
        <f t="shared" ca="1" si="195"/>
        <v>164.30895848911811</v>
      </c>
      <c r="X374" s="83">
        <f t="shared" ca="1" si="195"/>
        <v>155.85956968859412</v>
      </c>
      <c r="Y374" s="83">
        <f t="shared" ca="1" si="195"/>
        <v>147.41018088807013</v>
      </c>
      <c r="Z374" s="83">
        <f t="shared" ca="1" si="195"/>
        <v>138.96079208754614</v>
      </c>
      <c r="AA374" s="83">
        <f t="shared" ca="1" si="195"/>
        <v>130.51140328702215</v>
      </c>
      <c r="AB374" s="83">
        <f t="shared" ca="1" si="195"/>
        <v>122.06201448649816</v>
      </c>
      <c r="AC374" s="83">
        <f t="shared" ca="1" si="195"/>
        <v>113.61262568597417</v>
      </c>
      <c r="AD374" s="83">
        <f t="shared" ca="1" si="195"/>
        <v>105.16323688545017</v>
      </c>
      <c r="AE374" s="83">
        <f t="shared" ca="1" si="195"/>
        <v>96.713848084926184</v>
      </c>
      <c r="AF374" s="83">
        <f t="shared" ca="1" si="195"/>
        <v>88.264459284402193</v>
      </c>
      <c r="AG374" s="83">
        <f t="shared" ca="1" si="195"/>
        <v>79.815070483878202</v>
      </c>
      <c r="AH374" s="83">
        <f t="shared" ca="1" si="195"/>
        <v>71.365681683354211</v>
      </c>
      <c r="AI374" s="83">
        <f t="shared" ca="1" si="195"/>
        <v>62.91629288283022</v>
      </c>
      <c r="AJ374" s="83">
        <f t="shared" ca="1" si="195"/>
        <v>54.466904082306215</v>
      </c>
      <c r="AK374" s="83">
        <f t="shared" ca="1" si="195"/>
        <v>46.017515281782224</v>
      </c>
      <c r="AL374" s="83">
        <f t="shared" ca="1" si="195"/>
        <v>37.568126481258219</v>
      </c>
      <c r="AM374" s="83">
        <f t="shared" ca="1" si="195"/>
        <v>29.118737680734224</v>
      </c>
      <c r="AN374" s="83">
        <f t="shared" ca="1" si="195"/>
        <v>20.669348880210226</v>
      </c>
      <c r="AO374" s="83">
        <f t="shared" ca="1" si="195"/>
        <v>12.219960079686228</v>
      </c>
      <c r="AP374" s="83">
        <f t="shared" ca="1" si="195"/>
        <v>3.9976328397121463</v>
      </c>
      <c r="AQ374" s="83">
        <f t="shared" ca="1" si="195"/>
        <v>6.3948846218409017E-14</v>
      </c>
      <c r="AR374" s="83">
        <f t="shared" ca="1" si="195"/>
        <v>6.3948846218409017E-14</v>
      </c>
      <c r="AS374" s="83">
        <f t="shared" ca="1" si="195"/>
        <v>6.3948846218409017E-14</v>
      </c>
      <c r="AT374" s="83">
        <f t="shared" ca="1" si="195"/>
        <v>6.3948846218409017E-14</v>
      </c>
      <c r="AU374" s="83">
        <f t="shared" ca="1" si="195"/>
        <v>6.3948846218409017E-14</v>
      </c>
      <c r="AV374" s="83">
        <f t="shared" ca="1" si="195"/>
        <v>6.3948846218409017E-14</v>
      </c>
      <c r="AW374" s="83">
        <f t="shared" ca="1" si="195"/>
        <v>6.3948846218409017E-14</v>
      </c>
      <c r="AX374" s="83">
        <f t="shared" ca="1" si="195"/>
        <v>6.3948846218409017E-14</v>
      </c>
      <c r="AY374" s="83">
        <f t="shared" ca="1" si="195"/>
        <v>6.3948846218409017E-14</v>
      </c>
      <c r="AZ374" s="83">
        <f t="shared" ca="1" si="195"/>
        <v>6.3948846218409017E-14</v>
      </c>
      <c r="BA374" s="83">
        <f t="shared" ca="1" si="195"/>
        <v>6.3948846218409017E-14</v>
      </c>
      <c r="BB374" s="83">
        <f t="shared" ca="1" si="195"/>
        <v>6.3948846218409017E-14</v>
      </c>
      <c r="BC374" s="83">
        <f t="shared" ca="1" si="195"/>
        <v>6.3948846218409017E-14</v>
      </c>
      <c r="BD374" s="83">
        <f t="shared" ca="1" si="195"/>
        <v>6.3948846218409017E-14</v>
      </c>
      <c r="BE374" s="83">
        <f t="shared" ca="1" si="195"/>
        <v>6.3948846218409017E-14</v>
      </c>
      <c r="BF374" s="83">
        <f t="shared" ca="1" si="195"/>
        <v>6.3948846218409017E-14</v>
      </c>
      <c r="BG374" s="83">
        <f t="shared" ca="1" si="195"/>
        <v>6.3948846218409017E-14</v>
      </c>
      <c r="BH374" s="83">
        <f t="shared" ca="1" si="195"/>
        <v>6.3948846218409017E-14</v>
      </c>
    </row>
    <row r="375" spans="1:61" x14ac:dyDescent="0.25">
      <c r="A375" s="200" t="s">
        <v>140</v>
      </c>
      <c r="B375" s="200"/>
      <c r="C375" s="147">
        <f>$C$98</f>
        <v>0.46</v>
      </c>
      <c r="G375" s="83">
        <f t="shared" ref="G375:BG376" ca="1" si="196">G374*$C375</f>
        <v>13.601414909103601</v>
      </c>
      <c r="H375" s="83">
        <f t="shared" ca="1" si="196"/>
        <v>30.704325598413241</v>
      </c>
      <c r="I375" s="83">
        <f t="shared" ca="1" si="196"/>
        <v>48.807829131586445</v>
      </c>
      <c r="J375" s="83">
        <f t="shared" ca="1" si="196"/>
        <v>72.541933367024768</v>
      </c>
      <c r="K375" s="83">
        <f t="shared" ca="1" si="196"/>
        <v>87.471334962170289</v>
      </c>
      <c r="L375" s="83">
        <f t="shared" ca="1" si="196"/>
        <v>98.087370511024929</v>
      </c>
      <c r="M375" s="83">
        <f t="shared" ca="1" si="196"/>
        <v>107.7060254552447</v>
      </c>
      <c r="N375" s="83">
        <f t="shared" ca="1" si="196"/>
        <v>110.56259053916366</v>
      </c>
      <c r="O375" s="83">
        <f t="shared" ca="1" si="196"/>
        <v>106.67587169092262</v>
      </c>
      <c r="P375" s="83">
        <f t="shared" ca="1" si="196"/>
        <v>102.78915284268159</v>
      </c>
      <c r="Q375" s="83">
        <f t="shared" ca="1" si="196"/>
        <v>98.902433994440557</v>
      </c>
      <c r="R375" s="83">
        <f t="shared" ca="1" si="196"/>
        <v>95.015715146199511</v>
      </c>
      <c r="S375" s="83">
        <f t="shared" ca="1" si="196"/>
        <v>91.12899629795848</v>
      </c>
      <c r="T375" s="83">
        <f t="shared" ca="1" si="196"/>
        <v>87.242277449717449</v>
      </c>
      <c r="U375" s="83">
        <f t="shared" ca="1" si="196"/>
        <v>83.355558601476403</v>
      </c>
      <c r="V375" s="83">
        <f t="shared" ca="1" si="196"/>
        <v>79.468839753235372</v>
      </c>
      <c r="W375" s="83">
        <f t="shared" ca="1" si="196"/>
        <v>75.582120904994341</v>
      </c>
      <c r="X375" s="83">
        <f t="shared" ca="1" si="196"/>
        <v>71.695402056753295</v>
      </c>
      <c r="Y375" s="83">
        <f t="shared" ca="1" si="196"/>
        <v>67.808683208512264</v>
      </c>
      <c r="Z375" s="83">
        <f t="shared" ca="1" si="196"/>
        <v>63.921964360271225</v>
      </c>
      <c r="AA375" s="83">
        <f t="shared" ca="1" si="196"/>
        <v>60.035245512030194</v>
      </c>
      <c r="AB375" s="83">
        <f t="shared" ca="1" si="196"/>
        <v>56.148526663789156</v>
      </c>
      <c r="AC375" s="83">
        <f t="shared" ca="1" si="196"/>
        <v>52.261807815548117</v>
      </c>
      <c r="AD375" s="83">
        <f t="shared" ca="1" si="196"/>
        <v>48.375088967307086</v>
      </c>
      <c r="AE375" s="83">
        <f t="shared" ca="1" si="196"/>
        <v>44.488370119066047</v>
      </c>
      <c r="AF375" s="83">
        <f t="shared" ca="1" si="196"/>
        <v>40.601651270825009</v>
      </c>
      <c r="AG375" s="83">
        <f t="shared" ca="1" si="196"/>
        <v>36.714932422583978</v>
      </c>
      <c r="AH375" s="83">
        <f t="shared" ca="1" si="196"/>
        <v>32.828213574342939</v>
      </c>
      <c r="AI375" s="83">
        <f t="shared" ca="1" si="196"/>
        <v>28.941494726101901</v>
      </c>
      <c r="AJ375" s="83">
        <f t="shared" ca="1" si="196"/>
        <v>25.054775877860859</v>
      </c>
      <c r="AK375" s="83">
        <f t="shared" ca="1" si="196"/>
        <v>21.168057029619824</v>
      </c>
      <c r="AL375" s="83">
        <f t="shared" ca="1" si="196"/>
        <v>17.281338181378782</v>
      </c>
      <c r="AM375" s="83">
        <f t="shared" ca="1" si="196"/>
        <v>13.394619333137744</v>
      </c>
      <c r="AN375" s="83">
        <f t="shared" ca="1" si="196"/>
        <v>9.5079004848967035</v>
      </c>
      <c r="AO375" s="83">
        <f t="shared" ca="1" si="196"/>
        <v>5.6211816366556651</v>
      </c>
      <c r="AP375" s="83">
        <f t="shared" ca="1" si="196"/>
        <v>1.8389111062675874</v>
      </c>
      <c r="AQ375" s="83">
        <f t="shared" ca="1" si="196"/>
        <v>2.9416469260468152E-14</v>
      </c>
      <c r="AR375" s="83">
        <f t="shared" ca="1" si="196"/>
        <v>2.9416469260468152E-14</v>
      </c>
      <c r="AS375" s="83">
        <f t="shared" ca="1" si="196"/>
        <v>2.9416469260468152E-14</v>
      </c>
      <c r="AT375" s="83">
        <f t="shared" ca="1" si="196"/>
        <v>2.9416469260468152E-14</v>
      </c>
      <c r="AU375" s="83">
        <f t="shared" ca="1" si="196"/>
        <v>2.9416469260468152E-14</v>
      </c>
      <c r="AV375" s="83">
        <f t="shared" ca="1" si="196"/>
        <v>2.9416469260468152E-14</v>
      </c>
      <c r="AW375" s="83">
        <f t="shared" ca="1" si="196"/>
        <v>2.9416469260468152E-14</v>
      </c>
      <c r="AX375" s="83">
        <f t="shared" ca="1" si="196"/>
        <v>2.9416469260468152E-14</v>
      </c>
      <c r="AY375" s="83">
        <f t="shared" ca="1" si="196"/>
        <v>2.9416469260468152E-14</v>
      </c>
      <c r="AZ375" s="83">
        <f t="shared" ca="1" si="196"/>
        <v>2.9416469260468152E-14</v>
      </c>
      <c r="BA375" s="83">
        <f t="shared" ca="1" si="196"/>
        <v>2.9416469260468152E-14</v>
      </c>
      <c r="BB375" s="83">
        <f t="shared" ca="1" si="196"/>
        <v>2.9416469260468152E-14</v>
      </c>
      <c r="BC375" s="83">
        <f t="shared" ca="1" si="196"/>
        <v>2.9416469260468152E-14</v>
      </c>
      <c r="BD375" s="83">
        <f t="shared" ca="1" si="196"/>
        <v>2.9416469260468152E-14</v>
      </c>
      <c r="BE375" s="83">
        <f t="shared" ca="1" si="196"/>
        <v>2.9416469260468152E-14</v>
      </c>
      <c r="BF375" s="83">
        <f t="shared" ca="1" si="196"/>
        <v>2.9416469260468152E-14</v>
      </c>
      <c r="BG375" s="83">
        <f t="shared" ca="1" si="196"/>
        <v>2.9416469260468152E-14</v>
      </c>
      <c r="BH375" s="83">
        <f ca="1">BH374*$C375</f>
        <v>2.9416469260468152E-14</v>
      </c>
    </row>
    <row r="376" spans="1:61" x14ac:dyDescent="0.25">
      <c r="A376" s="200" t="s">
        <v>141</v>
      </c>
      <c r="B376" s="200"/>
      <c r="C376" s="147">
        <f>$C$99</f>
        <v>0.115</v>
      </c>
      <c r="G376" s="83">
        <f t="shared" ca="1" si="196"/>
        <v>1.5641627145469141</v>
      </c>
      <c r="H376" s="83">
        <f t="shared" ca="1" si="196"/>
        <v>3.5309974438175229</v>
      </c>
      <c r="I376" s="83">
        <f t="shared" ca="1" si="196"/>
        <v>5.612900350132441</v>
      </c>
      <c r="J376" s="83">
        <f t="shared" ca="1" si="196"/>
        <v>8.3423223372078485</v>
      </c>
      <c r="K376" s="83">
        <f t="shared" ca="1" si="196"/>
        <v>10.059203520649584</v>
      </c>
      <c r="L376" s="83">
        <f t="shared" ca="1" si="196"/>
        <v>11.280047608767868</v>
      </c>
      <c r="M376" s="83">
        <f t="shared" ca="1" si="196"/>
        <v>12.386192927353141</v>
      </c>
      <c r="N376" s="83">
        <f t="shared" ca="1" si="196"/>
        <v>12.714697912003823</v>
      </c>
      <c r="O376" s="83">
        <f t="shared" ca="1" si="196"/>
        <v>12.267725244456102</v>
      </c>
      <c r="P376" s="83">
        <f t="shared" ca="1" si="196"/>
        <v>11.820752576908383</v>
      </c>
      <c r="Q376" s="83">
        <f t="shared" ca="1" si="196"/>
        <v>11.373779909360664</v>
      </c>
      <c r="R376" s="83">
        <f t="shared" ca="1" si="196"/>
        <v>10.926807241812945</v>
      </c>
      <c r="S376" s="83">
        <f t="shared" ca="1" si="196"/>
        <v>10.479834574265226</v>
      </c>
      <c r="T376" s="83">
        <f t="shared" ca="1" si="196"/>
        <v>10.032861906717507</v>
      </c>
      <c r="U376" s="83">
        <f t="shared" ca="1" si="196"/>
        <v>9.5858892391697861</v>
      </c>
      <c r="V376" s="83">
        <f t="shared" ca="1" si="196"/>
        <v>9.1389165716220688</v>
      </c>
      <c r="W376" s="83">
        <f t="shared" ca="1" si="196"/>
        <v>8.6919439040743498</v>
      </c>
      <c r="X376" s="83">
        <f t="shared" ca="1" si="196"/>
        <v>8.244971236526629</v>
      </c>
      <c r="Y376" s="83">
        <f t="shared" ca="1" si="196"/>
        <v>7.7979985689789109</v>
      </c>
      <c r="Z376" s="83">
        <f t="shared" ca="1" si="196"/>
        <v>7.3510259014311909</v>
      </c>
      <c r="AA376" s="83">
        <f t="shared" ca="1" si="196"/>
        <v>6.9040532338834728</v>
      </c>
      <c r="AB376" s="83">
        <f t="shared" ca="1" si="196"/>
        <v>6.4570805663357529</v>
      </c>
      <c r="AC376" s="83">
        <f t="shared" ca="1" si="196"/>
        <v>6.0101078987880339</v>
      </c>
      <c r="AD376" s="83">
        <f t="shared" ca="1" si="196"/>
        <v>5.5631352312403148</v>
      </c>
      <c r="AE376" s="83">
        <f t="shared" ca="1" si="196"/>
        <v>5.1161625636925958</v>
      </c>
      <c r="AF376" s="83">
        <f t="shared" ca="1" si="196"/>
        <v>4.6691898961448759</v>
      </c>
      <c r="AG376" s="83">
        <f t="shared" ca="1" si="196"/>
        <v>4.2222172285971578</v>
      </c>
      <c r="AH376" s="83">
        <f t="shared" ca="1" si="196"/>
        <v>3.7752445610494383</v>
      </c>
      <c r="AI376" s="83">
        <f t="shared" ca="1" si="196"/>
        <v>3.3282718935017188</v>
      </c>
      <c r="AJ376" s="83">
        <f t="shared" ca="1" si="196"/>
        <v>2.8812992259539989</v>
      </c>
      <c r="AK376" s="83">
        <f t="shared" ca="1" si="196"/>
        <v>2.4343265584062799</v>
      </c>
      <c r="AL376" s="83">
        <f t="shared" ca="1" si="196"/>
        <v>1.98735389085856</v>
      </c>
      <c r="AM376" s="83">
        <f t="shared" ca="1" si="196"/>
        <v>1.5403812233108405</v>
      </c>
      <c r="AN376" s="83">
        <f t="shared" ca="1" si="196"/>
        <v>1.093408555763121</v>
      </c>
      <c r="AO376" s="83">
        <f t="shared" ca="1" si="196"/>
        <v>0.64643588821540154</v>
      </c>
      <c r="AP376" s="83">
        <f t="shared" ca="1" si="196"/>
        <v>0.21147477722077254</v>
      </c>
      <c r="AQ376" s="83">
        <f t="shared" ca="1" si="196"/>
        <v>3.3828939649538375E-15</v>
      </c>
      <c r="AR376" s="83">
        <f t="shared" ca="1" si="196"/>
        <v>3.3828939649538375E-15</v>
      </c>
      <c r="AS376" s="83">
        <f t="shared" ca="1" si="196"/>
        <v>3.3828939649538375E-15</v>
      </c>
      <c r="AT376" s="83">
        <f t="shared" ca="1" si="196"/>
        <v>3.3828939649538375E-15</v>
      </c>
      <c r="AU376" s="83">
        <f t="shared" ca="1" si="196"/>
        <v>3.3828939649538375E-15</v>
      </c>
      <c r="AV376" s="83">
        <f t="shared" ca="1" si="196"/>
        <v>3.3828939649538375E-15</v>
      </c>
      <c r="AW376" s="83">
        <f t="shared" ca="1" si="196"/>
        <v>3.3828939649538375E-15</v>
      </c>
      <c r="AX376" s="83">
        <f t="shared" ca="1" si="196"/>
        <v>3.3828939649538375E-15</v>
      </c>
      <c r="AY376" s="83">
        <f t="shared" ca="1" si="196"/>
        <v>3.3828939649538375E-15</v>
      </c>
      <c r="AZ376" s="83">
        <f t="shared" ca="1" si="196"/>
        <v>3.3828939649538375E-15</v>
      </c>
      <c r="BA376" s="83">
        <f t="shared" ca="1" si="196"/>
        <v>3.3828939649538375E-15</v>
      </c>
      <c r="BB376" s="83">
        <f t="shared" ca="1" si="196"/>
        <v>3.3828939649538375E-15</v>
      </c>
      <c r="BC376" s="83">
        <f t="shared" ca="1" si="196"/>
        <v>3.3828939649538375E-15</v>
      </c>
      <c r="BD376" s="83">
        <f t="shared" ca="1" si="196"/>
        <v>3.3828939649538375E-15</v>
      </c>
      <c r="BE376" s="83">
        <f t="shared" ca="1" si="196"/>
        <v>3.3828939649538375E-15</v>
      </c>
      <c r="BF376" s="83">
        <f t="shared" ca="1" si="196"/>
        <v>3.3828939649538375E-15</v>
      </c>
      <c r="BG376" s="83">
        <f t="shared" ca="1" si="196"/>
        <v>3.3828939649538375E-15</v>
      </c>
      <c r="BH376" s="83">
        <f ca="1">BH375*$C376</f>
        <v>3.3828939649538375E-15</v>
      </c>
    </row>
    <row r="378" spans="1:61" x14ac:dyDescent="0.25">
      <c r="A378" s="196" t="str">
        <f>A$28</f>
        <v>Other Requests</v>
      </c>
      <c r="B378" s="196"/>
    </row>
    <row r="379" spans="1:61" x14ac:dyDescent="0.25">
      <c r="A379" s="197" t="s">
        <v>132</v>
      </c>
      <c r="B379" s="197"/>
      <c r="G379" s="171">
        <f>G$96</f>
        <v>0.95</v>
      </c>
      <c r="H379" s="171">
        <f t="shared" ref="H379:M379" si="197">H$96</f>
        <v>0.98</v>
      </c>
      <c r="I379" s="171">
        <f t="shared" si="197"/>
        <v>0.96</v>
      </c>
      <c r="J379" s="171">
        <f t="shared" si="197"/>
        <v>0.96</v>
      </c>
      <c r="K379" s="171">
        <f t="shared" si="197"/>
        <v>0.96</v>
      </c>
      <c r="L379" s="171">
        <f t="shared" si="197"/>
        <v>0.96</v>
      </c>
      <c r="M379" s="171">
        <f t="shared" si="197"/>
        <v>0.96</v>
      </c>
      <c r="N379" s="171"/>
    </row>
    <row r="380" spans="1:61" x14ac:dyDescent="0.25">
      <c r="A380" s="197" t="s">
        <v>109</v>
      </c>
      <c r="B380" s="197"/>
      <c r="D380" s="144">
        <f>SUM(G380:N380)</f>
        <v>909.01863946589992</v>
      </c>
      <c r="G380" s="144">
        <f>G$28*G379</f>
        <v>75.284996265499998</v>
      </c>
      <c r="H380" s="144">
        <f t="shared" ref="H380:N380" si="198">H$28*H379</f>
        <v>89.878610659599971</v>
      </c>
      <c r="I380" s="144">
        <f t="shared" si="198"/>
        <v>154.01549349120003</v>
      </c>
      <c r="J380" s="144">
        <f t="shared" si="198"/>
        <v>182.38733325119998</v>
      </c>
      <c r="K380" s="144">
        <f t="shared" si="198"/>
        <v>127.76388809280004</v>
      </c>
      <c r="L380" s="144">
        <f t="shared" si="198"/>
        <v>149.18580522239995</v>
      </c>
      <c r="M380" s="144">
        <f t="shared" si="198"/>
        <v>130.50251248320004</v>
      </c>
      <c r="N380" s="144">
        <f t="shared" si="198"/>
        <v>0</v>
      </c>
    </row>
    <row r="381" spans="1:61" x14ac:dyDescent="0.25">
      <c r="A381" s="197" t="s">
        <v>110</v>
      </c>
      <c r="B381" s="197"/>
      <c r="G381" s="144">
        <f t="shared" ref="G381:N381" si="199">+F381+G380</f>
        <v>75.284996265499998</v>
      </c>
      <c r="H381" s="144">
        <f t="shared" si="199"/>
        <v>165.16360692509997</v>
      </c>
      <c r="I381" s="144">
        <f t="shared" si="199"/>
        <v>319.1791004163</v>
      </c>
      <c r="J381" s="144">
        <f t="shared" si="199"/>
        <v>501.56643366749995</v>
      </c>
      <c r="K381" s="144">
        <f t="shared" si="199"/>
        <v>629.33032176029997</v>
      </c>
      <c r="L381" s="144">
        <f t="shared" si="199"/>
        <v>778.51612698269992</v>
      </c>
      <c r="M381" s="144">
        <f t="shared" si="199"/>
        <v>909.01863946589992</v>
      </c>
      <c r="N381" s="144">
        <f t="shared" si="199"/>
        <v>909.01863946589992</v>
      </c>
    </row>
    <row r="382" spans="1:61" x14ac:dyDescent="0.25">
      <c r="A382" s="197"/>
      <c r="B382" s="197"/>
    </row>
    <row r="383" spans="1:61" x14ac:dyDescent="0.25">
      <c r="A383" s="198" t="s">
        <v>111</v>
      </c>
      <c r="B383" s="198"/>
      <c r="G383" s="144">
        <f t="shared" ref="G383:BH383" si="200">F386</f>
        <v>0</v>
      </c>
      <c r="H383" s="144">
        <f t="shared" si="200"/>
        <v>73.026446377534995</v>
      </c>
      <c r="I383" s="144">
        <f t="shared" si="200"/>
        <v>157.95014882938196</v>
      </c>
      <c r="J383" s="144">
        <f t="shared" si="200"/>
        <v>302.39026930809297</v>
      </c>
      <c r="K383" s="144">
        <f t="shared" si="200"/>
        <v>469.73060954926797</v>
      </c>
      <c r="L383" s="144">
        <f t="shared" si="200"/>
        <v>578.61458798925901</v>
      </c>
      <c r="M383" s="144">
        <f t="shared" si="200"/>
        <v>704.44490940217793</v>
      </c>
      <c r="N383" s="144">
        <f t="shared" si="200"/>
        <v>807.67686270140098</v>
      </c>
      <c r="O383" s="144">
        <f t="shared" si="200"/>
        <v>780.40630351742402</v>
      </c>
      <c r="P383" s="144">
        <f t="shared" si="200"/>
        <v>753.13574433344706</v>
      </c>
      <c r="Q383" s="144">
        <f t="shared" si="200"/>
        <v>725.86518514947011</v>
      </c>
      <c r="R383" s="144">
        <f t="shared" si="200"/>
        <v>698.59462596549315</v>
      </c>
      <c r="S383" s="144">
        <f t="shared" si="200"/>
        <v>671.32406678151619</v>
      </c>
      <c r="T383" s="144">
        <f t="shared" si="200"/>
        <v>644.05350759753924</v>
      </c>
      <c r="U383" s="144">
        <f t="shared" si="200"/>
        <v>616.78294841356228</v>
      </c>
      <c r="V383" s="144">
        <f t="shared" si="200"/>
        <v>589.51238922958532</v>
      </c>
      <c r="W383" s="144">
        <f t="shared" si="200"/>
        <v>562.24183004560837</v>
      </c>
      <c r="X383" s="144">
        <f t="shared" si="200"/>
        <v>534.97127086163141</v>
      </c>
      <c r="Y383" s="144">
        <f t="shared" si="200"/>
        <v>507.7007116776544</v>
      </c>
      <c r="Z383" s="144">
        <f t="shared" si="200"/>
        <v>480.43015249367738</v>
      </c>
      <c r="AA383" s="144">
        <f t="shared" si="200"/>
        <v>453.15959330970037</v>
      </c>
      <c r="AB383" s="144">
        <f t="shared" si="200"/>
        <v>425.88903412572336</v>
      </c>
      <c r="AC383" s="144">
        <f t="shared" si="200"/>
        <v>398.61847494174634</v>
      </c>
      <c r="AD383" s="144">
        <f t="shared" si="200"/>
        <v>371.34791575776933</v>
      </c>
      <c r="AE383" s="144">
        <f t="shared" si="200"/>
        <v>344.07735657379231</v>
      </c>
      <c r="AF383" s="144">
        <f t="shared" si="200"/>
        <v>316.8067973898153</v>
      </c>
      <c r="AG383" s="144">
        <f t="shared" si="200"/>
        <v>289.53623820583829</v>
      </c>
      <c r="AH383" s="144">
        <f t="shared" si="200"/>
        <v>262.26567902186127</v>
      </c>
      <c r="AI383" s="144">
        <f t="shared" si="200"/>
        <v>234.99511983788429</v>
      </c>
      <c r="AJ383" s="144">
        <f t="shared" si="200"/>
        <v>207.7245606539073</v>
      </c>
      <c r="AK383" s="144">
        <f t="shared" si="200"/>
        <v>180.45400146993032</v>
      </c>
      <c r="AL383" s="144">
        <f t="shared" si="200"/>
        <v>153.18344228595333</v>
      </c>
      <c r="AM383" s="144">
        <f t="shared" si="200"/>
        <v>125.91288310197633</v>
      </c>
      <c r="AN383" s="144">
        <f t="shared" si="200"/>
        <v>98.642323917999335</v>
      </c>
      <c r="AO383" s="144">
        <f t="shared" si="200"/>
        <v>71.371764734022335</v>
      </c>
      <c r="AP383" s="144">
        <f t="shared" si="200"/>
        <v>44.101205550045336</v>
      </c>
      <c r="AQ383" s="144">
        <f t="shared" si="200"/>
        <v>16.83064636606834</v>
      </c>
      <c r="AR383" s="144">
        <f t="shared" si="200"/>
        <v>-9.5923269327613525E-14</v>
      </c>
      <c r="AS383" s="144">
        <f t="shared" si="200"/>
        <v>-9.5923269327613525E-14</v>
      </c>
      <c r="AT383" s="144">
        <f t="shared" si="200"/>
        <v>-9.5923269327613525E-14</v>
      </c>
      <c r="AU383" s="144">
        <f t="shared" si="200"/>
        <v>-9.5923269327613525E-14</v>
      </c>
      <c r="AV383" s="144">
        <f t="shared" si="200"/>
        <v>-9.5923269327613525E-14</v>
      </c>
      <c r="AW383" s="144">
        <f t="shared" si="200"/>
        <v>-9.5923269327613525E-14</v>
      </c>
      <c r="AX383" s="144">
        <f t="shared" si="200"/>
        <v>-9.5923269327613525E-14</v>
      </c>
      <c r="AY383" s="144">
        <f t="shared" si="200"/>
        <v>-9.5923269327613525E-14</v>
      </c>
      <c r="AZ383" s="144">
        <f t="shared" si="200"/>
        <v>-9.5923269327613525E-14</v>
      </c>
      <c r="BA383" s="144">
        <f t="shared" si="200"/>
        <v>-9.5923269327613525E-14</v>
      </c>
      <c r="BB383" s="144">
        <f t="shared" si="200"/>
        <v>-9.5923269327613525E-14</v>
      </c>
      <c r="BC383" s="144">
        <f t="shared" si="200"/>
        <v>-9.5923269327613525E-14</v>
      </c>
      <c r="BD383" s="144">
        <f t="shared" si="200"/>
        <v>-9.5923269327613525E-14</v>
      </c>
      <c r="BE383" s="144">
        <f t="shared" si="200"/>
        <v>-9.5923269327613525E-14</v>
      </c>
      <c r="BF383" s="144">
        <f t="shared" si="200"/>
        <v>-9.5923269327613525E-14</v>
      </c>
      <c r="BG383" s="144">
        <f t="shared" si="200"/>
        <v>-9.5923269327613525E-14</v>
      </c>
      <c r="BH383" s="144">
        <f t="shared" si="200"/>
        <v>-9.5923269327613525E-14</v>
      </c>
      <c r="BI383" s="144"/>
    </row>
    <row r="384" spans="1:61" x14ac:dyDescent="0.25">
      <c r="A384" s="198" t="s">
        <v>112</v>
      </c>
      <c r="B384" s="198"/>
      <c r="D384" s="144">
        <f>SUM(G384:N384)</f>
        <v>909.01863946589992</v>
      </c>
      <c r="E384" s="144"/>
      <c r="F384" s="144"/>
      <c r="G384" s="144">
        <f>G380</f>
        <v>75.284996265499998</v>
      </c>
      <c r="H384" s="144">
        <f>H380</f>
        <v>89.878610659599971</v>
      </c>
      <c r="I384" s="144">
        <f>I380</f>
        <v>154.01549349120003</v>
      </c>
      <c r="J384" s="144">
        <f t="shared" ref="J384:BH384" si="201">J380</f>
        <v>182.38733325119998</v>
      </c>
      <c r="K384" s="144">
        <f t="shared" si="201"/>
        <v>127.76388809280004</v>
      </c>
      <c r="L384" s="144">
        <f t="shared" si="201"/>
        <v>149.18580522239995</v>
      </c>
      <c r="M384" s="144">
        <f t="shared" si="201"/>
        <v>130.50251248320004</v>
      </c>
      <c r="N384" s="144">
        <f t="shared" si="201"/>
        <v>0</v>
      </c>
      <c r="O384" s="144">
        <f t="shared" si="201"/>
        <v>0</v>
      </c>
      <c r="P384" s="144">
        <f t="shared" si="201"/>
        <v>0</v>
      </c>
      <c r="Q384" s="144">
        <f t="shared" si="201"/>
        <v>0</v>
      </c>
      <c r="R384" s="144">
        <f t="shared" si="201"/>
        <v>0</v>
      </c>
      <c r="S384" s="144">
        <f t="shared" si="201"/>
        <v>0</v>
      </c>
      <c r="T384" s="144">
        <f t="shared" si="201"/>
        <v>0</v>
      </c>
      <c r="U384" s="144">
        <f t="shared" si="201"/>
        <v>0</v>
      </c>
      <c r="V384" s="144">
        <f t="shared" si="201"/>
        <v>0</v>
      </c>
      <c r="W384" s="144">
        <f t="shared" si="201"/>
        <v>0</v>
      </c>
      <c r="X384" s="144">
        <f t="shared" si="201"/>
        <v>0</v>
      </c>
      <c r="Y384" s="144">
        <f t="shared" si="201"/>
        <v>0</v>
      </c>
      <c r="Z384" s="144">
        <f t="shared" si="201"/>
        <v>0</v>
      </c>
      <c r="AA384" s="144">
        <f t="shared" si="201"/>
        <v>0</v>
      </c>
      <c r="AB384" s="144">
        <f t="shared" si="201"/>
        <v>0</v>
      </c>
      <c r="AC384" s="144">
        <f t="shared" si="201"/>
        <v>0</v>
      </c>
      <c r="AD384" s="144">
        <f t="shared" si="201"/>
        <v>0</v>
      </c>
      <c r="AE384" s="144">
        <f t="shared" si="201"/>
        <v>0</v>
      </c>
      <c r="AF384" s="144">
        <f t="shared" si="201"/>
        <v>0</v>
      </c>
      <c r="AG384" s="144">
        <f t="shared" si="201"/>
        <v>0</v>
      </c>
      <c r="AH384" s="144">
        <f t="shared" si="201"/>
        <v>0</v>
      </c>
      <c r="AI384" s="144">
        <f t="shared" si="201"/>
        <v>0</v>
      </c>
      <c r="AJ384" s="144">
        <f t="shared" si="201"/>
        <v>0</v>
      </c>
      <c r="AK384" s="144">
        <f t="shared" si="201"/>
        <v>0</v>
      </c>
      <c r="AL384" s="144">
        <f t="shared" si="201"/>
        <v>0</v>
      </c>
      <c r="AM384" s="144">
        <f t="shared" si="201"/>
        <v>0</v>
      </c>
      <c r="AN384" s="144">
        <f t="shared" si="201"/>
        <v>0</v>
      </c>
      <c r="AO384" s="144">
        <f t="shared" si="201"/>
        <v>0</v>
      </c>
      <c r="AP384" s="144">
        <f t="shared" si="201"/>
        <v>0</v>
      </c>
      <c r="AQ384" s="144">
        <f t="shared" si="201"/>
        <v>0</v>
      </c>
      <c r="AR384" s="144">
        <f t="shared" si="201"/>
        <v>0</v>
      </c>
      <c r="AS384" s="144">
        <f t="shared" si="201"/>
        <v>0</v>
      </c>
      <c r="AT384" s="144">
        <f t="shared" si="201"/>
        <v>0</v>
      </c>
      <c r="AU384" s="144">
        <f t="shared" si="201"/>
        <v>0</v>
      </c>
      <c r="AV384" s="144">
        <f t="shared" si="201"/>
        <v>0</v>
      </c>
      <c r="AW384" s="144">
        <f t="shared" si="201"/>
        <v>0</v>
      </c>
      <c r="AX384" s="144">
        <f t="shared" si="201"/>
        <v>0</v>
      </c>
      <c r="AY384" s="144">
        <f t="shared" si="201"/>
        <v>0</v>
      </c>
      <c r="AZ384" s="144">
        <f t="shared" si="201"/>
        <v>0</v>
      </c>
      <c r="BA384" s="144">
        <f t="shared" si="201"/>
        <v>0</v>
      </c>
      <c r="BB384" s="144">
        <f t="shared" si="201"/>
        <v>0</v>
      </c>
      <c r="BC384" s="144">
        <f t="shared" si="201"/>
        <v>0</v>
      </c>
      <c r="BD384" s="144">
        <f t="shared" si="201"/>
        <v>0</v>
      </c>
      <c r="BE384" s="144">
        <f t="shared" si="201"/>
        <v>0</v>
      </c>
      <c r="BF384" s="144">
        <f t="shared" si="201"/>
        <v>0</v>
      </c>
      <c r="BG384" s="144">
        <f t="shared" si="201"/>
        <v>0</v>
      </c>
      <c r="BH384" s="144">
        <f t="shared" si="201"/>
        <v>0</v>
      </c>
      <c r="BI384" s="144"/>
    </row>
    <row r="385" spans="1:61" x14ac:dyDescent="0.25">
      <c r="A385" s="198" t="s">
        <v>113</v>
      </c>
      <c r="B385" s="198"/>
      <c r="C385" s="147">
        <f>C28</f>
        <v>0.03</v>
      </c>
      <c r="D385" s="144">
        <f>SUM(G385:BH385)</f>
        <v>-909.01863946589992</v>
      </c>
      <c r="G385" s="144">
        <f>MAX(-SUM($F380:G380)*$C385,-SUM($F380:G380)-SUM($E385:F385))</f>
        <v>-2.2585498879649997</v>
      </c>
      <c r="H385" s="144">
        <f>MAX(-SUM($F380:H380)*$C385,-SUM($F380:H380)-SUM($E385:G385))</f>
        <v>-4.9549082077529993</v>
      </c>
      <c r="I385" s="144">
        <f>MAX(-SUM($F380:I380)*$C385,-SUM($F380:I380)-SUM($E385:H385))</f>
        <v>-9.5753730124889991</v>
      </c>
      <c r="J385" s="144">
        <f>MAX(-SUM($F380:J380)*$C385,-SUM($F380:J380)-SUM($E385:I385))</f>
        <v>-15.046993010024998</v>
      </c>
      <c r="K385" s="144">
        <f>MAX(-SUM($F380:K380)*$C385,-SUM($F380:K380)-SUM($E385:J385))</f>
        <v>-18.879909652808998</v>
      </c>
      <c r="L385" s="144">
        <f>MAX(-SUM($F380:L380)*$C385,-SUM($F380:L380)-SUM($E385:K385))</f>
        <v>-23.355483809480997</v>
      </c>
      <c r="M385" s="144">
        <f>MAX(-SUM($F380:M380)*$C385,-SUM($F380:M380)-SUM($E385:L385))</f>
        <v>-27.270559183976996</v>
      </c>
      <c r="N385" s="144">
        <f>MAX(-SUM($F380:N380)*$C385,-SUM($F380:N380)-SUM($E385:M385))</f>
        <v>-27.270559183976996</v>
      </c>
      <c r="O385" s="144">
        <f>MAX(-SUM($F380:O380)*$C385,-SUM($F380:O380)-SUM($E385:N385))</f>
        <v>-27.270559183976996</v>
      </c>
      <c r="P385" s="144">
        <f>MAX(-SUM($F380:P380)*$C385,-SUM($F380:P380)-SUM($E385:O385))</f>
        <v>-27.270559183976996</v>
      </c>
      <c r="Q385" s="144">
        <f>MAX(-SUM($F380:Q380)*$C385,-SUM($F380:Q380)-SUM($E385:P385))</f>
        <v>-27.270559183976996</v>
      </c>
      <c r="R385" s="144">
        <f>MAX(-SUM($F380:R380)*$C385,-SUM($F380:R380)-SUM($E385:Q385))</f>
        <v>-27.270559183976996</v>
      </c>
      <c r="S385" s="144">
        <f>MAX(-SUM($F380:S380)*$C385,-SUM($F380:S380)-SUM($E385:R385))</f>
        <v>-27.270559183976996</v>
      </c>
      <c r="T385" s="144">
        <f>MAX(-SUM($F380:T380)*$C385,-SUM($F380:T380)-SUM($E385:S385))</f>
        <v>-27.270559183976996</v>
      </c>
      <c r="U385" s="144">
        <f>MAX(-SUM($F380:U380)*$C385,-SUM($F380:U380)-SUM($E385:T385))</f>
        <v>-27.270559183976996</v>
      </c>
      <c r="V385" s="144">
        <f>MAX(-SUM($F380:V380)*$C385,-SUM($F380:V380)-SUM($E385:U385))</f>
        <v>-27.270559183976996</v>
      </c>
      <c r="W385" s="144">
        <f>MAX(-SUM($F380:W380)*$C385,-SUM($F380:W380)-SUM($E385:V385))</f>
        <v>-27.270559183976996</v>
      </c>
      <c r="X385" s="144">
        <f>MAX(-SUM($F380:X380)*$C385,-SUM($F380:X380)-SUM($E385:W385))</f>
        <v>-27.270559183976996</v>
      </c>
      <c r="Y385" s="144">
        <f>MAX(-SUM($F380:Y380)*$C385,-SUM($F380:Y380)-SUM($E385:X385))</f>
        <v>-27.270559183976996</v>
      </c>
      <c r="Z385" s="144">
        <f>MAX(-SUM($F380:Z380)*$C385,-SUM($F380:Z380)-SUM($E385:Y385))</f>
        <v>-27.270559183976996</v>
      </c>
      <c r="AA385" s="144">
        <f>MAX(-SUM($F380:AA380)*$C385,-SUM($F380:AA380)-SUM($E385:Z385))</f>
        <v>-27.270559183976996</v>
      </c>
      <c r="AB385" s="144">
        <f>MAX(-SUM($F380:AB380)*$C385,-SUM($F380:AB380)-SUM($E385:AA385))</f>
        <v>-27.270559183976996</v>
      </c>
      <c r="AC385" s="144">
        <f>MAX(-SUM($F380:AC380)*$C385,-SUM($F380:AC380)-SUM($E385:AB385))</f>
        <v>-27.270559183976996</v>
      </c>
      <c r="AD385" s="144">
        <f>MAX(-SUM($F380:AD380)*$C385,-SUM($F380:AD380)-SUM($E385:AC385))</f>
        <v>-27.270559183976996</v>
      </c>
      <c r="AE385" s="144">
        <f>MAX(-SUM($F380:AE380)*$C385,-SUM($F380:AE380)-SUM($E385:AD385))</f>
        <v>-27.270559183976996</v>
      </c>
      <c r="AF385" s="144">
        <f>MAX(-SUM($F380:AF380)*$C385,-SUM($F380:AF380)-SUM($E385:AE385))</f>
        <v>-27.270559183976996</v>
      </c>
      <c r="AG385" s="144">
        <f>MAX(-SUM($F380:AG380)*$C385,-SUM($F380:AG380)-SUM($E385:AF385))</f>
        <v>-27.270559183976996</v>
      </c>
      <c r="AH385" s="144">
        <f>MAX(-SUM($F380:AH380)*$C385,-SUM($F380:AH380)-SUM($E385:AG385))</f>
        <v>-27.270559183976996</v>
      </c>
      <c r="AI385" s="144">
        <f>MAX(-SUM($F380:AI380)*$C385,-SUM($F380:AI380)-SUM($E385:AH385))</f>
        <v>-27.270559183976996</v>
      </c>
      <c r="AJ385" s="144">
        <f>MAX(-SUM($F380:AJ380)*$C385,-SUM($F380:AJ380)-SUM($E385:AI385))</f>
        <v>-27.270559183976996</v>
      </c>
      <c r="AK385" s="144">
        <f>MAX(-SUM($F380:AK380)*$C385,-SUM($F380:AK380)-SUM($E385:AJ385))</f>
        <v>-27.270559183976996</v>
      </c>
      <c r="AL385" s="144">
        <f>MAX(-SUM($F380:AL380)*$C385,-SUM($F380:AL380)-SUM($E385:AK385))</f>
        <v>-27.270559183976996</v>
      </c>
      <c r="AM385" s="144">
        <f>MAX(-SUM($F380:AM380)*$C385,-SUM($F380:AM380)-SUM($E385:AL385))</f>
        <v>-27.270559183976996</v>
      </c>
      <c r="AN385" s="144">
        <f>MAX(-SUM($F380:AN380)*$C385,-SUM($F380:AN380)-SUM($E385:AM385))</f>
        <v>-27.270559183976996</v>
      </c>
      <c r="AO385" s="144">
        <f>MAX(-SUM($F380:AO380)*$C385,-SUM($F380:AO380)-SUM($E385:AN385))</f>
        <v>-27.270559183976996</v>
      </c>
      <c r="AP385" s="144">
        <f>MAX(-SUM($F380:AP380)*$C385,-SUM($F380:AP380)-SUM($E385:AO385))</f>
        <v>-27.270559183976996</v>
      </c>
      <c r="AQ385" s="144">
        <f>MAX(-SUM($F380:AQ380)*$C385,-SUM($F380:AQ380)-SUM($E385:AP385))</f>
        <v>-16.830646366068436</v>
      </c>
      <c r="AR385" s="144">
        <f>MAX(-SUM($F380:AR380)*$C385,-SUM($F380:AR380)-SUM($E385:AQ385))</f>
        <v>0</v>
      </c>
      <c r="AS385" s="144">
        <f>MAX(-SUM($F380:AS380)*$C385,-SUM($F380:AS380)-SUM($E385:AR385))</f>
        <v>0</v>
      </c>
      <c r="AT385" s="144">
        <f>MAX(-SUM($F380:AT380)*$C385,-SUM($F380:AT380)-SUM($E385:AS385))</f>
        <v>0</v>
      </c>
      <c r="AU385" s="144">
        <f>MAX(-SUM($F380:AU380)*$C385,-SUM($F380:AU380)-SUM($E385:AT385))</f>
        <v>0</v>
      </c>
      <c r="AV385" s="144">
        <f>MAX(-SUM($F380:AV380)*$C385,-SUM($F380:AV380)-SUM($E385:AU385))</f>
        <v>0</v>
      </c>
      <c r="AW385" s="144">
        <f>MAX(-SUM($F380:AW380)*$C385,-SUM($F380:AW380)-SUM($E385:AV385))</f>
        <v>0</v>
      </c>
      <c r="AX385" s="144">
        <f>MAX(-SUM($F380:AX380)*$C385,-SUM($F380:AX380)-SUM($E385:AW385))</f>
        <v>0</v>
      </c>
      <c r="AY385" s="144">
        <f>MAX(-SUM($F380:AY380)*$C385,-SUM($F380:AY380)-SUM($E385:AX385))</f>
        <v>0</v>
      </c>
      <c r="AZ385" s="144">
        <f>MAX(-SUM($F380:AZ380)*$C385,-SUM($F380:AZ380)-SUM($E385:AY385))</f>
        <v>0</v>
      </c>
      <c r="BA385" s="144">
        <f>MAX(-SUM($F380:BA380)*$C385,-SUM($F380:BA380)-SUM($E385:AZ385))</f>
        <v>0</v>
      </c>
      <c r="BB385" s="144">
        <f>MAX(-SUM($F380:BB380)*$C385,-SUM($F380:BB380)-SUM($E385:BA385))</f>
        <v>0</v>
      </c>
      <c r="BC385" s="144">
        <f>MAX(-SUM($F380:BC380)*$C385,-SUM($F380:BC380)-SUM($E385:BB385))</f>
        <v>0</v>
      </c>
      <c r="BD385" s="144">
        <f>MAX(-SUM($F380:BD380)*$C385,-SUM($F380:BD380)-SUM($E385:BC385))</f>
        <v>0</v>
      </c>
      <c r="BE385" s="144">
        <f>MAX(-SUM($F380:BE380)*$C385,-SUM($F380:BE380)-SUM($E385:BD385))</f>
        <v>0</v>
      </c>
      <c r="BF385" s="144">
        <f>MAX(-SUM($F380:BF380)*$C385,-SUM($F380:BF380)-SUM($E385:BE385))</f>
        <v>0</v>
      </c>
      <c r="BG385" s="144">
        <f>MAX(-SUM($F380:BG380)*$C385,-SUM($F380:BG380)-SUM($E385:BF385))</f>
        <v>0</v>
      </c>
      <c r="BH385" s="144">
        <f>MAX(-SUM($F380:BH380)*$C385,-SUM($F380:BH380)-SUM($E385:BG385))</f>
        <v>0</v>
      </c>
      <c r="BI385" s="144"/>
    </row>
    <row r="386" spans="1:61" x14ac:dyDescent="0.25">
      <c r="A386" s="199" t="s">
        <v>114</v>
      </c>
      <c r="B386" s="199"/>
      <c r="D386" s="92">
        <f>SUM(D383:D385)</f>
        <v>0</v>
      </c>
      <c r="G386" s="92">
        <f>SUM(G383:G385)</f>
        <v>73.026446377534995</v>
      </c>
      <c r="H386" s="92">
        <f>SUM(H383:H385)</f>
        <v>157.95014882938196</v>
      </c>
      <c r="I386" s="92">
        <f>SUM(I383:I385)</f>
        <v>302.39026930809297</v>
      </c>
      <c r="J386" s="92">
        <f t="shared" ref="J386:BH386" si="202">SUM(J383:J385)</f>
        <v>469.73060954926797</v>
      </c>
      <c r="K386" s="92">
        <f t="shared" si="202"/>
        <v>578.61458798925901</v>
      </c>
      <c r="L386" s="92">
        <f t="shared" si="202"/>
        <v>704.44490940217793</v>
      </c>
      <c r="M386" s="92">
        <f t="shared" si="202"/>
        <v>807.67686270140098</v>
      </c>
      <c r="N386" s="92">
        <f t="shared" si="202"/>
        <v>780.40630351742402</v>
      </c>
      <c r="O386" s="92">
        <f t="shared" si="202"/>
        <v>753.13574433344706</v>
      </c>
      <c r="P386" s="92">
        <f t="shared" si="202"/>
        <v>725.86518514947011</v>
      </c>
      <c r="Q386" s="92">
        <f t="shared" si="202"/>
        <v>698.59462596549315</v>
      </c>
      <c r="R386" s="92">
        <f t="shared" si="202"/>
        <v>671.32406678151619</v>
      </c>
      <c r="S386" s="92">
        <f t="shared" si="202"/>
        <v>644.05350759753924</v>
      </c>
      <c r="T386" s="92">
        <f t="shared" si="202"/>
        <v>616.78294841356228</v>
      </c>
      <c r="U386" s="92">
        <f t="shared" si="202"/>
        <v>589.51238922958532</v>
      </c>
      <c r="V386" s="92">
        <f t="shared" si="202"/>
        <v>562.24183004560837</v>
      </c>
      <c r="W386" s="92">
        <f t="shared" si="202"/>
        <v>534.97127086163141</v>
      </c>
      <c r="X386" s="92">
        <f t="shared" si="202"/>
        <v>507.7007116776544</v>
      </c>
      <c r="Y386" s="92">
        <f t="shared" si="202"/>
        <v>480.43015249367738</v>
      </c>
      <c r="Z386" s="92">
        <f t="shared" si="202"/>
        <v>453.15959330970037</v>
      </c>
      <c r="AA386" s="92">
        <f t="shared" si="202"/>
        <v>425.88903412572336</v>
      </c>
      <c r="AB386" s="92">
        <f t="shared" si="202"/>
        <v>398.61847494174634</v>
      </c>
      <c r="AC386" s="92">
        <f t="shared" si="202"/>
        <v>371.34791575776933</v>
      </c>
      <c r="AD386" s="92">
        <f t="shared" si="202"/>
        <v>344.07735657379231</v>
      </c>
      <c r="AE386" s="92">
        <f t="shared" si="202"/>
        <v>316.8067973898153</v>
      </c>
      <c r="AF386" s="92">
        <f t="shared" si="202"/>
        <v>289.53623820583829</v>
      </c>
      <c r="AG386" s="92">
        <f t="shared" si="202"/>
        <v>262.26567902186127</v>
      </c>
      <c r="AH386" s="92">
        <f t="shared" si="202"/>
        <v>234.99511983788429</v>
      </c>
      <c r="AI386" s="92">
        <f t="shared" si="202"/>
        <v>207.7245606539073</v>
      </c>
      <c r="AJ386" s="92">
        <f t="shared" si="202"/>
        <v>180.45400146993032</v>
      </c>
      <c r="AK386" s="92">
        <f t="shared" si="202"/>
        <v>153.18344228595333</v>
      </c>
      <c r="AL386" s="92">
        <f t="shared" si="202"/>
        <v>125.91288310197633</v>
      </c>
      <c r="AM386" s="92">
        <f t="shared" si="202"/>
        <v>98.642323917999335</v>
      </c>
      <c r="AN386" s="92">
        <f t="shared" si="202"/>
        <v>71.371764734022335</v>
      </c>
      <c r="AO386" s="92">
        <f t="shared" si="202"/>
        <v>44.101205550045336</v>
      </c>
      <c r="AP386" s="92">
        <f t="shared" si="202"/>
        <v>16.83064636606834</v>
      </c>
      <c r="AQ386" s="92">
        <f t="shared" si="202"/>
        <v>-9.5923269327613525E-14</v>
      </c>
      <c r="AR386" s="92">
        <f t="shared" si="202"/>
        <v>-9.5923269327613525E-14</v>
      </c>
      <c r="AS386" s="92">
        <f t="shared" si="202"/>
        <v>-9.5923269327613525E-14</v>
      </c>
      <c r="AT386" s="92">
        <f t="shared" si="202"/>
        <v>-9.5923269327613525E-14</v>
      </c>
      <c r="AU386" s="92">
        <f t="shared" si="202"/>
        <v>-9.5923269327613525E-14</v>
      </c>
      <c r="AV386" s="92">
        <f t="shared" si="202"/>
        <v>-9.5923269327613525E-14</v>
      </c>
      <c r="AW386" s="92">
        <f t="shared" si="202"/>
        <v>-9.5923269327613525E-14</v>
      </c>
      <c r="AX386" s="92">
        <f t="shared" si="202"/>
        <v>-9.5923269327613525E-14</v>
      </c>
      <c r="AY386" s="92">
        <f t="shared" si="202"/>
        <v>-9.5923269327613525E-14</v>
      </c>
      <c r="AZ386" s="92">
        <f t="shared" si="202"/>
        <v>-9.5923269327613525E-14</v>
      </c>
      <c r="BA386" s="92">
        <f t="shared" si="202"/>
        <v>-9.5923269327613525E-14</v>
      </c>
      <c r="BB386" s="92">
        <f t="shared" si="202"/>
        <v>-9.5923269327613525E-14</v>
      </c>
      <c r="BC386" s="92">
        <f t="shared" si="202"/>
        <v>-9.5923269327613525E-14</v>
      </c>
      <c r="BD386" s="92">
        <f t="shared" si="202"/>
        <v>-9.5923269327613525E-14</v>
      </c>
      <c r="BE386" s="92">
        <f t="shared" si="202"/>
        <v>-9.5923269327613525E-14</v>
      </c>
      <c r="BF386" s="92">
        <f t="shared" si="202"/>
        <v>-9.5923269327613525E-14</v>
      </c>
      <c r="BG386" s="92">
        <f t="shared" si="202"/>
        <v>-9.5923269327613525E-14</v>
      </c>
      <c r="BH386" s="92">
        <f t="shared" si="202"/>
        <v>-9.5923269327613525E-14</v>
      </c>
    </row>
    <row r="387" spans="1:61" x14ac:dyDescent="0.25">
      <c r="A387" s="197"/>
      <c r="B387" s="197"/>
    </row>
    <row r="388" spans="1:61" x14ac:dyDescent="0.25">
      <c r="A388" s="197" t="s">
        <v>115</v>
      </c>
      <c r="B388" s="197"/>
      <c r="G388" s="83">
        <f>G386</f>
        <v>73.026446377534995</v>
      </c>
      <c r="H388" s="83">
        <f>H386</f>
        <v>157.95014882938196</v>
      </c>
      <c r="I388" s="83">
        <f>I386</f>
        <v>302.39026930809297</v>
      </c>
      <c r="J388" s="83">
        <f>J386</f>
        <v>469.73060954926797</v>
      </c>
      <c r="K388" s="83">
        <f t="shared" ref="K388:BH388" si="203">K386</f>
        <v>578.61458798925901</v>
      </c>
      <c r="L388" s="83">
        <f t="shared" si="203"/>
        <v>704.44490940217793</v>
      </c>
      <c r="M388" s="83">
        <f t="shared" si="203"/>
        <v>807.67686270140098</v>
      </c>
      <c r="N388" s="83">
        <f t="shared" si="203"/>
        <v>780.40630351742402</v>
      </c>
      <c r="O388" s="83">
        <f t="shared" si="203"/>
        <v>753.13574433344706</v>
      </c>
      <c r="P388" s="83">
        <f t="shared" si="203"/>
        <v>725.86518514947011</v>
      </c>
      <c r="Q388" s="83">
        <f t="shared" si="203"/>
        <v>698.59462596549315</v>
      </c>
      <c r="R388" s="83">
        <f t="shared" si="203"/>
        <v>671.32406678151619</v>
      </c>
      <c r="S388" s="83">
        <f t="shared" si="203"/>
        <v>644.05350759753924</v>
      </c>
      <c r="T388" s="83">
        <f t="shared" si="203"/>
        <v>616.78294841356228</v>
      </c>
      <c r="U388" s="83">
        <f t="shared" si="203"/>
        <v>589.51238922958532</v>
      </c>
      <c r="V388" s="83">
        <f t="shared" si="203"/>
        <v>562.24183004560837</v>
      </c>
      <c r="W388" s="83">
        <f t="shared" si="203"/>
        <v>534.97127086163141</v>
      </c>
      <c r="X388" s="83">
        <f t="shared" si="203"/>
        <v>507.7007116776544</v>
      </c>
      <c r="Y388" s="83">
        <f t="shared" si="203"/>
        <v>480.43015249367738</v>
      </c>
      <c r="Z388" s="83">
        <f t="shared" si="203"/>
        <v>453.15959330970037</v>
      </c>
      <c r="AA388" s="83">
        <f t="shared" si="203"/>
        <v>425.88903412572336</v>
      </c>
      <c r="AB388" s="83">
        <f t="shared" si="203"/>
        <v>398.61847494174634</v>
      </c>
      <c r="AC388" s="83">
        <f t="shared" si="203"/>
        <v>371.34791575776933</v>
      </c>
      <c r="AD388" s="83">
        <f t="shared" si="203"/>
        <v>344.07735657379231</v>
      </c>
      <c r="AE388" s="83">
        <f t="shared" si="203"/>
        <v>316.8067973898153</v>
      </c>
      <c r="AF388" s="83">
        <f t="shared" si="203"/>
        <v>289.53623820583829</v>
      </c>
      <c r="AG388" s="83">
        <f t="shared" si="203"/>
        <v>262.26567902186127</v>
      </c>
      <c r="AH388" s="83">
        <f t="shared" si="203"/>
        <v>234.99511983788429</v>
      </c>
      <c r="AI388" s="83">
        <f t="shared" si="203"/>
        <v>207.7245606539073</v>
      </c>
      <c r="AJ388" s="83">
        <f t="shared" si="203"/>
        <v>180.45400146993032</v>
      </c>
      <c r="AK388" s="83">
        <f t="shared" si="203"/>
        <v>153.18344228595333</v>
      </c>
      <c r="AL388" s="83">
        <f t="shared" si="203"/>
        <v>125.91288310197633</v>
      </c>
      <c r="AM388" s="83">
        <f t="shared" si="203"/>
        <v>98.642323917999335</v>
      </c>
      <c r="AN388" s="83">
        <f t="shared" si="203"/>
        <v>71.371764734022335</v>
      </c>
      <c r="AO388" s="83">
        <f t="shared" si="203"/>
        <v>44.101205550045336</v>
      </c>
      <c r="AP388" s="83">
        <f t="shared" si="203"/>
        <v>16.83064636606834</v>
      </c>
      <c r="AQ388" s="83">
        <f t="shared" si="203"/>
        <v>-9.5923269327613525E-14</v>
      </c>
      <c r="AR388" s="83">
        <f t="shared" si="203"/>
        <v>-9.5923269327613525E-14</v>
      </c>
      <c r="AS388" s="83">
        <f t="shared" si="203"/>
        <v>-9.5923269327613525E-14</v>
      </c>
      <c r="AT388" s="83">
        <f t="shared" si="203"/>
        <v>-9.5923269327613525E-14</v>
      </c>
      <c r="AU388" s="83">
        <f t="shared" si="203"/>
        <v>-9.5923269327613525E-14</v>
      </c>
      <c r="AV388" s="83">
        <f t="shared" si="203"/>
        <v>-9.5923269327613525E-14</v>
      </c>
      <c r="AW388" s="83">
        <f t="shared" si="203"/>
        <v>-9.5923269327613525E-14</v>
      </c>
      <c r="AX388" s="83">
        <f t="shared" si="203"/>
        <v>-9.5923269327613525E-14</v>
      </c>
      <c r="AY388" s="83">
        <f t="shared" si="203"/>
        <v>-9.5923269327613525E-14</v>
      </c>
      <c r="AZ388" s="83">
        <f t="shared" si="203"/>
        <v>-9.5923269327613525E-14</v>
      </c>
      <c r="BA388" s="83">
        <f t="shared" si="203"/>
        <v>-9.5923269327613525E-14</v>
      </c>
      <c r="BB388" s="83">
        <f t="shared" si="203"/>
        <v>-9.5923269327613525E-14</v>
      </c>
      <c r="BC388" s="83">
        <f t="shared" si="203"/>
        <v>-9.5923269327613525E-14</v>
      </c>
      <c r="BD388" s="83">
        <f t="shared" si="203"/>
        <v>-9.5923269327613525E-14</v>
      </c>
      <c r="BE388" s="83">
        <f t="shared" si="203"/>
        <v>-9.5923269327613525E-14</v>
      </c>
      <c r="BF388" s="83">
        <f t="shared" si="203"/>
        <v>-9.5923269327613525E-14</v>
      </c>
      <c r="BG388" s="83">
        <f t="shared" si="203"/>
        <v>-9.5923269327613525E-14</v>
      </c>
      <c r="BH388" s="83">
        <f t="shared" si="203"/>
        <v>-9.5923269327613525E-14</v>
      </c>
    </row>
    <row r="389" spans="1:61" x14ac:dyDescent="0.25">
      <c r="A389" s="200" t="s">
        <v>133</v>
      </c>
      <c r="B389" s="200"/>
      <c r="C389" s="61">
        <f>$C$97</f>
        <v>2</v>
      </c>
      <c r="D389" s="189"/>
      <c r="G389" s="83">
        <f t="shared" ref="G389:BH389" ca="1" si="204">SUM(OFFSET(G388,0,0,1,-MIN($C389,G$91+1)))/$C389</f>
        <v>36.513223188767498</v>
      </c>
      <c r="H389" s="83">
        <f t="shared" ca="1" si="204"/>
        <v>115.48829760345848</v>
      </c>
      <c r="I389" s="83">
        <f t="shared" ca="1" si="204"/>
        <v>230.17020906873745</v>
      </c>
      <c r="J389" s="83">
        <f t="shared" ca="1" si="204"/>
        <v>386.06043942868047</v>
      </c>
      <c r="K389" s="83">
        <f t="shared" ca="1" si="204"/>
        <v>524.17259876926346</v>
      </c>
      <c r="L389" s="83">
        <f t="shared" ca="1" si="204"/>
        <v>641.52974869571847</v>
      </c>
      <c r="M389" s="83">
        <f t="shared" ca="1" si="204"/>
        <v>756.06088605178945</v>
      </c>
      <c r="N389" s="83">
        <f t="shared" ca="1" si="204"/>
        <v>794.0415831094125</v>
      </c>
      <c r="O389" s="83">
        <f t="shared" ca="1" si="204"/>
        <v>766.77102392543554</v>
      </c>
      <c r="P389" s="83">
        <f t="shared" ca="1" si="204"/>
        <v>739.50046474145859</v>
      </c>
      <c r="Q389" s="83">
        <f t="shared" ca="1" si="204"/>
        <v>712.22990555748163</v>
      </c>
      <c r="R389" s="83">
        <f t="shared" ca="1" si="204"/>
        <v>684.95934637350467</v>
      </c>
      <c r="S389" s="83">
        <f t="shared" ca="1" si="204"/>
        <v>657.68878718952772</v>
      </c>
      <c r="T389" s="83">
        <f t="shared" ca="1" si="204"/>
        <v>630.41822800555076</v>
      </c>
      <c r="U389" s="83">
        <f t="shared" ca="1" si="204"/>
        <v>603.1476688215738</v>
      </c>
      <c r="V389" s="83">
        <f t="shared" ca="1" si="204"/>
        <v>575.87710963759685</v>
      </c>
      <c r="W389" s="83">
        <f t="shared" ca="1" si="204"/>
        <v>548.60655045361989</v>
      </c>
      <c r="X389" s="83">
        <f t="shared" ca="1" si="204"/>
        <v>521.33599126964293</v>
      </c>
      <c r="Y389" s="83">
        <f t="shared" ca="1" si="204"/>
        <v>494.06543208566586</v>
      </c>
      <c r="Z389" s="83">
        <f t="shared" ca="1" si="204"/>
        <v>466.7948729016889</v>
      </c>
      <c r="AA389" s="83">
        <f t="shared" ca="1" si="204"/>
        <v>439.52431371771183</v>
      </c>
      <c r="AB389" s="83">
        <f t="shared" ca="1" si="204"/>
        <v>412.25375453373488</v>
      </c>
      <c r="AC389" s="83">
        <f t="shared" ca="1" si="204"/>
        <v>384.98319534975781</v>
      </c>
      <c r="AD389" s="83">
        <f t="shared" ca="1" si="204"/>
        <v>357.71263616578085</v>
      </c>
      <c r="AE389" s="83">
        <f t="shared" ca="1" si="204"/>
        <v>330.44207698180378</v>
      </c>
      <c r="AF389" s="83">
        <f t="shared" ca="1" si="204"/>
        <v>303.17151779782682</v>
      </c>
      <c r="AG389" s="83">
        <f t="shared" ca="1" si="204"/>
        <v>275.90095861384975</v>
      </c>
      <c r="AH389" s="83">
        <f t="shared" ca="1" si="204"/>
        <v>248.6303994298728</v>
      </c>
      <c r="AI389" s="83">
        <f t="shared" ca="1" si="204"/>
        <v>221.35984024589578</v>
      </c>
      <c r="AJ389" s="83">
        <f t="shared" ca="1" si="204"/>
        <v>194.08928106191883</v>
      </c>
      <c r="AK389" s="83">
        <f t="shared" ca="1" si="204"/>
        <v>166.81872187794181</v>
      </c>
      <c r="AL389" s="83">
        <f t="shared" ca="1" si="204"/>
        <v>139.54816269396483</v>
      </c>
      <c r="AM389" s="83">
        <f t="shared" ca="1" si="204"/>
        <v>112.27760350998784</v>
      </c>
      <c r="AN389" s="83">
        <f t="shared" ca="1" si="204"/>
        <v>85.007044326010828</v>
      </c>
      <c r="AO389" s="83">
        <f t="shared" ca="1" si="204"/>
        <v>57.736485142033835</v>
      </c>
      <c r="AP389" s="83">
        <f t="shared" ca="1" si="204"/>
        <v>30.465925958056836</v>
      </c>
      <c r="AQ389" s="83">
        <f t="shared" ca="1" si="204"/>
        <v>8.415323183034122</v>
      </c>
      <c r="AR389" s="83">
        <f t="shared" ca="1" si="204"/>
        <v>-9.5923269327613525E-14</v>
      </c>
      <c r="AS389" s="83">
        <f t="shared" ca="1" si="204"/>
        <v>-9.5923269327613525E-14</v>
      </c>
      <c r="AT389" s="83">
        <f t="shared" ca="1" si="204"/>
        <v>-9.5923269327613525E-14</v>
      </c>
      <c r="AU389" s="83">
        <f t="shared" ca="1" si="204"/>
        <v>-9.5923269327613525E-14</v>
      </c>
      <c r="AV389" s="83">
        <f t="shared" ca="1" si="204"/>
        <v>-9.5923269327613525E-14</v>
      </c>
      <c r="AW389" s="83">
        <f t="shared" ca="1" si="204"/>
        <v>-9.5923269327613525E-14</v>
      </c>
      <c r="AX389" s="83">
        <f t="shared" ca="1" si="204"/>
        <v>-9.5923269327613525E-14</v>
      </c>
      <c r="AY389" s="83">
        <f t="shared" ca="1" si="204"/>
        <v>-9.5923269327613525E-14</v>
      </c>
      <c r="AZ389" s="83">
        <f t="shared" ca="1" si="204"/>
        <v>-9.5923269327613525E-14</v>
      </c>
      <c r="BA389" s="83">
        <f t="shared" ca="1" si="204"/>
        <v>-9.5923269327613525E-14</v>
      </c>
      <c r="BB389" s="83">
        <f t="shared" ca="1" si="204"/>
        <v>-9.5923269327613525E-14</v>
      </c>
      <c r="BC389" s="83">
        <f t="shared" ca="1" si="204"/>
        <v>-9.5923269327613525E-14</v>
      </c>
      <c r="BD389" s="83">
        <f t="shared" ca="1" si="204"/>
        <v>-9.5923269327613525E-14</v>
      </c>
      <c r="BE389" s="83">
        <f t="shared" ca="1" si="204"/>
        <v>-9.5923269327613525E-14</v>
      </c>
      <c r="BF389" s="83">
        <f t="shared" ca="1" si="204"/>
        <v>-9.5923269327613525E-14</v>
      </c>
      <c r="BG389" s="83">
        <f t="shared" ca="1" si="204"/>
        <v>-9.5923269327613525E-14</v>
      </c>
      <c r="BH389" s="83">
        <f t="shared" ca="1" si="204"/>
        <v>-9.5923269327613525E-14</v>
      </c>
    </row>
    <row r="390" spans="1:61" x14ac:dyDescent="0.25">
      <c r="A390" s="200" t="s">
        <v>140</v>
      </c>
      <c r="B390" s="200"/>
      <c r="C390" s="147">
        <f>$C$98</f>
        <v>0.46</v>
      </c>
      <c r="G390" s="83">
        <f t="shared" ref="G390:BG391" ca="1" si="205">G389*$C390</f>
        <v>16.796082666833051</v>
      </c>
      <c r="H390" s="83">
        <f t="shared" ca="1" si="205"/>
        <v>53.124616897590904</v>
      </c>
      <c r="I390" s="83">
        <f t="shared" ca="1" si="205"/>
        <v>105.87829617161923</v>
      </c>
      <c r="J390" s="83">
        <f t="shared" ca="1" si="205"/>
        <v>177.58780213719302</v>
      </c>
      <c r="K390" s="83">
        <f t="shared" ca="1" si="205"/>
        <v>241.1193954338612</v>
      </c>
      <c r="L390" s="83">
        <f t="shared" ca="1" si="205"/>
        <v>295.10368440003049</v>
      </c>
      <c r="M390" s="83">
        <f t="shared" ca="1" si="205"/>
        <v>347.78800758382317</v>
      </c>
      <c r="N390" s="83">
        <f t="shared" ca="1" si="205"/>
        <v>365.25912823032979</v>
      </c>
      <c r="O390" s="83">
        <f t="shared" ca="1" si="205"/>
        <v>352.71467100570038</v>
      </c>
      <c r="P390" s="83">
        <f t="shared" ca="1" si="205"/>
        <v>340.17021378107097</v>
      </c>
      <c r="Q390" s="83">
        <f t="shared" ca="1" si="205"/>
        <v>327.62575655644156</v>
      </c>
      <c r="R390" s="83">
        <f t="shared" ca="1" si="205"/>
        <v>315.08129933181215</v>
      </c>
      <c r="S390" s="83">
        <f t="shared" ca="1" si="205"/>
        <v>302.53684210718274</v>
      </c>
      <c r="T390" s="83">
        <f t="shared" ca="1" si="205"/>
        <v>289.99238488255338</v>
      </c>
      <c r="U390" s="83">
        <f t="shared" ca="1" si="205"/>
        <v>277.44792765792397</v>
      </c>
      <c r="V390" s="83">
        <f t="shared" ca="1" si="205"/>
        <v>264.90347043329456</v>
      </c>
      <c r="W390" s="83">
        <f t="shared" ca="1" si="205"/>
        <v>252.35901320866515</v>
      </c>
      <c r="X390" s="83">
        <f t="shared" ca="1" si="205"/>
        <v>239.81455598403576</v>
      </c>
      <c r="Y390" s="83">
        <f t="shared" ca="1" si="205"/>
        <v>227.2700987594063</v>
      </c>
      <c r="Z390" s="83">
        <f t="shared" ca="1" si="205"/>
        <v>214.72564153477691</v>
      </c>
      <c r="AA390" s="83">
        <f t="shared" ca="1" si="205"/>
        <v>202.18118431014744</v>
      </c>
      <c r="AB390" s="83">
        <f t="shared" ca="1" si="205"/>
        <v>189.63672708551806</v>
      </c>
      <c r="AC390" s="83">
        <f t="shared" ca="1" si="205"/>
        <v>177.09226986088859</v>
      </c>
      <c r="AD390" s="83">
        <f t="shared" ca="1" si="205"/>
        <v>164.54781263625921</v>
      </c>
      <c r="AE390" s="83">
        <f t="shared" ca="1" si="205"/>
        <v>152.00335541162974</v>
      </c>
      <c r="AF390" s="83">
        <f t="shared" ca="1" si="205"/>
        <v>139.45889818700036</v>
      </c>
      <c r="AG390" s="83">
        <f t="shared" ca="1" si="205"/>
        <v>126.91444096237089</v>
      </c>
      <c r="AH390" s="83">
        <f t="shared" ca="1" si="205"/>
        <v>114.36998373774149</v>
      </c>
      <c r="AI390" s="83">
        <f t="shared" ca="1" si="205"/>
        <v>101.82552651311207</v>
      </c>
      <c r="AJ390" s="83">
        <f t="shared" ca="1" si="205"/>
        <v>89.281069288482669</v>
      </c>
      <c r="AK390" s="83">
        <f t="shared" ca="1" si="205"/>
        <v>76.736612063853244</v>
      </c>
      <c r="AL390" s="83">
        <f t="shared" ca="1" si="205"/>
        <v>64.192154839223818</v>
      </c>
      <c r="AM390" s="83">
        <f t="shared" ca="1" si="205"/>
        <v>51.647697614594406</v>
      </c>
      <c r="AN390" s="83">
        <f t="shared" ca="1" si="205"/>
        <v>39.103240389964981</v>
      </c>
      <c r="AO390" s="83">
        <f t="shared" ca="1" si="205"/>
        <v>26.558783165335566</v>
      </c>
      <c r="AP390" s="83">
        <f t="shared" ca="1" si="205"/>
        <v>14.014325940706145</v>
      </c>
      <c r="AQ390" s="83">
        <f t="shared" ca="1" si="205"/>
        <v>3.8710486641956963</v>
      </c>
      <c r="AR390" s="83">
        <f t="shared" ca="1" si="205"/>
        <v>-4.4124703890702221E-14</v>
      </c>
      <c r="AS390" s="83">
        <f t="shared" ca="1" si="205"/>
        <v>-4.4124703890702221E-14</v>
      </c>
      <c r="AT390" s="83">
        <f t="shared" ca="1" si="205"/>
        <v>-4.4124703890702221E-14</v>
      </c>
      <c r="AU390" s="83">
        <f t="shared" ca="1" si="205"/>
        <v>-4.4124703890702221E-14</v>
      </c>
      <c r="AV390" s="83">
        <f t="shared" ca="1" si="205"/>
        <v>-4.4124703890702221E-14</v>
      </c>
      <c r="AW390" s="83">
        <f t="shared" ca="1" si="205"/>
        <v>-4.4124703890702221E-14</v>
      </c>
      <c r="AX390" s="83">
        <f t="shared" ca="1" si="205"/>
        <v>-4.4124703890702221E-14</v>
      </c>
      <c r="AY390" s="83">
        <f t="shared" ca="1" si="205"/>
        <v>-4.4124703890702221E-14</v>
      </c>
      <c r="AZ390" s="83">
        <f t="shared" ca="1" si="205"/>
        <v>-4.4124703890702221E-14</v>
      </c>
      <c r="BA390" s="83">
        <f t="shared" ca="1" si="205"/>
        <v>-4.4124703890702221E-14</v>
      </c>
      <c r="BB390" s="83">
        <f t="shared" ca="1" si="205"/>
        <v>-4.4124703890702221E-14</v>
      </c>
      <c r="BC390" s="83">
        <f t="shared" ca="1" si="205"/>
        <v>-4.4124703890702221E-14</v>
      </c>
      <c r="BD390" s="83">
        <f t="shared" ca="1" si="205"/>
        <v>-4.4124703890702221E-14</v>
      </c>
      <c r="BE390" s="83">
        <f t="shared" ca="1" si="205"/>
        <v>-4.4124703890702221E-14</v>
      </c>
      <c r="BF390" s="83">
        <f t="shared" ca="1" si="205"/>
        <v>-4.4124703890702221E-14</v>
      </c>
      <c r="BG390" s="83">
        <f t="shared" ca="1" si="205"/>
        <v>-4.4124703890702221E-14</v>
      </c>
      <c r="BH390" s="83">
        <f ca="1">BH389*$C390</f>
        <v>-4.4124703890702221E-14</v>
      </c>
    </row>
    <row r="391" spans="1:61" x14ac:dyDescent="0.25">
      <c r="A391" s="200" t="s">
        <v>141</v>
      </c>
      <c r="B391" s="200"/>
      <c r="C391" s="147">
        <f>$C$99</f>
        <v>0.115</v>
      </c>
      <c r="G391" s="83">
        <f t="shared" ca="1" si="205"/>
        <v>1.9315495066858011</v>
      </c>
      <c r="H391" s="83">
        <f t="shared" ca="1" si="205"/>
        <v>6.1093309432229539</v>
      </c>
      <c r="I391" s="83">
        <f t="shared" ca="1" si="205"/>
        <v>12.176004059736211</v>
      </c>
      <c r="J391" s="83">
        <f t="shared" ca="1" si="205"/>
        <v>20.422597245777197</v>
      </c>
      <c r="K391" s="83">
        <f t="shared" ca="1" si="205"/>
        <v>27.728730474894039</v>
      </c>
      <c r="L391" s="83">
        <f t="shared" ca="1" si="205"/>
        <v>33.936923706003505</v>
      </c>
      <c r="M391" s="83">
        <f t="shared" ca="1" si="205"/>
        <v>39.995620872139668</v>
      </c>
      <c r="N391" s="83">
        <f t="shared" ca="1" si="205"/>
        <v>42.004799746487926</v>
      </c>
      <c r="O391" s="83">
        <f t="shared" ca="1" si="205"/>
        <v>40.562187165655544</v>
      </c>
      <c r="P391" s="83">
        <f t="shared" ca="1" si="205"/>
        <v>39.119574584823162</v>
      </c>
      <c r="Q391" s="83">
        <f t="shared" ca="1" si="205"/>
        <v>37.676962003990781</v>
      </c>
      <c r="R391" s="83">
        <f t="shared" ca="1" si="205"/>
        <v>36.234349423158399</v>
      </c>
      <c r="S391" s="83">
        <f t="shared" ca="1" si="205"/>
        <v>34.791736842326017</v>
      </c>
      <c r="T391" s="83">
        <f t="shared" ca="1" si="205"/>
        <v>33.349124261493643</v>
      </c>
      <c r="U391" s="83">
        <f t="shared" ca="1" si="205"/>
        <v>31.906511680661257</v>
      </c>
      <c r="V391" s="83">
        <f t="shared" ca="1" si="205"/>
        <v>30.463899099828875</v>
      </c>
      <c r="W391" s="83">
        <f t="shared" ca="1" si="205"/>
        <v>29.021286518996494</v>
      </c>
      <c r="X391" s="83">
        <f t="shared" ca="1" si="205"/>
        <v>27.578673938164115</v>
      </c>
      <c r="Y391" s="83">
        <f t="shared" ca="1" si="205"/>
        <v>26.136061357331727</v>
      </c>
      <c r="Z391" s="83">
        <f t="shared" ca="1" si="205"/>
        <v>24.693448776499345</v>
      </c>
      <c r="AA391" s="83">
        <f t="shared" ca="1" si="205"/>
        <v>23.250836195666956</v>
      </c>
      <c r="AB391" s="83">
        <f t="shared" ca="1" si="205"/>
        <v>21.808223614834578</v>
      </c>
      <c r="AC391" s="83">
        <f t="shared" ca="1" si="205"/>
        <v>20.365611034002189</v>
      </c>
      <c r="AD391" s="83">
        <f t="shared" ca="1" si="205"/>
        <v>18.922998453169811</v>
      </c>
      <c r="AE391" s="83">
        <f t="shared" ca="1" si="205"/>
        <v>17.480385872337422</v>
      </c>
      <c r="AF391" s="83">
        <f t="shared" ca="1" si="205"/>
        <v>16.03777329150504</v>
      </c>
      <c r="AG391" s="83">
        <f t="shared" ca="1" si="205"/>
        <v>14.595160710672653</v>
      </c>
      <c r="AH391" s="83">
        <f t="shared" ca="1" si="205"/>
        <v>13.152548129840271</v>
      </c>
      <c r="AI391" s="83">
        <f t="shared" ca="1" si="205"/>
        <v>11.709935549007888</v>
      </c>
      <c r="AJ391" s="83">
        <f t="shared" ca="1" si="205"/>
        <v>10.267322968175508</v>
      </c>
      <c r="AK391" s="83">
        <f t="shared" ca="1" si="205"/>
        <v>8.8247103873431225</v>
      </c>
      <c r="AL391" s="83">
        <f t="shared" ca="1" si="205"/>
        <v>7.382097806510739</v>
      </c>
      <c r="AM391" s="83">
        <f t="shared" ca="1" si="205"/>
        <v>5.9394852256783572</v>
      </c>
      <c r="AN391" s="83">
        <f t="shared" ca="1" si="205"/>
        <v>4.4968726448459728</v>
      </c>
      <c r="AO391" s="83">
        <f t="shared" ca="1" si="205"/>
        <v>3.0542600640135902</v>
      </c>
      <c r="AP391" s="83">
        <f t="shared" ca="1" si="205"/>
        <v>1.6116474831812069</v>
      </c>
      <c r="AQ391" s="83">
        <f t="shared" ca="1" si="205"/>
        <v>0.44517059638250511</v>
      </c>
      <c r="AR391" s="83">
        <f t="shared" ca="1" si="205"/>
        <v>-5.0743409474307559E-15</v>
      </c>
      <c r="AS391" s="83">
        <f t="shared" ca="1" si="205"/>
        <v>-5.0743409474307559E-15</v>
      </c>
      <c r="AT391" s="83">
        <f t="shared" ca="1" si="205"/>
        <v>-5.0743409474307559E-15</v>
      </c>
      <c r="AU391" s="83">
        <f t="shared" ca="1" si="205"/>
        <v>-5.0743409474307559E-15</v>
      </c>
      <c r="AV391" s="83">
        <f t="shared" ca="1" si="205"/>
        <v>-5.0743409474307559E-15</v>
      </c>
      <c r="AW391" s="83">
        <f t="shared" ca="1" si="205"/>
        <v>-5.0743409474307559E-15</v>
      </c>
      <c r="AX391" s="83">
        <f t="shared" ca="1" si="205"/>
        <v>-5.0743409474307559E-15</v>
      </c>
      <c r="AY391" s="83">
        <f t="shared" ca="1" si="205"/>
        <v>-5.0743409474307559E-15</v>
      </c>
      <c r="AZ391" s="83">
        <f t="shared" ca="1" si="205"/>
        <v>-5.0743409474307559E-15</v>
      </c>
      <c r="BA391" s="83">
        <f t="shared" ca="1" si="205"/>
        <v>-5.0743409474307559E-15</v>
      </c>
      <c r="BB391" s="83">
        <f t="shared" ca="1" si="205"/>
        <v>-5.0743409474307559E-15</v>
      </c>
      <c r="BC391" s="83">
        <f t="shared" ca="1" si="205"/>
        <v>-5.0743409474307559E-15</v>
      </c>
      <c r="BD391" s="83">
        <f t="shared" ca="1" si="205"/>
        <v>-5.0743409474307559E-15</v>
      </c>
      <c r="BE391" s="83">
        <f t="shared" ca="1" si="205"/>
        <v>-5.0743409474307559E-15</v>
      </c>
      <c r="BF391" s="83">
        <f t="shared" ca="1" si="205"/>
        <v>-5.0743409474307559E-15</v>
      </c>
      <c r="BG391" s="83">
        <f t="shared" ca="1" si="205"/>
        <v>-5.0743409474307559E-15</v>
      </c>
      <c r="BH391" s="83">
        <f ca="1">BH390*$C391</f>
        <v>-5.0743409474307559E-15</v>
      </c>
    </row>
    <row r="392" spans="1:61" x14ac:dyDescent="0.25">
      <c r="A392" s="197"/>
      <c r="B392" s="197"/>
    </row>
    <row r="395" spans="1:61" s="188" customFormat="1" ht="15.6" x14ac:dyDescent="0.3">
      <c r="A395" s="187" t="s">
        <v>142</v>
      </c>
      <c r="B395" s="187"/>
    </row>
    <row r="397" spans="1:61" ht="15.6" x14ac:dyDescent="0.3">
      <c r="A397" s="142" t="s">
        <v>81</v>
      </c>
      <c r="B397" s="142"/>
    </row>
    <row r="398" spans="1:61" ht="12" customHeight="1" x14ac:dyDescent="0.25">
      <c r="A398" s="83" t="s">
        <v>132</v>
      </c>
      <c r="G398" s="143"/>
      <c r="H398" s="143"/>
      <c r="I398" s="143"/>
      <c r="J398" s="143"/>
      <c r="K398" s="143"/>
      <c r="L398" s="143"/>
      <c r="M398" s="143"/>
      <c r="N398" s="143"/>
    </row>
    <row r="399" spans="1:61" x14ac:dyDescent="0.25">
      <c r="A399" s="83" t="s">
        <v>109</v>
      </c>
      <c r="D399" s="144">
        <f>SUM(G399:N399)</f>
        <v>3142.3809621138003</v>
      </c>
      <c r="G399" s="144">
        <f>G414+G429+G444+G459+G474+G489+G504+G519+G534</f>
        <v>297.20494638100001</v>
      </c>
      <c r="H399" s="144">
        <f t="shared" ref="H399:N399" si="206">H414+H429+H444+H459+H474+H489+H504+H519+H534</f>
        <v>383.53965114079995</v>
      </c>
      <c r="I399" s="144">
        <f t="shared" si="206"/>
        <v>612.67636459200014</v>
      </c>
      <c r="J399" s="144">
        <f t="shared" si="206"/>
        <v>484.79999999999995</v>
      </c>
      <c r="K399" s="144">
        <f t="shared" si="206"/>
        <v>334.08000000000004</v>
      </c>
      <c r="L399" s="144">
        <f t="shared" si="206"/>
        <v>624</v>
      </c>
      <c r="M399" s="144">
        <f t="shared" si="206"/>
        <v>406.08000000000004</v>
      </c>
      <c r="N399" s="144">
        <f t="shared" si="206"/>
        <v>0</v>
      </c>
    </row>
    <row r="400" spans="1:61" x14ac:dyDescent="0.25">
      <c r="A400" s="83" t="s">
        <v>110</v>
      </c>
      <c r="G400" s="144">
        <f t="shared" ref="G400:N400" si="207">+F400+G399</f>
        <v>297.20494638100001</v>
      </c>
      <c r="H400" s="144">
        <f t="shared" si="207"/>
        <v>680.74459752179996</v>
      </c>
      <c r="I400" s="144">
        <f t="shared" si="207"/>
        <v>1293.4209621138002</v>
      </c>
      <c r="J400" s="144">
        <f t="shared" si="207"/>
        <v>1778.2209621138002</v>
      </c>
      <c r="K400" s="144">
        <f t="shared" si="207"/>
        <v>2112.3009621138003</v>
      </c>
      <c r="L400" s="144">
        <f t="shared" si="207"/>
        <v>2736.3009621138003</v>
      </c>
      <c r="M400" s="144">
        <f t="shared" si="207"/>
        <v>3142.3809621138003</v>
      </c>
      <c r="N400" s="144">
        <f t="shared" si="207"/>
        <v>3142.3809621138003</v>
      </c>
    </row>
    <row r="402" spans="1:61" x14ac:dyDescent="0.25">
      <c r="A402" s="146" t="s">
        <v>111</v>
      </c>
      <c r="B402" s="146"/>
      <c r="G402" s="144">
        <f t="shared" ref="G402:BH402" si="208">F405</f>
        <v>0</v>
      </c>
      <c r="H402" s="144">
        <f t="shared" si="208"/>
        <v>286.20836336490299</v>
      </c>
      <c r="I402" s="144">
        <f t="shared" si="208"/>
        <v>644.56046439739634</v>
      </c>
      <c r="J402" s="144">
        <f t="shared" si="208"/>
        <v>1209.380253391186</v>
      </c>
      <c r="K402" s="144">
        <f t="shared" si="208"/>
        <v>1628.3860777929754</v>
      </c>
      <c r="L402" s="144">
        <f t="shared" si="208"/>
        <v>1884.3109421947647</v>
      </c>
      <c r="M402" s="144">
        <f t="shared" si="208"/>
        <v>2407.067806596554</v>
      </c>
      <c r="N402" s="144">
        <f t="shared" si="208"/>
        <v>2696.8797109983434</v>
      </c>
      <c r="O402" s="144">
        <f t="shared" si="208"/>
        <v>2580.6116154001329</v>
      </c>
      <c r="P402" s="144">
        <f t="shared" si="208"/>
        <v>2464.3435198019224</v>
      </c>
      <c r="Q402" s="144">
        <f t="shared" si="208"/>
        <v>2348.0754242037119</v>
      </c>
      <c r="R402" s="144">
        <f t="shared" si="208"/>
        <v>2231.8073286055014</v>
      </c>
      <c r="S402" s="144">
        <f t="shared" si="208"/>
        <v>2115.5392330072909</v>
      </c>
      <c r="T402" s="144">
        <f t="shared" si="208"/>
        <v>1999.2711374090804</v>
      </c>
      <c r="U402" s="144">
        <f t="shared" si="208"/>
        <v>1883.0030418108699</v>
      </c>
      <c r="V402" s="144">
        <f t="shared" si="208"/>
        <v>1766.7349462126595</v>
      </c>
      <c r="W402" s="144">
        <f t="shared" si="208"/>
        <v>1650.466850614449</v>
      </c>
      <c r="X402" s="144">
        <f t="shared" si="208"/>
        <v>1534.1987550162385</v>
      </c>
      <c r="Y402" s="144">
        <f t="shared" si="208"/>
        <v>1417.930659418028</v>
      </c>
      <c r="Z402" s="144">
        <f t="shared" si="208"/>
        <v>1301.6625638198175</v>
      </c>
      <c r="AA402" s="144">
        <f t="shared" si="208"/>
        <v>1185.394468221607</v>
      </c>
      <c r="AB402" s="144">
        <f t="shared" si="208"/>
        <v>1069.1263726233965</v>
      </c>
      <c r="AC402" s="144">
        <f t="shared" si="208"/>
        <v>952.85827702518588</v>
      </c>
      <c r="AD402" s="144">
        <f t="shared" si="208"/>
        <v>836.59018142697528</v>
      </c>
      <c r="AE402" s="144">
        <f t="shared" si="208"/>
        <v>720.32208582876467</v>
      </c>
      <c r="AF402" s="144">
        <f t="shared" si="208"/>
        <v>604.05399023055406</v>
      </c>
      <c r="AG402" s="144">
        <f t="shared" si="208"/>
        <v>487.78589463234346</v>
      </c>
      <c r="AH402" s="144">
        <f t="shared" si="208"/>
        <v>371.51779903413285</v>
      </c>
      <c r="AI402" s="144">
        <f t="shared" si="208"/>
        <v>255.24970343592224</v>
      </c>
      <c r="AJ402" s="144">
        <f t="shared" si="208"/>
        <v>138.98160783771164</v>
      </c>
      <c r="AK402" s="144">
        <f t="shared" si="208"/>
        <v>26.705361517653657</v>
      </c>
      <c r="AL402" s="144">
        <f t="shared" si="208"/>
        <v>0.39773432543475806</v>
      </c>
      <c r="AM402" s="144">
        <f t="shared" si="208"/>
        <v>2.7391422463551862E-12</v>
      </c>
      <c r="AN402" s="144">
        <f t="shared" si="208"/>
        <v>2.7391422463551862E-12</v>
      </c>
      <c r="AO402" s="144">
        <f t="shared" si="208"/>
        <v>2.7391422463551862E-12</v>
      </c>
      <c r="AP402" s="144">
        <f t="shared" si="208"/>
        <v>2.7391422463551862E-12</v>
      </c>
      <c r="AQ402" s="144">
        <f t="shared" si="208"/>
        <v>2.7391422463551862E-12</v>
      </c>
      <c r="AR402" s="144">
        <f t="shared" si="208"/>
        <v>2.7391422463551862E-12</v>
      </c>
      <c r="AS402" s="144">
        <f t="shared" si="208"/>
        <v>2.7391422463551862E-12</v>
      </c>
      <c r="AT402" s="144">
        <f t="shared" si="208"/>
        <v>2.7391422463551862E-12</v>
      </c>
      <c r="AU402" s="144">
        <f t="shared" si="208"/>
        <v>2.7391422463551862E-12</v>
      </c>
      <c r="AV402" s="144">
        <f t="shared" si="208"/>
        <v>2.7391422463551862E-12</v>
      </c>
      <c r="AW402" s="144">
        <f t="shared" si="208"/>
        <v>2.7391422463551862E-12</v>
      </c>
      <c r="AX402" s="144">
        <f t="shared" si="208"/>
        <v>2.7391422463551862E-12</v>
      </c>
      <c r="AY402" s="144">
        <f t="shared" si="208"/>
        <v>2.7391422463551862E-12</v>
      </c>
      <c r="AZ402" s="144">
        <f t="shared" si="208"/>
        <v>2.7391422463551862E-12</v>
      </c>
      <c r="BA402" s="144">
        <f t="shared" si="208"/>
        <v>2.7391422463551862E-12</v>
      </c>
      <c r="BB402" s="144">
        <f t="shared" si="208"/>
        <v>2.7391422463551862E-12</v>
      </c>
      <c r="BC402" s="144">
        <f t="shared" si="208"/>
        <v>2.7391422463551862E-12</v>
      </c>
      <c r="BD402" s="144">
        <f t="shared" si="208"/>
        <v>2.7391422463551862E-12</v>
      </c>
      <c r="BE402" s="144">
        <f t="shared" si="208"/>
        <v>2.7391422463551862E-12</v>
      </c>
      <c r="BF402" s="144">
        <f t="shared" si="208"/>
        <v>2.7391422463551862E-12</v>
      </c>
      <c r="BG402" s="144">
        <f t="shared" si="208"/>
        <v>2.7391422463551862E-12</v>
      </c>
      <c r="BH402" s="144">
        <f t="shared" si="208"/>
        <v>2.7391422463551862E-12</v>
      </c>
      <c r="BI402" s="144"/>
    </row>
    <row r="403" spans="1:61" x14ac:dyDescent="0.25">
      <c r="A403" s="146" t="s">
        <v>112</v>
      </c>
      <c r="B403" s="146"/>
      <c r="D403" s="144">
        <f>SUM(G403:N403)</f>
        <v>3142.3809621138003</v>
      </c>
      <c r="E403" s="144"/>
      <c r="F403" s="144"/>
      <c r="G403" s="144">
        <f>G399</f>
        <v>297.20494638100001</v>
      </c>
      <c r="H403" s="144">
        <f>H399</f>
        <v>383.53965114079995</v>
      </c>
      <c r="I403" s="144">
        <f>I399</f>
        <v>612.67636459200014</v>
      </c>
      <c r="J403" s="144">
        <f t="shared" ref="J403:BH403" si="209">J399</f>
        <v>484.79999999999995</v>
      </c>
      <c r="K403" s="144">
        <f t="shared" si="209"/>
        <v>334.08000000000004</v>
      </c>
      <c r="L403" s="144">
        <f t="shared" si="209"/>
        <v>624</v>
      </c>
      <c r="M403" s="144">
        <f t="shared" si="209"/>
        <v>406.08000000000004</v>
      </c>
      <c r="N403" s="144">
        <f t="shared" si="209"/>
        <v>0</v>
      </c>
      <c r="O403" s="144">
        <f t="shared" si="209"/>
        <v>0</v>
      </c>
      <c r="P403" s="144">
        <f t="shared" si="209"/>
        <v>0</v>
      </c>
      <c r="Q403" s="144">
        <f t="shared" si="209"/>
        <v>0</v>
      </c>
      <c r="R403" s="144">
        <f t="shared" si="209"/>
        <v>0</v>
      </c>
      <c r="S403" s="144">
        <f t="shared" si="209"/>
        <v>0</v>
      </c>
      <c r="T403" s="144">
        <f t="shared" si="209"/>
        <v>0</v>
      </c>
      <c r="U403" s="144">
        <f t="shared" si="209"/>
        <v>0</v>
      </c>
      <c r="V403" s="144">
        <f t="shared" si="209"/>
        <v>0</v>
      </c>
      <c r="W403" s="144">
        <f t="shared" si="209"/>
        <v>0</v>
      </c>
      <c r="X403" s="144">
        <f t="shared" si="209"/>
        <v>0</v>
      </c>
      <c r="Y403" s="144">
        <f t="shared" si="209"/>
        <v>0</v>
      </c>
      <c r="Z403" s="144">
        <f t="shared" si="209"/>
        <v>0</v>
      </c>
      <c r="AA403" s="144">
        <f t="shared" si="209"/>
        <v>0</v>
      </c>
      <c r="AB403" s="144">
        <f t="shared" si="209"/>
        <v>0</v>
      </c>
      <c r="AC403" s="144">
        <f t="shared" si="209"/>
        <v>0</v>
      </c>
      <c r="AD403" s="144">
        <f t="shared" si="209"/>
        <v>0</v>
      </c>
      <c r="AE403" s="144">
        <f t="shared" si="209"/>
        <v>0</v>
      </c>
      <c r="AF403" s="144">
        <f t="shared" si="209"/>
        <v>0</v>
      </c>
      <c r="AG403" s="144">
        <f t="shared" si="209"/>
        <v>0</v>
      </c>
      <c r="AH403" s="144">
        <f t="shared" si="209"/>
        <v>0</v>
      </c>
      <c r="AI403" s="144">
        <f t="shared" si="209"/>
        <v>0</v>
      </c>
      <c r="AJ403" s="144">
        <f t="shared" si="209"/>
        <v>0</v>
      </c>
      <c r="AK403" s="144">
        <f t="shared" si="209"/>
        <v>0</v>
      </c>
      <c r="AL403" s="144">
        <f t="shared" si="209"/>
        <v>0</v>
      </c>
      <c r="AM403" s="144">
        <f t="shared" si="209"/>
        <v>0</v>
      </c>
      <c r="AN403" s="144">
        <f t="shared" si="209"/>
        <v>0</v>
      </c>
      <c r="AO403" s="144">
        <f t="shared" si="209"/>
        <v>0</v>
      </c>
      <c r="AP403" s="144">
        <f t="shared" si="209"/>
        <v>0</v>
      </c>
      <c r="AQ403" s="144">
        <f t="shared" si="209"/>
        <v>0</v>
      </c>
      <c r="AR403" s="144">
        <f t="shared" si="209"/>
        <v>0</v>
      </c>
      <c r="AS403" s="144">
        <f t="shared" si="209"/>
        <v>0</v>
      </c>
      <c r="AT403" s="144">
        <f t="shared" si="209"/>
        <v>0</v>
      </c>
      <c r="AU403" s="144">
        <f t="shared" si="209"/>
        <v>0</v>
      </c>
      <c r="AV403" s="144">
        <f t="shared" si="209"/>
        <v>0</v>
      </c>
      <c r="AW403" s="144">
        <f t="shared" si="209"/>
        <v>0</v>
      </c>
      <c r="AX403" s="144">
        <f t="shared" si="209"/>
        <v>0</v>
      </c>
      <c r="AY403" s="144">
        <f t="shared" si="209"/>
        <v>0</v>
      </c>
      <c r="AZ403" s="144">
        <f t="shared" si="209"/>
        <v>0</v>
      </c>
      <c r="BA403" s="144">
        <f t="shared" si="209"/>
        <v>0</v>
      </c>
      <c r="BB403" s="144">
        <f t="shared" si="209"/>
        <v>0</v>
      </c>
      <c r="BC403" s="144">
        <f t="shared" si="209"/>
        <v>0</v>
      </c>
      <c r="BD403" s="144">
        <f t="shared" si="209"/>
        <v>0</v>
      </c>
      <c r="BE403" s="144">
        <f t="shared" si="209"/>
        <v>0</v>
      </c>
      <c r="BF403" s="144">
        <f t="shared" si="209"/>
        <v>0</v>
      </c>
      <c r="BG403" s="144">
        <f t="shared" si="209"/>
        <v>0</v>
      </c>
      <c r="BH403" s="144">
        <f t="shared" si="209"/>
        <v>0</v>
      </c>
      <c r="BI403" s="144"/>
    </row>
    <row r="404" spans="1:61" x14ac:dyDescent="0.25">
      <c r="A404" s="146" t="s">
        <v>113</v>
      </c>
      <c r="B404" s="146"/>
      <c r="C404" s="147"/>
      <c r="D404" s="144">
        <f>SUM(G404:BH404)</f>
        <v>-3142.3809621137971</v>
      </c>
      <c r="G404" s="144">
        <f>G419+G434+G449+G464+G479+G494+G509+G524+G539</f>
        <v>-10.996583016097</v>
      </c>
      <c r="H404" s="144">
        <f t="shared" ref="H404:BH404" si="210">H419+H434+H449+H464+H479+H494+H509+H524+H539</f>
        <v>-25.187550108306596</v>
      </c>
      <c r="I404" s="144">
        <f t="shared" si="210"/>
        <v>-47.856575598210597</v>
      </c>
      <c r="J404" s="144">
        <f t="shared" si="210"/>
        <v>-65.794175598210586</v>
      </c>
      <c r="K404" s="144">
        <f t="shared" si="210"/>
        <v>-78.155135598210592</v>
      </c>
      <c r="L404" s="144">
        <f t="shared" si="210"/>
        <v>-101.24313559821059</v>
      </c>
      <c r="M404" s="144">
        <f t="shared" si="210"/>
        <v>-116.26809559821061</v>
      </c>
      <c r="N404" s="144">
        <f t="shared" si="210"/>
        <v>-116.26809559821061</v>
      </c>
      <c r="O404" s="144">
        <f t="shared" si="210"/>
        <v>-116.26809559821061</v>
      </c>
      <c r="P404" s="144">
        <f t="shared" si="210"/>
        <v>-116.26809559821061</v>
      </c>
      <c r="Q404" s="144">
        <f t="shared" si="210"/>
        <v>-116.26809559821061</v>
      </c>
      <c r="R404" s="144">
        <f t="shared" si="210"/>
        <v>-116.26809559821061</v>
      </c>
      <c r="S404" s="144">
        <f t="shared" si="210"/>
        <v>-116.26809559821061</v>
      </c>
      <c r="T404" s="144">
        <f t="shared" si="210"/>
        <v>-116.26809559821061</v>
      </c>
      <c r="U404" s="144">
        <f t="shared" si="210"/>
        <v>-116.26809559821061</v>
      </c>
      <c r="V404" s="144">
        <f t="shared" si="210"/>
        <v>-116.26809559821061</v>
      </c>
      <c r="W404" s="144">
        <f t="shared" si="210"/>
        <v>-116.26809559821061</v>
      </c>
      <c r="X404" s="144">
        <f t="shared" si="210"/>
        <v>-116.26809559821061</v>
      </c>
      <c r="Y404" s="144">
        <f t="shared" si="210"/>
        <v>-116.26809559821061</v>
      </c>
      <c r="Z404" s="144">
        <f t="shared" si="210"/>
        <v>-116.26809559821061</v>
      </c>
      <c r="AA404" s="144">
        <f t="shared" si="210"/>
        <v>-116.26809559821061</v>
      </c>
      <c r="AB404" s="144">
        <f t="shared" si="210"/>
        <v>-116.26809559821061</v>
      </c>
      <c r="AC404" s="144">
        <f t="shared" si="210"/>
        <v>-116.26809559821061</v>
      </c>
      <c r="AD404" s="144">
        <f t="shared" si="210"/>
        <v>-116.26809559821061</v>
      </c>
      <c r="AE404" s="144">
        <f t="shared" si="210"/>
        <v>-116.26809559821061</v>
      </c>
      <c r="AF404" s="144">
        <f t="shared" si="210"/>
        <v>-116.26809559821061</v>
      </c>
      <c r="AG404" s="144">
        <f t="shared" si="210"/>
        <v>-116.26809559821061</v>
      </c>
      <c r="AH404" s="144">
        <f t="shared" si="210"/>
        <v>-116.26809559821061</v>
      </c>
      <c r="AI404" s="144">
        <f t="shared" si="210"/>
        <v>-116.26809559821061</v>
      </c>
      <c r="AJ404" s="144">
        <f t="shared" si="210"/>
        <v>-112.27624632005798</v>
      </c>
      <c r="AK404" s="144">
        <f t="shared" si="210"/>
        <v>-26.307627192218899</v>
      </c>
      <c r="AL404" s="144">
        <f t="shared" si="210"/>
        <v>-0.39773432543201892</v>
      </c>
      <c r="AM404" s="144">
        <f t="shared" si="210"/>
        <v>0</v>
      </c>
      <c r="AN404" s="144">
        <f t="shared" si="210"/>
        <v>0</v>
      </c>
      <c r="AO404" s="144">
        <f t="shared" si="210"/>
        <v>0</v>
      </c>
      <c r="AP404" s="144">
        <f t="shared" si="210"/>
        <v>0</v>
      </c>
      <c r="AQ404" s="144">
        <f t="shared" si="210"/>
        <v>0</v>
      </c>
      <c r="AR404" s="144">
        <f t="shared" si="210"/>
        <v>0</v>
      </c>
      <c r="AS404" s="144">
        <f t="shared" si="210"/>
        <v>0</v>
      </c>
      <c r="AT404" s="144">
        <f t="shared" si="210"/>
        <v>0</v>
      </c>
      <c r="AU404" s="144">
        <f t="shared" si="210"/>
        <v>0</v>
      </c>
      <c r="AV404" s="144">
        <f t="shared" si="210"/>
        <v>0</v>
      </c>
      <c r="AW404" s="144">
        <f t="shared" si="210"/>
        <v>0</v>
      </c>
      <c r="AX404" s="144">
        <f t="shared" si="210"/>
        <v>0</v>
      </c>
      <c r="AY404" s="144">
        <f t="shared" si="210"/>
        <v>0</v>
      </c>
      <c r="AZ404" s="144">
        <f t="shared" si="210"/>
        <v>0</v>
      </c>
      <c r="BA404" s="144">
        <f t="shared" si="210"/>
        <v>0</v>
      </c>
      <c r="BB404" s="144">
        <f t="shared" si="210"/>
        <v>0</v>
      </c>
      <c r="BC404" s="144">
        <f t="shared" si="210"/>
        <v>0</v>
      </c>
      <c r="BD404" s="144">
        <f t="shared" si="210"/>
        <v>0</v>
      </c>
      <c r="BE404" s="144">
        <f t="shared" si="210"/>
        <v>0</v>
      </c>
      <c r="BF404" s="144">
        <f t="shared" si="210"/>
        <v>0</v>
      </c>
      <c r="BG404" s="144">
        <f t="shared" si="210"/>
        <v>0</v>
      </c>
      <c r="BH404" s="144">
        <f t="shared" si="210"/>
        <v>0</v>
      </c>
      <c r="BI404" s="144"/>
    </row>
    <row r="405" spans="1:61" x14ac:dyDescent="0.25">
      <c r="A405" s="148" t="s">
        <v>114</v>
      </c>
      <c r="B405" s="148"/>
      <c r="D405" s="92">
        <f>SUM(D402:D404)</f>
        <v>0</v>
      </c>
      <c r="G405" s="92">
        <f>SUM(G402:G404)</f>
        <v>286.20836336490299</v>
      </c>
      <c r="H405" s="92">
        <f>SUM(H402:H404)</f>
        <v>644.56046439739634</v>
      </c>
      <c r="I405" s="92">
        <f>SUM(I402:I404)</f>
        <v>1209.380253391186</v>
      </c>
      <c r="J405" s="92">
        <f t="shared" ref="J405:BH405" si="211">SUM(J402:J404)</f>
        <v>1628.3860777929754</v>
      </c>
      <c r="K405" s="92">
        <f t="shared" si="211"/>
        <v>1884.3109421947647</v>
      </c>
      <c r="L405" s="92">
        <f t="shared" si="211"/>
        <v>2407.067806596554</v>
      </c>
      <c r="M405" s="92">
        <f t="shared" si="211"/>
        <v>2696.8797109983434</v>
      </c>
      <c r="N405" s="92">
        <f t="shared" si="211"/>
        <v>2580.6116154001329</v>
      </c>
      <c r="O405" s="92">
        <f t="shared" si="211"/>
        <v>2464.3435198019224</v>
      </c>
      <c r="P405" s="92">
        <f t="shared" si="211"/>
        <v>2348.0754242037119</v>
      </c>
      <c r="Q405" s="92">
        <f t="shared" si="211"/>
        <v>2231.8073286055014</v>
      </c>
      <c r="R405" s="92">
        <f t="shared" si="211"/>
        <v>2115.5392330072909</v>
      </c>
      <c r="S405" s="92">
        <f t="shared" si="211"/>
        <v>1999.2711374090804</v>
      </c>
      <c r="T405" s="92">
        <f t="shared" si="211"/>
        <v>1883.0030418108699</v>
      </c>
      <c r="U405" s="92">
        <f t="shared" si="211"/>
        <v>1766.7349462126595</v>
      </c>
      <c r="V405" s="92">
        <f t="shared" si="211"/>
        <v>1650.466850614449</v>
      </c>
      <c r="W405" s="92">
        <f t="shared" si="211"/>
        <v>1534.1987550162385</v>
      </c>
      <c r="X405" s="92">
        <f t="shared" si="211"/>
        <v>1417.930659418028</v>
      </c>
      <c r="Y405" s="92">
        <f t="shared" si="211"/>
        <v>1301.6625638198175</v>
      </c>
      <c r="Z405" s="92">
        <f t="shared" si="211"/>
        <v>1185.394468221607</v>
      </c>
      <c r="AA405" s="92">
        <f t="shared" si="211"/>
        <v>1069.1263726233965</v>
      </c>
      <c r="AB405" s="92">
        <f t="shared" si="211"/>
        <v>952.85827702518588</v>
      </c>
      <c r="AC405" s="92">
        <f t="shared" si="211"/>
        <v>836.59018142697528</v>
      </c>
      <c r="AD405" s="92">
        <f t="shared" si="211"/>
        <v>720.32208582876467</v>
      </c>
      <c r="AE405" s="92">
        <f t="shared" si="211"/>
        <v>604.05399023055406</v>
      </c>
      <c r="AF405" s="92">
        <f t="shared" si="211"/>
        <v>487.78589463234346</v>
      </c>
      <c r="AG405" s="92">
        <f t="shared" si="211"/>
        <v>371.51779903413285</v>
      </c>
      <c r="AH405" s="92">
        <f t="shared" si="211"/>
        <v>255.24970343592224</v>
      </c>
      <c r="AI405" s="92">
        <f t="shared" si="211"/>
        <v>138.98160783771164</v>
      </c>
      <c r="AJ405" s="92">
        <f t="shared" si="211"/>
        <v>26.705361517653657</v>
      </c>
      <c r="AK405" s="92">
        <f t="shared" si="211"/>
        <v>0.39773432543475806</v>
      </c>
      <c r="AL405" s="92">
        <f t="shared" si="211"/>
        <v>2.7391422463551862E-12</v>
      </c>
      <c r="AM405" s="92">
        <f t="shared" si="211"/>
        <v>2.7391422463551862E-12</v>
      </c>
      <c r="AN405" s="92">
        <f t="shared" si="211"/>
        <v>2.7391422463551862E-12</v>
      </c>
      <c r="AO405" s="92">
        <f t="shared" si="211"/>
        <v>2.7391422463551862E-12</v>
      </c>
      <c r="AP405" s="92">
        <f t="shared" si="211"/>
        <v>2.7391422463551862E-12</v>
      </c>
      <c r="AQ405" s="92">
        <f t="shared" si="211"/>
        <v>2.7391422463551862E-12</v>
      </c>
      <c r="AR405" s="92">
        <f t="shared" si="211"/>
        <v>2.7391422463551862E-12</v>
      </c>
      <c r="AS405" s="92">
        <f t="shared" si="211"/>
        <v>2.7391422463551862E-12</v>
      </c>
      <c r="AT405" s="92">
        <f t="shared" si="211"/>
        <v>2.7391422463551862E-12</v>
      </c>
      <c r="AU405" s="92">
        <f t="shared" si="211"/>
        <v>2.7391422463551862E-12</v>
      </c>
      <c r="AV405" s="92">
        <f t="shared" si="211"/>
        <v>2.7391422463551862E-12</v>
      </c>
      <c r="AW405" s="92">
        <f t="shared" si="211"/>
        <v>2.7391422463551862E-12</v>
      </c>
      <c r="AX405" s="92">
        <f t="shared" si="211"/>
        <v>2.7391422463551862E-12</v>
      </c>
      <c r="AY405" s="92">
        <f t="shared" si="211"/>
        <v>2.7391422463551862E-12</v>
      </c>
      <c r="AZ405" s="92">
        <f t="shared" si="211"/>
        <v>2.7391422463551862E-12</v>
      </c>
      <c r="BA405" s="92">
        <f t="shared" si="211"/>
        <v>2.7391422463551862E-12</v>
      </c>
      <c r="BB405" s="92">
        <f t="shared" si="211"/>
        <v>2.7391422463551862E-12</v>
      </c>
      <c r="BC405" s="92">
        <f t="shared" si="211"/>
        <v>2.7391422463551862E-12</v>
      </c>
      <c r="BD405" s="92">
        <f t="shared" si="211"/>
        <v>2.7391422463551862E-12</v>
      </c>
      <c r="BE405" s="92">
        <f t="shared" si="211"/>
        <v>2.7391422463551862E-12</v>
      </c>
      <c r="BF405" s="92">
        <f t="shared" si="211"/>
        <v>2.7391422463551862E-12</v>
      </c>
      <c r="BG405" s="92">
        <f t="shared" si="211"/>
        <v>2.7391422463551862E-12</v>
      </c>
      <c r="BH405" s="92">
        <f t="shared" si="211"/>
        <v>2.7391422463551862E-12</v>
      </c>
    </row>
    <row r="407" spans="1:61" x14ac:dyDescent="0.25">
      <c r="A407" s="83" t="s">
        <v>115</v>
      </c>
      <c r="G407" s="83">
        <f>G405</f>
        <v>286.20836336490299</v>
      </c>
      <c r="H407" s="83">
        <f>H405</f>
        <v>644.56046439739634</v>
      </c>
      <c r="I407" s="83">
        <f>I405</f>
        <v>1209.380253391186</v>
      </c>
      <c r="J407" s="83">
        <f>J405</f>
        <v>1628.3860777929754</v>
      </c>
      <c r="K407" s="83">
        <f t="shared" ref="K407:BH407" si="212">K405</f>
        <v>1884.3109421947647</v>
      </c>
      <c r="L407" s="83">
        <f t="shared" si="212"/>
        <v>2407.067806596554</v>
      </c>
      <c r="M407" s="83">
        <f t="shared" si="212"/>
        <v>2696.8797109983434</v>
      </c>
      <c r="N407" s="83">
        <f t="shared" si="212"/>
        <v>2580.6116154001329</v>
      </c>
      <c r="O407" s="83">
        <f t="shared" si="212"/>
        <v>2464.3435198019224</v>
      </c>
      <c r="P407" s="83">
        <f t="shared" si="212"/>
        <v>2348.0754242037119</v>
      </c>
      <c r="Q407" s="83">
        <f t="shared" si="212"/>
        <v>2231.8073286055014</v>
      </c>
      <c r="R407" s="83">
        <f t="shared" si="212"/>
        <v>2115.5392330072909</v>
      </c>
      <c r="S407" s="83">
        <f t="shared" si="212"/>
        <v>1999.2711374090804</v>
      </c>
      <c r="T407" s="83">
        <f t="shared" si="212"/>
        <v>1883.0030418108699</v>
      </c>
      <c r="U407" s="83">
        <f t="shared" si="212"/>
        <v>1766.7349462126595</v>
      </c>
      <c r="V407" s="83">
        <f t="shared" si="212"/>
        <v>1650.466850614449</v>
      </c>
      <c r="W407" s="83">
        <f t="shared" si="212"/>
        <v>1534.1987550162385</v>
      </c>
      <c r="X407" s="83">
        <f t="shared" si="212"/>
        <v>1417.930659418028</v>
      </c>
      <c r="Y407" s="83">
        <f t="shared" si="212"/>
        <v>1301.6625638198175</v>
      </c>
      <c r="Z407" s="83">
        <f t="shared" si="212"/>
        <v>1185.394468221607</v>
      </c>
      <c r="AA407" s="83">
        <f t="shared" si="212"/>
        <v>1069.1263726233965</v>
      </c>
      <c r="AB407" s="83">
        <f t="shared" si="212"/>
        <v>952.85827702518588</v>
      </c>
      <c r="AC407" s="83">
        <f t="shared" si="212"/>
        <v>836.59018142697528</v>
      </c>
      <c r="AD407" s="83">
        <f t="shared" si="212"/>
        <v>720.32208582876467</v>
      </c>
      <c r="AE407" s="83">
        <f t="shared" si="212"/>
        <v>604.05399023055406</v>
      </c>
      <c r="AF407" s="83">
        <f t="shared" si="212"/>
        <v>487.78589463234346</v>
      </c>
      <c r="AG407" s="83">
        <f t="shared" si="212"/>
        <v>371.51779903413285</v>
      </c>
      <c r="AH407" s="83">
        <f t="shared" si="212"/>
        <v>255.24970343592224</v>
      </c>
      <c r="AI407" s="83">
        <f t="shared" si="212"/>
        <v>138.98160783771164</v>
      </c>
      <c r="AJ407" s="83">
        <f t="shared" si="212"/>
        <v>26.705361517653657</v>
      </c>
      <c r="AK407" s="83">
        <f t="shared" si="212"/>
        <v>0.39773432543475806</v>
      </c>
      <c r="AL407" s="83">
        <f t="shared" si="212"/>
        <v>2.7391422463551862E-12</v>
      </c>
      <c r="AM407" s="83">
        <f t="shared" si="212"/>
        <v>2.7391422463551862E-12</v>
      </c>
      <c r="AN407" s="83">
        <f t="shared" si="212"/>
        <v>2.7391422463551862E-12</v>
      </c>
      <c r="AO407" s="83">
        <f t="shared" si="212"/>
        <v>2.7391422463551862E-12</v>
      </c>
      <c r="AP407" s="83">
        <f t="shared" si="212"/>
        <v>2.7391422463551862E-12</v>
      </c>
      <c r="AQ407" s="83">
        <f t="shared" si="212"/>
        <v>2.7391422463551862E-12</v>
      </c>
      <c r="AR407" s="83">
        <f t="shared" si="212"/>
        <v>2.7391422463551862E-12</v>
      </c>
      <c r="AS407" s="83">
        <f t="shared" si="212"/>
        <v>2.7391422463551862E-12</v>
      </c>
      <c r="AT407" s="83">
        <f t="shared" si="212"/>
        <v>2.7391422463551862E-12</v>
      </c>
      <c r="AU407" s="83">
        <f t="shared" si="212"/>
        <v>2.7391422463551862E-12</v>
      </c>
      <c r="AV407" s="83">
        <f t="shared" si="212"/>
        <v>2.7391422463551862E-12</v>
      </c>
      <c r="AW407" s="83">
        <f t="shared" si="212"/>
        <v>2.7391422463551862E-12</v>
      </c>
      <c r="AX407" s="83">
        <f t="shared" si="212"/>
        <v>2.7391422463551862E-12</v>
      </c>
      <c r="AY407" s="83">
        <f t="shared" si="212"/>
        <v>2.7391422463551862E-12</v>
      </c>
      <c r="AZ407" s="83">
        <f t="shared" si="212"/>
        <v>2.7391422463551862E-12</v>
      </c>
      <c r="BA407" s="83">
        <f t="shared" si="212"/>
        <v>2.7391422463551862E-12</v>
      </c>
      <c r="BB407" s="83">
        <f t="shared" si="212"/>
        <v>2.7391422463551862E-12</v>
      </c>
      <c r="BC407" s="83">
        <f t="shared" si="212"/>
        <v>2.7391422463551862E-12</v>
      </c>
      <c r="BD407" s="83">
        <f t="shared" si="212"/>
        <v>2.7391422463551862E-12</v>
      </c>
      <c r="BE407" s="83">
        <f t="shared" si="212"/>
        <v>2.7391422463551862E-12</v>
      </c>
      <c r="BF407" s="83">
        <f t="shared" si="212"/>
        <v>2.7391422463551862E-12</v>
      </c>
      <c r="BG407" s="83">
        <f t="shared" si="212"/>
        <v>2.7391422463551862E-12</v>
      </c>
      <c r="BH407" s="83">
        <f t="shared" si="212"/>
        <v>2.7391422463551862E-12</v>
      </c>
    </row>
    <row r="408" spans="1:61" x14ac:dyDescent="0.25">
      <c r="A408" s="149" t="s">
        <v>133</v>
      </c>
      <c r="B408" s="149"/>
      <c r="C408" s="61">
        <f>$C$97</f>
        <v>2</v>
      </c>
      <c r="D408" s="149"/>
      <c r="G408" s="83">
        <f t="shared" ref="G408:BH408" ca="1" si="213">SUM(OFFSET(G407,0,0,1,-MIN($C408,G$91+1)))/$C408</f>
        <v>143.1041816824515</v>
      </c>
      <c r="H408" s="83">
        <f t="shared" ca="1" si="213"/>
        <v>465.38441388114967</v>
      </c>
      <c r="I408" s="83">
        <f t="shared" ca="1" si="213"/>
        <v>926.97035889429117</v>
      </c>
      <c r="J408" s="83">
        <f t="shared" ca="1" si="213"/>
        <v>1418.8831655920808</v>
      </c>
      <c r="K408" s="83">
        <f t="shared" ca="1" si="213"/>
        <v>1756.34850999387</v>
      </c>
      <c r="L408" s="83">
        <f t="shared" ca="1" si="213"/>
        <v>2145.6893743956593</v>
      </c>
      <c r="M408" s="83">
        <f t="shared" ca="1" si="213"/>
        <v>2551.9737587974487</v>
      </c>
      <c r="N408" s="83">
        <f t="shared" ca="1" si="213"/>
        <v>2638.7456631992382</v>
      </c>
      <c r="O408" s="83">
        <f t="shared" ca="1" si="213"/>
        <v>2522.4775676010277</v>
      </c>
      <c r="P408" s="83">
        <f t="shared" ca="1" si="213"/>
        <v>2406.2094720028172</v>
      </c>
      <c r="Q408" s="83">
        <f t="shared" ca="1" si="213"/>
        <v>2289.9413764046067</v>
      </c>
      <c r="R408" s="83">
        <f t="shared" ca="1" si="213"/>
        <v>2173.6732808063962</v>
      </c>
      <c r="S408" s="83">
        <f t="shared" ca="1" si="213"/>
        <v>2057.4051852081857</v>
      </c>
      <c r="T408" s="83">
        <f t="shared" ca="1" si="213"/>
        <v>1941.1370896099752</v>
      </c>
      <c r="U408" s="83">
        <f t="shared" ca="1" si="213"/>
        <v>1824.8689940117647</v>
      </c>
      <c r="V408" s="83">
        <f t="shared" ca="1" si="213"/>
        <v>1708.6008984135542</v>
      </c>
      <c r="W408" s="83">
        <f t="shared" ca="1" si="213"/>
        <v>1592.3328028153437</v>
      </c>
      <c r="X408" s="83">
        <f t="shared" ca="1" si="213"/>
        <v>1476.0647072171332</v>
      </c>
      <c r="Y408" s="83">
        <f t="shared" ca="1" si="213"/>
        <v>1359.7966116189227</v>
      </c>
      <c r="Z408" s="83">
        <f t="shared" ca="1" si="213"/>
        <v>1243.5285160207122</v>
      </c>
      <c r="AA408" s="83">
        <f t="shared" ca="1" si="213"/>
        <v>1127.2604204225017</v>
      </c>
      <c r="AB408" s="83">
        <f t="shared" ca="1" si="213"/>
        <v>1010.9923248242912</v>
      </c>
      <c r="AC408" s="83">
        <f t="shared" ca="1" si="213"/>
        <v>894.72422922608052</v>
      </c>
      <c r="AD408" s="83">
        <f t="shared" ca="1" si="213"/>
        <v>778.45613362787003</v>
      </c>
      <c r="AE408" s="83">
        <f t="shared" ca="1" si="213"/>
        <v>662.18803802965931</v>
      </c>
      <c r="AF408" s="83">
        <f t="shared" ca="1" si="213"/>
        <v>545.91994243144882</v>
      </c>
      <c r="AG408" s="83">
        <f t="shared" ca="1" si="213"/>
        <v>429.65184683323815</v>
      </c>
      <c r="AH408" s="83">
        <f t="shared" ca="1" si="213"/>
        <v>313.38375123502755</v>
      </c>
      <c r="AI408" s="83">
        <f t="shared" ca="1" si="213"/>
        <v>197.11565563681694</v>
      </c>
      <c r="AJ408" s="83">
        <f t="shared" ca="1" si="213"/>
        <v>82.843484677682653</v>
      </c>
      <c r="AK408" s="83">
        <f t="shared" ca="1" si="213"/>
        <v>13.551547921544207</v>
      </c>
      <c r="AL408" s="83">
        <f t="shared" ca="1" si="213"/>
        <v>0.1988671627187486</v>
      </c>
      <c r="AM408" s="83">
        <f t="shared" ca="1" si="213"/>
        <v>2.7391422463551862E-12</v>
      </c>
      <c r="AN408" s="83">
        <f t="shared" ca="1" si="213"/>
        <v>2.7391422463551862E-12</v>
      </c>
      <c r="AO408" s="83">
        <f t="shared" ca="1" si="213"/>
        <v>2.7391422463551862E-12</v>
      </c>
      <c r="AP408" s="83">
        <f t="shared" ca="1" si="213"/>
        <v>2.7391422463551862E-12</v>
      </c>
      <c r="AQ408" s="83">
        <f t="shared" ca="1" si="213"/>
        <v>2.7391422463551862E-12</v>
      </c>
      <c r="AR408" s="83">
        <f t="shared" ca="1" si="213"/>
        <v>2.7391422463551862E-12</v>
      </c>
      <c r="AS408" s="83">
        <f t="shared" ca="1" si="213"/>
        <v>2.7391422463551862E-12</v>
      </c>
      <c r="AT408" s="83">
        <f t="shared" ca="1" si="213"/>
        <v>2.7391422463551862E-12</v>
      </c>
      <c r="AU408" s="83">
        <f t="shared" ca="1" si="213"/>
        <v>2.7391422463551862E-12</v>
      </c>
      <c r="AV408" s="83">
        <f t="shared" ca="1" si="213"/>
        <v>2.7391422463551862E-12</v>
      </c>
      <c r="AW408" s="83">
        <f t="shared" ca="1" si="213"/>
        <v>2.7391422463551862E-12</v>
      </c>
      <c r="AX408" s="83">
        <f t="shared" ca="1" si="213"/>
        <v>2.7391422463551862E-12</v>
      </c>
      <c r="AY408" s="83">
        <f t="shared" ca="1" si="213"/>
        <v>2.7391422463551862E-12</v>
      </c>
      <c r="AZ408" s="83">
        <f t="shared" ca="1" si="213"/>
        <v>2.7391422463551862E-12</v>
      </c>
      <c r="BA408" s="83">
        <f t="shared" ca="1" si="213"/>
        <v>2.7391422463551862E-12</v>
      </c>
      <c r="BB408" s="83">
        <f t="shared" ca="1" si="213"/>
        <v>2.7391422463551862E-12</v>
      </c>
      <c r="BC408" s="83">
        <f t="shared" ca="1" si="213"/>
        <v>2.7391422463551862E-12</v>
      </c>
      <c r="BD408" s="83">
        <f t="shared" ca="1" si="213"/>
        <v>2.7391422463551862E-12</v>
      </c>
      <c r="BE408" s="83">
        <f t="shared" ca="1" si="213"/>
        <v>2.7391422463551862E-12</v>
      </c>
      <c r="BF408" s="83">
        <f t="shared" ca="1" si="213"/>
        <v>2.7391422463551862E-12</v>
      </c>
      <c r="BG408" s="83">
        <f t="shared" ca="1" si="213"/>
        <v>2.7391422463551862E-12</v>
      </c>
      <c r="BH408" s="83">
        <f t="shared" ca="1" si="213"/>
        <v>2.7391422463551862E-12</v>
      </c>
    </row>
    <row r="409" spans="1:61" x14ac:dyDescent="0.25">
      <c r="A409" s="149" t="s">
        <v>140</v>
      </c>
      <c r="B409" s="149"/>
      <c r="C409" s="147">
        <f>$C$98</f>
        <v>0.46</v>
      </c>
      <c r="G409" s="83">
        <f t="shared" ref="G409:BG410" ca="1" si="214">G408*$C409</f>
        <v>65.827923573927691</v>
      </c>
      <c r="H409" s="83">
        <f t="shared" ca="1" si="214"/>
        <v>214.07683038532886</v>
      </c>
      <c r="I409" s="83">
        <f t="shared" ca="1" si="214"/>
        <v>426.40636509137397</v>
      </c>
      <c r="J409" s="83">
        <f t="shared" ca="1" si="214"/>
        <v>652.68625617235716</v>
      </c>
      <c r="K409" s="83">
        <f t="shared" ca="1" si="214"/>
        <v>807.92031459718021</v>
      </c>
      <c r="L409" s="83">
        <f t="shared" ca="1" si="214"/>
        <v>987.01711222200333</v>
      </c>
      <c r="M409" s="83">
        <f t="shared" ca="1" si="214"/>
        <v>1173.9079290468264</v>
      </c>
      <c r="N409" s="83">
        <f t="shared" ca="1" si="214"/>
        <v>1213.8230050716495</v>
      </c>
      <c r="O409" s="83">
        <f t="shared" ca="1" si="214"/>
        <v>1160.3396810964728</v>
      </c>
      <c r="P409" s="83">
        <f t="shared" ca="1" si="214"/>
        <v>1106.856357121296</v>
      </c>
      <c r="Q409" s="83">
        <f t="shared" ca="1" si="214"/>
        <v>1053.373033146119</v>
      </c>
      <c r="R409" s="83">
        <f t="shared" ca="1" si="214"/>
        <v>999.8897091709423</v>
      </c>
      <c r="S409" s="83">
        <f t="shared" ca="1" si="214"/>
        <v>946.40638519576544</v>
      </c>
      <c r="T409" s="83">
        <f t="shared" ca="1" si="214"/>
        <v>892.92306122058858</v>
      </c>
      <c r="U409" s="83">
        <f t="shared" ca="1" si="214"/>
        <v>839.43973724541183</v>
      </c>
      <c r="V409" s="83">
        <f t="shared" ca="1" si="214"/>
        <v>785.95641327023498</v>
      </c>
      <c r="W409" s="83">
        <f t="shared" ca="1" si="214"/>
        <v>732.47308929505812</v>
      </c>
      <c r="X409" s="83">
        <f t="shared" ca="1" si="214"/>
        <v>678.98976531988126</v>
      </c>
      <c r="Y409" s="83">
        <f t="shared" ca="1" si="214"/>
        <v>625.50644134470451</v>
      </c>
      <c r="Z409" s="83">
        <f t="shared" ca="1" si="214"/>
        <v>572.02311736952765</v>
      </c>
      <c r="AA409" s="83">
        <f t="shared" ca="1" si="214"/>
        <v>518.5397933943508</v>
      </c>
      <c r="AB409" s="83">
        <f t="shared" ca="1" si="214"/>
        <v>465.05646941917399</v>
      </c>
      <c r="AC409" s="83">
        <f t="shared" ca="1" si="214"/>
        <v>411.57314544399708</v>
      </c>
      <c r="AD409" s="83">
        <f t="shared" ca="1" si="214"/>
        <v>358.08982146882022</v>
      </c>
      <c r="AE409" s="83">
        <f t="shared" ca="1" si="214"/>
        <v>304.6064974936433</v>
      </c>
      <c r="AF409" s="83">
        <f t="shared" ca="1" si="214"/>
        <v>251.12317351846647</v>
      </c>
      <c r="AG409" s="83">
        <f t="shared" ca="1" si="214"/>
        <v>197.63984954328956</v>
      </c>
      <c r="AH409" s="83">
        <f t="shared" ca="1" si="214"/>
        <v>144.15652556811267</v>
      </c>
      <c r="AI409" s="83">
        <f t="shared" ca="1" si="214"/>
        <v>90.673201592935797</v>
      </c>
      <c r="AJ409" s="83">
        <f t="shared" ca="1" si="214"/>
        <v>38.108002951734022</v>
      </c>
      <c r="AK409" s="83">
        <f t="shared" ca="1" si="214"/>
        <v>6.2337120439103355</v>
      </c>
      <c r="AL409" s="83">
        <f t="shared" ca="1" si="214"/>
        <v>9.1478894850624368E-2</v>
      </c>
      <c r="AM409" s="83">
        <f t="shared" ca="1" si="214"/>
        <v>1.2600054333233857E-12</v>
      </c>
      <c r="AN409" s="83">
        <f t="shared" ca="1" si="214"/>
        <v>1.2600054333233857E-12</v>
      </c>
      <c r="AO409" s="83">
        <f t="shared" ca="1" si="214"/>
        <v>1.2600054333233857E-12</v>
      </c>
      <c r="AP409" s="83">
        <f t="shared" ca="1" si="214"/>
        <v>1.2600054333233857E-12</v>
      </c>
      <c r="AQ409" s="83">
        <f t="shared" ca="1" si="214"/>
        <v>1.2600054333233857E-12</v>
      </c>
      <c r="AR409" s="83">
        <f t="shared" ca="1" si="214"/>
        <v>1.2600054333233857E-12</v>
      </c>
      <c r="AS409" s="83">
        <f t="shared" ca="1" si="214"/>
        <v>1.2600054333233857E-12</v>
      </c>
      <c r="AT409" s="83">
        <f t="shared" ca="1" si="214"/>
        <v>1.2600054333233857E-12</v>
      </c>
      <c r="AU409" s="83">
        <f t="shared" ca="1" si="214"/>
        <v>1.2600054333233857E-12</v>
      </c>
      <c r="AV409" s="83">
        <f t="shared" ca="1" si="214"/>
        <v>1.2600054333233857E-12</v>
      </c>
      <c r="AW409" s="83">
        <f t="shared" ca="1" si="214"/>
        <v>1.2600054333233857E-12</v>
      </c>
      <c r="AX409" s="83">
        <f t="shared" ca="1" si="214"/>
        <v>1.2600054333233857E-12</v>
      </c>
      <c r="AY409" s="83">
        <f t="shared" ca="1" si="214"/>
        <v>1.2600054333233857E-12</v>
      </c>
      <c r="AZ409" s="83">
        <f t="shared" ca="1" si="214"/>
        <v>1.2600054333233857E-12</v>
      </c>
      <c r="BA409" s="83">
        <f t="shared" ca="1" si="214"/>
        <v>1.2600054333233857E-12</v>
      </c>
      <c r="BB409" s="83">
        <f t="shared" ca="1" si="214"/>
        <v>1.2600054333233857E-12</v>
      </c>
      <c r="BC409" s="83">
        <f t="shared" ca="1" si="214"/>
        <v>1.2600054333233857E-12</v>
      </c>
      <c r="BD409" s="83">
        <f t="shared" ca="1" si="214"/>
        <v>1.2600054333233857E-12</v>
      </c>
      <c r="BE409" s="83">
        <f t="shared" ca="1" si="214"/>
        <v>1.2600054333233857E-12</v>
      </c>
      <c r="BF409" s="83">
        <f t="shared" ca="1" si="214"/>
        <v>1.2600054333233857E-12</v>
      </c>
      <c r="BG409" s="83">
        <f t="shared" ca="1" si="214"/>
        <v>1.2600054333233857E-12</v>
      </c>
      <c r="BH409" s="83">
        <f ca="1">BH408*$C409</f>
        <v>1.2600054333233857E-12</v>
      </c>
    </row>
    <row r="410" spans="1:61" x14ac:dyDescent="0.25">
      <c r="A410" s="149" t="s">
        <v>141</v>
      </c>
      <c r="B410" s="149"/>
      <c r="C410" s="147">
        <f>$C$99</f>
        <v>0.115</v>
      </c>
      <c r="G410" s="83">
        <f t="shared" ca="1" si="214"/>
        <v>7.570211211001685</v>
      </c>
      <c r="H410" s="83">
        <f t="shared" ca="1" si="214"/>
        <v>24.618835494312819</v>
      </c>
      <c r="I410" s="83">
        <f t="shared" ca="1" si="214"/>
        <v>49.036731985508005</v>
      </c>
      <c r="J410" s="83">
        <f t="shared" ca="1" si="214"/>
        <v>75.058919459821084</v>
      </c>
      <c r="K410" s="83">
        <f t="shared" ca="1" si="214"/>
        <v>92.910836178675723</v>
      </c>
      <c r="L410" s="83">
        <f t="shared" ca="1" si="214"/>
        <v>113.50696790553039</v>
      </c>
      <c r="M410" s="83">
        <f t="shared" ca="1" si="214"/>
        <v>134.99941184038505</v>
      </c>
      <c r="N410" s="83">
        <f t="shared" ca="1" si="214"/>
        <v>139.5896455832397</v>
      </c>
      <c r="O410" s="83">
        <f t="shared" ca="1" si="214"/>
        <v>133.43906332609438</v>
      </c>
      <c r="P410" s="83">
        <f t="shared" ca="1" si="214"/>
        <v>127.28848106894905</v>
      </c>
      <c r="Q410" s="83">
        <f t="shared" ca="1" si="214"/>
        <v>121.13789881180369</v>
      </c>
      <c r="R410" s="83">
        <f t="shared" ca="1" si="214"/>
        <v>114.98731655465836</v>
      </c>
      <c r="S410" s="83">
        <f t="shared" ca="1" si="214"/>
        <v>108.83673429751303</v>
      </c>
      <c r="T410" s="83">
        <f t="shared" ca="1" si="214"/>
        <v>102.68615204036769</v>
      </c>
      <c r="U410" s="83">
        <f t="shared" ca="1" si="214"/>
        <v>96.535569783222371</v>
      </c>
      <c r="V410" s="83">
        <f t="shared" ca="1" si="214"/>
        <v>90.384987526077026</v>
      </c>
      <c r="W410" s="83">
        <f t="shared" ca="1" si="214"/>
        <v>84.234405268931681</v>
      </c>
      <c r="X410" s="83">
        <f t="shared" ca="1" si="214"/>
        <v>78.08382301178635</v>
      </c>
      <c r="Y410" s="83">
        <f t="shared" ca="1" si="214"/>
        <v>71.93324075464102</v>
      </c>
      <c r="Z410" s="83">
        <f t="shared" ca="1" si="214"/>
        <v>65.782658497495689</v>
      </c>
      <c r="AA410" s="83">
        <f t="shared" ca="1" si="214"/>
        <v>59.632076240350344</v>
      </c>
      <c r="AB410" s="83">
        <f t="shared" ca="1" si="214"/>
        <v>53.481493983205013</v>
      </c>
      <c r="AC410" s="83">
        <f t="shared" ca="1" si="214"/>
        <v>47.330911726059668</v>
      </c>
      <c r="AD410" s="83">
        <f t="shared" ca="1" si="214"/>
        <v>41.18032946891433</v>
      </c>
      <c r="AE410" s="83">
        <f t="shared" ca="1" si="214"/>
        <v>35.029747211768978</v>
      </c>
      <c r="AF410" s="83">
        <f t="shared" ca="1" si="214"/>
        <v>28.879164954623647</v>
      </c>
      <c r="AG410" s="83">
        <f t="shared" ca="1" si="214"/>
        <v>22.728582697478299</v>
      </c>
      <c r="AH410" s="83">
        <f t="shared" ca="1" si="214"/>
        <v>16.578000440332957</v>
      </c>
      <c r="AI410" s="83">
        <f t="shared" ca="1" si="214"/>
        <v>10.427418183187617</v>
      </c>
      <c r="AJ410" s="83">
        <f t="shared" ca="1" si="214"/>
        <v>4.3824203394494123</v>
      </c>
      <c r="AK410" s="83">
        <f t="shared" ca="1" si="214"/>
        <v>0.71687688504968861</v>
      </c>
      <c r="AL410" s="83">
        <f t="shared" ca="1" si="214"/>
        <v>1.0520072907821802E-2</v>
      </c>
      <c r="AM410" s="83">
        <f t="shared" ca="1" si="214"/>
        <v>1.4490062483218937E-13</v>
      </c>
      <c r="AN410" s="83">
        <f t="shared" ca="1" si="214"/>
        <v>1.4490062483218937E-13</v>
      </c>
      <c r="AO410" s="83">
        <f t="shared" ca="1" si="214"/>
        <v>1.4490062483218937E-13</v>
      </c>
      <c r="AP410" s="83">
        <f t="shared" ca="1" si="214"/>
        <v>1.4490062483218937E-13</v>
      </c>
      <c r="AQ410" s="83">
        <f t="shared" ca="1" si="214"/>
        <v>1.4490062483218937E-13</v>
      </c>
      <c r="AR410" s="83">
        <f t="shared" ca="1" si="214"/>
        <v>1.4490062483218937E-13</v>
      </c>
      <c r="AS410" s="83">
        <f t="shared" ca="1" si="214"/>
        <v>1.4490062483218937E-13</v>
      </c>
      <c r="AT410" s="83">
        <f t="shared" ca="1" si="214"/>
        <v>1.4490062483218937E-13</v>
      </c>
      <c r="AU410" s="83">
        <f t="shared" ca="1" si="214"/>
        <v>1.4490062483218937E-13</v>
      </c>
      <c r="AV410" s="83">
        <f t="shared" ca="1" si="214"/>
        <v>1.4490062483218937E-13</v>
      </c>
      <c r="AW410" s="83">
        <f t="shared" ca="1" si="214"/>
        <v>1.4490062483218937E-13</v>
      </c>
      <c r="AX410" s="83">
        <f t="shared" ca="1" si="214"/>
        <v>1.4490062483218937E-13</v>
      </c>
      <c r="AY410" s="83">
        <f t="shared" ca="1" si="214"/>
        <v>1.4490062483218937E-13</v>
      </c>
      <c r="AZ410" s="83">
        <f t="shared" ca="1" si="214"/>
        <v>1.4490062483218937E-13</v>
      </c>
      <c r="BA410" s="83">
        <f t="shared" ca="1" si="214"/>
        <v>1.4490062483218937E-13</v>
      </c>
      <c r="BB410" s="83">
        <f t="shared" ca="1" si="214"/>
        <v>1.4490062483218937E-13</v>
      </c>
      <c r="BC410" s="83">
        <f t="shared" ca="1" si="214"/>
        <v>1.4490062483218937E-13</v>
      </c>
      <c r="BD410" s="83">
        <f t="shared" ca="1" si="214"/>
        <v>1.4490062483218937E-13</v>
      </c>
      <c r="BE410" s="83">
        <f t="shared" ca="1" si="214"/>
        <v>1.4490062483218937E-13</v>
      </c>
      <c r="BF410" s="83">
        <f t="shared" ca="1" si="214"/>
        <v>1.4490062483218937E-13</v>
      </c>
      <c r="BG410" s="83">
        <f t="shared" ca="1" si="214"/>
        <v>1.4490062483218937E-13</v>
      </c>
      <c r="BH410" s="83">
        <f ca="1">BH409*$C410</f>
        <v>1.4490062483218937E-13</v>
      </c>
    </row>
    <row r="412" spans="1:61" x14ac:dyDescent="0.25">
      <c r="A412" s="196" t="str">
        <f>A$33</f>
        <v>CT Overhauls (Outage Execution and Not Parts)</v>
      </c>
      <c r="B412" s="196"/>
    </row>
    <row r="413" spans="1:61" x14ac:dyDescent="0.25">
      <c r="A413" s="197" t="s">
        <v>132</v>
      </c>
      <c r="B413" s="197"/>
      <c r="G413" s="171">
        <f>G$96</f>
        <v>0.95</v>
      </c>
      <c r="H413" s="171">
        <f t="shared" ref="H413:M413" si="215">H$96</f>
        <v>0.98</v>
      </c>
      <c r="I413" s="171">
        <f t="shared" si="215"/>
        <v>0.96</v>
      </c>
      <c r="J413" s="171">
        <f t="shared" si="215"/>
        <v>0.96</v>
      </c>
      <c r="K413" s="171">
        <f t="shared" si="215"/>
        <v>0.96</v>
      </c>
      <c r="L413" s="171">
        <f t="shared" si="215"/>
        <v>0.96</v>
      </c>
      <c r="M413" s="171">
        <f t="shared" si="215"/>
        <v>0.96</v>
      </c>
      <c r="N413" s="171"/>
    </row>
    <row r="414" spans="1:61" x14ac:dyDescent="0.25">
      <c r="A414" s="197" t="s">
        <v>109</v>
      </c>
      <c r="B414" s="197"/>
      <c r="D414" s="144">
        <f>SUM(G414:N414)</f>
        <v>928.02468537990001</v>
      </c>
      <c r="G414" s="144">
        <f>G$33*G413</f>
        <v>92.520772716499991</v>
      </c>
      <c r="H414" s="144">
        <f t="shared" ref="H414:N414" si="216">H$33*H413</f>
        <v>67.517708746599993</v>
      </c>
      <c r="I414" s="144">
        <f t="shared" si="216"/>
        <v>123.8262039168001</v>
      </c>
      <c r="J414" s="144">
        <f t="shared" si="216"/>
        <v>130.56</v>
      </c>
      <c r="K414" s="144">
        <f t="shared" si="216"/>
        <v>159.35999999999999</v>
      </c>
      <c r="L414" s="144">
        <f t="shared" si="216"/>
        <v>255.35999999999999</v>
      </c>
      <c r="M414" s="144">
        <f t="shared" si="216"/>
        <v>98.88</v>
      </c>
      <c r="N414" s="144">
        <f t="shared" si="216"/>
        <v>0</v>
      </c>
    </row>
    <row r="415" spans="1:61" x14ac:dyDescent="0.25">
      <c r="A415" s="197" t="s">
        <v>110</v>
      </c>
      <c r="B415" s="197"/>
      <c r="G415" s="144">
        <f t="shared" ref="G415:N415" si="217">+F415+G414</f>
        <v>92.520772716499991</v>
      </c>
      <c r="H415" s="144">
        <f t="shared" si="217"/>
        <v>160.03848146309997</v>
      </c>
      <c r="I415" s="144">
        <f t="shared" si="217"/>
        <v>283.86468537990004</v>
      </c>
      <c r="J415" s="144">
        <f t="shared" si="217"/>
        <v>414.42468537990004</v>
      </c>
      <c r="K415" s="144">
        <f t="shared" si="217"/>
        <v>573.7846853799</v>
      </c>
      <c r="L415" s="144">
        <f t="shared" si="217"/>
        <v>829.14468537990001</v>
      </c>
      <c r="M415" s="144">
        <f t="shared" si="217"/>
        <v>928.02468537990001</v>
      </c>
      <c r="N415" s="144">
        <f t="shared" si="217"/>
        <v>928.02468537990001</v>
      </c>
    </row>
    <row r="416" spans="1:61" x14ac:dyDescent="0.25">
      <c r="A416" s="197"/>
      <c r="B416" s="197"/>
    </row>
    <row r="417" spans="1:61" x14ac:dyDescent="0.25">
      <c r="A417" s="198" t="s">
        <v>111</v>
      </c>
      <c r="B417" s="198"/>
      <c r="G417" s="144">
        <f t="shared" ref="G417:BH417" si="218">F420</f>
        <v>0</v>
      </c>
      <c r="H417" s="144">
        <f t="shared" si="218"/>
        <v>89.097504125989488</v>
      </c>
      <c r="I417" s="144">
        <f t="shared" si="218"/>
        <v>150.6937890584548</v>
      </c>
      <c r="J417" s="144">
        <f t="shared" si="218"/>
        <v>264.01699961619863</v>
      </c>
      <c r="K417" s="144">
        <f t="shared" si="218"/>
        <v>379.24328625714236</v>
      </c>
      <c r="L417" s="144">
        <f t="shared" si="218"/>
        <v>517.37325289808609</v>
      </c>
      <c r="M417" s="144">
        <f t="shared" si="218"/>
        <v>742.05489953902986</v>
      </c>
      <c r="N417" s="144">
        <f t="shared" si="218"/>
        <v>806.59798617997353</v>
      </c>
      <c r="O417" s="144">
        <f t="shared" si="218"/>
        <v>772.26107282091721</v>
      </c>
      <c r="P417" s="144">
        <f t="shared" si="218"/>
        <v>737.92415946186088</v>
      </c>
      <c r="Q417" s="144">
        <f t="shared" si="218"/>
        <v>703.58724610280456</v>
      </c>
      <c r="R417" s="144">
        <f t="shared" si="218"/>
        <v>669.25033274374823</v>
      </c>
      <c r="S417" s="144">
        <f t="shared" si="218"/>
        <v>634.91341938469191</v>
      </c>
      <c r="T417" s="144">
        <f t="shared" si="218"/>
        <v>600.57650602563558</v>
      </c>
      <c r="U417" s="144">
        <f t="shared" si="218"/>
        <v>566.23959266657926</v>
      </c>
      <c r="V417" s="144">
        <f t="shared" si="218"/>
        <v>531.90267930752293</v>
      </c>
      <c r="W417" s="144">
        <f t="shared" si="218"/>
        <v>497.56576594846661</v>
      </c>
      <c r="X417" s="144">
        <f t="shared" si="218"/>
        <v>463.22885258941028</v>
      </c>
      <c r="Y417" s="144">
        <f t="shared" si="218"/>
        <v>428.89193923035396</v>
      </c>
      <c r="Z417" s="144">
        <f t="shared" si="218"/>
        <v>394.55502587129763</v>
      </c>
      <c r="AA417" s="144">
        <f t="shared" si="218"/>
        <v>360.21811251224131</v>
      </c>
      <c r="AB417" s="144">
        <f t="shared" si="218"/>
        <v>325.88119915318498</v>
      </c>
      <c r="AC417" s="144">
        <f t="shared" si="218"/>
        <v>291.54428579412865</v>
      </c>
      <c r="AD417" s="144">
        <f t="shared" si="218"/>
        <v>257.20737243507233</v>
      </c>
      <c r="AE417" s="144">
        <f t="shared" si="218"/>
        <v>222.87045907601603</v>
      </c>
      <c r="AF417" s="144">
        <f t="shared" si="218"/>
        <v>188.53354571695974</v>
      </c>
      <c r="AG417" s="144">
        <f t="shared" si="218"/>
        <v>154.19663235790344</v>
      </c>
      <c r="AH417" s="144">
        <f t="shared" si="218"/>
        <v>119.85971899884714</v>
      </c>
      <c r="AI417" s="144">
        <f t="shared" si="218"/>
        <v>85.522805639790846</v>
      </c>
      <c r="AJ417" s="144">
        <f t="shared" si="218"/>
        <v>51.185892280734549</v>
      </c>
      <c r="AK417" s="144">
        <f t="shared" si="218"/>
        <v>16.848978921678253</v>
      </c>
      <c r="AL417" s="144">
        <f t="shared" si="218"/>
        <v>3.1263880373444408E-13</v>
      </c>
      <c r="AM417" s="144">
        <f t="shared" si="218"/>
        <v>3.1263880373444408E-13</v>
      </c>
      <c r="AN417" s="144">
        <f t="shared" si="218"/>
        <v>3.1263880373444408E-13</v>
      </c>
      <c r="AO417" s="144">
        <f t="shared" si="218"/>
        <v>3.1263880373444408E-13</v>
      </c>
      <c r="AP417" s="144">
        <f t="shared" si="218"/>
        <v>3.1263880373444408E-13</v>
      </c>
      <c r="AQ417" s="144">
        <f t="shared" si="218"/>
        <v>3.1263880373444408E-13</v>
      </c>
      <c r="AR417" s="144">
        <f t="shared" si="218"/>
        <v>3.1263880373444408E-13</v>
      </c>
      <c r="AS417" s="144">
        <f t="shared" si="218"/>
        <v>3.1263880373444408E-13</v>
      </c>
      <c r="AT417" s="144">
        <f t="shared" si="218"/>
        <v>3.1263880373444408E-13</v>
      </c>
      <c r="AU417" s="144">
        <f t="shared" si="218"/>
        <v>3.1263880373444408E-13</v>
      </c>
      <c r="AV417" s="144">
        <f t="shared" si="218"/>
        <v>3.1263880373444408E-13</v>
      </c>
      <c r="AW417" s="144">
        <f t="shared" si="218"/>
        <v>3.1263880373444408E-13</v>
      </c>
      <c r="AX417" s="144">
        <f t="shared" si="218"/>
        <v>3.1263880373444408E-13</v>
      </c>
      <c r="AY417" s="144">
        <f t="shared" si="218"/>
        <v>3.1263880373444408E-13</v>
      </c>
      <c r="AZ417" s="144">
        <f t="shared" si="218"/>
        <v>3.1263880373444408E-13</v>
      </c>
      <c r="BA417" s="144">
        <f t="shared" si="218"/>
        <v>3.1263880373444408E-13</v>
      </c>
      <c r="BB417" s="144">
        <f t="shared" si="218"/>
        <v>3.1263880373444408E-13</v>
      </c>
      <c r="BC417" s="144">
        <f t="shared" si="218"/>
        <v>3.1263880373444408E-13</v>
      </c>
      <c r="BD417" s="144">
        <f t="shared" si="218"/>
        <v>3.1263880373444408E-13</v>
      </c>
      <c r="BE417" s="144">
        <f t="shared" si="218"/>
        <v>3.1263880373444408E-13</v>
      </c>
      <c r="BF417" s="144">
        <f t="shared" si="218"/>
        <v>3.1263880373444408E-13</v>
      </c>
      <c r="BG417" s="144">
        <f t="shared" si="218"/>
        <v>3.1263880373444408E-13</v>
      </c>
      <c r="BH417" s="144">
        <f t="shared" si="218"/>
        <v>3.1263880373444408E-13</v>
      </c>
      <c r="BI417" s="144"/>
    </row>
    <row r="418" spans="1:61" x14ac:dyDescent="0.25">
      <c r="A418" s="198" t="s">
        <v>112</v>
      </c>
      <c r="B418" s="198"/>
      <c r="D418" s="144">
        <f>SUM(G418:N418)</f>
        <v>928.02468537990001</v>
      </c>
      <c r="E418" s="144"/>
      <c r="F418" s="144"/>
      <c r="G418" s="144">
        <f>G414</f>
        <v>92.520772716499991</v>
      </c>
      <c r="H418" s="144">
        <f>H414</f>
        <v>67.517708746599993</v>
      </c>
      <c r="I418" s="144">
        <f>I414</f>
        <v>123.8262039168001</v>
      </c>
      <c r="J418" s="144">
        <f t="shared" ref="J418:BH418" si="219">J414</f>
        <v>130.56</v>
      </c>
      <c r="K418" s="144">
        <f t="shared" si="219"/>
        <v>159.35999999999999</v>
      </c>
      <c r="L418" s="144">
        <f t="shared" si="219"/>
        <v>255.35999999999999</v>
      </c>
      <c r="M418" s="144">
        <f t="shared" si="219"/>
        <v>98.88</v>
      </c>
      <c r="N418" s="144">
        <f t="shared" si="219"/>
        <v>0</v>
      </c>
      <c r="O418" s="144">
        <f t="shared" si="219"/>
        <v>0</v>
      </c>
      <c r="P418" s="144">
        <f t="shared" si="219"/>
        <v>0</v>
      </c>
      <c r="Q418" s="144">
        <f t="shared" si="219"/>
        <v>0</v>
      </c>
      <c r="R418" s="144">
        <f t="shared" si="219"/>
        <v>0</v>
      </c>
      <c r="S418" s="144">
        <f t="shared" si="219"/>
        <v>0</v>
      </c>
      <c r="T418" s="144">
        <f t="shared" si="219"/>
        <v>0</v>
      </c>
      <c r="U418" s="144">
        <f t="shared" si="219"/>
        <v>0</v>
      </c>
      <c r="V418" s="144">
        <f t="shared" si="219"/>
        <v>0</v>
      </c>
      <c r="W418" s="144">
        <f t="shared" si="219"/>
        <v>0</v>
      </c>
      <c r="X418" s="144">
        <f t="shared" si="219"/>
        <v>0</v>
      </c>
      <c r="Y418" s="144">
        <f t="shared" si="219"/>
        <v>0</v>
      </c>
      <c r="Z418" s="144">
        <f t="shared" si="219"/>
        <v>0</v>
      </c>
      <c r="AA418" s="144">
        <f t="shared" si="219"/>
        <v>0</v>
      </c>
      <c r="AB418" s="144">
        <f t="shared" si="219"/>
        <v>0</v>
      </c>
      <c r="AC418" s="144">
        <f t="shared" si="219"/>
        <v>0</v>
      </c>
      <c r="AD418" s="144">
        <f t="shared" si="219"/>
        <v>0</v>
      </c>
      <c r="AE418" s="144">
        <f t="shared" si="219"/>
        <v>0</v>
      </c>
      <c r="AF418" s="144">
        <f t="shared" si="219"/>
        <v>0</v>
      </c>
      <c r="AG418" s="144">
        <f t="shared" si="219"/>
        <v>0</v>
      </c>
      <c r="AH418" s="144">
        <f t="shared" si="219"/>
        <v>0</v>
      </c>
      <c r="AI418" s="144">
        <f t="shared" si="219"/>
        <v>0</v>
      </c>
      <c r="AJ418" s="144">
        <f t="shared" si="219"/>
        <v>0</v>
      </c>
      <c r="AK418" s="144">
        <f t="shared" si="219"/>
        <v>0</v>
      </c>
      <c r="AL418" s="144">
        <f t="shared" si="219"/>
        <v>0</v>
      </c>
      <c r="AM418" s="144">
        <f t="shared" si="219"/>
        <v>0</v>
      </c>
      <c r="AN418" s="144">
        <f t="shared" si="219"/>
        <v>0</v>
      </c>
      <c r="AO418" s="144">
        <f t="shared" si="219"/>
        <v>0</v>
      </c>
      <c r="AP418" s="144">
        <f t="shared" si="219"/>
        <v>0</v>
      </c>
      <c r="AQ418" s="144">
        <f t="shared" si="219"/>
        <v>0</v>
      </c>
      <c r="AR418" s="144">
        <f t="shared" si="219"/>
        <v>0</v>
      </c>
      <c r="AS418" s="144">
        <f t="shared" si="219"/>
        <v>0</v>
      </c>
      <c r="AT418" s="144">
        <f t="shared" si="219"/>
        <v>0</v>
      </c>
      <c r="AU418" s="144">
        <f t="shared" si="219"/>
        <v>0</v>
      </c>
      <c r="AV418" s="144">
        <f t="shared" si="219"/>
        <v>0</v>
      </c>
      <c r="AW418" s="144">
        <f t="shared" si="219"/>
        <v>0</v>
      </c>
      <c r="AX418" s="144">
        <f t="shared" si="219"/>
        <v>0</v>
      </c>
      <c r="AY418" s="144">
        <f t="shared" si="219"/>
        <v>0</v>
      </c>
      <c r="AZ418" s="144">
        <f t="shared" si="219"/>
        <v>0</v>
      </c>
      <c r="BA418" s="144">
        <f t="shared" si="219"/>
        <v>0</v>
      </c>
      <c r="BB418" s="144">
        <f t="shared" si="219"/>
        <v>0</v>
      </c>
      <c r="BC418" s="144">
        <f t="shared" si="219"/>
        <v>0</v>
      </c>
      <c r="BD418" s="144">
        <f t="shared" si="219"/>
        <v>0</v>
      </c>
      <c r="BE418" s="144">
        <f t="shared" si="219"/>
        <v>0</v>
      </c>
      <c r="BF418" s="144">
        <f t="shared" si="219"/>
        <v>0</v>
      </c>
      <c r="BG418" s="144">
        <f t="shared" si="219"/>
        <v>0</v>
      </c>
      <c r="BH418" s="144">
        <f t="shared" si="219"/>
        <v>0</v>
      </c>
      <c r="BI418" s="144"/>
    </row>
    <row r="419" spans="1:61" x14ac:dyDescent="0.25">
      <c r="A419" s="198" t="s">
        <v>113</v>
      </c>
      <c r="B419" s="198"/>
      <c r="C419" s="147">
        <f>C33</f>
        <v>3.6999999999999998E-2</v>
      </c>
      <c r="D419" s="144">
        <f>SUM(G419:BH419)</f>
        <v>-928.02468537990001</v>
      </c>
      <c r="G419" s="144">
        <f>MAX(-SUM($F414:G414)*$C419,-SUM($F414:G414)-SUM($E419:F419))</f>
        <v>-3.4232685905104994</v>
      </c>
      <c r="H419" s="144">
        <f>MAX(-SUM($F414:H414)*$C419,-SUM($F414:H414)-SUM($E419:G419))</f>
        <v>-5.9214238141346982</v>
      </c>
      <c r="I419" s="144">
        <f>MAX(-SUM($F414:I414)*$C419,-SUM($F414:I414)-SUM($E419:H419))</f>
        <v>-10.502993359056301</v>
      </c>
      <c r="J419" s="144">
        <f>MAX(-SUM($F414:J414)*$C419,-SUM($F414:J414)-SUM($E419:I419))</f>
        <v>-15.333713359056301</v>
      </c>
      <c r="K419" s="144">
        <f>MAX(-SUM($F414:K414)*$C419,-SUM($F414:K414)-SUM($E419:J419))</f>
        <v>-21.2300333590563</v>
      </c>
      <c r="L419" s="144">
        <f>MAX(-SUM($F414:L414)*$C419,-SUM($F414:L414)-SUM($E419:K419))</f>
        <v>-30.678353359056299</v>
      </c>
      <c r="M419" s="144">
        <f>MAX(-SUM($F414:M414)*$C419,-SUM($F414:M414)-SUM($E419:L419))</f>
        <v>-34.336913359056297</v>
      </c>
      <c r="N419" s="144">
        <f>MAX(-SUM($F414:N414)*$C419,-SUM($F414:N414)-SUM($E419:M419))</f>
        <v>-34.336913359056297</v>
      </c>
      <c r="O419" s="144">
        <f>MAX(-SUM($F414:O414)*$C419,-SUM($F414:O414)-SUM($E419:N419))</f>
        <v>-34.336913359056297</v>
      </c>
      <c r="P419" s="144">
        <f>MAX(-SUM($F414:P414)*$C419,-SUM($F414:P414)-SUM($E419:O419))</f>
        <v>-34.336913359056297</v>
      </c>
      <c r="Q419" s="144">
        <f>MAX(-SUM($F414:Q414)*$C419,-SUM($F414:Q414)-SUM($E419:P419))</f>
        <v>-34.336913359056297</v>
      </c>
      <c r="R419" s="144">
        <f>MAX(-SUM($F414:R414)*$C419,-SUM($F414:R414)-SUM($E419:Q419))</f>
        <v>-34.336913359056297</v>
      </c>
      <c r="S419" s="144">
        <f>MAX(-SUM($F414:S414)*$C419,-SUM($F414:S414)-SUM($E419:R419))</f>
        <v>-34.336913359056297</v>
      </c>
      <c r="T419" s="144">
        <f>MAX(-SUM($F414:T414)*$C419,-SUM($F414:T414)-SUM($E419:S419))</f>
        <v>-34.336913359056297</v>
      </c>
      <c r="U419" s="144">
        <f>MAX(-SUM($F414:U414)*$C419,-SUM($F414:U414)-SUM($E419:T419))</f>
        <v>-34.336913359056297</v>
      </c>
      <c r="V419" s="144">
        <f>MAX(-SUM($F414:V414)*$C419,-SUM($F414:V414)-SUM($E419:U419))</f>
        <v>-34.336913359056297</v>
      </c>
      <c r="W419" s="144">
        <f>MAX(-SUM($F414:W414)*$C419,-SUM($F414:W414)-SUM($E419:V419))</f>
        <v>-34.336913359056297</v>
      </c>
      <c r="X419" s="144">
        <f>MAX(-SUM($F414:X414)*$C419,-SUM($F414:X414)-SUM($E419:W419))</f>
        <v>-34.336913359056297</v>
      </c>
      <c r="Y419" s="144">
        <f>MAX(-SUM($F414:Y414)*$C419,-SUM($F414:Y414)-SUM($E419:X419))</f>
        <v>-34.336913359056297</v>
      </c>
      <c r="Z419" s="144">
        <f>MAX(-SUM($F414:Z414)*$C419,-SUM($F414:Z414)-SUM($E419:Y419))</f>
        <v>-34.336913359056297</v>
      </c>
      <c r="AA419" s="144">
        <f>MAX(-SUM($F414:AA414)*$C419,-SUM($F414:AA414)-SUM($E419:Z419))</f>
        <v>-34.336913359056297</v>
      </c>
      <c r="AB419" s="144">
        <f>MAX(-SUM($F414:AB414)*$C419,-SUM($F414:AB414)-SUM($E419:AA419))</f>
        <v>-34.336913359056297</v>
      </c>
      <c r="AC419" s="144">
        <f>MAX(-SUM($F414:AC414)*$C419,-SUM($F414:AC414)-SUM($E419:AB419))</f>
        <v>-34.336913359056297</v>
      </c>
      <c r="AD419" s="144">
        <f>MAX(-SUM($F414:AD414)*$C419,-SUM($F414:AD414)-SUM($E419:AC419))</f>
        <v>-34.336913359056297</v>
      </c>
      <c r="AE419" s="144">
        <f>MAX(-SUM($F414:AE414)*$C419,-SUM($F414:AE414)-SUM($E419:AD419))</f>
        <v>-34.336913359056297</v>
      </c>
      <c r="AF419" s="144">
        <f>MAX(-SUM($F414:AF414)*$C419,-SUM($F414:AF414)-SUM($E419:AE419))</f>
        <v>-34.336913359056297</v>
      </c>
      <c r="AG419" s="144">
        <f>MAX(-SUM($F414:AG414)*$C419,-SUM($F414:AG414)-SUM($E419:AF419))</f>
        <v>-34.336913359056297</v>
      </c>
      <c r="AH419" s="144">
        <f>MAX(-SUM($F414:AH414)*$C419,-SUM($F414:AH414)-SUM($E419:AG419))</f>
        <v>-34.336913359056297</v>
      </c>
      <c r="AI419" s="144">
        <f>MAX(-SUM($F414:AI414)*$C419,-SUM($F414:AI414)-SUM($E419:AH419))</f>
        <v>-34.336913359056297</v>
      </c>
      <c r="AJ419" s="144">
        <f>MAX(-SUM($F414:AJ414)*$C419,-SUM($F414:AJ414)-SUM($E419:AI419))</f>
        <v>-34.336913359056297</v>
      </c>
      <c r="AK419" s="144">
        <f>MAX(-SUM($F414:AK414)*$C419,-SUM($F414:AK414)-SUM($E419:AJ419))</f>
        <v>-16.84897892167794</v>
      </c>
      <c r="AL419" s="144">
        <f>MAX(-SUM($F414:AL414)*$C419,-SUM($F414:AL414)-SUM($E419:AK419))</f>
        <v>0</v>
      </c>
      <c r="AM419" s="144">
        <f>MAX(-SUM($F414:AM414)*$C419,-SUM($F414:AM414)-SUM($E419:AL419))</f>
        <v>0</v>
      </c>
      <c r="AN419" s="144">
        <f>MAX(-SUM($F414:AN414)*$C419,-SUM($F414:AN414)-SUM($E419:AM419))</f>
        <v>0</v>
      </c>
      <c r="AO419" s="144">
        <f>MAX(-SUM($F414:AO414)*$C419,-SUM($F414:AO414)-SUM($E419:AN419))</f>
        <v>0</v>
      </c>
      <c r="AP419" s="144">
        <f>MAX(-SUM($F414:AP414)*$C419,-SUM($F414:AP414)-SUM($E419:AO419))</f>
        <v>0</v>
      </c>
      <c r="AQ419" s="144">
        <f>MAX(-SUM($F414:AQ414)*$C419,-SUM($F414:AQ414)-SUM($E419:AP419))</f>
        <v>0</v>
      </c>
      <c r="AR419" s="144">
        <f>MAX(-SUM($F414:AR414)*$C419,-SUM($F414:AR414)-SUM($E419:AQ419))</f>
        <v>0</v>
      </c>
      <c r="AS419" s="144">
        <f>MAX(-SUM($F414:AS414)*$C419,-SUM($F414:AS414)-SUM($E419:AR419))</f>
        <v>0</v>
      </c>
      <c r="AT419" s="144">
        <f>MAX(-SUM($F414:AT414)*$C419,-SUM($F414:AT414)-SUM($E419:AS419))</f>
        <v>0</v>
      </c>
      <c r="AU419" s="144">
        <f>MAX(-SUM($F414:AU414)*$C419,-SUM($F414:AU414)-SUM($E419:AT419))</f>
        <v>0</v>
      </c>
      <c r="AV419" s="144">
        <f>MAX(-SUM($F414:AV414)*$C419,-SUM($F414:AV414)-SUM($E419:AU419))</f>
        <v>0</v>
      </c>
      <c r="AW419" s="144">
        <f>MAX(-SUM($F414:AW414)*$C419,-SUM($F414:AW414)-SUM($E419:AV419))</f>
        <v>0</v>
      </c>
      <c r="AX419" s="144">
        <f>MAX(-SUM($F414:AX414)*$C419,-SUM($F414:AX414)-SUM($E419:AW419))</f>
        <v>0</v>
      </c>
      <c r="AY419" s="144">
        <f>MAX(-SUM($F414:AY414)*$C419,-SUM($F414:AY414)-SUM($E419:AX419))</f>
        <v>0</v>
      </c>
      <c r="AZ419" s="144">
        <f>MAX(-SUM($F414:AZ414)*$C419,-SUM($F414:AZ414)-SUM($E419:AY419))</f>
        <v>0</v>
      </c>
      <c r="BA419" s="144">
        <f>MAX(-SUM($F414:BA414)*$C419,-SUM($F414:BA414)-SUM($E419:AZ419))</f>
        <v>0</v>
      </c>
      <c r="BB419" s="144">
        <f>MAX(-SUM($F414:BB414)*$C419,-SUM($F414:BB414)-SUM($E419:BA419))</f>
        <v>0</v>
      </c>
      <c r="BC419" s="144">
        <f>MAX(-SUM($F414:BC414)*$C419,-SUM($F414:BC414)-SUM($E419:BB419))</f>
        <v>0</v>
      </c>
      <c r="BD419" s="144">
        <f>MAX(-SUM($F414:BD414)*$C419,-SUM($F414:BD414)-SUM($E419:BC419))</f>
        <v>0</v>
      </c>
      <c r="BE419" s="144">
        <f>MAX(-SUM($F414:BE414)*$C419,-SUM($F414:BE414)-SUM($E419:BD419))</f>
        <v>0</v>
      </c>
      <c r="BF419" s="144">
        <f>MAX(-SUM($F414:BF414)*$C419,-SUM($F414:BF414)-SUM($E419:BE419))</f>
        <v>0</v>
      </c>
      <c r="BG419" s="144">
        <f>MAX(-SUM($F414:BG414)*$C419,-SUM($F414:BG414)-SUM($E419:BF419))</f>
        <v>0</v>
      </c>
      <c r="BH419" s="144">
        <f>MAX(-SUM($F414:BH414)*$C419,-SUM($F414:BH414)-SUM($E419:BG419))</f>
        <v>0</v>
      </c>
      <c r="BI419" s="144"/>
    </row>
    <row r="420" spans="1:61" x14ac:dyDescent="0.25">
      <c r="A420" s="199" t="s">
        <v>114</v>
      </c>
      <c r="B420" s="199"/>
      <c r="D420" s="92">
        <f>SUM(D417:D419)</f>
        <v>0</v>
      </c>
      <c r="G420" s="92">
        <f>SUM(G417:G419)</f>
        <v>89.097504125989488</v>
      </c>
      <c r="H420" s="92">
        <f>SUM(H417:H419)</f>
        <v>150.6937890584548</v>
      </c>
      <c r="I420" s="92">
        <f>SUM(I417:I419)</f>
        <v>264.01699961619863</v>
      </c>
      <c r="J420" s="92">
        <f t="shared" ref="J420:BH420" si="220">SUM(J417:J419)</f>
        <v>379.24328625714236</v>
      </c>
      <c r="K420" s="92">
        <f t="shared" si="220"/>
        <v>517.37325289808609</v>
      </c>
      <c r="L420" s="92">
        <f t="shared" si="220"/>
        <v>742.05489953902986</v>
      </c>
      <c r="M420" s="92">
        <f t="shared" si="220"/>
        <v>806.59798617997353</v>
      </c>
      <c r="N420" s="92">
        <f t="shared" si="220"/>
        <v>772.26107282091721</v>
      </c>
      <c r="O420" s="92">
        <f t="shared" si="220"/>
        <v>737.92415946186088</v>
      </c>
      <c r="P420" s="92">
        <f t="shared" si="220"/>
        <v>703.58724610280456</v>
      </c>
      <c r="Q420" s="92">
        <f t="shared" si="220"/>
        <v>669.25033274374823</v>
      </c>
      <c r="R420" s="92">
        <f t="shared" si="220"/>
        <v>634.91341938469191</v>
      </c>
      <c r="S420" s="92">
        <f t="shared" si="220"/>
        <v>600.57650602563558</v>
      </c>
      <c r="T420" s="92">
        <f t="shared" si="220"/>
        <v>566.23959266657926</v>
      </c>
      <c r="U420" s="92">
        <f t="shared" si="220"/>
        <v>531.90267930752293</v>
      </c>
      <c r="V420" s="92">
        <f t="shared" si="220"/>
        <v>497.56576594846661</v>
      </c>
      <c r="W420" s="92">
        <f t="shared" si="220"/>
        <v>463.22885258941028</v>
      </c>
      <c r="X420" s="92">
        <f t="shared" si="220"/>
        <v>428.89193923035396</v>
      </c>
      <c r="Y420" s="92">
        <f t="shared" si="220"/>
        <v>394.55502587129763</v>
      </c>
      <c r="Z420" s="92">
        <f t="shared" si="220"/>
        <v>360.21811251224131</v>
      </c>
      <c r="AA420" s="92">
        <f t="shared" si="220"/>
        <v>325.88119915318498</v>
      </c>
      <c r="AB420" s="92">
        <f t="shared" si="220"/>
        <v>291.54428579412865</v>
      </c>
      <c r="AC420" s="92">
        <f t="shared" si="220"/>
        <v>257.20737243507233</v>
      </c>
      <c r="AD420" s="92">
        <f t="shared" si="220"/>
        <v>222.87045907601603</v>
      </c>
      <c r="AE420" s="92">
        <f t="shared" si="220"/>
        <v>188.53354571695974</v>
      </c>
      <c r="AF420" s="92">
        <f t="shared" si="220"/>
        <v>154.19663235790344</v>
      </c>
      <c r="AG420" s="92">
        <f t="shared" si="220"/>
        <v>119.85971899884714</v>
      </c>
      <c r="AH420" s="92">
        <f t="shared" si="220"/>
        <v>85.522805639790846</v>
      </c>
      <c r="AI420" s="92">
        <f t="shared" si="220"/>
        <v>51.185892280734549</v>
      </c>
      <c r="AJ420" s="92">
        <f t="shared" si="220"/>
        <v>16.848978921678253</v>
      </c>
      <c r="AK420" s="92">
        <f t="shared" si="220"/>
        <v>3.1263880373444408E-13</v>
      </c>
      <c r="AL420" s="92">
        <f t="shared" si="220"/>
        <v>3.1263880373444408E-13</v>
      </c>
      <c r="AM420" s="92">
        <f t="shared" si="220"/>
        <v>3.1263880373444408E-13</v>
      </c>
      <c r="AN420" s="92">
        <f t="shared" si="220"/>
        <v>3.1263880373444408E-13</v>
      </c>
      <c r="AO420" s="92">
        <f t="shared" si="220"/>
        <v>3.1263880373444408E-13</v>
      </c>
      <c r="AP420" s="92">
        <f t="shared" si="220"/>
        <v>3.1263880373444408E-13</v>
      </c>
      <c r="AQ420" s="92">
        <f t="shared" si="220"/>
        <v>3.1263880373444408E-13</v>
      </c>
      <c r="AR420" s="92">
        <f t="shared" si="220"/>
        <v>3.1263880373444408E-13</v>
      </c>
      <c r="AS420" s="92">
        <f t="shared" si="220"/>
        <v>3.1263880373444408E-13</v>
      </c>
      <c r="AT420" s="92">
        <f t="shared" si="220"/>
        <v>3.1263880373444408E-13</v>
      </c>
      <c r="AU420" s="92">
        <f t="shared" si="220"/>
        <v>3.1263880373444408E-13</v>
      </c>
      <c r="AV420" s="92">
        <f t="shared" si="220"/>
        <v>3.1263880373444408E-13</v>
      </c>
      <c r="AW420" s="92">
        <f t="shared" si="220"/>
        <v>3.1263880373444408E-13</v>
      </c>
      <c r="AX420" s="92">
        <f t="shared" si="220"/>
        <v>3.1263880373444408E-13</v>
      </c>
      <c r="AY420" s="92">
        <f t="shared" si="220"/>
        <v>3.1263880373444408E-13</v>
      </c>
      <c r="AZ420" s="92">
        <f t="shared" si="220"/>
        <v>3.1263880373444408E-13</v>
      </c>
      <c r="BA420" s="92">
        <f t="shared" si="220"/>
        <v>3.1263880373444408E-13</v>
      </c>
      <c r="BB420" s="92">
        <f t="shared" si="220"/>
        <v>3.1263880373444408E-13</v>
      </c>
      <c r="BC420" s="92">
        <f t="shared" si="220"/>
        <v>3.1263880373444408E-13</v>
      </c>
      <c r="BD420" s="92">
        <f t="shared" si="220"/>
        <v>3.1263880373444408E-13</v>
      </c>
      <c r="BE420" s="92">
        <f t="shared" si="220"/>
        <v>3.1263880373444408E-13</v>
      </c>
      <c r="BF420" s="92">
        <f t="shared" si="220"/>
        <v>3.1263880373444408E-13</v>
      </c>
      <c r="BG420" s="92">
        <f t="shared" si="220"/>
        <v>3.1263880373444408E-13</v>
      </c>
      <c r="BH420" s="92">
        <f t="shared" si="220"/>
        <v>3.1263880373444408E-13</v>
      </c>
    </row>
    <row r="421" spans="1:61" x14ac:dyDescent="0.25">
      <c r="A421" s="197"/>
      <c r="B421" s="197"/>
    </row>
    <row r="422" spans="1:61" x14ac:dyDescent="0.25">
      <c r="A422" s="197" t="s">
        <v>115</v>
      </c>
      <c r="B422" s="197"/>
      <c r="G422" s="83">
        <f>G420</f>
        <v>89.097504125989488</v>
      </c>
      <c r="H422" s="83">
        <f>H420</f>
        <v>150.6937890584548</v>
      </c>
      <c r="I422" s="83">
        <f>I420</f>
        <v>264.01699961619863</v>
      </c>
      <c r="J422" s="83">
        <f>J420</f>
        <v>379.24328625714236</v>
      </c>
      <c r="K422" s="83">
        <f t="shared" ref="K422:BH422" si="221">K420</f>
        <v>517.37325289808609</v>
      </c>
      <c r="L422" s="83">
        <f t="shared" si="221"/>
        <v>742.05489953902986</v>
      </c>
      <c r="M422" s="83">
        <f t="shared" si="221"/>
        <v>806.59798617997353</v>
      </c>
      <c r="N422" s="83">
        <f t="shared" si="221"/>
        <v>772.26107282091721</v>
      </c>
      <c r="O422" s="83">
        <f t="shared" si="221"/>
        <v>737.92415946186088</v>
      </c>
      <c r="P422" s="83">
        <f t="shared" si="221"/>
        <v>703.58724610280456</v>
      </c>
      <c r="Q422" s="83">
        <f t="shared" si="221"/>
        <v>669.25033274374823</v>
      </c>
      <c r="R422" s="83">
        <f t="shared" si="221"/>
        <v>634.91341938469191</v>
      </c>
      <c r="S422" s="83">
        <f t="shared" si="221"/>
        <v>600.57650602563558</v>
      </c>
      <c r="T422" s="83">
        <f t="shared" si="221"/>
        <v>566.23959266657926</v>
      </c>
      <c r="U422" s="83">
        <f t="shared" si="221"/>
        <v>531.90267930752293</v>
      </c>
      <c r="V422" s="83">
        <f t="shared" si="221"/>
        <v>497.56576594846661</v>
      </c>
      <c r="W422" s="83">
        <f t="shared" si="221"/>
        <v>463.22885258941028</v>
      </c>
      <c r="X422" s="83">
        <f t="shared" si="221"/>
        <v>428.89193923035396</v>
      </c>
      <c r="Y422" s="83">
        <f t="shared" si="221"/>
        <v>394.55502587129763</v>
      </c>
      <c r="Z422" s="83">
        <f t="shared" si="221"/>
        <v>360.21811251224131</v>
      </c>
      <c r="AA422" s="83">
        <f t="shared" si="221"/>
        <v>325.88119915318498</v>
      </c>
      <c r="AB422" s="83">
        <f t="shared" si="221"/>
        <v>291.54428579412865</v>
      </c>
      <c r="AC422" s="83">
        <f t="shared" si="221"/>
        <v>257.20737243507233</v>
      </c>
      <c r="AD422" s="83">
        <f t="shared" si="221"/>
        <v>222.87045907601603</v>
      </c>
      <c r="AE422" s="83">
        <f t="shared" si="221"/>
        <v>188.53354571695974</v>
      </c>
      <c r="AF422" s="83">
        <f t="shared" si="221"/>
        <v>154.19663235790344</v>
      </c>
      <c r="AG422" s="83">
        <f t="shared" si="221"/>
        <v>119.85971899884714</v>
      </c>
      <c r="AH422" s="83">
        <f t="shared" si="221"/>
        <v>85.522805639790846</v>
      </c>
      <c r="AI422" s="83">
        <f t="shared" si="221"/>
        <v>51.185892280734549</v>
      </c>
      <c r="AJ422" s="83">
        <f t="shared" si="221"/>
        <v>16.848978921678253</v>
      </c>
      <c r="AK422" s="83">
        <f t="shared" si="221"/>
        <v>3.1263880373444408E-13</v>
      </c>
      <c r="AL422" s="83">
        <f t="shared" si="221"/>
        <v>3.1263880373444408E-13</v>
      </c>
      <c r="AM422" s="83">
        <f t="shared" si="221"/>
        <v>3.1263880373444408E-13</v>
      </c>
      <c r="AN422" s="83">
        <f t="shared" si="221"/>
        <v>3.1263880373444408E-13</v>
      </c>
      <c r="AO422" s="83">
        <f t="shared" si="221"/>
        <v>3.1263880373444408E-13</v>
      </c>
      <c r="AP422" s="83">
        <f t="shared" si="221"/>
        <v>3.1263880373444408E-13</v>
      </c>
      <c r="AQ422" s="83">
        <f t="shared" si="221"/>
        <v>3.1263880373444408E-13</v>
      </c>
      <c r="AR422" s="83">
        <f t="shared" si="221"/>
        <v>3.1263880373444408E-13</v>
      </c>
      <c r="AS422" s="83">
        <f t="shared" si="221"/>
        <v>3.1263880373444408E-13</v>
      </c>
      <c r="AT422" s="83">
        <f t="shared" si="221"/>
        <v>3.1263880373444408E-13</v>
      </c>
      <c r="AU422" s="83">
        <f t="shared" si="221"/>
        <v>3.1263880373444408E-13</v>
      </c>
      <c r="AV422" s="83">
        <f t="shared" si="221"/>
        <v>3.1263880373444408E-13</v>
      </c>
      <c r="AW422" s="83">
        <f t="shared" si="221"/>
        <v>3.1263880373444408E-13</v>
      </c>
      <c r="AX422" s="83">
        <f t="shared" si="221"/>
        <v>3.1263880373444408E-13</v>
      </c>
      <c r="AY422" s="83">
        <f t="shared" si="221"/>
        <v>3.1263880373444408E-13</v>
      </c>
      <c r="AZ422" s="83">
        <f t="shared" si="221"/>
        <v>3.1263880373444408E-13</v>
      </c>
      <c r="BA422" s="83">
        <f t="shared" si="221"/>
        <v>3.1263880373444408E-13</v>
      </c>
      <c r="BB422" s="83">
        <f t="shared" si="221"/>
        <v>3.1263880373444408E-13</v>
      </c>
      <c r="BC422" s="83">
        <f t="shared" si="221"/>
        <v>3.1263880373444408E-13</v>
      </c>
      <c r="BD422" s="83">
        <f t="shared" si="221"/>
        <v>3.1263880373444408E-13</v>
      </c>
      <c r="BE422" s="83">
        <f t="shared" si="221"/>
        <v>3.1263880373444408E-13</v>
      </c>
      <c r="BF422" s="83">
        <f t="shared" si="221"/>
        <v>3.1263880373444408E-13</v>
      </c>
      <c r="BG422" s="83">
        <f t="shared" si="221"/>
        <v>3.1263880373444408E-13</v>
      </c>
      <c r="BH422" s="83">
        <f t="shared" si="221"/>
        <v>3.1263880373444408E-13</v>
      </c>
    </row>
    <row r="423" spans="1:61" x14ac:dyDescent="0.25">
      <c r="A423" s="200" t="s">
        <v>133</v>
      </c>
      <c r="B423" s="200"/>
      <c r="C423" s="61">
        <f>$C$97</f>
        <v>2</v>
      </c>
      <c r="D423" s="201"/>
      <c r="G423" s="83">
        <f t="shared" ref="G423:BH423" ca="1" si="222">SUM(OFFSET(G422,0,0,1,-MIN($C423,G$91+1)))/$C423</f>
        <v>44.548752062994744</v>
      </c>
      <c r="H423" s="83">
        <f t="shared" ca="1" si="222"/>
        <v>119.89564659222214</v>
      </c>
      <c r="I423" s="83">
        <f t="shared" ca="1" si="222"/>
        <v>207.35539433732671</v>
      </c>
      <c r="J423" s="83">
        <f t="shared" ca="1" si="222"/>
        <v>321.6301429366705</v>
      </c>
      <c r="K423" s="83">
        <f t="shared" ca="1" si="222"/>
        <v>448.30826957761423</v>
      </c>
      <c r="L423" s="83">
        <f t="shared" ca="1" si="222"/>
        <v>629.71407621855792</v>
      </c>
      <c r="M423" s="83">
        <f t="shared" ca="1" si="222"/>
        <v>774.32644285950164</v>
      </c>
      <c r="N423" s="83">
        <f t="shared" ca="1" si="222"/>
        <v>789.42952950044537</v>
      </c>
      <c r="O423" s="83">
        <f t="shared" ca="1" si="222"/>
        <v>755.09261614138904</v>
      </c>
      <c r="P423" s="83">
        <f t="shared" ca="1" si="222"/>
        <v>720.75570278233272</v>
      </c>
      <c r="Q423" s="83">
        <f t="shared" ca="1" si="222"/>
        <v>686.41878942327639</v>
      </c>
      <c r="R423" s="83">
        <f t="shared" ca="1" si="222"/>
        <v>652.08187606422007</v>
      </c>
      <c r="S423" s="83">
        <f t="shared" ca="1" si="222"/>
        <v>617.74496270516374</v>
      </c>
      <c r="T423" s="83">
        <f t="shared" ca="1" si="222"/>
        <v>583.40804934610742</v>
      </c>
      <c r="U423" s="83">
        <f t="shared" ca="1" si="222"/>
        <v>549.07113598705109</v>
      </c>
      <c r="V423" s="83">
        <f t="shared" ca="1" si="222"/>
        <v>514.73422262799477</v>
      </c>
      <c r="W423" s="83">
        <f t="shared" ca="1" si="222"/>
        <v>480.39730926893844</v>
      </c>
      <c r="X423" s="83">
        <f t="shared" ca="1" si="222"/>
        <v>446.06039590988212</v>
      </c>
      <c r="Y423" s="83">
        <f t="shared" ca="1" si="222"/>
        <v>411.72348255082579</v>
      </c>
      <c r="Z423" s="83">
        <f t="shared" ca="1" si="222"/>
        <v>377.38656919176947</v>
      </c>
      <c r="AA423" s="83">
        <f t="shared" ca="1" si="222"/>
        <v>343.04965583271314</v>
      </c>
      <c r="AB423" s="83">
        <f t="shared" ca="1" si="222"/>
        <v>308.71274247365682</v>
      </c>
      <c r="AC423" s="83">
        <f t="shared" ca="1" si="222"/>
        <v>274.37582911460049</v>
      </c>
      <c r="AD423" s="83">
        <f t="shared" ca="1" si="222"/>
        <v>240.03891575554417</v>
      </c>
      <c r="AE423" s="83">
        <f t="shared" ca="1" si="222"/>
        <v>205.7020023964879</v>
      </c>
      <c r="AF423" s="83">
        <f t="shared" ca="1" si="222"/>
        <v>171.36508903743157</v>
      </c>
      <c r="AG423" s="83">
        <f t="shared" ca="1" si="222"/>
        <v>137.02817567837531</v>
      </c>
      <c r="AH423" s="83">
        <f t="shared" ca="1" si="222"/>
        <v>102.69126231931899</v>
      </c>
      <c r="AI423" s="83">
        <f t="shared" ca="1" si="222"/>
        <v>68.354348960262698</v>
      </c>
      <c r="AJ423" s="83">
        <f t="shared" ca="1" si="222"/>
        <v>34.017435601206401</v>
      </c>
      <c r="AK423" s="83">
        <f t="shared" ca="1" si="222"/>
        <v>8.4244894608392826</v>
      </c>
      <c r="AL423" s="83">
        <f t="shared" ca="1" si="222"/>
        <v>3.1263880373444408E-13</v>
      </c>
      <c r="AM423" s="83">
        <f t="shared" ca="1" si="222"/>
        <v>3.1263880373444408E-13</v>
      </c>
      <c r="AN423" s="83">
        <f t="shared" ca="1" si="222"/>
        <v>3.1263880373444408E-13</v>
      </c>
      <c r="AO423" s="83">
        <f t="shared" ca="1" si="222"/>
        <v>3.1263880373444408E-13</v>
      </c>
      <c r="AP423" s="83">
        <f t="shared" ca="1" si="222"/>
        <v>3.1263880373444408E-13</v>
      </c>
      <c r="AQ423" s="83">
        <f t="shared" ca="1" si="222"/>
        <v>3.1263880373444408E-13</v>
      </c>
      <c r="AR423" s="83">
        <f t="shared" ca="1" si="222"/>
        <v>3.1263880373444408E-13</v>
      </c>
      <c r="AS423" s="83">
        <f t="shared" ca="1" si="222"/>
        <v>3.1263880373444408E-13</v>
      </c>
      <c r="AT423" s="83">
        <f t="shared" ca="1" si="222"/>
        <v>3.1263880373444408E-13</v>
      </c>
      <c r="AU423" s="83">
        <f t="shared" ca="1" si="222"/>
        <v>3.1263880373444408E-13</v>
      </c>
      <c r="AV423" s="83">
        <f t="shared" ca="1" si="222"/>
        <v>3.1263880373444408E-13</v>
      </c>
      <c r="AW423" s="83">
        <f t="shared" ca="1" si="222"/>
        <v>3.1263880373444408E-13</v>
      </c>
      <c r="AX423" s="83">
        <f t="shared" ca="1" si="222"/>
        <v>3.1263880373444408E-13</v>
      </c>
      <c r="AY423" s="83">
        <f t="shared" ca="1" si="222"/>
        <v>3.1263880373444408E-13</v>
      </c>
      <c r="AZ423" s="83">
        <f t="shared" ca="1" si="222"/>
        <v>3.1263880373444408E-13</v>
      </c>
      <c r="BA423" s="83">
        <f t="shared" ca="1" si="222"/>
        <v>3.1263880373444408E-13</v>
      </c>
      <c r="BB423" s="83">
        <f t="shared" ca="1" si="222"/>
        <v>3.1263880373444408E-13</v>
      </c>
      <c r="BC423" s="83">
        <f t="shared" ca="1" si="222"/>
        <v>3.1263880373444408E-13</v>
      </c>
      <c r="BD423" s="83">
        <f t="shared" ca="1" si="222"/>
        <v>3.1263880373444408E-13</v>
      </c>
      <c r="BE423" s="83">
        <f t="shared" ca="1" si="222"/>
        <v>3.1263880373444408E-13</v>
      </c>
      <c r="BF423" s="83">
        <f t="shared" ca="1" si="222"/>
        <v>3.1263880373444408E-13</v>
      </c>
      <c r="BG423" s="83">
        <f t="shared" ca="1" si="222"/>
        <v>3.1263880373444408E-13</v>
      </c>
      <c r="BH423" s="83">
        <f t="shared" ca="1" si="222"/>
        <v>3.1263880373444408E-13</v>
      </c>
    </row>
    <row r="424" spans="1:61" x14ac:dyDescent="0.25">
      <c r="A424" s="200" t="s">
        <v>140</v>
      </c>
      <c r="B424" s="200"/>
      <c r="C424" s="147">
        <f>$C$98</f>
        <v>0.46</v>
      </c>
      <c r="D424" s="190"/>
      <c r="G424" s="83">
        <f t="shared" ref="G424:BG425" ca="1" si="223">G423*$C424</f>
        <v>20.492425948977584</v>
      </c>
      <c r="H424" s="83">
        <f t="shared" ca="1" si="223"/>
        <v>55.151997432422185</v>
      </c>
      <c r="I424" s="83">
        <f t="shared" ca="1" si="223"/>
        <v>95.383481395170293</v>
      </c>
      <c r="J424" s="83">
        <f t="shared" ca="1" si="223"/>
        <v>147.94986575086844</v>
      </c>
      <c r="K424" s="83">
        <f t="shared" ca="1" si="223"/>
        <v>206.22180400570255</v>
      </c>
      <c r="L424" s="83">
        <f t="shared" ca="1" si="223"/>
        <v>289.66847506053665</v>
      </c>
      <c r="M424" s="83">
        <f t="shared" ca="1" si="223"/>
        <v>356.19016371537077</v>
      </c>
      <c r="N424" s="83">
        <f t="shared" ca="1" si="223"/>
        <v>363.13758357020487</v>
      </c>
      <c r="O424" s="83">
        <f t="shared" ca="1" si="223"/>
        <v>347.34260342503899</v>
      </c>
      <c r="P424" s="83">
        <f t="shared" ca="1" si="223"/>
        <v>331.54762327987305</v>
      </c>
      <c r="Q424" s="83">
        <f t="shared" ca="1" si="223"/>
        <v>315.75264313470717</v>
      </c>
      <c r="R424" s="83">
        <f t="shared" ca="1" si="223"/>
        <v>299.95766298954123</v>
      </c>
      <c r="S424" s="83">
        <f t="shared" ca="1" si="223"/>
        <v>284.16268284437535</v>
      </c>
      <c r="T424" s="83">
        <f t="shared" ca="1" si="223"/>
        <v>268.36770269920942</v>
      </c>
      <c r="U424" s="83">
        <f t="shared" ca="1" si="223"/>
        <v>252.57272255404351</v>
      </c>
      <c r="V424" s="83">
        <f t="shared" ca="1" si="223"/>
        <v>236.7777424088776</v>
      </c>
      <c r="W424" s="83">
        <f t="shared" ca="1" si="223"/>
        <v>220.98276226371169</v>
      </c>
      <c r="X424" s="83">
        <f t="shared" ca="1" si="223"/>
        <v>205.18778211854578</v>
      </c>
      <c r="Y424" s="83">
        <f t="shared" ca="1" si="223"/>
        <v>189.39280197337987</v>
      </c>
      <c r="Z424" s="83">
        <f t="shared" ca="1" si="223"/>
        <v>173.59782182821397</v>
      </c>
      <c r="AA424" s="83">
        <f t="shared" ca="1" si="223"/>
        <v>157.80284168304806</v>
      </c>
      <c r="AB424" s="83">
        <f t="shared" ca="1" si="223"/>
        <v>142.00786153788215</v>
      </c>
      <c r="AC424" s="83">
        <f t="shared" ca="1" si="223"/>
        <v>126.21288139271623</v>
      </c>
      <c r="AD424" s="83">
        <f t="shared" ca="1" si="223"/>
        <v>110.41790124755032</v>
      </c>
      <c r="AE424" s="83">
        <f t="shared" ca="1" si="223"/>
        <v>94.622921102384439</v>
      </c>
      <c r="AF424" s="83">
        <f t="shared" ca="1" si="223"/>
        <v>78.82794095721853</v>
      </c>
      <c r="AG424" s="83">
        <f t="shared" ca="1" si="223"/>
        <v>63.032960812052643</v>
      </c>
      <c r="AH424" s="83">
        <f t="shared" ca="1" si="223"/>
        <v>47.237980666886742</v>
      </c>
      <c r="AI424" s="83">
        <f t="shared" ca="1" si="223"/>
        <v>31.443000521720844</v>
      </c>
      <c r="AJ424" s="83">
        <f t="shared" ca="1" si="223"/>
        <v>15.648020376554944</v>
      </c>
      <c r="AK424" s="83">
        <f t="shared" ca="1" si="223"/>
        <v>3.8752651519860701</v>
      </c>
      <c r="AL424" s="83">
        <f t="shared" ca="1" si="223"/>
        <v>1.4381384971784429E-13</v>
      </c>
      <c r="AM424" s="83">
        <f t="shared" ca="1" si="223"/>
        <v>1.4381384971784429E-13</v>
      </c>
      <c r="AN424" s="83">
        <f t="shared" ca="1" si="223"/>
        <v>1.4381384971784429E-13</v>
      </c>
      <c r="AO424" s="83">
        <f t="shared" ca="1" si="223"/>
        <v>1.4381384971784429E-13</v>
      </c>
      <c r="AP424" s="83">
        <f t="shared" ca="1" si="223"/>
        <v>1.4381384971784429E-13</v>
      </c>
      <c r="AQ424" s="83">
        <f t="shared" ca="1" si="223"/>
        <v>1.4381384971784429E-13</v>
      </c>
      <c r="AR424" s="83">
        <f t="shared" ca="1" si="223"/>
        <v>1.4381384971784429E-13</v>
      </c>
      <c r="AS424" s="83">
        <f t="shared" ca="1" si="223"/>
        <v>1.4381384971784429E-13</v>
      </c>
      <c r="AT424" s="83">
        <f t="shared" ca="1" si="223"/>
        <v>1.4381384971784429E-13</v>
      </c>
      <c r="AU424" s="83">
        <f t="shared" ca="1" si="223"/>
        <v>1.4381384971784429E-13</v>
      </c>
      <c r="AV424" s="83">
        <f t="shared" ca="1" si="223"/>
        <v>1.4381384971784429E-13</v>
      </c>
      <c r="AW424" s="83">
        <f t="shared" ca="1" si="223"/>
        <v>1.4381384971784429E-13</v>
      </c>
      <c r="AX424" s="83">
        <f t="shared" ca="1" si="223"/>
        <v>1.4381384971784429E-13</v>
      </c>
      <c r="AY424" s="83">
        <f t="shared" ca="1" si="223"/>
        <v>1.4381384971784429E-13</v>
      </c>
      <c r="AZ424" s="83">
        <f t="shared" ca="1" si="223"/>
        <v>1.4381384971784429E-13</v>
      </c>
      <c r="BA424" s="83">
        <f t="shared" ca="1" si="223"/>
        <v>1.4381384971784429E-13</v>
      </c>
      <c r="BB424" s="83">
        <f t="shared" ca="1" si="223"/>
        <v>1.4381384971784429E-13</v>
      </c>
      <c r="BC424" s="83">
        <f t="shared" ca="1" si="223"/>
        <v>1.4381384971784429E-13</v>
      </c>
      <c r="BD424" s="83">
        <f t="shared" ca="1" si="223"/>
        <v>1.4381384971784429E-13</v>
      </c>
      <c r="BE424" s="83">
        <f t="shared" ca="1" si="223"/>
        <v>1.4381384971784429E-13</v>
      </c>
      <c r="BF424" s="83">
        <f t="shared" ca="1" si="223"/>
        <v>1.4381384971784429E-13</v>
      </c>
      <c r="BG424" s="83">
        <f t="shared" ca="1" si="223"/>
        <v>1.4381384971784429E-13</v>
      </c>
      <c r="BH424" s="83">
        <f ca="1">BH423*$C424</f>
        <v>1.4381384971784429E-13</v>
      </c>
    </row>
    <row r="425" spans="1:61" x14ac:dyDescent="0.25">
      <c r="A425" s="200" t="s">
        <v>141</v>
      </c>
      <c r="B425" s="200"/>
      <c r="C425" s="147">
        <f>$C$99</f>
        <v>0.115</v>
      </c>
      <c r="G425" s="83">
        <f t="shared" ca="1" si="223"/>
        <v>2.3566289841324224</v>
      </c>
      <c r="H425" s="83">
        <f t="shared" ca="1" si="223"/>
        <v>6.3424797047285519</v>
      </c>
      <c r="I425" s="83">
        <f t="shared" ca="1" si="223"/>
        <v>10.969100360444584</v>
      </c>
      <c r="J425" s="83">
        <f t="shared" ca="1" si="223"/>
        <v>17.01423456134987</v>
      </c>
      <c r="K425" s="83">
        <f t="shared" ca="1" si="223"/>
        <v>23.715507460655793</v>
      </c>
      <c r="L425" s="83">
        <f t="shared" ca="1" si="223"/>
        <v>33.311874631961714</v>
      </c>
      <c r="M425" s="83">
        <f t="shared" ca="1" si="223"/>
        <v>40.961868827267644</v>
      </c>
      <c r="N425" s="83">
        <f t="shared" ca="1" si="223"/>
        <v>41.760822110573564</v>
      </c>
      <c r="O425" s="83">
        <f t="shared" ca="1" si="223"/>
        <v>39.944399393879486</v>
      </c>
      <c r="P425" s="83">
        <f t="shared" ca="1" si="223"/>
        <v>38.127976677185401</v>
      </c>
      <c r="Q425" s="83">
        <f t="shared" ca="1" si="223"/>
        <v>36.311553960491324</v>
      </c>
      <c r="R425" s="83">
        <f t="shared" ca="1" si="223"/>
        <v>34.495131243797246</v>
      </c>
      <c r="S425" s="83">
        <f t="shared" ca="1" si="223"/>
        <v>32.678708527103169</v>
      </c>
      <c r="T425" s="83">
        <f t="shared" ca="1" si="223"/>
        <v>30.862285810409084</v>
      </c>
      <c r="U425" s="83">
        <f t="shared" ca="1" si="223"/>
        <v>29.045863093715006</v>
      </c>
      <c r="V425" s="83">
        <f t="shared" ca="1" si="223"/>
        <v>27.229440377020925</v>
      </c>
      <c r="W425" s="83">
        <f t="shared" ca="1" si="223"/>
        <v>25.413017660326847</v>
      </c>
      <c r="X425" s="83">
        <f t="shared" ca="1" si="223"/>
        <v>23.596594943632766</v>
      </c>
      <c r="Y425" s="83">
        <f t="shared" ca="1" si="223"/>
        <v>21.780172226938685</v>
      </c>
      <c r="Z425" s="83">
        <f t="shared" ca="1" si="223"/>
        <v>19.963749510244607</v>
      </c>
      <c r="AA425" s="83">
        <f t="shared" ca="1" si="223"/>
        <v>18.147326793550526</v>
      </c>
      <c r="AB425" s="83">
        <f t="shared" ca="1" si="223"/>
        <v>16.330904076856449</v>
      </c>
      <c r="AC425" s="83">
        <f t="shared" ca="1" si="223"/>
        <v>14.514481360162367</v>
      </c>
      <c r="AD425" s="83">
        <f t="shared" ca="1" si="223"/>
        <v>12.698058643468288</v>
      </c>
      <c r="AE425" s="83">
        <f t="shared" ca="1" si="223"/>
        <v>10.88163592677421</v>
      </c>
      <c r="AF425" s="83">
        <f t="shared" ca="1" si="223"/>
        <v>9.065213210080131</v>
      </c>
      <c r="AG425" s="83">
        <f t="shared" ca="1" si="223"/>
        <v>7.2487904933860543</v>
      </c>
      <c r="AH425" s="83">
        <f t="shared" ca="1" si="223"/>
        <v>5.4323677766919758</v>
      </c>
      <c r="AI425" s="83">
        <f t="shared" ca="1" si="223"/>
        <v>3.6159450599978973</v>
      </c>
      <c r="AJ425" s="83">
        <f t="shared" ca="1" si="223"/>
        <v>1.7995223433038188</v>
      </c>
      <c r="AK425" s="83">
        <f t="shared" ca="1" si="223"/>
        <v>0.44565549247839809</v>
      </c>
      <c r="AL425" s="83">
        <f t="shared" ca="1" si="223"/>
        <v>1.6538592717552094E-14</v>
      </c>
      <c r="AM425" s="83">
        <f t="shared" ca="1" si="223"/>
        <v>1.6538592717552094E-14</v>
      </c>
      <c r="AN425" s="83">
        <f t="shared" ca="1" si="223"/>
        <v>1.6538592717552094E-14</v>
      </c>
      <c r="AO425" s="83">
        <f t="shared" ca="1" si="223"/>
        <v>1.6538592717552094E-14</v>
      </c>
      <c r="AP425" s="83">
        <f t="shared" ca="1" si="223"/>
        <v>1.6538592717552094E-14</v>
      </c>
      <c r="AQ425" s="83">
        <f t="shared" ca="1" si="223"/>
        <v>1.6538592717552094E-14</v>
      </c>
      <c r="AR425" s="83">
        <f t="shared" ca="1" si="223"/>
        <v>1.6538592717552094E-14</v>
      </c>
      <c r="AS425" s="83">
        <f t="shared" ca="1" si="223"/>
        <v>1.6538592717552094E-14</v>
      </c>
      <c r="AT425" s="83">
        <f t="shared" ca="1" si="223"/>
        <v>1.6538592717552094E-14</v>
      </c>
      <c r="AU425" s="83">
        <f t="shared" ca="1" si="223"/>
        <v>1.6538592717552094E-14</v>
      </c>
      <c r="AV425" s="83">
        <f t="shared" ca="1" si="223"/>
        <v>1.6538592717552094E-14</v>
      </c>
      <c r="AW425" s="83">
        <f t="shared" ca="1" si="223"/>
        <v>1.6538592717552094E-14</v>
      </c>
      <c r="AX425" s="83">
        <f t="shared" ca="1" si="223"/>
        <v>1.6538592717552094E-14</v>
      </c>
      <c r="AY425" s="83">
        <f t="shared" ca="1" si="223"/>
        <v>1.6538592717552094E-14</v>
      </c>
      <c r="AZ425" s="83">
        <f t="shared" ca="1" si="223"/>
        <v>1.6538592717552094E-14</v>
      </c>
      <c r="BA425" s="83">
        <f t="shared" ca="1" si="223"/>
        <v>1.6538592717552094E-14</v>
      </c>
      <c r="BB425" s="83">
        <f t="shared" ca="1" si="223"/>
        <v>1.6538592717552094E-14</v>
      </c>
      <c r="BC425" s="83">
        <f t="shared" ca="1" si="223"/>
        <v>1.6538592717552094E-14</v>
      </c>
      <c r="BD425" s="83">
        <f t="shared" ca="1" si="223"/>
        <v>1.6538592717552094E-14</v>
      </c>
      <c r="BE425" s="83">
        <f t="shared" ca="1" si="223"/>
        <v>1.6538592717552094E-14</v>
      </c>
      <c r="BF425" s="83">
        <f t="shared" ca="1" si="223"/>
        <v>1.6538592717552094E-14</v>
      </c>
      <c r="BG425" s="83">
        <f t="shared" ca="1" si="223"/>
        <v>1.6538592717552094E-14</v>
      </c>
      <c r="BH425" s="83">
        <f ca="1">BH424*$C425</f>
        <v>1.6538592717552094E-14</v>
      </c>
    </row>
    <row r="426" spans="1:61" x14ac:dyDescent="0.25">
      <c r="A426" s="197"/>
      <c r="B426" s="197"/>
    </row>
    <row r="427" spans="1:61" x14ac:dyDescent="0.25">
      <c r="A427" s="196" t="str">
        <f>A$34</f>
        <v>CT Parts</v>
      </c>
      <c r="B427" s="196"/>
    </row>
    <row r="428" spans="1:61" x14ac:dyDescent="0.25">
      <c r="A428" s="197" t="s">
        <v>132</v>
      </c>
      <c r="B428" s="197"/>
      <c r="G428" s="171">
        <f>G$96</f>
        <v>0.95</v>
      </c>
      <c r="H428" s="171">
        <f t="shared" ref="H428:M428" si="224">H$96</f>
        <v>0.98</v>
      </c>
      <c r="I428" s="171">
        <f t="shared" si="224"/>
        <v>0.96</v>
      </c>
      <c r="J428" s="171">
        <f t="shared" si="224"/>
        <v>0.96</v>
      </c>
      <c r="K428" s="171">
        <f t="shared" si="224"/>
        <v>0.96</v>
      </c>
      <c r="L428" s="171">
        <f t="shared" si="224"/>
        <v>0.96</v>
      </c>
      <c r="M428" s="171">
        <f t="shared" si="224"/>
        <v>0.96</v>
      </c>
      <c r="N428" s="171"/>
    </row>
    <row r="429" spans="1:61" x14ac:dyDescent="0.25">
      <c r="A429" s="197" t="s">
        <v>109</v>
      </c>
      <c r="B429" s="197"/>
      <c r="D429" s="144">
        <f>SUM(G429:N429)</f>
        <v>1549.5398150394999</v>
      </c>
      <c r="G429" s="144">
        <f>G$34*G428</f>
        <v>138.16845327350001</v>
      </c>
      <c r="H429" s="144">
        <f t="shared" ref="H429:N429" si="225">H$34*H428</f>
        <v>241.58805220759999</v>
      </c>
      <c r="I429" s="144">
        <f t="shared" si="225"/>
        <v>392.18330955840003</v>
      </c>
      <c r="J429" s="144">
        <f t="shared" si="225"/>
        <v>251.51999999999998</v>
      </c>
      <c r="K429" s="144">
        <f t="shared" si="225"/>
        <v>86.399999999999991</v>
      </c>
      <c r="L429" s="144">
        <f t="shared" si="225"/>
        <v>255.35999999999999</v>
      </c>
      <c r="M429" s="144">
        <f t="shared" si="225"/>
        <v>184.32</v>
      </c>
      <c r="N429" s="144">
        <f t="shared" si="225"/>
        <v>0</v>
      </c>
    </row>
    <row r="430" spans="1:61" x14ac:dyDescent="0.25">
      <c r="A430" s="197" t="s">
        <v>110</v>
      </c>
      <c r="B430" s="197"/>
      <c r="G430" s="144">
        <f t="shared" ref="G430:N430" si="226">+F430+G429</f>
        <v>138.16845327350001</v>
      </c>
      <c r="H430" s="144">
        <f t="shared" si="226"/>
        <v>379.75650548110002</v>
      </c>
      <c r="I430" s="144">
        <f t="shared" si="226"/>
        <v>771.93981503949999</v>
      </c>
      <c r="J430" s="144">
        <f t="shared" si="226"/>
        <v>1023.4598150395</v>
      </c>
      <c r="K430" s="144">
        <f t="shared" si="226"/>
        <v>1109.8598150395001</v>
      </c>
      <c r="L430" s="144">
        <f t="shared" si="226"/>
        <v>1365.2198150395</v>
      </c>
      <c r="M430" s="144">
        <f t="shared" si="226"/>
        <v>1549.5398150394999</v>
      </c>
      <c r="N430" s="144">
        <f t="shared" si="226"/>
        <v>1549.5398150394999</v>
      </c>
    </row>
    <row r="431" spans="1:61" x14ac:dyDescent="0.25">
      <c r="A431" s="197"/>
      <c r="B431" s="197"/>
    </row>
    <row r="432" spans="1:61" x14ac:dyDescent="0.25">
      <c r="A432" s="198" t="s">
        <v>111</v>
      </c>
      <c r="B432" s="198"/>
      <c r="G432" s="144">
        <f t="shared" ref="G432:BH432" si="227">F435</f>
        <v>0</v>
      </c>
      <c r="H432" s="144">
        <f t="shared" si="227"/>
        <v>133.05622050238051</v>
      </c>
      <c r="I432" s="144">
        <f t="shared" si="227"/>
        <v>360.59328200717982</v>
      </c>
      <c r="J432" s="144">
        <f t="shared" si="227"/>
        <v>724.21481840911827</v>
      </c>
      <c r="K432" s="144">
        <f t="shared" si="227"/>
        <v>937.86680525265672</v>
      </c>
      <c r="L432" s="144">
        <f t="shared" si="227"/>
        <v>983.20199209619523</v>
      </c>
      <c r="M432" s="144">
        <f t="shared" si="227"/>
        <v>1188.0488589397337</v>
      </c>
      <c r="N432" s="144">
        <f t="shared" si="227"/>
        <v>1315.0358857832721</v>
      </c>
      <c r="O432" s="144">
        <f t="shared" si="227"/>
        <v>1257.7029126268105</v>
      </c>
      <c r="P432" s="144">
        <f t="shared" si="227"/>
        <v>1200.369939470349</v>
      </c>
      <c r="Q432" s="144">
        <f t="shared" si="227"/>
        <v>1143.0369663138874</v>
      </c>
      <c r="R432" s="144">
        <f t="shared" si="227"/>
        <v>1085.7039931574259</v>
      </c>
      <c r="S432" s="144">
        <f t="shared" si="227"/>
        <v>1028.3710200009643</v>
      </c>
      <c r="T432" s="144">
        <f t="shared" si="227"/>
        <v>971.03804684450279</v>
      </c>
      <c r="U432" s="144">
        <f t="shared" si="227"/>
        <v>913.70507368804124</v>
      </c>
      <c r="V432" s="144">
        <f t="shared" si="227"/>
        <v>856.37210053157969</v>
      </c>
      <c r="W432" s="144">
        <f t="shared" si="227"/>
        <v>799.03912737511814</v>
      </c>
      <c r="X432" s="144">
        <f t="shared" si="227"/>
        <v>741.70615421865659</v>
      </c>
      <c r="Y432" s="144">
        <f t="shared" si="227"/>
        <v>684.37318106219504</v>
      </c>
      <c r="Z432" s="144">
        <f t="shared" si="227"/>
        <v>627.0402079057335</v>
      </c>
      <c r="AA432" s="144">
        <f t="shared" si="227"/>
        <v>569.70723474927195</v>
      </c>
      <c r="AB432" s="144">
        <f t="shared" si="227"/>
        <v>512.3742615928104</v>
      </c>
      <c r="AC432" s="144">
        <f t="shared" si="227"/>
        <v>455.04128843634891</v>
      </c>
      <c r="AD432" s="144">
        <f t="shared" si="227"/>
        <v>397.70831527988742</v>
      </c>
      <c r="AE432" s="144">
        <f t="shared" si="227"/>
        <v>340.37534212342592</v>
      </c>
      <c r="AF432" s="144">
        <f t="shared" si="227"/>
        <v>283.04236896696443</v>
      </c>
      <c r="AG432" s="144">
        <f t="shared" si="227"/>
        <v>225.70939581050294</v>
      </c>
      <c r="AH432" s="144">
        <f t="shared" si="227"/>
        <v>168.37642265404145</v>
      </c>
      <c r="AI432" s="144">
        <f t="shared" si="227"/>
        <v>111.04344949757996</v>
      </c>
      <c r="AJ432" s="144">
        <f t="shared" si="227"/>
        <v>53.710476341118465</v>
      </c>
      <c r="AK432" s="144">
        <f t="shared" si="227"/>
        <v>0</v>
      </c>
      <c r="AL432" s="144">
        <f t="shared" si="227"/>
        <v>0</v>
      </c>
      <c r="AM432" s="144">
        <f t="shared" si="227"/>
        <v>0</v>
      </c>
      <c r="AN432" s="144">
        <f t="shared" si="227"/>
        <v>0</v>
      </c>
      <c r="AO432" s="144">
        <f t="shared" si="227"/>
        <v>0</v>
      </c>
      <c r="AP432" s="144">
        <f t="shared" si="227"/>
        <v>0</v>
      </c>
      <c r="AQ432" s="144">
        <f t="shared" si="227"/>
        <v>0</v>
      </c>
      <c r="AR432" s="144">
        <f t="shared" si="227"/>
        <v>0</v>
      </c>
      <c r="AS432" s="144">
        <f t="shared" si="227"/>
        <v>0</v>
      </c>
      <c r="AT432" s="144">
        <f t="shared" si="227"/>
        <v>0</v>
      </c>
      <c r="AU432" s="144">
        <f t="shared" si="227"/>
        <v>0</v>
      </c>
      <c r="AV432" s="144">
        <f t="shared" si="227"/>
        <v>0</v>
      </c>
      <c r="AW432" s="144">
        <f t="shared" si="227"/>
        <v>0</v>
      </c>
      <c r="AX432" s="144">
        <f t="shared" si="227"/>
        <v>0</v>
      </c>
      <c r="AY432" s="144">
        <f t="shared" si="227"/>
        <v>0</v>
      </c>
      <c r="AZ432" s="144">
        <f t="shared" si="227"/>
        <v>0</v>
      </c>
      <c r="BA432" s="144">
        <f t="shared" si="227"/>
        <v>0</v>
      </c>
      <c r="BB432" s="144">
        <f t="shared" si="227"/>
        <v>0</v>
      </c>
      <c r="BC432" s="144">
        <f t="shared" si="227"/>
        <v>0</v>
      </c>
      <c r="BD432" s="144">
        <f t="shared" si="227"/>
        <v>0</v>
      </c>
      <c r="BE432" s="144">
        <f t="shared" si="227"/>
        <v>0</v>
      </c>
      <c r="BF432" s="144">
        <f t="shared" si="227"/>
        <v>0</v>
      </c>
      <c r="BG432" s="144">
        <f t="shared" si="227"/>
        <v>0</v>
      </c>
      <c r="BH432" s="144">
        <f t="shared" si="227"/>
        <v>0</v>
      </c>
      <c r="BI432" s="144"/>
    </row>
    <row r="433" spans="1:61" x14ac:dyDescent="0.25">
      <c r="A433" s="198" t="s">
        <v>112</v>
      </c>
      <c r="B433" s="198"/>
      <c r="D433" s="144">
        <f>SUM(G433:N433)</f>
        <v>1549.5398150394999</v>
      </c>
      <c r="E433" s="144"/>
      <c r="F433" s="144"/>
      <c r="G433" s="144">
        <f>G429</f>
        <v>138.16845327350001</v>
      </c>
      <c r="H433" s="144">
        <f>H429</f>
        <v>241.58805220759999</v>
      </c>
      <c r="I433" s="144">
        <f>I429</f>
        <v>392.18330955840003</v>
      </c>
      <c r="J433" s="144">
        <f t="shared" ref="J433:BH433" si="228">J429</f>
        <v>251.51999999999998</v>
      </c>
      <c r="K433" s="144">
        <f t="shared" si="228"/>
        <v>86.399999999999991</v>
      </c>
      <c r="L433" s="144">
        <f t="shared" si="228"/>
        <v>255.35999999999999</v>
      </c>
      <c r="M433" s="144">
        <f t="shared" si="228"/>
        <v>184.32</v>
      </c>
      <c r="N433" s="144">
        <f t="shared" si="228"/>
        <v>0</v>
      </c>
      <c r="O433" s="144">
        <f t="shared" si="228"/>
        <v>0</v>
      </c>
      <c r="P433" s="144">
        <f t="shared" si="228"/>
        <v>0</v>
      </c>
      <c r="Q433" s="144">
        <f t="shared" si="228"/>
        <v>0</v>
      </c>
      <c r="R433" s="144">
        <f t="shared" si="228"/>
        <v>0</v>
      </c>
      <c r="S433" s="144">
        <f t="shared" si="228"/>
        <v>0</v>
      </c>
      <c r="T433" s="144">
        <f t="shared" si="228"/>
        <v>0</v>
      </c>
      <c r="U433" s="144">
        <f t="shared" si="228"/>
        <v>0</v>
      </c>
      <c r="V433" s="144">
        <f t="shared" si="228"/>
        <v>0</v>
      </c>
      <c r="W433" s="144">
        <f t="shared" si="228"/>
        <v>0</v>
      </c>
      <c r="X433" s="144">
        <f t="shared" si="228"/>
        <v>0</v>
      </c>
      <c r="Y433" s="144">
        <f t="shared" si="228"/>
        <v>0</v>
      </c>
      <c r="Z433" s="144">
        <f t="shared" si="228"/>
        <v>0</v>
      </c>
      <c r="AA433" s="144">
        <f t="shared" si="228"/>
        <v>0</v>
      </c>
      <c r="AB433" s="144">
        <f t="shared" si="228"/>
        <v>0</v>
      </c>
      <c r="AC433" s="144">
        <f t="shared" si="228"/>
        <v>0</v>
      </c>
      <c r="AD433" s="144">
        <f t="shared" si="228"/>
        <v>0</v>
      </c>
      <c r="AE433" s="144">
        <f t="shared" si="228"/>
        <v>0</v>
      </c>
      <c r="AF433" s="144">
        <f t="shared" si="228"/>
        <v>0</v>
      </c>
      <c r="AG433" s="144">
        <f t="shared" si="228"/>
        <v>0</v>
      </c>
      <c r="AH433" s="144">
        <f t="shared" si="228"/>
        <v>0</v>
      </c>
      <c r="AI433" s="144">
        <f t="shared" si="228"/>
        <v>0</v>
      </c>
      <c r="AJ433" s="144">
        <f t="shared" si="228"/>
        <v>0</v>
      </c>
      <c r="AK433" s="144">
        <f t="shared" si="228"/>
        <v>0</v>
      </c>
      <c r="AL433" s="144">
        <f t="shared" si="228"/>
        <v>0</v>
      </c>
      <c r="AM433" s="144">
        <f t="shared" si="228"/>
        <v>0</v>
      </c>
      <c r="AN433" s="144">
        <f t="shared" si="228"/>
        <v>0</v>
      </c>
      <c r="AO433" s="144">
        <f t="shared" si="228"/>
        <v>0</v>
      </c>
      <c r="AP433" s="144">
        <f t="shared" si="228"/>
        <v>0</v>
      </c>
      <c r="AQ433" s="144">
        <f t="shared" si="228"/>
        <v>0</v>
      </c>
      <c r="AR433" s="144">
        <f t="shared" si="228"/>
        <v>0</v>
      </c>
      <c r="AS433" s="144">
        <f t="shared" si="228"/>
        <v>0</v>
      </c>
      <c r="AT433" s="144">
        <f t="shared" si="228"/>
        <v>0</v>
      </c>
      <c r="AU433" s="144">
        <f t="shared" si="228"/>
        <v>0</v>
      </c>
      <c r="AV433" s="144">
        <f t="shared" si="228"/>
        <v>0</v>
      </c>
      <c r="AW433" s="144">
        <f t="shared" si="228"/>
        <v>0</v>
      </c>
      <c r="AX433" s="144">
        <f t="shared" si="228"/>
        <v>0</v>
      </c>
      <c r="AY433" s="144">
        <f t="shared" si="228"/>
        <v>0</v>
      </c>
      <c r="AZ433" s="144">
        <f t="shared" si="228"/>
        <v>0</v>
      </c>
      <c r="BA433" s="144">
        <f t="shared" si="228"/>
        <v>0</v>
      </c>
      <c r="BB433" s="144">
        <f t="shared" si="228"/>
        <v>0</v>
      </c>
      <c r="BC433" s="144">
        <f t="shared" si="228"/>
        <v>0</v>
      </c>
      <c r="BD433" s="144">
        <f t="shared" si="228"/>
        <v>0</v>
      </c>
      <c r="BE433" s="144">
        <f t="shared" si="228"/>
        <v>0</v>
      </c>
      <c r="BF433" s="144">
        <f t="shared" si="228"/>
        <v>0</v>
      </c>
      <c r="BG433" s="144">
        <f t="shared" si="228"/>
        <v>0</v>
      </c>
      <c r="BH433" s="144">
        <f t="shared" si="228"/>
        <v>0</v>
      </c>
      <c r="BI433" s="144"/>
    </row>
    <row r="434" spans="1:61" x14ac:dyDescent="0.25">
      <c r="A434" s="198" t="s">
        <v>113</v>
      </c>
      <c r="B434" s="198"/>
      <c r="C434" s="147">
        <f>C34</f>
        <v>3.6999999999999998E-2</v>
      </c>
      <c r="D434" s="144">
        <f>SUM(G434:BH434)</f>
        <v>-1549.5398150394999</v>
      </c>
      <c r="G434" s="144">
        <f>MAX(-SUM($F429:G429)*$C434,-SUM($F429:G429)-SUM($E434:F434))</f>
        <v>-5.1122327711195004</v>
      </c>
      <c r="H434" s="144">
        <f>MAX(-SUM($F429:H429)*$C434,-SUM($F429:H429)-SUM($E434:G434))</f>
        <v>-14.0509907028007</v>
      </c>
      <c r="I434" s="144">
        <f>MAX(-SUM($F429:I429)*$C434,-SUM($F429:I429)-SUM($E434:H434))</f>
        <v>-28.561773156461499</v>
      </c>
      <c r="J434" s="144">
        <f>MAX(-SUM($F429:J429)*$C434,-SUM($F429:J429)-SUM($E434:I434))</f>
        <v>-37.868013156461494</v>
      </c>
      <c r="K434" s="144">
        <f>MAX(-SUM($F429:K429)*$C434,-SUM($F429:K429)-SUM($E434:J434))</f>
        <v>-41.064813156461497</v>
      </c>
      <c r="L434" s="144">
        <f>MAX(-SUM($F429:L429)*$C434,-SUM($F429:L429)-SUM($E434:K434))</f>
        <v>-50.5131331564615</v>
      </c>
      <c r="M434" s="144">
        <f>MAX(-SUM($F429:M429)*$C434,-SUM($F429:M429)-SUM($E434:L434))</f>
        <v>-57.332973156461492</v>
      </c>
      <c r="N434" s="144">
        <f>MAX(-SUM($F429:N429)*$C434,-SUM($F429:N429)-SUM($E434:M434))</f>
        <v>-57.332973156461492</v>
      </c>
      <c r="O434" s="144">
        <f>MAX(-SUM($F429:O429)*$C434,-SUM($F429:O429)-SUM($E434:N434))</f>
        <v>-57.332973156461492</v>
      </c>
      <c r="P434" s="144">
        <f>MAX(-SUM($F429:P429)*$C434,-SUM($F429:P429)-SUM($E434:O434))</f>
        <v>-57.332973156461492</v>
      </c>
      <c r="Q434" s="144">
        <f>MAX(-SUM($F429:Q429)*$C434,-SUM($F429:Q429)-SUM($E434:P434))</f>
        <v>-57.332973156461492</v>
      </c>
      <c r="R434" s="144">
        <f>MAX(-SUM($F429:R429)*$C434,-SUM($F429:R429)-SUM($E434:Q434))</f>
        <v>-57.332973156461492</v>
      </c>
      <c r="S434" s="144">
        <f>MAX(-SUM($F429:S429)*$C434,-SUM($F429:S429)-SUM($E434:R434))</f>
        <v>-57.332973156461492</v>
      </c>
      <c r="T434" s="144">
        <f>MAX(-SUM($F429:T429)*$C434,-SUM($F429:T429)-SUM($E434:S434))</f>
        <v>-57.332973156461492</v>
      </c>
      <c r="U434" s="144">
        <f>MAX(-SUM($F429:U429)*$C434,-SUM($F429:U429)-SUM($E434:T434))</f>
        <v>-57.332973156461492</v>
      </c>
      <c r="V434" s="144">
        <f>MAX(-SUM($F429:V429)*$C434,-SUM($F429:V429)-SUM($E434:U434))</f>
        <v>-57.332973156461492</v>
      </c>
      <c r="W434" s="144">
        <f>MAX(-SUM($F429:W429)*$C434,-SUM($F429:W429)-SUM($E434:V434))</f>
        <v>-57.332973156461492</v>
      </c>
      <c r="X434" s="144">
        <f>MAX(-SUM($F429:X429)*$C434,-SUM($F429:X429)-SUM($E434:W434))</f>
        <v>-57.332973156461492</v>
      </c>
      <c r="Y434" s="144">
        <f>MAX(-SUM($F429:Y429)*$C434,-SUM($F429:Y429)-SUM($E434:X434))</f>
        <v>-57.332973156461492</v>
      </c>
      <c r="Z434" s="144">
        <f>MAX(-SUM($F429:Z429)*$C434,-SUM($F429:Z429)-SUM($E434:Y434))</f>
        <v>-57.332973156461492</v>
      </c>
      <c r="AA434" s="144">
        <f>MAX(-SUM($F429:AA429)*$C434,-SUM($F429:AA429)-SUM($E434:Z434))</f>
        <v>-57.332973156461492</v>
      </c>
      <c r="AB434" s="144">
        <f>MAX(-SUM($F429:AB429)*$C434,-SUM($F429:AB429)-SUM($E434:AA434))</f>
        <v>-57.332973156461492</v>
      </c>
      <c r="AC434" s="144">
        <f>MAX(-SUM($F429:AC429)*$C434,-SUM($F429:AC429)-SUM($E434:AB434))</f>
        <v>-57.332973156461492</v>
      </c>
      <c r="AD434" s="144">
        <f>MAX(-SUM($F429:AD429)*$C434,-SUM($F429:AD429)-SUM($E434:AC434))</f>
        <v>-57.332973156461492</v>
      </c>
      <c r="AE434" s="144">
        <f>MAX(-SUM($F429:AE429)*$C434,-SUM($F429:AE429)-SUM($E434:AD434))</f>
        <v>-57.332973156461492</v>
      </c>
      <c r="AF434" s="144">
        <f>MAX(-SUM($F429:AF429)*$C434,-SUM($F429:AF429)-SUM($E434:AE434))</f>
        <v>-57.332973156461492</v>
      </c>
      <c r="AG434" s="144">
        <f>MAX(-SUM($F429:AG429)*$C434,-SUM($F429:AG429)-SUM($E434:AF434))</f>
        <v>-57.332973156461492</v>
      </c>
      <c r="AH434" s="144">
        <f>MAX(-SUM($F429:AH429)*$C434,-SUM($F429:AH429)-SUM($E434:AG434))</f>
        <v>-57.332973156461492</v>
      </c>
      <c r="AI434" s="144">
        <f>MAX(-SUM($F429:AI429)*$C434,-SUM($F429:AI429)-SUM($E434:AH434))</f>
        <v>-57.332973156461492</v>
      </c>
      <c r="AJ434" s="144">
        <f>MAX(-SUM($F429:AJ429)*$C434,-SUM($F429:AJ429)-SUM($E434:AI434))</f>
        <v>-53.710476341118465</v>
      </c>
      <c r="AK434" s="144">
        <f>MAX(-SUM($F429:AK429)*$C434,-SUM($F429:AK429)-SUM($E434:AJ434))</f>
        <v>0</v>
      </c>
      <c r="AL434" s="144">
        <f>MAX(-SUM($F429:AL429)*$C434,-SUM($F429:AL429)-SUM($E434:AK434))</f>
        <v>0</v>
      </c>
      <c r="AM434" s="144">
        <f>MAX(-SUM($F429:AM429)*$C434,-SUM($F429:AM429)-SUM($E434:AL434))</f>
        <v>0</v>
      </c>
      <c r="AN434" s="144">
        <f>MAX(-SUM($F429:AN429)*$C434,-SUM($F429:AN429)-SUM($E434:AM434))</f>
        <v>0</v>
      </c>
      <c r="AO434" s="144">
        <f>MAX(-SUM($F429:AO429)*$C434,-SUM($F429:AO429)-SUM($E434:AN434))</f>
        <v>0</v>
      </c>
      <c r="AP434" s="144">
        <f>MAX(-SUM($F429:AP429)*$C434,-SUM($F429:AP429)-SUM($E434:AO434))</f>
        <v>0</v>
      </c>
      <c r="AQ434" s="144">
        <f>MAX(-SUM($F429:AQ429)*$C434,-SUM($F429:AQ429)-SUM($E434:AP434))</f>
        <v>0</v>
      </c>
      <c r="AR434" s="144">
        <f>MAX(-SUM($F429:AR429)*$C434,-SUM($F429:AR429)-SUM($E434:AQ434))</f>
        <v>0</v>
      </c>
      <c r="AS434" s="144">
        <f>MAX(-SUM($F429:AS429)*$C434,-SUM($F429:AS429)-SUM($E434:AR434))</f>
        <v>0</v>
      </c>
      <c r="AT434" s="144">
        <f>MAX(-SUM($F429:AT429)*$C434,-SUM($F429:AT429)-SUM($E434:AS434))</f>
        <v>0</v>
      </c>
      <c r="AU434" s="144">
        <f>MAX(-SUM($F429:AU429)*$C434,-SUM($F429:AU429)-SUM($E434:AT434))</f>
        <v>0</v>
      </c>
      <c r="AV434" s="144">
        <f>MAX(-SUM($F429:AV429)*$C434,-SUM($F429:AV429)-SUM($E434:AU434))</f>
        <v>0</v>
      </c>
      <c r="AW434" s="144">
        <f>MAX(-SUM($F429:AW429)*$C434,-SUM($F429:AW429)-SUM($E434:AV434))</f>
        <v>0</v>
      </c>
      <c r="AX434" s="144">
        <f>MAX(-SUM($F429:AX429)*$C434,-SUM($F429:AX429)-SUM($E434:AW434))</f>
        <v>0</v>
      </c>
      <c r="AY434" s="144">
        <f>MAX(-SUM($F429:AY429)*$C434,-SUM($F429:AY429)-SUM($E434:AX434))</f>
        <v>0</v>
      </c>
      <c r="AZ434" s="144">
        <f>MAX(-SUM($F429:AZ429)*$C434,-SUM($F429:AZ429)-SUM($E434:AY434))</f>
        <v>0</v>
      </c>
      <c r="BA434" s="144">
        <f>MAX(-SUM($F429:BA429)*$C434,-SUM($F429:BA429)-SUM($E434:AZ434))</f>
        <v>0</v>
      </c>
      <c r="BB434" s="144">
        <f>MAX(-SUM($F429:BB429)*$C434,-SUM($F429:BB429)-SUM($E434:BA434))</f>
        <v>0</v>
      </c>
      <c r="BC434" s="144">
        <f>MAX(-SUM($F429:BC429)*$C434,-SUM($F429:BC429)-SUM($E434:BB434))</f>
        <v>0</v>
      </c>
      <c r="BD434" s="144">
        <f>MAX(-SUM($F429:BD429)*$C434,-SUM($F429:BD429)-SUM($E434:BC434))</f>
        <v>0</v>
      </c>
      <c r="BE434" s="144">
        <f>MAX(-SUM($F429:BE429)*$C434,-SUM($F429:BE429)-SUM($E434:BD434))</f>
        <v>0</v>
      </c>
      <c r="BF434" s="144">
        <f>MAX(-SUM($F429:BF429)*$C434,-SUM($F429:BF429)-SUM($E434:BE434))</f>
        <v>0</v>
      </c>
      <c r="BG434" s="144">
        <f>MAX(-SUM($F429:BG429)*$C434,-SUM($F429:BG429)-SUM($E434:BF434))</f>
        <v>0</v>
      </c>
      <c r="BH434" s="144">
        <f>MAX(-SUM($F429:BH429)*$C434,-SUM($F429:BH429)-SUM($E434:BG434))</f>
        <v>0</v>
      </c>
      <c r="BI434" s="144"/>
    </row>
    <row r="435" spans="1:61" x14ac:dyDescent="0.25">
      <c r="A435" s="199" t="s">
        <v>114</v>
      </c>
      <c r="B435" s="199"/>
      <c r="D435" s="92">
        <f>SUM(D432:D434)</f>
        <v>0</v>
      </c>
      <c r="G435" s="92">
        <f>SUM(G432:G434)</f>
        <v>133.05622050238051</v>
      </c>
      <c r="H435" s="92">
        <f>SUM(H432:H434)</f>
        <v>360.59328200717982</v>
      </c>
      <c r="I435" s="92">
        <f>SUM(I432:I434)</f>
        <v>724.21481840911827</v>
      </c>
      <c r="J435" s="92">
        <f t="shared" ref="J435:BH435" si="229">SUM(J432:J434)</f>
        <v>937.86680525265672</v>
      </c>
      <c r="K435" s="92">
        <f t="shared" si="229"/>
        <v>983.20199209619523</v>
      </c>
      <c r="L435" s="92">
        <f t="shared" si="229"/>
        <v>1188.0488589397337</v>
      </c>
      <c r="M435" s="92">
        <f t="shared" si="229"/>
        <v>1315.0358857832721</v>
      </c>
      <c r="N435" s="92">
        <f t="shared" si="229"/>
        <v>1257.7029126268105</v>
      </c>
      <c r="O435" s="92">
        <f t="shared" si="229"/>
        <v>1200.369939470349</v>
      </c>
      <c r="P435" s="92">
        <f t="shared" si="229"/>
        <v>1143.0369663138874</v>
      </c>
      <c r="Q435" s="92">
        <f t="shared" si="229"/>
        <v>1085.7039931574259</v>
      </c>
      <c r="R435" s="92">
        <f t="shared" si="229"/>
        <v>1028.3710200009643</v>
      </c>
      <c r="S435" s="92">
        <f t="shared" si="229"/>
        <v>971.03804684450279</v>
      </c>
      <c r="T435" s="92">
        <f t="shared" si="229"/>
        <v>913.70507368804124</v>
      </c>
      <c r="U435" s="92">
        <f t="shared" si="229"/>
        <v>856.37210053157969</v>
      </c>
      <c r="V435" s="92">
        <f t="shared" si="229"/>
        <v>799.03912737511814</v>
      </c>
      <c r="W435" s="92">
        <f t="shared" si="229"/>
        <v>741.70615421865659</v>
      </c>
      <c r="X435" s="92">
        <f t="shared" si="229"/>
        <v>684.37318106219504</v>
      </c>
      <c r="Y435" s="92">
        <f t="shared" si="229"/>
        <v>627.0402079057335</v>
      </c>
      <c r="Z435" s="92">
        <f t="shared" si="229"/>
        <v>569.70723474927195</v>
      </c>
      <c r="AA435" s="92">
        <f t="shared" si="229"/>
        <v>512.3742615928104</v>
      </c>
      <c r="AB435" s="92">
        <f t="shared" si="229"/>
        <v>455.04128843634891</v>
      </c>
      <c r="AC435" s="92">
        <f t="shared" si="229"/>
        <v>397.70831527988742</v>
      </c>
      <c r="AD435" s="92">
        <f t="shared" si="229"/>
        <v>340.37534212342592</v>
      </c>
      <c r="AE435" s="92">
        <f t="shared" si="229"/>
        <v>283.04236896696443</v>
      </c>
      <c r="AF435" s="92">
        <f t="shared" si="229"/>
        <v>225.70939581050294</v>
      </c>
      <c r="AG435" s="92">
        <f t="shared" si="229"/>
        <v>168.37642265404145</v>
      </c>
      <c r="AH435" s="92">
        <f t="shared" si="229"/>
        <v>111.04344949757996</v>
      </c>
      <c r="AI435" s="92">
        <f t="shared" si="229"/>
        <v>53.710476341118465</v>
      </c>
      <c r="AJ435" s="92">
        <f t="shared" si="229"/>
        <v>0</v>
      </c>
      <c r="AK435" s="92">
        <f t="shared" si="229"/>
        <v>0</v>
      </c>
      <c r="AL435" s="92">
        <f t="shared" si="229"/>
        <v>0</v>
      </c>
      <c r="AM435" s="92">
        <f t="shared" si="229"/>
        <v>0</v>
      </c>
      <c r="AN435" s="92">
        <f t="shared" si="229"/>
        <v>0</v>
      </c>
      <c r="AO435" s="92">
        <f t="shared" si="229"/>
        <v>0</v>
      </c>
      <c r="AP435" s="92">
        <f t="shared" si="229"/>
        <v>0</v>
      </c>
      <c r="AQ435" s="92">
        <f t="shared" si="229"/>
        <v>0</v>
      </c>
      <c r="AR435" s="92">
        <f t="shared" si="229"/>
        <v>0</v>
      </c>
      <c r="AS435" s="92">
        <f t="shared" si="229"/>
        <v>0</v>
      </c>
      <c r="AT435" s="92">
        <f t="shared" si="229"/>
        <v>0</v>
      </c>
      <c r="AU435" s="92">
        <f t="shared" si="229"/>
        <v>0</v>
      </c>
      <c r="AV435" s="92">
        <f t="shared" si="229"/>
        <v>0</v>
      </c>
      <c r="AW435" s="92">
        <f t="shared" si="229"/>
        <v>0</v>
      </c>
      <c r="AX435" s="92">
        <f t="shared" si="229"/>
        <v>0</v>
      </c>
      <c r="AY435" s="92">
        <f t="shared" si="229"/>
        <v>0</v>
      </c>
      <c r="AZ435" s="92">
        <f t="shared" si="229"/>
        <v>0</v>
      </c>
      <c r="BA435" s="92">
        <f t="shared" si="229"/>
        <v>0</v>
      </c>
      <c r="BB435" s="92">
        <f t="shared" si="229"/>
        <v>0</v>
      </c>
      <c r="BC435" s="92">
        <f t="shared" si="229"/>
        <v>0</v>
      </c>
      <c r="BD435" s="92">
        <f t="shared" si="229"/>
        <v>0</v>
      </c>
      <c r="BE435" s="92">
        <f t="shared" si="229"/>
        <v>0</v>
      </c>
      <c r="BF435" s="92">
        <f t="shared" si="229"/>
        <v>0</v>
      </c>
      <c r="BG435" s="92">
        <f t="shared" si="229"/>
        <v>0</v>
      </c>
      <c r="BH435" s="92">
        <f t="shared" si="229"/>
        <v>0</v>
      </c>
    </row>
    <row r="436" spans="1:61" x14ac:dyDescent="0.25">
      <c r="A436" s="197"/>
      <c r="B436" s="197"/>
    </row>
    <row r="437" spans="1:61" x14ac:dyDescent="0.25">
      <c r="A437" s="197" t="s">
        <v>115</v>
      </c>
      <c r="B437" s="197"/>
      <c r="G437" s="83">
        <f>G435</f>
        <v>133.05622050238051</v>
      </c>
      <c r="H437" s="83">
        <f>H435</f>
        <v>360.59328200717982</v>
      </c>
      <c r="I437" s="83">
        <f>I435</f>
        <v>724.21481840911827</v>
      </c>
      <c r="J437" s="83">
        <f>J435</f>
        <v>937.86680525265672</v>
      </c>
      <c r="K437" s="83">
        <f t="shared" ref="K437:BH437" si="230">K435</f>
        <v>983.20199209619523</v>
      </c>
      <c r="L437" s="83">
        <f t="shared" si="230"/>
        <v>1188.0488589397337</v>
      </c>
      <c r="M437" s="83">
        <f t="shared" si="230"/>
        <v>1315.0358857832721</v>
      </c>
      <c r="N437" s="83">
        <f t="shared" si="230"/>
        <v>1257.7029126268105</v>
      </c>
      <c r="O437" s="83">
        <f t="shared" si="230"/>
        <v>1200.369939470349</v>
      </c>
      <c r="P437" s="83">
        <f t="shared" si="230"/>
        <v>1143.0369663138874</v>
      </c>
      <c r="Q437" s="83">
        <f t="shared" si="230"/>
        <v>1085.7039931574259</v>
      </c>
      <c r="R437" s="83">
        <f t="shared" si="230"/>
        <v>1028.3710200009643</v>
      </c>
      <c r="S437" s="83">
        <f t="shared" si="230"/>
        <v>971.03804684450279</v>
      </c>
      <c r="T437" s="83">
        <f t="shared" si="230"/>
        <v>913.70507368804124</v>
      </c>
      <c r="U437" s="83">
        <f t="shared" si="230"/>
        <v>856.37210053157969</v>
      </c>
      <c r="V437" s="83">
        <f t="shared" si="230"/>
        <v>799.03912737511814</v>
      </c>
      <c r="W437" s="83">
        <f t="shared" si="230"/>
        <v>741.70615421865659</v>
      </c>
      <c r="X437" s="83">
        <f t="shared" si="230"/>
        <v>684.37318106219504</v>
      </c>
      <c r="Y437" s="83">
        <f t="shared" si="230"/>
        <v>627.0402079057335</v>
      </c>
      <c r="Z437" s="83">
        <f t="shared" si="230"/>
        <v>569.70723474927195</v>
      </c>
      <c r="AA437" s="83">
        <f t="shared" si="230"/>
        <v>512.3742615928104</v>
      </c>
      <c r="AB437" s="83">
        <f t="shared" si="230"/>
        <v>455.04128843634891</v>
      </c>
      <c r="AC437" s="83">
        <f t="shared" si="230"/>
        <v>397.70831527988742</v>
      </c>
      <c r="AD437" s="83">
        <f t="shared" si="230"/>
        <v>340.37534212342592</v>
      </c>
      <c r="AE437" s="83">
        <f t="shared" si="230"/>
        <v>283.04236896696443</v>
      </c>
      <c r="AF437" s="83">
        <f t="shared" si="230"/>
        <v>225.70939581050294</v>
      </c>
      <c r="AG437" s="83">
        <f t="shared" si="230"/>
        <v>168.37642265404145</v>
      </c>
      <c r="AH437" s="83">
        <f t="shared" si="230"/>
        <v>111.04344949757996</v>
      </c>
      <c r="AI437" s="83">
        <f t="shared" si="230"/>
        <v>53.710476341118465</v>
      </c>
      <c r="AJ437" s="83">
        <f t="shared" si="230"/>
        <v>0</v>
      </c>
      <c r="AK437" s="83">
        <f t="shared" si="230"/>
        <v>0</v>
      </c>
      <c r="AL437" s="83">
        <f t="shared" si="230"/>
        <v>0</v>
      </c>
      <c r="AM437" s="83">
        <f t="shared" si="230"/>
        <v>0</v>
      </c>
      <c r="AN437" s="83">
        <f t="shared" si="230"/>
        <v>0</v>
      </c>
      <c r="AO437" s="83">
        <f t="shared" si="230"/>
        <v>0</v>
      </c>
      <c r="AP437" s="83">
        <f t="shared" si="230"/>
        <v>0</v>
      </c>
      <c r="AQ437" s="83">
        <f t="shared" si="230"/>
        <v>0</v>
      </c>
      <c r="AR437" s="83">
        <f t="shared" si="230"/>
        <v>0</v>
      </c>
      <c r="AS437" s="83">
        <f t="shared" si="230"/>
        <v>0</v>
      </c>
      <c r="AT437" s="83">
        <f t="shared" si="230"/>
        <v>0</v>
      </c>
      <c r="AU437" s="83">
        <f t="shared" si="230"/>
        <v>0</v>
      </c>
      <c r="AV437" s="83">
        <f t="shared" si="230"/>
        <v>0</v>
      </c>
      <c r="AW437" s="83">
        <f t="shared" si="230"/>
        <v>0</v>
      </c>
      <c r="AX437" s="83">
        <f t="shared" si="230"/>
        <v>0</v>
      </c>
      <c r="AY437" s="83">
        <f t="shared" si="230"/>
        <v>0</v>
      </c>
      <c r="AZ437" s="83">
        <f t="shared" si="230"/>
        <v>0</v>
      </c>
      <c r="BA437" s="83">
        <f t="shared" si="230"/>
        <v>0</v>
      </c>
      <c r="BB437" s="83">
        <f t="shared" si="230"/>
        <v>0</v>
      </c>
      <c r="BC437" s="83">
        <f t="shared" si="230"/>
        <v>0</v>
      </c>
      <c r="BD437" s="83">
        <f t="shared" si="230"/>
        <v>0</v>
      </c>
      <c r="BE437" s="83">
        <f t="shared" si="230"/>
        <v>0</v>
      </c>
      <c r="BF437" s="83">
        <f t="shared" si="230"/>
        <v>0</v>
      </c>
      <c r="BG437" s="83">
        <f t="shared" si="230"/>
        <v>0</v>
      </c>
      <c r="BH437" s="83">
        <f t="shared" si="230"/>
        <v>0</v>
      </c>
    </row>
    <row r="438" spans="1:61" x14ac:dyDescent="0.25">
      <c r="A438" s="200" t="s">
        <v>133</v>
      </c>
      <c r="B438" s="200"/>
      <c r="C438" s="61">
        <f>$C$97</f>
        <v>2</v>
      </c>
      <c r="D438" s="189"/>
      <c r="G438" s="83">
        <f t="shared" ref="G438:BH438" ca="1" si="231">SUM(OFFSET(G437,0,0,1,-MIN($C438,G$91+1)))/$C438</f>
        <v>66.528110251190256</v>
      </c>
      <c r="H438" s="83">
        <f t="shared" ca="1" si="231"/>
        <v>246.82475125478015</v>
      </c>
      <c r="I438" s="83">
        <f t="shared" ca="1" si="231"/>
        <v>542.4040502081491</v>
      </c>
      <c r="J438" s="83">
        <f t="shared" ca="1" si="231"/>
        <v>831.04081183088749</v>
      </c>
      <c r="K438" s="83">
        <f t="shared" ca="1" si="231"/>
        <v>960.53439867442603</v>
      </c>
      <c r="L438" s="83">
        <f t="shared" ca="1" si="231"/>
        <v>1085.6254255179645</v>
      </c>
      <c r="M438" s="83">
        <f t="shared" ca="1" si="231"/>
        <v>1251.5423723615029</v>
      </c>
      <c r="N438" s="83">
        <f t="shared" ca="1" si="231"/>
        <v>1286.3693992050412</v>
      </c>
      <c r="O438" s="83">
        <f t="shared" ca="1" si="231"/>
        <v>1229.0364260485799</v>
      </c>
      <c r="P438" s="83">
        <f t="shared" ca="1" si="231"/>
        <v>1171.7034528921181</v>
      </c>
      <c r="Q438" s="83">
        <f t="shared" ca="1" si="231"/>
        <v>1114.3704797356568</v>
      </c>
      <c r="R438" s="83">
        <f t="shared" ca="1" si="231"/>
        <v>1057.037506579195</v>
      </c>
      <c r="S438" s="83">
        <f t="shared" ca="1" si="231"/>
        <v>999.70453342273356</v>
      </c>
      <c r="T438" s="83">
        <f t="shared" ca="1" si="231"/>
        <v>942.37156026627201</v>
      </c>
      <c r="U438" s="83">
        <f t="shared" ca="1" si="231"/>
        <v>885.03858710981046</v>
      </c>
      <c r="V438" s="83">
        <f t="shared" ca="1" si="231"/>
        <v>827.70561395334892</v>
      </c>
      <c r="W438" s="83">
        <f t="shared" ca="1" si="231"/>
        <v>770.37264079688737</v>
      </c>
      <c r="X438" s="83">
        <f t="shared" ca="1" si="231"/>
        <v>713.03966764042582</v>
      </c>
      <c r="Y438" s="83">
        <f t="shared" ca="1" si="231"/>
        <v>655.70669448396427</v>
      </c>
      <c r="Z438" s="83">
        <f t="shared" ca="1" si="231"/>
        <v>598.37372132750272</v>
      </c>
      <c r="AA438" s="83">
        <f t="shared" ca="1" si="231"/>
        <v>541.04074817104117</v>
      </c>
      <c r="AB438" s="83">
        <f t="shared" ca="1" si="231"/>
        <v>483.70777501457962</v>
      </c>
      <c r="AC438" s="83">
        <f t="shared" ca="1" si="231"/>
        <v>426.37480185811819</v>
      </c>
      <c r="AD438" s="83">
        <f t="shared" ca="1" si="231"/>
        <v>369.04182870165664</v>
      </c>
      <c r="AE438" s="83">
        <f t="shared" ca="1" si="231"/>
        <v>311.70885554519521</v>
      </c>
      <c r="AF438" s="83">
        <f t="shared" ca="1" si="231"/>
        <v>254.37588238873369</v>
      </c>
      <c r="AG438" s="83">
        <f t="shared" ca="1" si="231"/>
        <v>197.04290923227219</v>
      </c>
      <c r="AH438" s="83">
        <f t="shared" ca="1" si="231"/>
        <v>139.7099360758107</v>
      </c>
      <c r="AI438" s="83">
        <f t="shared" ca="1" si="231"/>
        <v>82.376962919349211</v>
      </c>
      <c r="AJ438" s="83">
        <f t="shared" ca="1" si="231"/>
        <v>26.855238170559232</v>
      </c>
      <c r="AK438" s="83">
        <f t="shared" ca="1" si="231"/>
        <v>0</v>
      </c>
      <c r="AL438" s="83">
        <f t="shared" ca="1" si="231"/>
        <v>0</v>
      </c>
      <c r="AM438" s="83">
        <f t="shared" ca="1" si="231"/>
        <v>0</v>
      </c>
      <c r="AN438" s="83">
        <f t="shared" ca="1" si="231"/>
        <v>0</v>
      </c>
      <c r="AO438" s="83">
        <f t="shared" ca="1" si="231"/>
        <v>0</v>
      </c>
      <c r="AP438" s="83">
        <f t="shared" ca="1" si="231"/>
        <v>0</v>
      </c>
      <c r="AQ438" s="83">
        <f t="shared" ca="1" si="231"/>
        <v>0</v>
      </c>
      <c r="AR438" s="83">
        <f t="shared" ca="1" si="231"/>
        <v>0</v>
      </c>
      <c r="AS438" s="83">
        <f t="shared" ca="1" si="231"/>
        <v>0</v>
      </c>
      <c r="AT438" s="83">
        <f t="shared" ca="1" si="231"/>
        <v>0</v>
      </c>
      <c r="AU438" s="83">
        <f t="shared" ca="1" si="231"/>
        <v>0</v>
      </c>
      <c r="AV438" s="83">
        <f t="shared" ca="1" si="231"/>
        <v>0</v>
      </c>
      <c r="AW438" s="83">
        <f t="shared" ca="1" si="231"/>
        <v>0</v>
      </c>
      <c r="AX438" s="83">
        <f t="shared" ca="1" si="231"/>
        <v>0</v>
      </c>
      <c r="AY438" s="83">
        <f t="shared" ca="1" si="231"/>
        <v>0</v>
      </c>
      <c r="AZ438" s="83">
        <f t="shared" ca="1" si="231"/>
        <v>0</v>
      </c>
      <c r="BA438" s="83">
        <f t="shared" ca="1" si="231"/>
        <v>0</v>
      </c>
      <c r="BB438" s="83">
        <f t="shared" ca="1" si="231"/>
        <v>0</v>
      </c>
      <c r="BC438" s="83">
        <f t="shared" ca="1" si="231"/>
        <v>0</v>
      </c>
      <c r="BD438" s="83">
        <f t="shared" ca="1" si="231"/>
        <v>0</v>
      </c>
      <c r="BE438" s="83">
        <f t="shared" ca="1" si="231"/>
        <v>0</v>
      </c>
      <c r="BF438" s="83">
        <f t="shared" ca="1" si="231"/>
        <v>0</v>
      </c>
      <c r="BG438" s="83">
        <f t="shared" ca="1" si="231"/>
        <v>0</v>
      </c>
      <c r="BH438" s="83">
        <f t="shared" ca="1" si="231"/>
        <v>0</v>
      </c>
    </row>
    <row r="439" spans="1:61" x14ac:dyDescent="0.25">
      <c r="A439" s="200" t="s">
        <v>140</v>
      </c>
      <c r="B439" s="200"/>
      <c r="C439" s="147">
        <f>$C$98</f>
        <v>0.46</v>
      </c>
      <c r="G439" s="83">
        <f t="shared" ref="G439:BG440" ca="1" si="232">G438*$C439</f>
        <v>30.602930715547519</v>
      </c>
      <c r="H439" s="83">
        <f t="shared" ca="1" si="232"/>
        <v>113.53938557719887</v>
      </c>
      <c r="I439" s="83">
        <f t="shared" ca="1" si="232"/>
        <v>249.50586309574859</v>
      </c>
      <c r="J439" s="83">
        <f t="shared" ca="1" si="232"/>
        <v>382.27877344220826</v>
      </c>
      <c r="K439" s="83">
        <f t="shared" ca="1" si="232"/>
        <v>441.84582339023598</v>
      </c>
      <c r="L439" s="83">
        <f t="shared" ca="1" si="232"/>
        <v>499.38769573826369</v>
      </c>
      <c r="M439" s="83">
        <f t="shared" ca="1" si="232"/>
        <v>575.70949128629138</v>
      </c>
      <c r="N439" s="83">
        <f t="shared" ca="1" si="232"/>
        <v>591.72992363431899</v>
      </c>
      <c r="O439" s="83">
        <f t="shared" ca="1" si="232"/>
        <v>565.35675598234673</v>
      </c>
      <c r="P439" s="83">
        <f t="shared" ca="1" si="232"/>
        <v>538.98358833037435</v>
      </c>
      <c r="Q439" s="83">
        <f t="shared" ca="1" si="232"/>
        <v>512.61042067840219</v>
      </c>
      <c r="R439" s="83">
        <f t="shared" ca="1" si="232"/>
        <v>486.2372530264297</v>
      </c>
      <c r="S439" s="83">
        <f t="shared" ca="1" si="232"/>
        <v>459.86408537445743</v>
      </c>
      <c r="T439" s="83">
        <f t="shared" ca="1" si="232"/>
        <v>433.49091772248516</v>
      </c>
      <c r="U439" s="83">
        <f t="shared" ca="1" si="232"/>
        <v>407.11775007051284</v>
      </c>
      <c r="V439" s="83">
        <f t="shared" ca="1" si="232"/>
        <v>380.74458241854052</v>
      </c>
      <c r="W439" s="83">
        <f t="shared" ca="1" si="232"/>
        <v>354.37141476656819</v>
      </c>
      <c r="X439" s="83">
        <f t="shared" ca="1" si="232"/>
        <v>327.99824711459587</v>
      </c>
      <c r="Y439" s="83">
        <f t="shared" ca="1" si="232"/>
        <v>301.6250794626236</v>
      </c>
      <c r="Z439" s="83">
        <f t="shared" ca="1" si="232"/>
        <v>275.25191181065128</v>
      </c>
      <c r="AA439" s="83">
        <f t="shared" ca="1" si="232"/>
        <v>248.87874415867896</v>
      </c>
      <c r="AB439" s="83">
        <f t="shared" ca="1" si="232"/>
        <v>222.50557650670663</v>
      </c>
      <c r="AC439" s="83">
        <f t="shared" ca="1" si="232"/>
        <v>196.13240885473436</v>
      </c>
      <c r="AD439" s="83">
        <f t="shared" ca="1" si="232"/>
        <v>169.75924120276207</v>
      </c>
      <c r="AE439" s="83">
        <f t="shared" ca="1" si="232"/>
        <v>143.3860735507898</v>
      </c>
      <c r="AF439" s="83">
        <f t="shared" ca="1" si="232"/>
        <v>117.01290589881751</v>
      </c>
      <c r="AG439" s="83">
        <f t="shared" ca="1" si="232"/>
        <v>90.639738246845212</v>
      </c>
      <c r="AH439" s="83">
        <f t="shared" ca="1" si="232"/>
        <v>64.266570594872931</v>
      </c>
      <c r="AI439" s="83">
        <f t="shared" ca="1" si="232"/>
        <v>37.893402942900636</v>
      </c>
      <c r="AJ439" s="83">
        <f t="shared" ca="1" si="232"/>
        <v>12.353409558457248</v>
      </c>
      <c r="AK439" s="83">
        <f t="shared" ca="1" si="232"/>
        <v>0</v>
      </c>
      <c r="AL439" s="83">
        <f t="shared" ca="1" si="232"/>
        <v>0</v>
      </c>
      <c r="AM439" s="83">
        <f t="shared" ca="1" si="232"/>
        <v>0</v>
      </c>
      <c r="AN439" s="83">
        <f t="shared" ca="1" si="232"/>
        <v>0</v>
      </c>
      <c r="AO439" s="83">
        <f t="shared" ca="1" si="232"/>
        <v>0</v>
      </c>
      <c r="AP439" s="83">
        <f t="shared" ca="1" si="232"/>
        <v>0</v>
      </c>
      <c r="AQ439" s="83">
        <f t="shared" ca="1" si="232"/>
        <v>0</v>
      </c>
      <c r="AR439" s="83">
        <f t="shared" ca="1" si="232"/>
        <v>0</v>
      </c>
      <c r="AS439" s="83">
        <f t="shared" ca="1" si="232"/>
        <v>0</v>
      </c>
      <c r="AT439" s="83">
        <f t="shared" ca="1" si="232"/>
        <v>0</v>
      </c>
      <c r="AU439" s="83">
        <f t="shared" ca="1" si="232"/>
        <v>0</v>
      </c>
      <c r="AV439" s="83">
        <f t="shared" ca="1" si="232"/>
        <v>0</v>
      </c>
      <c r="AW439" s="83">
        <f t="shared" ca="1" si="232"/>
        <v>0</v>
      </c>
      <c r="AX439" s="83">
        <f t="shared" ca="1" si="232"/>
        <v>0</v>
      </c>
      <c r="AY439" s="83">
        <f t="shared" ca="1" si="232"/>
        <v>0</v>
      </c>
      <c r="AZ439" s="83">
        <f t="shared" ca="1" si="232"/>
        <v>0</v>
      </c>
      <c r="BA439" s="83">
        <f t="shared" ca="1" si="232"/>
        <v>0</v>
      </c>
      <c r="BB439" s="83">
        <f t="shared" ca="1" si="232"/>
        <v>0</v>
      </c>
      <c r="BC439" s="83">
        <f t="shared" ca="1" si="232"/>
        <v>0</v>
      </c>
      <c r="BD439" s="83">
        <f t="shared" ca="1" si="232"/>
        <v>0</v>
      </c>
      <c r="BE439" s="83">
        <f t="shared" ca="1" si="232"/>
        <v>0</v>
      </c>
      <c r="BF439" s="83">
        <f t="shared" ca="1" si="232"/>
        <v>0</v>
      </c>
      <c r="BG439" s="83">
        <f t="shared" ca="1" si="232"/>
        <v>0</v>
      </c>
      <c r="BH439" s="83">
        <f ca="1">BH438*$C439</f>
        <v>0</v>
      </c>
    </row>
    <row r="440" spans="1:61" x14ac:dyDescent="0.25">
      <c r="A440" s="200" t="s">
        <v>141</v>
      </c>
      <c r="B440" s="200"/>
      <c r="C440" s="147">
        <f>$C$99</f>
        <v>0.115</v>
      </c>
      <c r="G440" s="83">
        <f t="shared" ca="1" si="232"/>
        <v>3.5193370322879649</v>
      </c>
      <c r="H440" s="83">
        <f t="shared" ca="1" si="232"/>
        <v>13.05702934137787</v>
      </c>
      <c r="I440" s="83">
        <f t="shared" ca="1" si="232"/>
        <v>28.693174256011091</v>
      </c>
      <c r="J440" s="83">
        <f t="shared" ca="1" si="232"/>
        <v>43.962058945853954</v>
      </c>
      <c r="K440" s="83">
        <f t="shared" ca="1" si="232"/>
        <v>50.812269689877141</v>
      </c>
      <c r="L440" s="83">
        <f t="shared" ca="1" si="232"/>
        <v>57.429585009900329</v>
      </c>
      <c r="M440" s="83">
        <f t="shared" ca="1" si="232"/>
        <v>66.206591497923512</v>
      </c>
      <c r="N440" s="83">
        <f t="shared" ca="1" si="232"/>
        <v>68.048941217946691</v>
      </c>
      <c r="O440" s="83">
        <f t="shared" ca="1" si="232"/>
        <v>65.016026937969883</v>
      </c>
      <c r="P440" s="83">
        <f t="shared" ca="1" si="232"/>
        <v>61.983112657993054</v>
      </c>
      <c r="Q440" s="83">
        <f t="shared" ca="1" si="232"/>
        <v>58.950198378016253</v>
      </c>
      <c r="R440" s="83">
        <f t="shared" ca="1" si="232"/>
        <v>55.917284098039417</v>
      </c>
      <c r="S440" s="83">
        <f t="shared" ca="1" si="232"/>
        <v>52.884369818062609</v>
      </c>
      <c r="T440" s="83">
        <f t="shared" ca="1" si="232"/>
        <v>49.851455538085794</v>
      </c>
      <c r="U440" s="83">
        <f t="shared" ca="1" si="232"/>
        <v>46.818541258108979</v>
      </c>
      <c r="V440" s="83">
        <f t="shared" ca="1" si="232"/>
        <v>43.785626978132164</v>
      </c>
      <c r="W440" s="83">
        <f t="shared" ca="1" si="232"/>
        <v>40.752712698155342</v>
      </c>
      <c r="X440" s="83">
        <f t="shared" ca="1" si="232"/>
        <v>37.719798418178527</v>
      </c>
      <c r="Y440" s="83">
        <f t="shared" ca="1" si="232"/>
        <v>34.686884138201712</v>
      </c>
      <c r="Z440" s="83">
        <f t="shared" ca="1" si="232"/>
        <v>31.653969858224897</v>
      </c>
      <c r="AA440" s="83">
        <f t="shared" ca="1" si="232"/>
        <v>28.621055578248082</v>
      </c>
      <c r="AB440" s="83">
        <f t="shared" ca="1" si="232"/>
        <v>25.588141298271264</v>
      </c>
      <c r="AC440" s="83">
        <f t="shared" ca="1" si="232"/>
        <v>22.555227018294453</v>
      </c>
      <c r="AD440" s="83">
        <f t="shared" ca="1" si="232"/>
        <v>19.522312738317638</v>
      </c>
      <c r="AE440" s="83">
        <f t="shared" ca="1" si="232"/>
        <v>16.48939845834083</v>
      </c>
      <c r="AF440" s="83">
        <f t="shared" ca="1" si="232"/>
        <v>13.456484178364015</v>
      </c>
      <c r="AG440" s="83">
        <f t="shared" ca="1" si="232"/>
        <v>10.4235698983872</v>
      </c>
      <c r="AH440" s="83">
        <f t="shared" ca="1" si="232"/>
        <v>7.3906556184103875</v>
      </c>
      <c r="AI440" s="83">
        <f t="shared" ca="1" si="232"/>
        <v>4.3577413384335735</v>
      </c>
      <c r="AJ440" s="83">
        <f t="shared" ca="1" si="232"/>
        <v>1.4206420992225834</v>
      </c>
      <c r="AK440" s="83">
        <f t="shared" ca="1" si="232"/>
        <v>0</v>
      </c>
      <c r="AL440" s="83">
        <f t="shared" ca="1" si="232"/>
        <v>0</v>
      </c>
      <c r="AM440" s="83">
        <f t="shared" ca="1" si="232"/>
        <v>0</v>
      </c>
      <c r="AN440" s="83">
        <f t="shared" ca="1" si="232"/>
        <v>0</v>
      </c>
      <c r="AO440" s="83">
        <f t="shared" ca="1" si="232"/>
        <v>0</v>
      </c>
      <c r="AP440" s="83">
        <f t="shared" ca="1" si="232"/>
        <v>0</v>
      </c>
      <c r="AQ440" s="83">
        <f t="shared" ca="1" si="232"/>
        <v>0</v>
      </c>
      <c r="AR440" s="83">
        <f t="shared" ca="1" si="232"/>
        <v>0</v>
      </c>
      <c r="AS440" s="83">
        <f t="shared" ca="1" si="232"/>
        <v>0</v>
      </c>
      <c r="AT440" s="83">
        <f t="shared" ca="1" si="232"/>
        <v>0</v>
      </c>
      <c r="AU440" s="83">
        <f t="shared" ca="1" si="232"/>
        <v>0</v>
      </c>
      <c r="AV440" s="83">
        <f t="shared" ca="1" si="232"/>
        <v>0</v>
      </c>
      <c r="AW440" s="83">
        <f t="shared" ca="1" si="232"/>
        <v>0</v>
      </c>
      <c r="AX440" s="83">
        <f t="shared" ca="1" si="232"/>
        <v>0</v>
      </c>
      <c r="AY440" s="83">
        <f t="shared" ca="1" si="232"/>
        <v>0</v>
      </c>
      <c r="AZ440" s="83">
        <f t="shared" ca="1" si="232"/>
        <v>0</v>
      </c>
      <c r="BA440" s="83">
        <f t="shared" ca="1" si="232"/>
        <v>0</v>
      </c>
      <c r="BB440" s="83">
        <f t="shared" ca="1" si="232"/>
        <v>0</v>
      </c>
      <c r="BC440" s="83">
        <f t="shared" ca="1" si="232"/>
        <v>0</v>
      </c>
      <c r="BD440" s="83">
        <f t="shared" ca="1" si="232"/>
        <v>0</v>
      </c>
      <c r="BE440" s="83">
        <f t="shared" ca="1" si="232"/>
        <v>0</v>
      </c>
      <c r="BF440" s="83">
        <f t="shared" ca="1" si="232"/>
        <v>0</v>
      </c>
      <c r="BG440" s="83">
        <f t="shared" ca="1" si="232"/>
        <v>0</v>
      </c>
      <c r="BH440" s="83">
        <f ca="1">BH439*$C440</f>
        <v>0</v>
      </c>
    </row>
    <row r="442" spans="1:61" x14ac:dyDescent="0.25">
      <c r="A442" s="196" t="str">
        <f>A$35</f>
        <v>Coal Sites</v>
      </c>
      <c r="B442" s="196"/>
    </row>
    <row r="443" spans="1:61" x14ac:dyDescent="0.25">
      <c r="A443" s="197" t="s">
        <v>132</v>
      </c>
      <c r="B443" s="197"/>
      <c r="G443" s="171">
        <f>G$96</f>
        <v>0.95</v>
      </c>
      <c r="H443" s="171">
        <f t="shared" ref="H443:M443" si="233">H$96</f>
        <v>0.98</v>
      </c>
      <c r="I443" s="171">
        <f t="shared" si="233"/>
        <v>0.96</v>
      </c>
      <c r="J443" s="171">
        <f t="shared" si="233"/>
        <v>0.96</v>
      </c>
      <c r="K443" s="171">
        <f t="shared" si="233"/>
        <v>0.96</v>
      </c>
      <c r="L443" s="171">
        <f t="shared" si="233"/>
        <v>0.96</v>
      </c>
      <c r="M443" s="171">
        <f t="shared" si="233"/>
        <v>0.96</v>
      </c>
      <c r="N443" s="171"/>
    </row>
    <row r="444" spans="1:61" x14ac:dyDescent="0.25">
      <c r="A444" s="197" t="s">
        <v>109</v>
      </c>
      <c r="B444" s="197"/>
      <c r="D444" s="144">
        <f>SUM(G444:N444)</f>
        <v>149.22032439349999</v>
      </c>
      <c r="G444" s="144">
        <f>G$35*G443</f>
        <v>18.624791391499997</v>
      </c>
      <c r="H444" s="144">
        <f t="shared" ref="H444:N444" si="234">H$35*H443</f>
        <v>11.654335165199999</v>
      </c>
      <c r="I444" s="144">
        <f t="shared" si="234"/>
        <v>26.781197836800001</v>
      </c>
      <c r="J444" s="144">
        <f t="shared" si="234"/>
        <v>12.48</v>
      </c>
      <c r="K444" s="144">
        <f t="shared" si="234"/>
        <v>23.04</v>
      </c>
      <c r="L444" s="144">
        <f t="shared" si="234"/>
        <v>17.28</v>
      </c>
      <c r="M444" s="144">
        <f t="shared" si="234"/>
        <v>39.36</v>
      </c>
      <c r="N444" s="144">
        <f t="shared" si="234"/>
        <v>0</v>
      </c>
    </row>
    <row r="445" spans="1:61" x14ac:dyDescent="0.25">
      <c r="A445" s="197" t="s">
        <v>110</v>
      </c>
      <c r="B445" s="197"/>
      <c r="G445" s="144">
        <f t="shared" ref="G445:N445" si="235">+F445+G444</f>
        <v>18.624791391499997</v>
      </c>
      <c r="H445" s="144">
        <f t="shared" si="235"/>
        <v>30.279126556699996</v>
      </c>
      <c r="I445" s="144">
        <f t="shared" si="235"/>
        <v>57.060324393499997</v>
      </c>
      <c r="J445" s="144">
        <f t="shared" si="235"/>
        <v>69.540324393500001</v>
      </c>
      <c r="K445" s="144">
        <f t="shared" si="235"/>
        <v>92.580324393500007</v>
      </c>
      <c r="L445" s="144">
        <f t="shared" si="235"/>
        <v>109.86032439350001</v>
      </c>
      <c r="M445" s="144">
        <f t="shared" si="235"/>
        <v>149.22032439349999</v>
      </c>
      <c r="N445" s="144">
        <f t="shared" si="235"/>
        <v>149.22032439349999</v>
      </c>
    </row>
    <row r="446" spans="1:61" x14ac:dyDescent="0.25">
      <c r="A446" s="197"/>
      <c r="B446" s="197"/>
    </row>
    <row r="447" spans="1:61" x14ac:dyDescent="0.25">
      <c r="A447" s="198" t="s">
        <v>111</v>
      </c>
      <c r="B447" s="198"/>
      <c r="G447" s="144">
        <f t="shared" ref="G447:BH447" si="236">F450</f>
        <v>0</v>
      </c>
      <c r="H447" s="144">
        <f t="shared" si="236"/>
        <v>17.935674110014496</v>
      </c>
      <c r="I447" s="144">
        <f t="shared" si="236"/>
        <v>28.469681592616595</v>
      </c>
      <c r="J447" s="144">
        <f t="shared" si="236"/>
        <v>53.139647426857103</v>
      </c>
      <c r="K447" s="144">
        <f t="shared" si="236"/>
        <v>63.046655424297597</v>
      </c>
      <c r="L447" s="144">
        <f t="shared" si="236"/>
        <v>82.661183421738087</v>
      </c>
      <c r="M447" s="144">
        <f t="shared" si="236"/>
        <v>95.87635141917859</v>
      </c>
      <c r="N447" s="144">
        <f t="shared" si="236"/>
        <v>129.7151994166191</v>
      </c>
      <c r="O447" s="144">
        <f t="shared" si="236"/>
        <v>124.1940474140596</v>
      </c>
      <c r="P447" s="144">
        <f t="shared" si="236"/>
        <v>118.67289541150009</v>
      </c>
      <c r="Q447" s="144">
        <f t="shared" si="236"/>
        <v>113.15174340894059</v>
      </c>
      <c r="R447" s="144">
        <f t="shared" si="236"/>
        <v>107.63059140638109</v>
      </c>
      <c r="S447" s="144">
        <f t="shared" si="236"/>
        <v>102.10943940382158</v>
      </c>
      <c r="T447" s="144">
        <f t="shared" si="236"/>
        <v>96.588287401262079</v>
      </c>
      <c r="U447" s="144">
        <f t="shared" si="236"/>
        <v>91.067135398702575</v>
      </c>
      <c r="V447" s="144">
        <f t="shared" si="236"/>
        <v>85.545983396143072</v>
      </c>
      <c r="W447" s="144">
        <f t="shared" si="236"/>
        <v>80.024831393583568</v>
      </c>
      <c r="X447" s="144">
        <f t="shared" si="236"/>
        <v>74.503679391024065</v>
      </c>
      <c r="Y447" s="144">
        <f t="shared" si="236"/>
        <v>68.982527388464561</v>
      </c>
      <c r="Z447" s="144">
        <f t="shared" si="236"/>
        <v>63.461375385905065</v>
      </c>
      <c r="AA447" s="144">
        <f t="shared" si="236"/>
        <v>57.940223383345568</v>
      </c>
      <c r="AB447" s="144">
        <f t="shared" si="236"/>
        <v>52.419071380786072</v>
      </c>
      <c r="AC447" s="144">
        <f t="shared" si="236"/>
        <v>46.897919378226575</v>
      </c>
      <c r="AD447" s="144">
        <f t="shared" si="236"/>
        <v>41.376767375667079</v>
      </c>
      <c r="AE447" s="144">
        <f t="shared" si="236"/>
        <v>35.855615373107582</v>
      </c>
      <c r="AF447" s="144">
        <f t="shared" si="236"/>
        <v>30.334463370548082</v>
      </c>
      <c r="AG447" s="144">
        <f t="shared" si="236"/>
        <v>24.813311367988582</v>
      </c>
      <c r="AH447" s="144">
        <f t="shared" si="236"/>
        <v>19.292159365429082</v>
      </c>
      <c r="AI447" s="144">
        <f t="shared" si="236"/>
        <v>13.771007362869582</v>
      </c>
      <c r="AJ447" s="144">
        <f t="shared" si="236"/>
        <v>8.2498553603100824</v>
      </c>
      <c r="AK447" s="144">
        <f t="shared" si="236"/>
        <v>2.7287033577505833</v>
      </c>
      <c r="AL447" s="144">
        <f t="shared" si="236"/>
        <v>-3.4638958368304884E-14</v>
      </c>
      <c r="AM447" s="144">
        <f t="shared" si="236"/>
        <v>-3.4638958368304884E-14</v>
      </c>
      <c r="AN447" s="144">
        <f t="shared" si="236"/>
        <v>-3.4638958368304884E-14</v>
      </c>
      <c r="AO447" s="144">
        <f t="shared" si="236"/>
        <v>-3.4638958368304884E-14</v>
      </c>
      <c r="AP447" s="144">
        <f t="shared" si="236"/>
        <v>-3.4638958368304884E-14</v>
      </c>
      <c r="AQ447" s="144">
        <f t="shared" si="236"/>
        <v>-3.4638958368304884E-14</v>
      </c>
      <c r="AR447" s="144">
        <f t="shared" si="236"/>
        <v>-3.4638958368304884E-14</v>
      </c>
      <c r="AS447" s="144">
        <f t="shared" si="236"/>
        <v>-3.4638958368304884E-14</v>
      </c>
      <c r="AT447" s="144">
        <f t="shared" si="236"/>
        <v>-3.4638958368304884E-14</v>
      </c>
      <c r="AU447" s="144">
        <f t="shared" si="236"/>
        <v>-3.4638958368304884E-14</v>
      </c>
      <c r="AV447" s="144">
        <f t="shared" si="236"/>
        <v>-3.4638958368304884E-14</v>
      </c>
      <c r="AW447" s="144">
        <f t="shared" si="236"/>
        <v>-3.4638958368304884E-14</v>
      </c>
      <c r="AX447" s="144">
        <f t="shared" si="236"/>
        <v>-3.4638958368304884E-14</v>
      </c>
      <c r="AY447" s="144">
        <f t="shared" si="236"/>
        <v>-3.4638958368304884E-14</v>
      </c>
      <c r="AZ447" s="144">
        <f t="shared" si="236"/>
        <v>-3.4638958368304884E-14</v>
      </c>
      <c r="BA447" s="144">
        <f t="shared" si="236"/>
        <v>-3.4638958368304884E-14</v>
      </c>
      <c r="BB447" s="144">
        <f t="shared" si="236"/>
        <v>-3.4638958368304884E-14</v>
      </c>
      <c r="BC447" s="144">
        <f t="shared" si="236"/>
        <v>-3.4638958368304884E-14</v>
      </c>
      <c r="BD447" s="144">
        <f t="shared" si="236"/>
        <v>-3.4638958368304884E-14</v>
      </c>
      <c r="BE447" s="144">
        <f t="shared" si="236"/>
        <v>-3.4638958368304884E-14</v>
      </c>
      <c r="BF447" s="144">
        <f t="shared" si="236"/>
        <v>-3.4638958368304884E-14</v>
      </c>
      <c r="BG447" s="144">
        <f t="shared" si="236"/>
        <v>-3.4638958368304884E-14</v>
      </c>
      <c r="BH447" s="144">
        <f t="shared" si="236"/>
        <v>-3.4638958368304884E-14</v>
      </c>
      <c r="BI447" s="144"/>
    </row>
    <row r="448" spans="1:61" x14ac:dyDescent="0.25">
      <c r="A448" s="198" t="s">
        <v>112</v>
      </c>
      <c r="B448" s="198"/>
      <c r="D448" s="144">
        <f>SUM(G448:N448)</f>
        <v>149.22032439349999</v>
      </c>
      <c r="E448" s="144"/>
      <c r="F448" s="144"/>
      <c r="G448" s="144">
        <f>G444</f>
        <v>18.624791391499997</v>
      </c>
      <c r="H448" s="144">
        <f>H444</f>
        <v>11.654335165199999</v>
      </c>
      <c r="I448" s="144">
        <f>I444</f>
        <v>26.781197836800001</v>
      </c>
      <c r="J448" s="144">
        <f t="shared" ref="J448:BH448" si="237">J444</f>
        <v>12.48</v>
      </c>
      <c r="K448" s="144">
        <f t="shared" si="237"/>
        <v>23.04</v>
      </c>
      <c r="L448" s="144">
        <f t="shared" si="237"/>
        <v>17.28</v>
      </c>
      <c r="M448" s="144">
        <f t="shared" si="237"/>
        <v>39.36</v>
      </c>
      <c r="N448" s="144">
        <f t="shared" si="237"/>
        <v>0</v>
      </c>
      <c r="O448" s="144">
        <f t="shared" si="237"/>
        <v>0</v>
      </c>
      <c r="P448" s="144">
        <f t="shared" si="237"/>
        <v>0</v>
      </c>
      <c r="Q448" s="144">
        <f t="shared" si="237"/>
        <v>0</v>
      </c>
      <c r="R448" s="144">
        <f t="shared" si="237"/>
        <v>0</v>
      </c>
      <c r="S448" s="144">
        <f t="shared" si="237"/>
        <v>0</v>
      </c>
      <c r="T448" s="144">
        <f t="shared" si="237"/>
        <v>0</v>
      </c>
      <c r="U448" s="144">
        <f t="shared" si="237"/>
        <v>0</v>
      </c>
      <c r="V448" s="144">
        <f t="shared" si="237"/>
        <v>0</v>
      </c>
      <c r="W448" s="144">
        <f t="shared" si="237"/>
        <v>0</v>
      </c>
      <c r="X448" s="144">
        <f t="shared" si="237"/>
        <v>0</v>
      </c>
      <c r="Y448" s="144">
        <f t="shared" si="237"/>
        <v>0</v>
      </c>
      <c r="Z448" s="144">
        <f t="shared" si="237"/>
        <v>0</v>
      </c>
      <c r="AA448" s="144">
        <f t="shared" si="237"/>
        <v>0</v>
      </c>
      <c r="AB448" s="144">
        <f t="shared" si="237"/>
        <v>0</v>
      </c>
      <c r="AC448" s="144">
        <f t="shared" si="237"/>
        <v>0</v>
      </c>
      <c r="AD448" s="144">
        <f t="shared" si="237"/>
        <v>0</v>
      </c>
      <c r="AE448" s="144">
        <f t="shared" si="237"/>
        <v>0</v>
      </c>
      <c r="AF448" s="144">
        <f t="shared" si="237"/>
        <v>0</v>
      </c>
      <c r="AG448" s="144">
        <f t="shared" si="237"/>
        <v>0</v>
      </c>
      <c r="AH448" s="144">
        <f t="shared" si="237"/>
        <v>0</v>
      </c>
      <c r="AI448" s="144">
        <f t="shared" si="237"/>
        <v>0</v>
      </c>
      <c r="AJ448" s="144">
        <f t="shared" si="237"/>
        <v>0</v>
      </c>
      <c r="AK448" s="144">
        <f t="shared" si="237"/>
        <v>0</v>
      </c>
      <c r="AL448" s="144">
        <f t="shared" si="237"/>
        <v>0</v>
      </c>
      <c r="AM448" s="144">
        <f t="shared" si="237"/>
        <v>0</v>
      </c>
      <c r="AN448" s="144">
        <f t="shared" si="237"/>
        <v>0</v>
      </c>
      <c r="AO448" s="144">
        <f t="shared" si="237"/>
        <v>0</v>
      </c>
      <c r="AP448" s="144">
        <f t="shared" si="237"/>
        <v>0</v>
      </c>
      <c r="AQ448" s="144">
        <f t="shared" si="237"/>
        <v>0</v>
      </c>
      <c r="AR448" s="144">
        <f t="shared" si="237"/>
        <v>0</v>
      </c>
      <c r="AS448" s="144">
        <f t="shared" si="237"/>
        <v>0</v>
      </c>
      <c r="AT448" s="144">
        <f t="shared" si="237"/>
        <v>0</v>
      </c>
      <c r="AU448" s="144">
        <f t="shared" si="237"/>
        <v>0</v>
      </c>
      <c r="AV448" s="144">
        <f t="shared" si="237"/>
        <v>0</v>
      </c>
      <c r="AW448" s="144">
        <f t="shared" si="237"/>
        <v>0</v>
      </c>
      <c r="AX448" s="144">
        <f t="shared" si="237"/>
        <v>0</v>
      </c>
      <c r="AY448" s="144">
        <f t="shared" si="237"/>
        <v>0</v>
      </c>
      <c r="AZ448" s="144">
        <f t="shared" si="237"/>
        <v>0</v>
      </c>
      <c r="BA448" s="144">
        <f t="shared" si="237"/>
        <v>0</v>
      </c>
      <c r="BB448" s="144">
        <f t="shared" si="237"/>
        <v>0</v>
      </c>
      <c r="BC448" s="144">
        <f t="shared" si="237"/>
        <v>0</v>
      </c>
      <c r="BD448" s="144">
        <f t="shared" si="237"/>
        <v>0</v>
      </c>
      <c r="BE448" s="144">
        <f t="shared" si="237"/>
        <v>0</v>
      </c>
      <c r="BF448" s="144">
        <f t="shared" si="237"/>
        <v>0</v>
      </c>
      <c r="BG448" s="144">
        <f t="shared" si="237"/>
        <v>0</v>
      </c>
      <c r="BH448" s="144">
        <f t="shared" si="237"/>
        <v>0</v>
      </c>
      <c r="BI448" s="144"/>
    </row>
    <row r="449" spans="1:61" x14ac:dyDescent="0.25">
      <c r="A449" s="198" t="s">
        <v>113</v>
      </c>
      <c r="B449" s="198"/>
      <c r="C449" s="147">
        <f>C35</f>
        <v>3.6999999999999998E-2</v>
      </c>
      <c r="D449" s="144">
        <f>SUM(G449:BH449)</f>
        <v>-149.22032439349999</v>
      </c>
      <c r="G449" s="144">
        <f>MAX(-SUM($F444:G444)*$C449,-SUM($F444:G444)-SUM($E449:F449))</f>
        <v>-0.68911728148549989</v>
      </c>
      <c r="H449" s="144">
        <f>MAX(-SUM($F444:H444)*$C449,-SUM($F444:H444)-SUM($E449:G449))</f>
        <v>-1.1203276825978998</v>
      </c>
      <c r="I449" s="144">
        <f>MAX(-SUM($F444:I444)*$C449,-SUM($F444:I444)-SUM($E449:H449))</f>
        <v>-2.1112320025594999</v>
      </c>
      <c r="J449" s="144">
        <f>MAX(-SUM($F444:J444)*$C449,-SUM($F444:J444)-SUM($E449:I449))</f>
        <v>-2.5729920025594999</v>
      </c>
      <c r="K449" s="144">
        <f>MAX(-SUM($F444:K444)*$C449,-SUM($F444:K444)-SUM($E449:J449))</f>
        <v>-3.4254720025595002</v>
      </c>
      <c r="L449" s="144">
        <f>MAX(-SUM($F444:L444)*$C449,-SUM($F444:L444)-SUM($E449:K449))</f>
        <v>-4.0648320025595002</v>
      </c>
      <c r="M449" s="144">
        <f>MAX(-SUM($F444:M444)*$C449,-SUM($F444:M444)-SUM($E449:L449))</f>
        <v>-5.5211520025594991</v>
      </c>
      <c r="N449" s="144">
        <f>MAX(-SUM($F444:N444)*$C449,-SUM($F444:N444)-SUM($E449:M449))</f>
        <v>-5.5211520025594991</v>
      </c>
      <c r="O449" s="144">
        <f>MAX(-SUM($F444:O444)*$C449,-SUM($F444:O444)-SUM($E449:N449))</f>
        <v>-5.5211520025594991</v>
      </c>
      <c r="P449" s="144">
        <f>MAX(-SUM($F444:P444)*$C449,-SUM($F444:P444)-SUM($E449:O449))</f>
        <v>-5.5211520025594991</v>
      </c>
      <c r="Q449" s="144">
        <f>MAX(-SUM($F444:Q444)*$C449,-SUM($F444:Q444)-SUM($E449:P449))</f>
        <v>-5.5211520025594991</v>
      </c>
      <c r="R449" s="144">
        <f>MAX(-SUM($F444:R444)*$C449,-SUM($F444:R444)-SUM($E449:Q449))</f>
        <v>-5.5211520025594991</v>
      </c>
      <c r="S449" s="144">
        <f>MAX(-SUM($F444:S444)*$C449,-SUM($F444:S444)-SUM($E449:R449))</f>
        <v>-5.5211520025594991</v>
      </c>
      <c r="T449" s="144">
        <f>MAX(-SUM($F444:T444)*$C449,-SUM($F444:T444)-SUM($E449:S449))</f>
        <v>-5.5211520025594991</v>
      </c>
      <c r="U449" s="144">
        <f>MAX(-SUM($F444:U444)*$C449,-SUM($F444:U444)-SUM($E449:T449))</f>
        <v>-5.5211520025594991</v>
      </c>
      <c r="V449" s="144">
        <f>MAX(-SUM($F444:V444)*$C449,-SUM($F444:V444)-SUM($E449:U449))</f>
        <v>-5.5211520025594991</v>
      </c>
      <c r="W449" s="144">
        <f>MAX(-SUM($F444:W444)*$C449,-SUM($F444:W444)-SUM($E449:V449))</f>
        <v>-5.5211520025594991</v>
      </c>
      <c r="X449" s="144">
        <f>MAX(-SUM($F444:X444)*$C449,-SUM($F444:X444)-SUM($E449:W449))</f>
        <v>-5.5211520025594991</v>
      </c>
      <c r="Y449" s="144">
        <f>MAX(-SUM($F444:Y444)*$C449,-SUM($F444:Y444)-SUM($E449:X449))</f>
        <v>-5.5211520025594991</v>
      </c>
      <c r="Z449" s="144">
        <f>MAX(-SUM($F444:Z444)*$C449,-SUM($F444:Z444)-SUM($E449:Y449))</f>
        <v>-5.5211520025594991</v>
      </c>
      <c r="AA449" s="144">
        <f>MAX(-SUM($F444:AA444)*$C449,-SUM($F444:AA444)-SUM($E449:Z449))</f>
        <v>-5.5211520025594991</v>
      </c>
      <c r="AB449" s="144">
        <f>MAX(-SUM($F444:AB444)*$C449,-SUM($F444:AB444)-SUM($E449:AA449))</f>
        <v>-5.5211520025594991</v>
      </c>
      <c r="AC449" s="144">
        <f>MAX(-SUM($F444:AC444)*$C449,-SUM($F444:AC444)-SUM($E449:AB449))</f>
        <v>-5.5211520025594991</v>
      </c>
      <c r="AD449" s="144">
        <f>MAX(-SUM($F444:AD444)*$C449,-SUM($F444:AD444)-SUM($E449:AC449))</f>
        <v>-5.5211520025594991</v>
      </c>
      <c r="AE449" s="144">
        <f>MAX(-SUM($F444:AE444)*$C449,-SUM($F444:AE444)-SUM($E449:AD449))</f>
        <v>-5.5211520025594991</v>
      </c>
      <c r="AF449" s="144">
        <f>MAX(-SUM($F444:AF444)*$C449,-SUM($F444:AF444)-SUM($E449:AE449))</f>
        <v>-5.5211520025594991</v>
      </c>
      <c r="AG449" s="144">
        <f>MAX(-SUM($F444:AG444)*$C449,-SUM($F444:AG444)-SUM($E449:AF449))</f>
        <v>-5.5211520025594991</v>
      </c>
      <c r="AH449" s="144">
        <f>MAX(-SUM($F444:AH444)*$C449,-SUM($F444:AH444)-SUM($E449:AG449))</f>
        <v>-5.5211520025594991</v>
      </c>
      <c r="AI449" s="144">
        <f>MAX(-SUM($F444:AI444)*$C449,-SUM($F444:AI444)-SUM($E449:AH449))</f>
        <v>-5.5211520025594991</v>
      </c>
      <c r="AJ449" s="144">
        <f>MAX(-SUM($F444:AJ444)*$C449,-SUM($F444:AJ444)-SUM($E449:AI449))</f>
        <v>-5.5211520025594991</v>
      </c>
      <c r="AK449" s="144">
        <f>MAX(-SUM($F444:AK444)*$C449,-SUM($F444:AK444)-SUM($E449:AJ449))</f>
        <v>-2.7287033577506179</v>
      </c>
      <c r="AL449" s="144">
        <f>MAX(-SUM($F444:AL444)*$C449,-SUM($F444:AL444)-SUM($E449:AK449))</f>
        <v>0</v>
      </c>
      <c r="AM449" s="144">
        <f>MAX(-SUM($F444:AM444)*$C449,-SUM($F444:AM444)-SUM($E449:AL449))</f>
        <v>0</v>
      </c>
      <c r="AN449" s="144">
        <f>MAX(-SUM($F444:AN444)*$C449,-SUM($F444:AN444)-SUM($E449:AM449))</f>
        <v>0</v>
      </c>
      <c r="AO449" s="144">
        <f>MAX(-SUM($F444:AO444)*$C449,-SUM($F444:AO444)-SUM($E449:AN449))</f>
        <v>0</v>
      </c>
      <c r="AP449" s="144">
        <f>MAX(-SUM($F444:AP444)*$C449,-SUM($F444:AP444)-SUM($E449:AO449))</f>
        <v>0</v>
      </c>
      <c r="AQ449" s="144">
        <f>MAX(-SUM($F444:AQ444)*$C449,-SUM($F444:AQ444)-SUM($E449:AP449))</f>
        <v>0</v>
      </c>
      <c r="AR449" s="144">
        <f>MAX(-SUM($F444:AR444)*$C449,-SUM($F444:AR444)-SUM($E449:AQ449))</f>
        <v>0</v>
      </c>
      <c r="AS449" s="144">
        <f>MAX(-SUM($F444:AS444)*$C449,-SUM($F444:AS444)-SUM($E449:AR449))</f>
        <v>0</v>
      </c>
      <c r="AT449" s="144">
        <f>MAX(-SUM($F444:AT444)*$C449,-SUM($F444:AT444)-SUM($E449:AS449))</f>
        <v>0</v>
      </c>
      <c r="AU449" s="144">
        <f>MAX(-SUM($F444:AU444)*$C449,-SUM($F444:AU444)-SUM($E449:AT449))</f>
        <v>0</v>
      </c>
      <c r="AV449" s="144">
        <f>MAX(-SUM($F444:AV444)*$C449,-SUM($F444:AV444)-SUM($E449:AU449))</f>
        <v>0</v>
      </c>
      <c r="AW449" s="144">
        <f>MAX(-SUM($F444:AW444)*$C449,-SUM($F444:AW444)-SUM($E449:AV449))</f>
        <v>0</v>
      </c>
      <c r="AX449" s="144">
        <f>MAX(-SUM($F444:AX444)*$C449,-SUM($F444:AX444)-SUM($E449:AW449))</f>
        <v>0</v>
      </c>
      <c r="AY449" s="144">
        <f>MAX(-SUM($F444:AY444)*$C449,-SUM($F444:AY444)-SUM($E449:AX449))</f>
        <v>0</v>
      </c>
      <c r="AZ449" s="144">
        <f>MAX(-SUM($F444:AZ444)*$C449,-SUM($F444:AZ444)-SUM($E449:AY449))</f>
        <v>0</v>
      </c>
      <c r="BA449" s="144">
        <f>MAX(-SUM($F444:BA444)*$C449,-SUM($F444:BA444)-SUM($E449:AZ449))</f>
        <v>0</v>
      </c>
      <c r="BB449" s="144">
        <f>MAX(-SUM($F444:BB444)*$C449,-SUM($F444:BB444)-SUM($E449:BA449))</f>
        <v>0</v>
      </c>
      <c r="BC449" s="144">
        <f>MAX(-SUM($F444:BC444)*$C449,-SUM($F444:BC444)-SUM($E449:BB449))</f>
        <v>0</v>
      </c>
      <c r="BD449" s="144">
        <f>MAX(-SUM($F444:BD444)*$C449,-SUM($F444:BD444)-SUM($E449:BC449))</f>
        <v>0</v>
      </c>
      <c r="BE449" s="144">
        <f>MAX(-SUM($F444:BE444)*$C449,-SUM($F444:BE444)-SUM($E449:BD449))</f>
        <v>0</v>
      </c>
      <c r="BF449" s="144">
        <f>MAX(-SUM($F444:BF444)*$C449,-SUM($F444:BF444)-SUM($E449:BE449))</f>
        <v>0</v>
      </c>
      <c r="BG449" s="144">
        <f>MAX(-SUM($F444:BG444)*$C449,-SUM($F444:BG444)-SUM($E449:BF449))</f>
        <v>0</v>
      </c>
      <c r="BH449" s="144">
        <f>MAX(-SUM($F444:BH444)*$C449,-SUM($F444:BH444)-SUM($E449:BG449))</f>
        <v>0</v>
      </c>
      <c r="BI449" s="144"/>
    </row>
    <row r="450" spans="1:61" x14ac:dyDescent="0.25">
      <c r="A450" s="199" t="s">
        <v>114</v>
      </c>
      <c r="B450" s="199"/>
      <c r="D450" s="92">
        <f>SUM(D447:D449)</f>
        <v>0</v>
      </c>
      <c r="G450" s="92">
        <f>SUM(G447:G449)</f>
        <v>17.935674110014496</v>
      </c>
      <c r="H450" s="92">
        <f>SUM(H447:H449)</f>
        <v>28.469681592616595</v>
      </c>
      <c r="I450" s="92">
        <f>SUM(I447:I449)</f>
        <v>53.139647426857103</v>
      </c>
      <c r="J450" s="92">
        <f t="shared" ref="J450:BH450" si="238">SUM(J447:J449)</f>
        <v>63.046655424297597</v>
      </c>
      <c r="K450" s="92">
        <f t="shared" si="238"/>
        <v>82.661183421738087</v>
      </c>
      <c r="L450" s="92">
        <f t="shared" si="238"/>
        <v>95.87635141917859</v>
      </c>
      <c r="M450" s="92">
        <f t="shared" si="238"/>
        <v>129.7151994166191</v>
      </c>
      <c r="N450" s="92">
        <f t="shared" si="238"/>
        <v>124.1940474140596</v>
      </c>
      <c r="O450" s="92">
        <f t="shared" si="238"/>
        <v>118.67289541150009</v>
      </c>
      <c r="P450" s="92">
        <f t="shared" si="238"/>
        <v>113.15174340894059</v>
      </c>
      <c r="Q450" s="92">
        <f t="shared" si="238"/>
        <v>107.63059140638109</v>
      </c>
      <c r="R450" s="92">
        <f t="shared" si="238"/>
        <v>102.10943940382158</v>
      </c>
      <c r="S450" s="92">
        <f t="shared" si="238"/>
        <v>96.588287401262079</v>
      </c>
      <c r="T450" s="92">
        <f t="shared" si="238"/>
        <v>91.067135398702575</v>
      </c>
      <c r="U450" s="92">
        <f t="shared" si="238"/>
        <v>85.545983396143072</v>
      </c>
      <c r="V450" s="92">
        <f t="shared" si="238"/>
        <v>80.024831393583568</v>
      </c>
      <c r="W450" s="92">
        <f t="shared" si="238"/>
        <v>74.503679391024065</v>
      </c>
      <c r="X450" s="92">
        <f t="shared" si="238"/>
        <v>68.982527388464561</v>
      </c>
      <c r="Y450" s="92">
        <f t="shared" si="238"/>
        <v>63.461375385905065</v>
      </c>
      <c r="Z450" s="92">
        <f t="shared" si="238"/>
        <v>57.940223383345568</v>
      </c>
      <c r="AA450" s="92">
        <f t="shared" si="238"/>
        <v>52.419071380786072</v>
      </c>
      <c r="AB450" s="92">
        <f t="shared" si="238"/>
        <v>46.897919378226575</v>
      </c>
      <c r="AC450" s="92">
        <f t="shared" si="238"/>
        <v>41.376767375667079</v>
      </c>
      <c r="AD450" s="92">
        <f t="shared" si="238"/>
        <v>35.855615373107582</v>
      </c>
      <c r="AE450" s="92">
        <f t="shared" si="238"/>
        <v>30.334463370548082</v>
      </c>
      <c r="AF450" s="92">
        <f t="shared" si="238"/>
        <v>24.813311367988582</v>
      </c>
      <c r="AG450" s="92">
        <f t="shared" si="238"/>
        <v>19.292159365429082</v>
      </c>
      <c r="AH450" s="92">
        <f t="shared" si="238"/>
        <v>13.771007362869582</v>
      </c>
      <c r="AI450" s="92">
        <f t="shared" si="238"/>
        <v>8.2498553603100824</v>
      </c>
      <c r="AJ450" s="92">
        <f t="shared" si="238"/>
        <v>2.7287033577505833</v>
      </c>
      <c r="AK450" s="92">
        <f t="shared" si="238"/>
        <v>-3.4638958368304884E-14</v>
      </c>
      <c r="AL450" s="92">
        <f t="shared" si="238"/>
        <v>-3.4638958368304884E-14</v>
      </c>
      <c r="AM450" s="92">
        <f t="shared" si="238"/>
        <v>-3.4638958368304884E-14</v>
      </c>
      <c r="AN450" s="92">
        <f t="shared" si="238"/>
        <v>-3.4638958368304884E-14</v>
      </c>
      <c r="AO450" s="92">
        <f t="shared" si="238"/>
        <v>-3.4638958368304884E-14</v>
      </c>
      <c r="AP450" s="92">
        <f t="shared" si="238"/>
        <v>-3.4638958368304884E-14</v>
      </c>
      <c r="AQ450" s="92">
        <f t="shared" si="238"/>
        <v>-3.4638958368304884E-14</v>
      </c>
      <c r="AR450" s="92">
        <f t="shared" si="238"/>
        <v>-3.4638958368304884E-14</v>
      </c>
      <c r="AS450" s="92">
        <f t="shared" si="238"/>
        <v>-3.4638958368304884E-14</v>
      </c>
      <c r="AT450" s="92">
        <f t="shared" si="238"/>
        <v>-3.4638958368304884E-14</v>
      </c>
      <c r="AU450" s="92">
        <f t="shared" si="238"/>
        <v>-3.4638958368304884E-14</v>
      </c>
      <c r="AV450" s="92">
        <f t="shared" si="238"/>
        <v>-3.4638958368304884E-14</v>
      </c>
      <c r="AW450" s="92">
        <f t="shared" si="238"/>
        <v>-3.4638958368304884E-14</v>
      </c>
      <c r="AX450" s="92">
        <f t="shared" si="238"/>
        <v>-3.4638958368304884E-14</v>
      </c>
      <c r="AY450" s="92">
        <f t="shared" si="238"/>
        <v>-3.4638958368304884E-14</v>
      </c>
      <c r="AZ450" s="92">
        <f t="shared" si="238"/>
        <v>-3.4638958368304884E-14</v>
      </c>
      <c r="BA450" s="92">
        <f t="shared" si="238"/>
        <v>-3.4638958368304884E-14</v>
      </c>
      <c r="BB450" s="92">
        <f t="shared" si="238"/>
        <v>-3.4638958368304884E-14</v>
      </c>
      <c r="BC450" s="92">
        <f t="shared" si="238"/>
        <v>-3.4638958368304884E-14</v>
      </c>
      <c r="BD450" s="92">
        <f t="shared" si="238"/>
        <v>-3.4638958368304884E-14</v>
      </c>
      <c r="BE450" s="92">
        <f t="shared" si="238"/>
        <v>-3.4638958368304884E-14</v>
      </c>
      <c r="BF450" s="92">
        <f t="shared" si="238"/>
        <v>-3.4638958368304884E-14</v>
      </c>
      <c r="BG450" s="92">
        <f t="shared" si="238"/>
        <v>-3.4638958368304884E-14</v>
      </c>
      <c r="BH450" s="92">
        <f t="shared" si="238"/>
        <v>-3.4638958368304884E-14</v>
      </c>
    </row>
    <row r="451" spans="1:61" x14ac:dyDescent="0.25">
      <c r="A451" s="197"/>
      <c r="B451" s="197"/>
    </row>
    <row r="452" spans="1:61" x14ac:dyDescent="0.25">
      <c r="A452" s="197" t="s">
        <v>115</v>
      </c>
      <c r="B452" s="197"/>
      <c r="G452" s="83">
        <f>G450</f>
        <v>17.935674110014496</v>
      </c>
      <c r="H452" s="83">
        <f>H450</f>
        <v>28.469681592616595</v>
      </c>
      <c r="I452" s="83">
        <f>I450</f>
        <v>53.139647426857103</v>
      </c>
      <c r="J452" s="83">
        <f>J450</f>
        <v>63.046655424297597</v>
      </c>
      <c r="K452" s="83">
        <f t="shared" ref="K452:BH452" si="239">K450</f>
        <v>82.661183421738087</v>
      </c>
      <c r="L452" s="83">
        <f t="shared" si="239"/>
        <v>95.87635141917859</v>
      </c>
      <c r="M452" s="83">
        <f t="shared" si="239"/>
        <v>129.7151994166191</v>
      </c>
      <c r="N452" s="83">
        <f t="shared" si="239"/>
        <v>124.1940474140596</v>
      </c>
      <c r="O452" s="83">
        <f t="shared" si="239"/>
        <v>118.67289541150009</v>
      </c>
      <c r="P452" s="83">
        <f t="shared" si="239"/>
        <v>113.15174340894059</v>
      </c>
      <c r="Q452" s="83">
        <f t="shared" si="239"/>
        <v>107.63059140638109</v>
      </c>
      <c r="R452" s="83">
        <f t="shared" si="239"/>
        <v>102.10943940382158</v>
      </c>
      <c r="S452" s="83">
        <f t="shared" si="239"/>
        <v>96.588287401262079</v>
      </c>
      <c r="T452" s="83">
        <f t="shared" si="239"/>
        <v>91.067135398702575</v>
      </c>
      <c r="U452" s="83">
        <f t="shared" si="239"/>
        <v>85.545983396143072</v>
      </c>
      <c r="V452" s="83">
        <f t="shared" si="239"/>
        <v>80.024831393583568</v>
      </c>
      <c r="W452" s="83">
        <f t="shared" si="239"/>
        <v>74.503679391024065</v>
      </c>
      <c r="X452" s="83">
        <f t="shared" si="239"/>
        <v>68.982527388464561</v>
      </c>
      <c r="Y452" s="83">
        <f t="shared" si="239"/>
        <v>63.461375385905065</v>
      </c>
      <c r="Z452" s="83">
        <f t="shared" si="239"/>
        <v>57.940223383345568</v>
      </c>
      <c r="AA452" s="83">
        <f t="shared" si="239"/>
        <v>52.419071380786072</v>
      </c>
      <c r="AB452" s="83">
        <f t="shared" si="239"/>
        <v>46.897919378226575</v>
      </c>
      <c r="AC452" s="83">
        <f t="shared" si="239"/>
        <v>41.376767375667079</v>
      </c>
      <c r="AD452" s="83">
        <f t="shared" si="239"/>
        <v>35.855615373107582</v>
      </c>
      <c r="AE452" s="83">
        <f t="shared" si="239"/>
        <v>30.334463370548082</v>
      </c>
      <c r="AF452" s="83">
        <f t="shared" si="239"/>
        <v>24.813311367988582</v>
      </c>
      <c r="AG452" s="83">
        <f t="shared" si="239"/>
        <v>19.292159365429082</v>
      </c>
      <c r="AH452" s="83">
        <f t="shared" si="239"/>
        <v>13.771007362869582</v>
      </c>
      <c r="AI452" s="83">
        <f t="shared" si="239"/>
        <v>8.2498553603100824</v>
      </c>
      <c r="AJ452" s="83">
        <f t="shared" si="239"/>
        <v>2.7287033577505833</v>
      </c>
      <c r="AK452" s="83">
        <f t="shared" si="239"/>
        <v>-3.4638958368304884E-14</v>
      </c>
      <c r="AL452" s="83">
        <f t="shared" si="239"/>
        <v>-3.4638958368304884E-14</v>
      </c>
      <c r="AM452" s="83">
        <f t="shared" si="239"/>
        <v>-3.4638958368304884E-14</v>
      </c>
      <c r="AN452" s="83">
        <f t="shared" si="239"/>
        <v>-3.4638958368304884E-14</v>
      </c>
      <c r="AO452" s="83">
        <f t="shared" si="239"/>
        <v>-3.4638958368304884E-14</v>
      </c>
      <c r="AP452" s="83">
        <f t="shared" si="239"/>
        <v>-3.4638958368304884E-14</v>
      </c>
      <c r="AQ452" s="83">
        <f t="shared" si="239"/>
        <v>-3.4638958368304884E-14</v>
      </c>
      <c r="AR452" s="83">
        <f t="shared" si="239"/>
        <v>-3.4638958368304884E-14</v>
      </c>
      <c r="AS452" s="83">
        <f t="shared" si="239"/>
        <v>-3.4638958368304884E-14</v>
      </c>
      <c r="AT452" s="83">
        <f t="shared" si="239"/>
        <v>-3.4638958368304884E-14</v>
      </c>
      <c r="AU452" s="83">
        <f t="shared" si="239"/>
        <v>-3.4638958368304884E-14</v>
      </c>
      <c r="AV452" s="83">
        <f t="shared" si="239"/>
        <v>-3.4638958368304884E-14</v>
      </c>
      <c r="AW452" s="83">
        <f t="shared" si="239"/>
        <v>-3.4638958368304884E-14</v>
      </c>
      <c r="AX452" s="83">
        <f t="shared" si="239"/>
        <v>-3.4638958368304884E-14</v>
      </c>
      <c r="AY452" s="83">
        <f t="shared" si="239"/>
        <v>-3.4638958368304884E-14</v>
      </c>
      <c r="AZ452" s="83">
        <f t="shared" si="239"/>
        <v>-3.4638958368304884E-14</v>
      </c>
      <c r="BA452" s="83">
        <f t="shared" si="239"/>
        <v>-3.4638958368304884E-14</v>
      </c>
      <c r="BB452" s="83">
        <f t="shared" si="239"/>
        <v>-3.4638958368304884E-14</v>
      </c>
      <c r="BC452" s="83">
        <f t="shared" si="239"/>
        <v>-3.4638958368304884E-14</v>
      </c>
      <c r="BD452" s="83">
        <f t="shared" si="239"/>
        <v>-3.4638958368304884E-14</v>
      </c>
      <c r="BE452" s="83">
        <f t="shared" si="239"/>
        <v>-3.4638958368304884E-14</v>
      </c>
      <c r="BF452" s="83">
        <f t="shared" si="239"/>
        <v>-3.4638958368304884E-14</v>
      </c>
      <c r="BG452" s="83">
        <f t="shared" si="239"/>
        <v>-3.4638958368304884E-14</v>
      </c>
      <c r="BH452" s="83">
        <f t="shared" si="239"/>
        <v>-3.4638958368304884E-14</v>
      </c>
    </row>
    <row r="453" spans="1:61" x14ac:dyDescent="0.25">
      <c r="A453" s="200" t="s">
        <v>133</v>
      </c>
      <c r="B453" s="200"/>
      <c r="C453" s="61">
        <f>$C$97</f>
        <v>2</v>
      </c>
      <c r="D453" s="189"/>
      <c r="G453" s="83">
        <f t="shared" ref="G453:BH453" ca="1" si="240">SUM(OFFSET(G452,0,0,1,-MIN($C453,G$91+1)))/$C453</f>
        <v>8.9678370550072479</v>
      </c>
      <c r="H453" s="83">
        <f t="shared" ca="1" si="240"/>
        <v>23.202677851315546</v>
      </c>
      <c r="I453" s="83">
        <f t="shared" ca="1" si="240"/>
        <v>40.804664509736853</v>
      </c>
      <c r="J453" s="83">
        <f t="shared" ca="1" si="240"/>
        <v>58.093151425577346</v>
      </c>
      <c r="K453" s="83">
        <f t="shared" ca="1" si="240"/>
        <v>72.853919423017842</v>
      </c>
      <c r="L453" s="83">
        <f t="shared" ca="1" si="240"/>
        <v>89.268767420458346</v>
      </c>
      <c r="M453" s="83">
        <f t="shared" ca="1" si="240"/>
        <v>112.79577541789885</v>
      </c>
      <c r="N453" s="83">
        <f t="shared" ca="1" si="240"/>
        <v>126.95462341533934</v>
      </c>
      <c r="O453" s="83">
        <f t="shared" ca="1" si="240"/>
        <v>121.43347141277985</v>
      </c>
      <c r="P453" s="83">
        <f t="shared" ca="1" si="240"/>
        <v>115.91231941022033</v>
      </c>
      <c r="Q453" s="83">
        <f t="shared" ca="1" si="240"/>
        <v>110.39116740766084</v>
      </c>
      <c r="R453" s="83">
        <f t="shared" ca="1" si="240"/>
        <v>104.87001540510133</v>
      </c>
      <c r="S453" s="83">
        <f t="shared" ca="1" si="240"/>
        <v>99.348863402541838</v>
      </c>
      <c r="T453" s="83">
        <f t="shared" ca="1" si="240"/>
        <v>93.82771139998232</v>
      </c>
      <c r="U453" s="83">
        <f t="shared" ca="1" si="240"/>
        <v>88.306559397422831</v>
      </c>
      <c r="V453" s="83">
        <f t="shared" ca="1" si="240"/>
        <v>82.785407394863313</v>
      </c>
      <c r="W453" s="83">
        <f t="shared" ca="1" si="240"/>
        <v>77.264255392303824</v>
      </c>
      <c r="X453" s="83">
        <f t="shared" ca="1" si="240"/>
        <v>71.743103389744306</v>
      </c>
      <c r="Y453" s="83">
        <f t="shared" ca="1" si="240"/>
        <v>66.221951387184816</v>
      </c>
      <c r="Z453" s="83">
        <f t="shared" ca="1" si="240"/>
        <v>60.700799384625313</v>
      </c>
      <c r="AA453" s="83">
        <f t="shared" ca="1" si="240"/>
        <v>55.179647382065824</v>
      </c>
      <c r="AB453" s="83">
        <f t="shared" ca="1" si="240"/>
        <v>49.65849537950632</v>
      </c>
      <c r="AC453" s="83">
        <f t="shared" ca="1" si="240"/>
        <v>44.137343376946831</v>
      </c>
      <c r="AD453" s="83">
        <f t="shared" ca="1" si="240"/>
        <v>38.616191374387327</v>
      </c>
      <c r="AE453" s="83">
        <f t="shared" ca="1" si="240"/>
        <v>33.095039371827831</v>
      </c>
      <c r="AF453" s="83">
        <f t="shared" ca="1" si="240"/>
        <v>27.573887369268334</v>
      </c>
      <c r="AG453" s="83">
        <f t="shared" ca="1" si="240"/>
        <v>22.052735366708831</v>
      </c>
      <c r="AH453" s="83">
        <f t="shared" ca="1" si="240"/>
        <v>16.531583364149334</v>
      </c>
      <c r="AI453" s="83">
        <f t="shared" ca="1" si="240"/>
        <v>11.010431361589832</v>
      </c>
      <c r="AJ453" s="83">
        <f t="shared" ca="1" si="240"/>
        <v>5.4892793590303324</v>
      </c>
      <c r="AK453" s="83">
        <f t="shared" ca="1" si="240"/>
        <v>1.3643516788752743</v>
      </c>
      <c r="AL453" s="83">
        <f t="shared" ca="1" si="240"/>
        <v>-3.4638958368304884E-14</v>
      </c>
      <c r="AM453" s="83">
        <f t="shared" ca="1" si="240"/>
        <v>-3.4638958368304884E-14</v>
      </c>
      <c r="AN453" s="83">
        <f t="shared" ca="1" si="240"/>
        <v>-3.4638958368304884E-14</v>
      </c>
      <c r="AO453" s="83">
        <f t="shared" ca="1" si="240"/>
        <v>-3.4638958368304884E-14</v>
      </c>
      <c r="AP453" s="83">
        <f t="shared" ca="1" si="240"/>
        <v>-3.4638958368304884E-14</v>
      </c>
      <c r="AQ453" s="83">
        <f t="shared" ca="1" si="240"/>
        <v>-3.4638958368304884E-14</v>
      </c>
      <c r="AR453" s="83">
        <f t="shared" ca="1" si="240"/>
        <v>-3.4638958368304884E-14</v>
      </c>
      <c r="AS453" s="83">
        <f t="shared" ca="1" si="240"/>
        <v>-3.4638958368304884E-14</v>
      </c>
      <c r="AT453" s="83">
        <f t="shared" ca="1" si="240"/>
        <v>-3.4638958368304884E-14</v>
      </c>
      <c r="AU453" s="83">
        <f t="shared" ca="1" si="240"/>
        <v>-3.4638958368304884E-14</v>
      </c>
      <c r="AV453" s="83">
        <f t="shared" ca="1" si="240"/>
        <v>-3.4638958368304884E-14</v>
      </c>
      <c r="AW453" s="83">
        <f t="shared" ca="1" si="240"/>
        <v>-3.4638958368304884E-14</v>
      </c>
      <c r="AX453" s="83">
        <f t="shared" ca="1" si="240"/>
        <v>-3.4638958368304884E-14</v>
      </c>
      <c r="AY453" s="83">
        <f t="shared" ca="1" si="240"/>
        <v>-3.4638958368304884E-14</v>
      </c>
      <c r="AZ453" s="83">
        <f t="shared" ca="1" si="240"/>
        <v>-3.4638958368304884E-14</v>
      </c>
      <c r="BA453" s="83">
        <f t="shared" ca="1" si="240"/>
        <v>-3.4638958368304884E-14</v>
      </c>
      <c r="BB453" s="83">
        <f t="shared" ca="1" si="240"/>
        <v>-3.4638958368304884E-14</v>
      </c>
      <c r="BC453" s="83">
        <f t="shared" ca="1" si="240"/>
        <v>-3.4638958368304884E-14</v>
      </c>
      <c r="BD453" s="83">
        <f t="shared" ca="1" si="240"/>
        <v>-3.4638958368304884E-14</v>
      </c>
      <c r="BE453" s="83">
        <f t="shared" ca="1" si="240"/>
        <v>-3.4638958368304884E-14</v>
      </c>
      <c r="BF453" s="83">
        <f t="shared" ca="1" si="240"/>
        <v>-3.4638958368304884E-14</v>
      </c>
      <c r="BG453" s="83">
        <f t="shared" ca="1" si="240"/>
        <v>-3.4638958368304884E-14</v>
      </c>
      <c r="BH453" s="83">
        <f t="shared" ca="1" si="240"/>
        <v>-3.4638958368304884E-14</v>
      </c>
    </row>
    <row r="454" spans="1:61" x14ac:dyDescent="0.25">
      <c r="A454" s="200" t="s">
        <v>140</v>
      </c>
      <c r="B454" s="200"/>
      <c r="C454" s="147">
        <f>$C$98</f>
        <v>0.46</v>
      </c>
      <c r="G454" s="83">
        <f t="shared" ref="G454:BG455" ca="1" si="241">G453*$C454</f>
        <v>4.1252050453033346</v>
      </c>
      <c r="H454" s="83">
        <f t="shared" ca="1" si="241"/>
        <v>10.673231811605152</v>
      </c>
      <c r="I454" s="83">
        <f t="shared" ca="1" si="241"/>
        <v>18.770145674478954</v>
      </c>
      <c r="J454" s="83">
        <f t="shared" ca="1" si="241"/>
        <v>26.722849655765579</v>
      </c>
      <c r="K454" s="83">
        <f t="shared" ca="1" si="241"/>
        <v>33.512802934588208</v>
      </c>
      <c r="L454" s="83">
        <f t="shared" ca="1" si="241"/>
        <v>41.063633013410843</v>
      </c>
      <c r="M454" s="83">
        <f t="shared" ca="1" si="241"/>
        <v>51.886056692233474</v>
      </c>
      <c r="N454" s="83">
        <f t="shared" ca="1" si="241"/>
        <v>58.399126771056096</v>
      </c>
      <c r="O454" s="83">
        <f t="shared" ca="1" si="241"/>
        <v>55.859396849878735</v>
      </c>
      <c r="P454" s="83">
        <f t="shared" ca="1" si="241"/>
        <v>53.319666928701359</v>
      </c>
      <c r="Q454" s="83">
        <f t="shared" ca="1" si="241"/>
        <v>50.779937007523991</v>
      </c>
      <c r="R454" s="83">
        <f t="shared" ca="1" si="241"/>
        <v>48.240207086346615</v>
      </c>
      <c r="S454" s="83">
        <f t="shared" ca="1" si="241"/>
        <v>45.700477165169247</v>
      </c>
      <c r="T454" s="83">
        <f t="shared" ca="1" si="241"/>
        <v>43.160747243991871</v>
      </c>
      <c r="U454" s="83">
        <f t="shared" ca="1" si="241"/>
        <v>40.621017322814502</v>
      </c>
      <c r="V454" s="83">
        <f t="shared" ca="1" si="241"/>
        <v>38.081287401637127</v>
      </c>
      <c r="W454" s="83">
        <f t="shared" ca="1" si="241"/>
        <v>35.541557480459758</v>
      </c>
      <c r="X454" s="83">
        <f t="shared" ca="1" si="241"/>
        <v>33.001827559282383</v>
      </c>
      <c r="Y454" s="83">
        <f t="shared" ca="1" si="241"/>
        <v>30.462097638105018</v>
      </c>
      <c r="Z454" s="83">
        <f t="shared" ca="1" si="241"/>
        <v>27.922367716927646</v>
      </c>
      <c r="AA454" s="83">
        <f t="shared" ca="1" si="241"/>
        <v>25.382637795750281</v>
      </c>
      <c r="AB454" s="83">
        <f t="shared" ca="1" si="241"/>
        <v>22.842907874572909</v>
      </c>
      <c r="AC454" s="83">
        <f t="shared" ca="1" si="241"/>
        <v>20.303177953395544</v>
      </c>
      <c r="AD454" s="83">
        <f t="shared" ca="1" si="241"/>
        <v>17.763448032218172</v>
      </c>
      <c r="AE454" s="83">
        <f t="shared" ca="1" si="241"/>
        <v>15.223718111040803</v>
      </c>
      <c r="AF454" s="83">
        <f t="shared" ca="1" si="241"/>
        <v>12.683988189863435</v>
      </c>
      <c r="AG454" s="83">
        <f t="shared" ca="1" si="241"/>
        <v>10.144258268686063</v>
      </c>
      <c r="AH454" s="83">
        <f t="shared" ca="1" si="241"/>
        <v>7.604528347508694</v>
      </c>
      <c r="AI454" s="83">
        <f t="shared" ca="1" si="241"/>
        <v>5.0647984263313228</v>
      </c>
      <c r="AJ454" s="83">
        <f t="shared" ca="1" si="241"/>
        <v>2.525068505153953</v>
      </c>
      <c r="AK454" s="83">
        <f t="shared" ca="1" si="241"/>
        <v>0.62760177228262626</v>
      </c>
      <c r="AL454" s="83">
        <f t="shared" ca="1" si="241"/>
        <v>-1.5933920849420248E-14</v>
      </c>
      <c r="AM454" s="83">
        <f t="shared" ca="1" si="241"/>
        <v>-1.5933920849420248E-14</v>
      </c>
      <c r="AN454" s="83">
        <f t="shared" ca="1" si="241"/>
        <v>-1.5933920849420248E-14</v>
      </c>
      <c r="AO454" s="83">
        <f t="shared" ca="1" si="241"/>
        <v>-1.5933920849420248E-14</v>
      </c>
      <c r="AP454" s="83">
        <f t="shared" ca="1" si="241"/>
        <v>-1.5933920849420248E-14</v>
      </c>
      <c r="AQ454" s="83">
        <f t="shared" ca="1" si="241"/>
        <v>-1.5933920849420248E-14</v>
      </c>
      <c r="AR454" s="83">
        <f t="shared" ca="1" si="241"/>
        <v>-1.5933920849420248E-14</v>
      </c>
      <c r="AS454" s="83">
        <f t="shared" ca="1" si="241"/>
        <v>-1.5933920849420248E-14</v>
      </c>
      <c r="AT454" s="83">
        <f t="shared" ca="1" si="241"/>
        <v>-1.5933920849420248E-14</v>
      </c>
      <c r="AU454" s="83">
        <f t="shared" ca="1" si="241"/>
        <v>-1.5933920849420248E-14</v>
      </c>
      <c r="AV454" s="83">
        <f t="shared" ca="1" si="241"/>
        <v>-1.5933920849420248E-14</v>
      </c>
      <c r="AW454" s="83">
        <f t="shared" ca="1" si="241"/>
        <v>-1.5933920849420248E-14</v>
      </c>
      <c r="AX454" s="83">
        <f t="shared" ca="1" si="241"/>
        <v>-1.5933920849420248E-14</v>
      </c>
      <c r="AY454" s="83">
        <f t="shared" ca="1" si="241"/>
        <v>-1.5933920849420248E-14</v>
      </c>
      <c r="AZ454" s="83">
        <f t="shared" ca="1" si="241"/>
        <v>-1.5933920849420248E-14</v>
      </c>
      <c r="BA454" s="83">
        <f t="shared" ca="1" si="241"/>
        <v>-1.5933920849420248E-14</v>
      </c>
      <c r="BB454" s="83">
        <f t="shared" ca="1" si="241"/>
        <v>-1.5933920849420248E-14</v>
      </c>
      <c r="BC454" s="83">
        <f t="shared" ca="1" si="241"/>
        <v>-1.5933920849420248E-14</v>
      </c>
      <c r="BD454" s="83">
        <f t="shared" ca="1" si="241"/>
        <v>-1.5933920849420248E-14</v>
      </c>
      <c r="BE454" s="83">
        <f t="shared" ca="1" si="241"/>
        <v>-1.5933920849420248E-14</v>
      </c>
      <c r="BF454" s="83">
        <f t="shared" ca="1" si="241"/>
        <v>-1.5933920849420248E-14</v>
      </c>
      <c r="BG454" s="83">
        <f t="shared" ca="1" si="241"/>
        <v>-1.5933920849420248E-14</v>
      </c>
      <c r="BH454" s="83">
        <f ca="1">BH453*$C454</f>
        <v>-1.5933920849420248E-14</v>
      </c>
    </row>
    <row r="455" spans="1:61" x14ac:dyDescent="0.25">
      <c r="A455" s="200" t="s">
        <v>141</v>
      </c>
      <c r="B455" s="200"/>
      <c r="C455" s="147">
        <f>$C$99</f>
        <v>0.115</v>
      </c>
      <c r="G455" s="83">
        <f t="shared" ca="1" si="241"/>
        <v>0.47439858020988351</v>
      </c>
      <c r="H455" s="83">
        <f t="shared" ca="1" si="241"/>
        <v>1.2274216583345925</v>
      </c>
      <c r="I455" s="83">
        <f t="shared" ca="1" si="241"/>
        <v>2.1585667525650796</v>
      </c>
      <c r="J455" s="83">
        <f t="shared" ca="1" si="241"/>
        <v>3.0731277104130417</v>
      </c>
      <c r="K455" s="83">
        <f t="shared" ca="1" si="241"/>
        <v>3.8539723374776442</v>
      </c>
      <c r="L455" s="83">
        <f t="shared" ca="1" si="241"/>
        <v>4.7223177965422476</v>
      </c>
      <c r="M455" s="83">
        <f t="shared" ca="1" si="241"/>
        <v>5.9668965196068502</v>
      </c>
      <c r="N455" s="83">
        <f t="shared" ca="1" si="241"/>
        <v>6.7158995786714515</v>
      </c>
      <c r="O455" s="83">
        <f t="shared" ca="1" si="241"/>
        <v>6.4238306377360548</v>
      </c>
      <c r="P455" s="83">
        <f t="shared" ca="1" si="241"/>
        <v>6.1317616968006563</v>
      </c>
      <c r="Q455" s="83">
        <f t="shared" ca="1" si="241"/>
        <v>5.8396927558652596</v>
      </c>
      <c r="R455" s="83">
        <f t="shared" ca="1" si="241"/>
        <v>5.5476238149298611</v>
      </c>
      <c r="S455" s="83">
        <f t="shared" ca="1" si="241"/>
        <v>5.2555548739944635</v>
      </c>
      <c r="T455" s="83">
        <f t="shared" ca="1" si="241"/>
        <v>4.963485933059065</v>
      </c>
      <c r="U455" s="83">
        <f t="shared" ca="1" si="241"/>
        <v>4.6714169921236683</v>
      </c>
      <c r="V455" s="83">
        <f t="shared" ca="1" si="241"/>
        <v>4.3793480511882699</v>
      </c>
      <c r="W455" s="83">
        <f t="shared" ca="1" si="241"/>
        <v>4.0872791102528723</v>
      </c>
      <c r="X455" s="83">
        <f t="shared" ca="1" si="241"/>
        <v>3.7952101693174742</v>
      </c>
      <c r="Y455" s="83">
        <f t="shared" ca="1" si="241"/>
        <v>3.5031412283820771</v>
      </c>
      <c r="Z455" s="83">
        <f t="shared" ca="1" si="241"/>
        <v>3.2110722874466795</v>
      </c>
      <c r="AA455" s="83">
        <f t="shared" ca="1" si="241"/>
        <v>2.9190033465112823</v>
      </c>
      <c r="AB455" s="83">
        <f t="shared" ca="1" si="241"/>
        <v>2.6269344055758848</v>
      </c>
      <c r="AC455" s="83">
        <f t="shared" ca="1" si="241"/>
        <v>2.3348654646404876</v>
      </c>
      <c r="AD455" s="83">
        <f t="shared" ca="1" si="241"/>
        <v>2.04279652370509</v>
      </c>
      <c r="AE455" s="83">
        <f t="shared" ca="1" si="241"/>
        <v>1.7507275827696924</v>
      </c>
      <c r="AF455" s="83">
        <f t="shared" ca="1" si="241"/>
        <v>1.4586586418342951</v>
      </c>
      <c r="AG455" s="83">
        <f t="shared" ca="1" si="241"/>
        <v>1.1665897008988972</v>
      </c>
      <c r="AH455" s="83">
        <f t="shared" ca="1" si="241"/>
        <v>0.87452075996349987</v>
      </c>
      <c r="AI455" s="83">
        <f t="shared" ca="1" si="241"/>
        <v>0.58245181902810217</v>
      </c>
      <c r="AJ455" s="83">
        <f t="shared" ca="1" si="241"/>
        <v>0.29038287809270463</v>
      </c>
      <c r="AK455" s="83">
        <f t="shared" ca="1" si="241"/>
        <v>7.2174203812502016E-2</v>
      </c>
      <c r="AL455" s="83">
        <f t="shared" ca="1" si="241"/>
        <v>-1.8324008976833287E-15</v>
      </c>
      <c r="AM455" s="83">
        <f t="shared" ca="1" si="241"/>
        <v>-1.8324008976833287E-15</v>
      </c>
      <c r="AN455" s="83">
        <f t="shared" ca="1" si="241"/>
        <v>-1.8324008976833287E-15</v>
      </c>
      <c r="AO455" s="83">
        <f t="shared" ca="1" si="241"/>
        <v>-1.8324008976833287E-15</v>
      </c>
      <c r="AP455" s="83">
        <f t="shared" ca="1" si="241"/>
        <v>-1.8324008976833287E-15</v>
      </c>
      <c r="AQ455" s="83">
        <f t="shared" ca="1" si="241"/>
        <v>-1.8324008976833287E-15</v>
      </c>
      <c r="AR455" s="83">
        <f t="shared" ca="1" si="241"/>
        <v>-1.8324008976833287E-15</v>
      </c>
      <c r="AS455" s="83">
        <f t="shared" ca="1" si="241"/>
        <v>-1.8324008976833287E-15</v>
      </c>
      <c r="AT455" s="83">
        <f t="shared" ca="1" si="241"/>
        <v>-1.8324008976833287E-15</v>
      </c>
      <c r="AU455" s="83">
        <f t="shared" ca="1" si="241"/>
        <v>-1.8324008976833287E-15</v>
      </c>
      <c r="AV455" s="83">
        <f t="shared" ca="1" si="241"/>
        <v>-1.8324008976833287E-15</v>
      </c>
      <c r="AW455" s="83">
        <f t="shared" ca="1" si="241"/>
        <v>-1.8324008976833287E-15</v>
      </c>
      <c r="AX455" s="83">
        <f t="shared" ca="1" si="241"/>
        <v>-1.8324008976833287E-15</v>
      </c>
      <c r="AY455" s="83">
        <f t="shared" ca="1" si="241"/>
        <v>-1.8324008976833287E-15</v>
      </c>
      <c r="AZ455" s="83">
        <f t="shared" ca="1" si="241"/>
        <v>-1.8324008976833287E-15</v>
      </c>
      <c r="BA455" s="83">
        <f t="shared" ca="1" si="241"/>
        <v>-1.8324008976833287E-15</v>
      </c>
      <c r="BB455" s="83">
        <f t="shared" ca="1" si="241"/>
        <v>-1.8324008976833287E-15</v>
      </c>
      <c r="BC455" s="83">
        <f t="shared" ca="1" si="241"/>
        <v>-1.8324008976833287E-15</v>
      </c>
      <c r="BD455" s="83">
        <f t="shared" ca="1" si="241"/>
        <v>-1.8324008976833287E-15</v>
      </c>
      <c r="BE455" s="83">
        <f t="shared" ca="1" si="241"/>
        <v>-1.8324008976833287E-15</v>
      </c>
      <c r="BF455" s="83">
        <f t="shared" ca="1" si="241"/>
        <v>-1.8324008976833287E-15</v>
      </c>
      <c r="BG455" s="83">
        <f t="shared" ca="1" si="241"/>
        <v>-1.8324008976833287E-15</v>
      </c>
      <c r="BH455" s="83">
        <f ca="1">BH454*$C455</f>
        <v>-1.8324008976833287E-15</v>
      </c>
    </row>
    <row r="457" spans="1:61" x14ac:dyDescent="0.25">
      <c r="A457" s="196" t="str">
        <f>A$36</f>
        <v>Steam Sites</v>
      </c>
      <c r="B457" s="196"/>
    </row>
    <row r="458" spans="1:61" x14ac:dyDescent="0.25">
      <c r="A458" s="197" t="s">
        <v>132</v>
      </c>
      <c r="B458" s="197"/>
      <c r="G458" s="171">
        <f>G$96</f>
        <v>0.95</v>
      </c>
      <c r="H458" s="171">
        <f t="shared" ref="H458:M458" si="242">H$96</f>
        <v>0.98</v>
      </c>
      <c r="I458" s="171">
        <f t="shared" si="242"/>
        <v>0.96</v>
      </c>
      <c r="J458" s="171">
        <f t="shared" si="242"/>
        <v>0.96</v>
      </c>
      <c r="K458" s="171">
        <f t="shared" si="242"/>
        <v>0.96</v>
      </c>
      <c r="L458" s="171">
        <f t="shared" si="242"/>
        <v>0.96</v>
      </c>
      <c r="M458" s="171">
        <f t="shared" si="242"/>
        <v>0.96</v>
      </c>
      <c r="N458" s="171"/>
    </row>
    <row r="459" spans="1:61" x14ac:dyDescent="0.25">
      <c r="A459" s="197" t="s">
        <v>109</v>
      </c>
      <c r="B459" s="197"/>
      <c r="D459" s="144">
        <f>SUM(G459:N459)</f>
        <v>361.56950790939993</v>
      </c>
      <c r="G459" s="144">
        <f>G$36*G458</f>
        <v>36.965017768999999</v>
      </c>
      <c r="H459" s="144">
        <f t="shared" ref="H459:N459" si="243">H$36*H458</f>
        <v>55.650375157999996</v>
      </c>
      <c r="I459" s="144">
        <f t="shared" si="243"/>
        <v>38.554114982400002</v>
      </c>
      <c r="J459" s="144">
        <f t="shared" si="243"/>
        <v>66.239999999999995</v>
      </c>
      <c r="K459" s="144">
        <f t="shared" si="243"/>
        <v>41.28</v>
      </c>
      <c r="L459" s="144">
        <f t="shared" si="243"/>
        <v>63.36</v>
      </c>
      <c r="M459" s="144">
        <f t="shared" si="243"/>
        <v>59.519999999999996</v>
      </c>
      <c r="N459" s="144">
        <f t="shared" si="243"/>
        <v>0</v>
      </c>
    </row>
    <row r="460" spans="1:61" x14ac:dyDescent="0.25">
      <c r="A460" s="197" t="s">
        <v>110</v>
      </c>
      <c r="B460" s="197"/>
      <c r="G460" s="144">
        <f t="shared" ref="G460:N460" si="244">+F460+G459</f>
        <v>36.965017768999999</v>
      </c>
      <c r="H460" s="144">
        <f t="shared" si="244"/>
        <v>92.615392926999988</v>
      </c>
      <c r="I460" s="144">
        <f t="shared" si="244"/>
        <v>131.16950790939998</v>
      </c>
      <c r="J460" s="144">
        <f t="shared" si="244"/>
        <v>197.40950790939996</v>
      </c>
      <c r="K460" s="144">
        <f t="shared" si="244"/>
        <v>238.68950790939996</v>
      </c>
      <c r="L460" s="144">
        <f t="shared" si="244"/>
        <v>302.04950790939995</v>
      </c>
      <c r="M460" s="144">
        <f t="shared" si="244"/>
        <v>361.56950790939993</v>
      </c>
      <c r="N460" s="144">
        <f t="shared" si="244"/>
        <v>361.56950790939993</v>
      </c>
    </row>
    <row r="461" spans="1:61" x14ac:dyDescent="0.25">
      <c r="A461" s="197"/>
      <c r="B461" s="197"/>
    </row>
    <row r="462" spans="1:61" x14ac:dyDescent="0.25">
      <c r="A462" s="198" t="s">
        <v>111</v>
      </c>
      <c r="B462" s="198"/>
      <c r="G462" s="144">
        <f t="shared" ref="G462:BH462" si="245">F465</f>
        <v>0</v>
      </c>
      <c r="H462" s="144">
        <f t="shared" si="245"/>
        <v>35.597312111546998</v>
      </c>
      <c r="I462" s="144">
        <f t="shared" si="245"/>
        <v>87.820917731247988</v>
      </c>
      <c r="J462" s="144">
        <f t="shared" si="245"/>
        <v>121.52176092100018</v>
      </c>
      <c r="K462" s="144">
        <f t="shared" si="245"/>
        <v>180.4576091283524</v>
      </c>
      <c r="L462" s="144">
        <f t="shared" si="245"/>
        <v>212.9060973357046</v>
      </c>
      <c r="M462" s="144">
        <f t="shared" si="245"/>
        <v>265.09026554305683</v>
      </c>
      <c r="N462" s="144">
        <f t="shared" si="245"/>
        <v>311.23219375040901</v>
      </c>
      <c r="O462" s="144">
        <f t="shared" si="245"/>
        <v>297.85412195776121</v>
      </c>
      <c r="P462" s="144">
        <f t="shared" si="245"/>
        <v>284.47605016511341</v>
      </c>
      <c r="Q462" s="144">
        <f t="shared" si="245"/>
        <v>271.0979783724656</v>
      </c>
      <c r="R462" s="144">
        <f t="shared" si="245"/>
        <v>257.7199065798178</v>
      </c>
      <c r="S462" s="144">
        <f t="shared" si="245"/>
        <v>244.34183478717</v>
      </c>
      <c r="T462" s="144">
        <f t="shared" si="245"/>
        <v>230.9637629945222</v>
      </c>
      <c r="U462" s="144">
        <f t="shared" si="245"/>
        <v>217.5856912018744</v>
      </c>
      <c r="V462" s="144">
        <f t="shared" si="245"/>
        <v>204.2076194092266</v>
      </c>
      <c r="W462" s="144">
        <f t="shared" si="245"/>
        <v>190.82954761657879</v>
      </c>
      <c r="X462" s="144">
        <f t="shared" si="245"/>
        <v>177.45147582393099</v>
      </c>
      <c r="Y462" s="144">
        <f t="shared" si="245"/>
        <v>164.07340403128319</v>
      </c>
      <c r="Z462" s="144">
        <f t="shared" si="245"/>
        <v>150.69533223863539</v>
      </c>
      <c r="AA462" s="144">
        <f t="shared" si="245"/>
        <v>137.31726044598759</v>
      </c>
      <c r="AB462" s="144">
        <f t="shared" si="245"/>
        <v>123.93918865333978</v>
      </c>
      <c r="AC462" s="144">
        <f t="shared" si="245"/>
        <v>110.56111686069198</v>
      </c>
      <c r="AD462" s="144">
        <f t="shared" si="245"/>
        <v>97.18304506804418</v>
      </c>
      <c r="AE462" s="144">
        <f t="shared" si="245"/>
        <v>83.804973275396378</v>
      </c>
      <c r="AF462" s="144">
        <f t="shared" si="245"/>
        <v>70.426901482748576</v>
      </c>
      <c r="AG462" s="144">
        <f t="shared" si="245"/>
        <v>57.048829690100781</v>
      </c>
      <c r="AH462" s="144">
        <f t="shared" si="245"/>
        <v>43.670757897452987</v>
      </c>
      <c r="AI462" s="144">
        <f t="shared" si="245"/>
        <v>30.292686104805192</v>
      </c>
      <c r="AJ462" s="144">
        <f t="shared" si="245"/>
        <v>16.914614312157397</v>
      </c>
      <c r="AK462" s="144">
        <f t="shared" si="245"/>
        <v>3.5365425195096005</v>
      </c>
      <c r="AL462" s="144">
        <f t="shared" si="245"/>
        <v>9.0594198809412774E-14</v>
      </c>
      <c r="AM462" s="144">
        <f t="shared" si="245"/>
        <v>9.0594198809412774E-14</v>
      </c>
      <c r="AN462" s="144">
        <f t="shared" si="245"/>
        <v>9.0594198809412774E-14</v>
      </c>
      <c r="AO462" s="144">
        <f t="shared" si="245"/>
        <v>9.0594198809412774E-14</v>
      </c>
      <c r="AP462" s="144">
        <f t="shared" si="245"/>
        <v>9.0594198809412774E-14</v>
      </c>
      <c r="AQ462" s="144">
        <f t="shared" si="245"/>
        <v>9.0594198809412774E-14</v>
      </c>
      <c r="AR462" s="144">
        <f t="shared" si="245"/>
        <v>9.0594198809412774E-14</v>
      </c>
      <c r="AS462" s="144">
        <f t="shared" si="245"/>
        <v>9.0594198809412774E-14</v>
      </c>
      <c r="AT462" s="144">
        <f t="shared" si="245"/>
        <v>9.0594198809412774E-14</v>
      </c>
      <c r="AU462" s="144">
        <f t="shared" si="245"/>
        <v>9.0594198809412774E-14</v>
      </c>
      <c r="AV462" s="144">
        <f t="shared" si="245"/>
        <v>9.0594198809412774E-14</v>
      </c>
      <c r="AW462" s="144">
        <f t="shared" si="245"/>
        <v>9.0594198809412774E-14</v>
      </c>
      <c r="AX462" s="144">
        <f t="shared" si="245"/>
        <v>9.0594198809412774E-14</v>
      </c>
      <c r="AY462" s="144">
        <f t="shared" si="245"/>
        <v>9.0594198809412774E-14</v>
      </c>
      <c r="AZ462" s="144">
        <f t="shared" si="245"/>
        <v>9.0594198809412774E-14</v>
      </c>
      <c r="BA462" s="144">
        <f t="shared" si="245"/>
        <v>9.0594198809412774E-14</v>
      </c>
      <c r="BB462" s="144">
        <f t="shared" si="245"/>
        <v>9.0594198809412774E-14</v>
      </c>
      <c r="BC462" s="144">
        <f t="shared" si="245"/>
        <v>9.0594198809412774E-14</v>
      </c>
      <c r="BD462" s="144">
        <f t="shared" si="245"/>
        <v>9.0594198809412774E-14</v>
      </c>
      <c r="BE462" s="144">
        <f t="shared" si="245"/>
        <v>9.0594198809412774E-14</v>
      </c>
      <c r="BF462" s="144">
        <f t="shared" si="245"/>
        <v>9.0594198809412774E-14</v>
      </c>
      <c r="BG462" s="144">
        <f t="shared" si="245"/>
        <v>9.0594198809412774E-14</v>
      </c>
      <c r="BH462" s="144">
        <f t="shared" si="245"/>
        <v>9.0594198809412774E-14</v>
      </c>
      <c r="BI462" s="144"/>
    </row>
    <row r="463" spans="1:61" x14ac:dyDescent="0.25">
      <c r="A463" s="198" t="s">
        <v>112</v>
      </c>
      <c r="B463" s="198"/>
      <c r="D463" s="144">
        <f>SUM(G463:N463)</f>
        <v>361.56950790939993</v>
      </c>
      <c r="E463" s="144"/>
      <c r="F463" s="144"/>
      <c r="G463" s="144">
        <f>G459</f>
        <v>36.965017768999999</v>
      </c>
      <c r="H463" s="144">
        <f>H459</f>
        <v>55.650375157999996</v>
      </c>
      <c r="I463" s="144">
        <f>I459</f>
        <v>38.554114982400002</v>
      </c>
      <c r="J463" s="144">
        <f t="shared" ref="J463:BH463" si="246">J459</f>
        <v>66.239999999999995</v>
      </c>
      <c r="K463" s="144">
        <f t="shared" si="246"/>
        <v>41.28</v>
      </c>
      <c r="L463" s="144">
        <f t="shared" si="246"/>
        <v>63.36</v>
      </c>
      <c r="M463" s="144">
        <f t="shared" si="246"/>
        <v>59.519999999999996</v>
      </c>
      <c r="N463" s="144">
        <f t="shared" si="246"/>
        <v>0</v>
      </c>
      <c r="O463" s="144">
        <f t="shared" si="246"/>
        <v>0</v>
      </c>
      <c r="P463" s="144">
        <f t="shared" si="246"/>
        <v>0</v>
      </c>
      <c r="Q463" s="144">
        <f t="shared" si="246"/>
        <v>0</v>
      </c>
      <c r="R463" s="144">
        <f t="shared" si="246"/>
        <v>0</v>
      </c>
      <c r="S463" s="144">
        <f t="shared" si="246"/>
        <v>0</v>
      </c>
      <c r="T463" s="144">
        <f t="shared" si="246"/>
        <v>0</v>
      </c>
      <c r="U463" s="144">
        <f t="shared" si="246"/>
        <v>0</v>
      </c>
      <c r="V463" s="144">
        <f t="shared" si="246"/>
        <v>0</v>
      </c>
      <c r="W463" s="144">
        <f t="shared" si="246"/>
        <v>0</v>
      </c>
      <c r="X463" s="144">
        <f t="shared" si="246"/>
        <v>0</v>
      </c>
      <c r="Y463" s="144">
        <f t="shared" si="246"/>
        <v>0</v>
      </c>
      <c r="Z463" s="144">
        <f t="shared" si="246"/>
        <v>0</v>
      </c>
      <c r="AA463" s="144">
        <f t="shared" si="246"/>
        <v>0</v>
      </c>
      <c r="AB463" s="144">
        <f t="shared" si="246"/>
        <v>0</v>
      </c>
      <c r="AC463" s="144">
        <f t="shared" si="246"/>
        <v>0</v>
      </c>
      <c r="AD463" s="144">
        <f t="shared" si="246"/>
        <v>0</v>
      </c>
      <c r="AE463" s="144">
        <f t="shared" si="246"/>
        <v>0</v>
      </c>
      <c r="AF463" s="144">
        <f t="shared" si="246"/>
        <v>0</v>
      </c>
      <c r="AG463" s="144">
        <f t="shared" si="246"/>
        <v>0</v>
      </c>
      <c r="AH463" s="144">
        <f t="shared" si="246"/>
        <v>0</v>
      </c>
      <c r="AI463" s="144">
        <f t="shared" si="246"/>
        <v>0</v>
      </c>
      <c r="AJ463" s="144">
        <f t="shared" si="246"/>
        <v>0</v>
      </c>
      <c r="AK463" s="144">
        <f t="shared" si="246"/>
        <v>0</v>
      </c>
      <c r="AL463" s="144">
        <f t="shared" si="246"/>
        <v>0</v>
      </c>
      <c r="AM463" s="144">
        <f t="shared" si="246"/>
        <v>0</v>
      </c>
      <c r="AN463" s="144">
        <f t="shared" si="246"/>
        <v>0</v>
      </c>
      <c r="AO463" s="144">
        <f t="shared" si="246"/>
        <v>0</v>
      </c>
      <c r="AP463" s="144">
        <f t="shared" si="246"/>
        <v>0</v>
      </c>
      <c r="AQ463" s="144">
        <f t="shared" si="246"/>
        <v>0</v>
      </c>
      <c r="AR463" s="144">
        <f t="shared" si="246"/>
        <v>0</v>
      </c>
      <c r="AS463" s="144">
        <f t="shared" si="246"/>
        <v>0</v>
      </c>
      <c r="AT463" s="144">
        <f t="shared" si="246"/>
        <v>0</v>
      </c>
      <c r="AU463" s="144">
        <f t="shared" si="246"/>
        <v>0</v>
      </c>
      <c r="AV463" s="144">
        <f t="shared" si="246"/>
        <v>0</v>
      </c>
      <c r="AW463" s="144">
        <f t="shared" si="246"/>
        <v>0</v>
      </c>
      <c r="AX463" s="144">
        <f t="shared" si="246"/>
        <v>0</v>
      </c>
      <c r="AY463" s="144">
        <f t="shared" si="246"/>
        <v>0</v>
      </c>
      <c r="AZ463" s="144">
        <f t="shared" si="246"/>
        <v>0</v>
      </c>
      <c r="BA463" s="144">
        <f t="shared" si="246"/>
        <v>0</v>
      </c>
      <c r="BB463" s="144">
        <f t="shared" si="246"/>
        <v>0</v>
      </c>
      <c r="BC463" s="144">
        <f t="shared" si="246"/>
        <v>0</v>
      </c>
      <c r="BD463" s="144">
        <f t="shared" si="246"/>
        <v>0</v>
      </c>
      <c r="BE463" s="144">
        <f t="shared" si="246"/>
        <v>0</v>
      </c>
      <c r="BF463" s="144">
        <f t="shared" si="246"/>
        <v>0</v>
      </c>
      <c r="BG463" s="144">
        <f t="shared" si="246"/>
        <v>0</v>
      </c>
      <c r="BH463" s="144">
        <f t="shared" si="246"/>
        <v>0</v>
      </c>
      <c r="BI463" s="144"/>
    </row>
    <row r="464" spans="1:61" x14ac:dyDescent="0.25">
      <c r="A464" s="198" t="s">
        <v>113</v>
      </c>
      <c r="B464" s="198"/>
      <c r="C464" s="147">
        <f>C36</f>
        <v>3.6999999999999998E-2</v>
      </c>
      <c r="D464" s="144">
        <f>SUM(G464:BH464)</f>
        <v>-361.56950790939993</v>
      </c>
      <c r="G464" s="144">
        <f>MAX(-SUM($F459:G459)*$C464,-SUM($F459:G459)-SUM($E464:F464))</f>
        <v>-1.367705657453</v>
      </c>
      <c r="H464" s="144">
        <f>MAX(-SUM($F459:H459)*$C464,-SUM($F459:H459)-SUM($E464:G464))</f>
        <v>-3.4267695382989993</v>
      </c>
      <c r="I464" s="144">
        <f>MAX(-SUM($F459:I459)*$C464,-SUM($F459:I459)-SUM($E464:H464))</f>
        <v>-4.8532717926477993</v>
      </c>
      <c r="J464" s="144">
        <f>MAX(-SUM($F459:J459)*$C464,-SUM($F459:J459)-SUM($E464:I464))</f>
        <v>-7.3041517926477981</v>
      </c>
      <c r="K464" s="144">
        <f>MAX(-SUM($F459:K459)*$C464,-SUM($F459:K459)-SUM($E464:J464))</f>
        <v>-8.8315117926477988</v>
      </c>
      <c r="L464" s="144">
        <f>MAX(-SUM($F459:L459)*$C464,-SUM($F459:L459)-SUM($E464:K464))</f>
        <v>-11.175831792647797</v>
      </c>
      <c r="M464" s="144">
        <f>MAX(-SUM($F459:M459)*$C464,-SUM($F459:M459)-SUM($E464:L464))</f>
        <v>-13.378071792647797</v>
      </c>
      <c r="N464" s="144">
        <f>MAX(-SUM($F459:N459)*$C464,-SUM($F459:N459)-SUM($E464:M464))</f>
        <v>-13.378071792647797</v>
      </c>
      <c r="O464" s="144">
        <f>MAX(-SUM($F459:O459)*$C464,-SUM($F459:O459)-SUM($E464:N464))</f>
        <v>-13.378071792647797</v>
      </c>
      <c r="P464" s="144">
        <f>MAX(-SUM($F459:P459)*$C464,-SUM($F459:P459)-SUM($E464:O464))</f>
        <v>-13.378071792647797</v>
      </c>
      <c r="Q464" s="144">
        <f>MAX(-SUM($F459:Q459)*$C464,-SUM($F459:Q459)-SUM($E464:P464))</f>
        <v>-13.378071792647797</v>
      </c>
      <c r="R464" s="144">
        <f>MAX(-SUM($F459:R459)*$C464,-SUM($F459:R459)-SUM($E464:Q464))</f>
        <v>-13.378071792647797</v>
      </c>
      <c r="S464" s="144">
        <f>MAX(-SUM($F459:S459)*$C464,-SUM($F459:S459)-SUM($E464:R464))</f>
        <v>-13.378071792647797</v>
      </c>
      <c r="T464" s="144">
        <f>MAX(-SUM($F459:T459)*$C464,-SUM($F459:T459)-SUM($E464:S464))</f>
        <v>-13.378071792647797</v>
      </c>
      <c r="U464" s="144">
        <f>MAX(-SUM($F459:U459)*$C464,-SUM($F459:U459)-SUM($E464:T464))</f>
        <v>-13.378071792647797</v>
      </c>
      <c r="V464" s="144">
        <f>MAX(-SUM($F459:V459)*$C464,-SUM($F459:V459)-SUM($E464:U464))</f>
        <v>-13.378071792647797</v>
      </c>
      <c r="W464" s="144">
        <f>MAX(-SUM($F459:W459)*$C464,-SUM($F459:W459)-SUM($E464:V464))</f>
        <v>-13.378071792647797</v>
      </c>
      <c r="X464" s="144">
        <f>MAX(-SUM($F459:X459)*$C464,-SUM($F459:X459)-SUM($E464:W464))</f>
        <v>-13.378071792647797</v>
      </c>
      <c r="Y464" s="144">
        <f>MAX(-SUM($F459:Y459)*$C464,-SUM($F459:Y459)-SUM($E464:X464))</f>
        <v>-13.378071792647797</v>
      </c>
      <c r="Z464" s="144">
        <f>MAX(-SUM($F459:Z459)*$C464,-SUM($F459:Z459)-SUM($E464:Y464))</f>
        <v>-13.378071792647797</v>
      </c>
      <c r="AA464" s="144">
        <f>MAX(-SUM($F459:AA459)*$C464,-SUM($F459:AA459)-SUM($E464:Z464))</f>
        <v>-13.378071792647797</v>
      </c>
      <c r="AB464" s="144">
        <f>MAX(-SUM($F459:AB459)*$C464,-SUM($F459:AB459)-SUM($E464:AA464))</f>
        <v>-13.378071792647797</v>
      </c>
      <c r="AC464" s="144">
        <f>MAX(-SUM($F459:AC459)*$C464,-SUM($F459:AC459)-SUM($E464:AB464))</f>
        <v>-13.378071792647797</v>
      </c>
      <c r="AD464" s="144">
        <f>MAX(-SUM($F459:AD459)*$C464,-SUM($F459:AD459)-SUM($E464:AC464))</f>
        <v>-13.378071792647797</v>
      </c>
      <c r="AE464" s="144">
        <f>MAX(-SUM($F459:AE459)*$C464,-SUM($F459:AE459)-SUM($E464:AD464))</f>
        <v>-13.378071792647797</v>
      </c>
      <c r="AF464" s="144">
        <f>MAX(-SUM($F459:AF459)*$C464,-SUM($F459:AF459)-SUM($E464:AE464))</f>
        <v>-13.378071792647797</v>
      </c>
      <c r="AG464" s="144">
        <f>MAX(-SUM($F459:AG459)*$C464,-SUM($F459:AG459)-SUM($E464:AF464))</f>
        <v>-13.378071792647797</v>
      </c>
      <c r="AH464" s="144">
        <f>MAX(-SUM($F459:AH459)*$C464,-SUM($F459:AH459)-SUM($E464:AG464))</f>
        <v>-13.378071792647797</v>
      </c>
      <c r="AI464" s="144">
        <f>MAX(-SUM($F459:AI459)*$C464,-SUM($F459:AI459)-SUM($E464:AH464))</f>
        <v>-13.378071792647797</v>
      </c>
      <c r="AJ464" s="144">
        <f>MAX(-SUM($F459:AJ459)*$C464,-SUM($F459:AJ459)-SUM($E464:AI464))</f>
        <v>-13.378071792647797</v>
      </c>
      <c r="AK464" s="144">
        <f>MAX(-SUM($F459:AK459)*$C464,-SUM($F459:AK459)-SUM($E464:AJ464))</f>
        <v>-3.5365425195095099</v>
      </c>
      <c r="AL464" s="144">
        <f>MAX(-SUM($F459:AL459)*$C464,-SUM($F459:AL459)-SUM($E464:AK464))</f>
        <v>0</v>
      </c>
      <c r="AM464" s="144">
        <f>MAX(-SUM($F459:AM459)*$C464,-SUM($F459:AM459)-SUM($E464:AL464))</f>
        <v>0</v>
      </c>
      <c r="AN464" s="144">
        <f>MAX(-SUM($F459:AN459)*$C464,-SUM($F459:AN459)-SUM($E464:AM464))</f>
        <v>0</v>
      </c>
      <c r="AO464" s="144">
        <f>MAX(-SUM($F459:AO459)*$C464,-SUM($F459:AO459)-SUM($E464:AN464))</f>
        <v>0</v>
      </c>
      <c r="AP464" s="144">
        <f>MAX(-SUM($F459:AP459)*$C464,-SUM($F459:AP459)-SUM($E464:AO464))</f>
        <v>0</v>
      </c>
      <c r="AQ464" s="144">
        <f>MAX(-SUM($F459:AQ459)*$C464,-SUM($F459:AQ459)-SUM($E464:AP464))</f>
        <v>0</v>
      </c>
      <c r="AR464" s="144">
        <f>MAX(-SUM($F459:AR459)*$C464,-SUM($F459:AR459)-SUM($E464:AQ464))</f>
        <v>0</v>
      </c>
      <c r="AS464" s="144">
        <f>MAX(-SUM($F459:AS459)*$C464,-SUM($F459:AS459)-SUM($E464:AR464))</f>
        <v>0</v>
      </c>
      <c r="AT464" s="144">
        <f>MAX(-SUM($F459:AT459)*$C464,-SUM($F459:AT459)-SUM($E464:AS464))</f>
        <v>0</v>
      </c>
      <c r="AU464" s="144">
        <f>MAX(-SUM($F459:AU459)*$C464,-SUM($F459:AU459)-SUM($E464:AT464))</f>
        <v>0</v>
      </c>
      <c r="AV464" s="144">
        <f>MAX(-SUM($F459:AV459)*$C464,-SUM($F459:AV459)-SUM($E464:AU464))</f>
        <v>0</v>
      </c>
      <c r="AW464" s="144">
        <f>MAX(-SUM($F459:AW459)*$C464,-SUM($F459:AW459)-SUM($E464:AV464))</f>
        <v>0</v>
      </c>
      <c r="AX464" s="144">
        <f>MAX(-SUM($F459:AX459)*$C464,-SUM($F459:AX459)-SUM($E464:AW464))</f>
        <v>0</v>
      </c>
      <c r="AY464" s="144">
        <f>MAX(-SUM($F459:AY459)*$C464,-SUM($F459:AY459)-SUM($E464:AX464))</f>
        <v>0</v>
      </c>
      <c r="AZ464" s="144">
        <f>MAX(-SUM($F459:AZ459)*$C464,-SUM($F459:AZ459)-SUM($E464:AY464))</f>
        <v>0</v>
      </c>
      <c r="BA464" s="144">
        <f>MAX(-SUM($F459:BA459)*$C464,-SUM($F459:BA459)-SUM($E464:AZ464))</f>
        <v>0</v>
      </c>
      <c r="BB464" s="144">
        <f>MAX(-SUM($F459:BB459)*$C464,-SUM($F459:BB459)-SUM($E464:BA464))</f>
        <v>0</v>
      </c>
      <c r="BC464" s="144">
        <f>MAX(-SUM($F459:BC459)*$C464,-SUM($F459:BC459)-SUM($E464:BB464))</f>
        <v>0</v>
      </c>
      <c r="BD464" s="144">
        <f>MAX(-SUM($F459:BD459)*$C464,-SUM($F459:BD459)-SUM($E464:BC464))</f>
        <v>0</v>
      </c>
      <c r="BE464" s="144">
        <f>MAX(-SUM($F459:BE459)*$C464,-SUM($F459:BE459)-SUM($E464:BD464))</f>
        <v>0</v>
      </c>
      <c r="BF464" s="144">
        <f>MAX(-SUM($F459:BF459)*$C464,-SUM($F459:BF459)-SUM($E464:BE464))</f>
        <v>0</v>
      </c>
      <c r="BG464" s="144">
        <f>MAX(-SUM($F459:BG459)*$C464,-SUM($F459:BG459)-SUM($E464:BF464))</f>
        <v>0</v>
      </c>
      <c r="BH464" s="144">
        <f>MAX(-SUM($F459:BH459)*$C464,-SUM($F459:BH459)-SUM($E464:BG464))</f>
        <v>0</v>
      </c>
      <c r="BI464" s="144"/>
    </row>
    <row r="465" spans="1:61" x14ac:dyDescent="0.25">
      <c r="A465" s="199" t="s">
        <v>114</v>
      </c>
      <c r="B465" s="199"/>
      <c r="D465" s="92">
        <f>SUM(D462:D464)</f>
        <v>0</v>
      </c>
      <c r="G465" s="92">
        <f>SUM(G462:G464)</f>
        <v>35.597312111546998</v>
      </c>
      <c r="H465" s="92">
        <f>SUM(H462:H464)</f>
        <v>87.820917731247988</v>
      </c>
      <c r="I465" s="92">
        <f>SUM(I462:I464)</f>
        <v>121.52176092100018</v>
      </c>
      <c r="J465" s="92">
        <f t="shared" ref="J465:BH465" si="247">SUM(J462:J464)</f>
        <v>180.4576091283524</v>
      </c>
      <c r="K465" s="92">
        <f t="shared" si="247"/>
        <v>212.9060973357046</v>
      </c>
      <c r="L465" s="92">
        <f t="shared" si="247"/>
        <v>265.09026554305683</v>
      </c>
      <c r="M465" s="92">
        <f t="shared" si="247"/>
        <v>311.23219375040901</v>
      </c>
      <c r="N465" s="92">
        <f t="shared" si="247"/>
        <v>297.85412195776121</v>
      </c>
      <c r="O465" s="92">
        <f t="shared" si="247"/>
        <v>284.47605016511341</v>
      </c>
      <c r="P465" s="92">
        <f t="shared" si="247"/>
        <v>271.0979783724656</v>
      </c>
      <c r="Q465" s="92">
        <f t="shared" si="247"/>
        <v>257.7199065798178</v>
      </c>
      <c r="R465" s="92">
        <f t="shared" si="247"/>
        <v>244.34183478717</v>
      </c>
      <c r="S465" s="92">
        <f t="shared" si="247"/>
        <v>230.9637629945222</v>
      </c>
      <c r="T465" s="92">
        <f t="shared" si="247"/>
        <v>217.5856912018744</v>
      </c>
      <c r="U465" s="92">
        <f t="shared" si="247"/>
        <v>204.2076194092266</v>
      </c>
      <c r="V465" s="92">
        <f t="shared" si="247"/>
        <v>190.82954761657879</v>
      </c>
      <c r="W465" s="92">
        <f t="shared" si="247"/>
        <v>177.45147582393099</v>
      </c>
      <c r="X465" s="92">
        <f t="shared" si="247"/>
        <v>164.07340403128319</v>
      </c>
      <c r="Y465" s="92">
        <f t="shared" si="247"/>
        <v>150.69533223863539</v>
      </c>
      <c r="Z465" s="92">
        <f t="shared" si="247"/>
        <v>137.31726044598759</v>
      </c>
      <c r="AA465" s="92">
        <f t="shared" si="247"/>
        <v>123.93918865333978</v>
      </c>
      <c r="AB465" s="92">
        <f t="shared" si="247"/>
        <v>110.56111686069198</v>
      </c>
      <c r="AC465" s="92">
        <f t="shared" si="247"/>
        <v>97.18304506804418</v>
      </c>
      <c r="AD465" s="92">
        <f t="shared" si="247"/>
        <v>83.804973275396378</v>
      </c>
      <c r="AE465" s="92">
        <f t="shared" si="247"/>
        <v>70.426901482748576</v>
      </c>
      <c r="AF465" s="92">
        <f t="shared" si="247"/>
        <v>57.048829690100781</v>
      </c>
      <c r="AG465" s="92">
        <f t="shared" si="247"/>
        <v>43.670757897452987</v>
      </c>
      <c r="AH465" s="92">
        <f t="shared" si="247"/>
        <v>30.292686104805192</v>
      </c>
      <c r="AI465" s="92">
        <f t="shared" si="247"/>
        <v>16.914614312157397</v>
      </c>
      <c r="AJ465" s="92">
        <f t="shared" si="247"/>
        <v>3.5365425195096005</v>
      </c>
      <c r="AK465" s="92">
        <f t="shared" si="247"/>
        <v>9.0594198809412774E-14</v>
      </c>
      <c r="AL465" s="92">
        <f t="shared" si="247"/>
        <v>9.0594198809412774E-14</v>
      </c>
      <c r="AM465" s="92">
        <f t="shared" si="247"/>
        <v>9.0594198809412774E-14</v>
      </c>
      <c r="AN465" s="92">
        <f t="shared" si="247"/>
        <v>9.0594198809412774E-14</v>
      </c>
      <c r="AO465" s="92">
        <f t="shared" si="247"/>
        <v>9.0594198809412774E-14</v>
      </c>
      <c r="AP465" s="92">
        <f t="shared" si="247"/>
        <v>9.0594198809412774E-14</v>
      </c>
      <c r="AQ465" s="92">
        <f t="shared" si="247"/>
        <v>9.0594198809412774E-14</v>
      </c>
      <c r="AR465" s="92">
        <f t="shared" si="247"/>
        <v>9.0594198809412774E-14</v>
      </c>
      <c r="AS465" s="92">
        <f t="shared" si="247"/>
        <v>9.0594198809412774E-14</v>
      </c>
      <c r="AT465" s="92">
        <f t="shared" si="247"/>
        <v>9.0594198809412774E-14</v>
      </c>
      <c r="AU465" s="92">
        <f t="shared" si="247"/>
        <v>9.0594198809412774E-14</v>
      </c>
      <c r="AV465" s="92">
        <f t="shared" si="247"/>
        <v>9.0594198809412774E-14</v>
      </c>
      <c r="AW465" s="92">
        <f t="shared" si="247"/>
        <v>9.0594198809412774E-14</v>
      </c>
      <c r="AX465" s="92">
        <f t="shared" si="247"/>
        <v>9.0594198809412774E-14</v>
      </c>
      <c r="AY465" s="92">
        <f t="shared" si="247"/>
        <v>9.0594198809412774E-14</v>
      </c>
      <c r="AZ465" s="92">
        <f t="shared" si="247"/>
        <v>9.0594198809412774E-14</v>
      </c>
      <c r="BA465" s="92">
        <f t="shared" si="247"/>
        <v>9.0594198809412774E-14</v>
      </c>
      <c r="BB465" s="92">
        <f t="shared" si="247"/>
        <v>9.0594198809412774E-14</v>
      </c>
      <c r="BC465" s="92">
        <f t="shared" si="247"/>
        <v>9.0594198809412774E-14</v>
      </c>
      <c r="BD465" s="92">
        <f t="shared" si="247"/>
        <v>9.0594198809412774E-14</v>
      </c>
      <c r="BE465" s="92">
        <f t="shared" si="247"/>
        <v>9.0594198809412774E-14</v>
      </c>
      <c r="BF465" s="92">
        <f t="shared" si="247"/>
        <v>9.0594198809412774E-14</v>
      </c>
      <c r="BG465" s="92">
        <f t="shared" si="247"/>
        <v>9.0594198809412774E-14</v>
      </c>
      <c r="BH465" s="92">
        <f t="shared" si="247"/>
        <v>9.0594198809412774E-14</v>
      </c>
    </row>
    <row r="466" spans="1:61" x14ac:dyDescent="0.25">
      <c r="A466" s="197"/>
      <c r="B466" s="197"/>
    </row>
    <row r="467" spans="1:61" x14ac:dyDescent="0.25">
      <c r="A467" s="197" t="s">
        <v>115</v>
      </c>
      <c r="B467" s="197"/>
      <c r="G467" s="83">
        <f>G465</f>
        <v>35.597312111546998</v>
      </c>
      <c r="H467" s="83">
        <f>H465</f>
        <v>87.820917731247988</v>
      </c>
      <c r="I467" s="83">
        <f>I465</f>
        <v>121.52176092100018</v>
      </c>
      <c r="J467" s="83">
        <f>J465</f>
        <v>180.4576091283524</v>
      </c>
      <c r="K467" s="83">
        <f t="shared" ref="K467:BH467" si="248">K465</f>
        <v>212.9060973357046</v>
      </c>
      <c r="L467" s="83">
        <f t="shared" si="248"/>
        <v>265.09026554305683</v>
      </c>
      <c r="M467" s="83">
        <f t="shared" si="248"/>
        <v>311.23219375040901</v>
      </c>
      <c r="N467" s="83">
        <f t="shared" si="248"/>
        <v>297.85412195776121</v>
      </c>
      <c r="O467" s="83">
        <f t="shared" si="248"/>
        <v>284.47605016511341</v>
      </c>
      <c r="P467" s="83">
        <f t="shared" si="248"/>
        <v>271.0979783724656</v>
      </c>
      <c r="Q467" s="83">
        <f t="shared" si="248"/>
        <v>257.7199065798178</v>
      </c>
      <c r="R467" s="83">
        <f t="shared" si="248"/>
        <v>244.34183478717</v>
      </c>
      <c r="S467" s="83">
        <f t="shared" si="248"/>
        <v>230.9637629945222</v>
      </c>
      <c r="T467" s="83">
        <f t="shared" si="248"/>
        <v>217.5856912018744</v>
      </c>
      <c r="U467" s="83">
        <f t="shared" si="248"/>
        <v>204.2076194092266</v>
      </c>
      <c r="V467" s="83">
        <f t="shared" si="248"/>
        <v>190.82954761657879</v>
      </c>
      <c r="W467" s="83">
        <f t="shared" si="248"/>
        <v>177.45147582393099</v>
      </c>
      <c r="X467" s="83">
        <f t="shared" si="248"/>
        <v>164.07340403128319</v>
      </c>
      <c r="Y467" s="83">
        <f t="shared" si="248"/>
        <v>150.69533223863539</v>
      </c>
      <c r="Z467" s="83">
        <f t="shared" si="248"/>
        <v>137.31726044598759</v>
      </c>
      <c r="AA467" s="83">
        <f t="shared" si="248"/>
        <v>123.93918865333978</v>
      </c>
      <c r="AB467" s="83">
        <f t="shared" si="248"/>
        <v>110.56111686069198</v>
      </c>
      <c r="AC467" s="83">
        <f t="shared" si="248"/>
        <v>97.18304506804418</v>
      </c>
      <c r="AD467" s="83">
        <f t="shared" si="248"/>
        <v>83.804973275396378</v>
      </c>
      <c r="AE467" s="83">
        <f t="shared" si="248"/>
        <v>70.426901482748576</v>
      </c>
      <c r="AF467" s="83">
        <f t="shared" si="248"/>
        <v>57.048829690100781</v>
      </c>
      <c r="AG467" s="83">
        <f t="shared" si="248"/>
        <v>43.670757897452987</v>
      </c>
      <c r="AH467" s="83">
        <f t="shared" si="248"/>
        <v>30.292686104805192</v>
      </c>
      <c r="AI467" s="83">
        <f t="shared" si="248"/>
        <v>16.914614312157397</v>
      </c>
      <c r="AJ467" s="83">
        <f t="shared" si="248"/>
        <v>3.5365425195096005</v>
      </c>
      <c r="AK467" s="83">
        <f t="shared" si="248"/>
        <v>9.0594198809412774E-14</v>
      </c>
      <c r="AL467" s="83">
        <f t="shared" si="248"/>
        <v>9.0594198809412774E-14</v>
      </c>
      <c r="AM467" s="83">
        <f t="shared" si="248"/>
        <v>9.0594198809412774E-14</v>
      </c>
      <c r="AN467" s="83">
        <f t="shared" si="248"/>
        <v>9.0594198809412774E-14</v>
      </c>
      <c r="AO467" s="83">
        <f t="shared" si="248"/>
        <v>9.0594198809412774E-14</v>
      </c>
      <c r="AP467" s="83">
        <f t="shared" si="248"/>
        <v>9.0594198809412774E-14</v>
      </c>
      <c r="AQ467" s="83">
        <f t="shared" si="248"/>
        <v>9.0594198809412774E-14</v>
      </c>
      <c r="AR467" s="83">
        <f t="shared" si="248"/>
        <v>9.0594198809412774E-14</v>
      </c>
      <c r="AS467" s="83">
        <f t="shared" si="248"/>
        <v>9.0594198809412774E-14</v>
      </c>
      <c r="AT467" s="83">
        <f t="shared" si="248"/>
        <v>9.0594198809412774E-14</v>
      </c>
      <c r="AU467" s="83">
        <f t="shared" si="248"/>
        <v>9.0594198809412774E-14</v>
      </c>
      <c r="AV467" s="83">
        <f t="shared" si="248"/>
        <v>9.0594198809412774E-14</v>
      </c>
      <c r="AW467" s="83">
        <f t="shared" si="248"/>
        <v>9.0594198809412774E-14</v>
      </c>
      <c r="AX467" s="83">
        <f t="shared" si="248"/>
        <v>9.0594198809412774E-14</v>
      </c>
      <c r="AY467" s="83">
        <f t="shared" si="248"/>
        <v>9.0594198809412774E-14</v>
      </c>
      <c r="AZ467" s="83">
        <f t="shared" si="248"/>
        <v>9.0594198809412774E-14</v>
      </c>
      <c r="BA467" s="83">
        <f t="shared" si="248"/>
        <v>9.0594198809412774E-14</v>
      </c>
      <c r="BB467" s="83">
        <f t="shared" si="248"/>
        <v>9.0594198809412774E-14</v>
      </c>
      <c r="BC467" s="83">
        <f t="shared" si="248"/>
        <v>9.0594198809412774E-14</v>
      </c>
      <c r="BD467" s="83">
        <f t="shared" si="248"/>
        <v>9.0594198809412774E-14</v>
      </c>
      <c r="BE467" s="83">
        <f t="shared" si="248"/>
        <v>9.0594198809412774E-14</v>
      </c>
      <c r="BF467" s="83">
        <f t="shared" si="248"/>
        <v>9.0594198809412774E-14</v>
      </c>
      <c r="BG467" s="83">
        <f t="shared" si="248"/>
        <v>9.0594198809412774E-14</v>
      </c>
      <c r="BH467" s="83">
        <f t="shared" si="248"/>
        <v>9.0594198809412774E-14</v>
      </c>
    </row>
    <row r="468" spans="1:61" x14ac:dyDescent="0.25">
      <c r="A468" s="200" t="s">
        <v>133</v>
      </c>
      <c r="B468" s="200"/>
      <c r="C468" s="61">
        <f>$C$97</f>
        <v>2</v>
      </c>
      <c r="D468" s="189"/>
      <c r="G468" s="83">
        <f t="shared" ref="G468:BH468" ca="1" si="249">SUM(OFFSET(G467,0,0,1,-MIN($C468,G$91+1)))/$C468</f>
        <v>17.798656055773499</v>
      </c>
      <c r="H468" s="83">
        <f t="shared" ca="1" si="249"/>
        <v>61.709114921397493</v>
      </c>
      <c r="I468" s="83">
        <f t="shared" ca="1" si="249"/>
        <v>104.67133932612408</v>
      </c>
      <c r="J468" s="83">
        <f t="shared" ca="1" si="249"/>
        <v>150.98968502467631</v>
      </c>
      <c r="K468" s="83">
        <f t="shared" ca="1" si="249"/>
        <v>196.68185323202852</v>
      </c>
      <c r="L468" s="83">
        <f t="shared" ca="1" si="249"/>
        <v>238.99818143938072</v>
      </c>
      <c r="M468" s="83">
        <f t="shared" ca="1" si="249"/>
        <v>288.16122964673292</v>
      </c>
      <c r="N468" s="83">
        <f t="shared" ca="1" si="249"/>
        <v>304.54315785408511</v>
      </c>
      <c r="O468" s="83">
        <f t="shared" ca="1" si="249"/>
        <v>291.16508606143731</v>
      </c>
      <c r="P468" s="83">
        <f t="shared" ca="1" si="249"/>
        <v>277.78701426878951</v>
      </c>
      <c r="Q468" s="83">
        <f t="shared" ca="1" si="249"/>
        <v>264.4089424761417</v>
      </c>
      <c r="R468" s="83">
        <f t="shared" ca="1" si="249"/>
        <v>251.0308706834939</v>
      </c>
      <c r="S468" s="83">
        <f t="shared" ca="1" si="249"/>
        <v>237.6527988908461</v>
      </c>
      <c r="T468" s="83">
        <f t="shared" ca="1" si="249"/>
        <v>224.2747270981983</v>
      </c>
      <c r="U468" s="83">
        <f t="shared" ca="1" si="249"/>
        <v>210.8966553055505</v>
      </c>
      <c r="V468" s="83">
        <f t="shared" ca="1" si="249"/>
        <v>197.51858351290269</v>
      </c>
      <c r="W468" s="83">
        <f t="shared" ca="1" si="249"/>
        <v>184.14051172025489</v>
      </c>
      <c r="X468" s="83">
        <f t="shared" ca="1" si="249"/>
        <v>170.76243992760709</v>
      </c>
      <c r="Y468" s="83">
        <f t="shared" ca="1" si="249"/>
        <v>157.38436813495929</v>
      </c>
      <c r="Z468" s="83">
        <f t="shared" ca="1" si="249"/>
        <v>144.00629634231149</v>
      </c>
      <c r="AA468" s="83">
        <f t="shared" ca="1" si="249"/>
        <v>130.62822454966368</v>
      </c>
      <c r="AB468" s="83">
        <f t="shared" ca="1" si="249"/>
        <v>117.25015275701588</v>
      </c>
      <c r="AC468" s="83">
        <f t="shared" ca="1" si="249"/>
        <v>103.87208096436808</v>
      </c>
      <c r="AD468" s="83">
        <f t="shared" ca="1" si="249"/>
        <v>90.494009171720279</v>
      </c>
      <c r="AE468" s="83">
        <f t="shared" ca="1" si="249"/>
        <v>77.115937379072477</v>
      </c>
      <c r="AF468" s="83">
        <f t="shared" ca="1" si="249"/>
        <v>63.737865586424675</v>
      </c>
      <c r="AG468" s="83">
        <f t="shared" ca="1" si="249"/>
        <v>50.359793793776888</v>
      </c>
      <c r="AH468" s="83">
        <f t="shared" ca="1" si="249"/>
        <v>36.981722001129086</v>
      </c>
      <c r="AI468" s="83">
        <f t="shared" ca="1" si="249"/>
        <v>23.603650208481294</v>
      </c>
      <c r="AJ468" s="83">
        <f t="shared" ca="1" si="249"/>
        <v>10.2255784158335</v>
      </c>
      <c r="AK468" s="83">
        <f t="shared" ca="1" si="249"/>
        <v>1.7682712597548456</v>
      </c>
      <c r="AL468" s="83">
        <f t="shared" ca="1" si="249"/>
        <v>9.0594198809412774E-14</v>
      </c>
      <c r="AM468" s="83">
        <f t="shared" ca="1" si="249"/>
        <v>9.0594198809412774E-14</v>
      </c>
      <c r="AN468" s="83">
        <f t="shared" ca="1" si="249"/>
        <v>9.0594198809412774E-14</v>
      </c>
      <c r="AO468" s="83">
        <f t="shared" ca="1" si="249"/>
        <v>9.0594198809412774E-14</v>
      </c>
      <c r="AP468" s="83">
        <f t="shared" ca="1" si="249"/>
        <v>9.0594198809412774E-14</v>
      </c>
      <c r="AQ468" s="83">
        <f t="shared" ca="1" si="249"/>
        <v>9.0594198809412774E-14</v>
      </c>
      <c r="AR468" s="83">
        <f t="shared" ca="1" si="249"/>
        <v>9.0594198809412774E-14</v>
      </c>
      <c r="AS468" s="83">
        <f t="shared" ca="1" si="249"/>
        <v>9.0594198809412774E-14</v>
      </c>
      <c r="AT468" s="83">
        <f t="shared" ca="1" si="249"/>
        <v>9.0594198809412774E-14</v>
      </c>
      <c r="AU468" s="83">
        <f t="shared" ca="1" si="249"/>
        <v>9.0594198809412774E-14</v>
      </c>
      <c r="AV468" s="83">
        <f t="shared" ca="1" si="249"/>
        <v>9.0594198809412774E-14</v>
      </c>
      <c r="AW468" s="83">
        <f t="shared" ca="1" si="249"/>
        <v>9.0594198809412774E-14</v>
      </c>
      <c r="AX468" s="83">
        <f t="shared" ca="1" si="249"/>
        <v>9.0594198809412774E-14</v>
      </c>
      <c r="AY468" s="83">
        <f t="shared" ca="1" si="249"/>
        <v>9.0594198809412774E-14</v>
      </c>
      <c r="AZ468" s="83">
        <f t="shared" ca="1" si="249"/>
        <v>9.0594198809412774E-14</v>
      </c>
      <c r="BA468" s="83">
        <f t="shared" ca="1" si="249"/>
        <v>9.0594198809412774E-14</v>
      </c>
      <c r="BB468" s="83">
        <f t="shared" ca="1" si="249"/>
        <v>9.0594198809412774E-14</v>
      </c>
      <c r="BC468" s="83">
        <f t="shared" ca="1" si="249"/>
        <v>9.0594198809412774E-14</v>
      </c>
      <c r="BD468" s="83">
        <f t="shared" ca="1" si="249"/>
        <v>9.0594198809412774E-14</v>
      </c>
      <c r="BE468" s="83">
        <f t="shared" ca="1" si="249"/>
        <v>9.0594198809412774E-14</v>
      </c>
      <c r="BF468" s="83">
        <f t="shared" ca="1" si="249"/>
        <v>9.0594198809412774E-14</v>
      </c>
      <c r="BG468" s="83">
        <f t="shared" ca="1" si="249"/>
        <v>9.0594198809412774E-14</v>
      </c>
      <c r="BH468" s="83">
        <f t="shared" ca="1" si="249"/>
        <v>9.0594198809412774E-14</v>
      </c>
    </row>
    <row r="469" spans="1:61" x14ac:dyDescent="0.25">
      <c r="A469" s="200" t="s">
        <v>140</v>
      </c>
      <c r="B469" s="200"/>
      <c r="C469" s="147">
        <f>$C$98</f>
        <v>0.46</v>
      </c>
      <c r="G469" s="83">
        <f t="shared" ref="G469:BG470" ca="1" si="250">G468*$C469</f>
        <v>8.1873817856558091</v>
      </c>
      <c r="H469" s="83">
        <f t="shared" ca="1" si="250"/>
        <v>28.386192863842847</v>
      </c>
      <c r="I469" s="83">
        <f t="shared" ca="1" si="250"/>
        <v>48.148816090017078</v>
      </c>
      <c r="J469" s="83">
        <f t="shared" ca="1" si="250"/>
        <v>69.455255111351107</v>
      </c>
      <c r="K469" s="83">
        <f t="shared" ca="1" si="250"/>
        <v>90.473652486733116</v>
      </c>
      <c r="L469" s="83">
        <f t="shared" ca="1" si="250"/>
        <v>109.93916346211513</v>
      </c>
      <c r="M469" s="83">
        <f t="shared" ca="1" si="250"/>
        <v>132.55416563749714</v>
      </c>
      <c r="N469" s="83">
        <f t="shared" ca="1" si="250"/>
        <v>140.08985261287916</v>
      </c>
      <c r="O469" s="83">
        <f t="shared" ca="1" si="250"/>
        <v>133.93593958826116</v>
      </c>
      <c r="P469" s="83">
        <f t="shared" ca="1" si="250"/>
        <v>127.78202656364317</v>
      </c>
      <c r="Q469" s="83">
        <f t="shared" ca="1" si="250"/>
        <v>121.62811353902519</v>
      </c>
      <c r="R469" s="83">
        <f t="shared" ca="1" si="250"/>
        <v>115.4742005144072</v>
      </c>
      <c r="S469" s="83">
        <f t="shared" ca="1" si="250"/>
        <v>109.32028748978921</v>
      </c>
      <c r="T469" s="83">
        <f t="shared" ca="1" si="250"/>
        <v>103.16637446517122</v>
      </c>
      <c r="U469" s="83">
        <f t="shared" ca="1" si="250"/>
        <v>97.012461440553238</v>
      </c>
      <c r="V469" s="83">
        <f t="shared" ca="1" si="250"/>
        <v>90.858548415935246</v>
      </c>
      <c r="W469" s="83">
        <f t="shared" ca="1" si="250"/>
        <v>84.704635391317254</v>
      </c>
      <c r="X469" s="83">
        <f t="shared" ca="1" si="250"/>
        <v>78.550722366699262</v>
      </c>
      <c r="Y469" s="83">
        <f t="shared" ca="1" si="250"/>
        <v>72.396809342081269</v>
      </c>
      <c r="Z469" s="83">
        <f t="shared" ca="1" si="250"/>
        <v>66.242896317463291</v>
      </c>
      <c r="AA469" s="83">
        <f t="shared" ca="1" si="250"/>
        <v>60.088983292845299</v>
      </c>
      <c r="AB469" s="83">
        <f t="shared" ca="1" si="250"/>
        <v>53.935070268227307</v>
      </c>
      <c r="AC469" s="83">
        <f t="shared" ca="1" si="250"/>
        <v>47.781157243609321</v>
      </c>
      <c r="AD469" s="83">
        <f t="shared" ca="1" si="250"/>
        <v>41.627244218991329</v>
      </c>
      <c r="AE469" s="83">
        <f t="shared" ca="1" si="250"/>
        <v>35.473331194373344</v>
      </c>
      <c r="AF469" s="83">
        <f t="shared" ca="1" si="250"/>
        <v>29.319418169755352</v>
      </c>
      <c r="AG469" s="83">
        <f t="shared" ca="1" si="250"/>
        <v>23.16550514513737</v>
      </c>
      <c r="AH469" s="83">
        <f t="shared" ca="1" si="250"/>
        <v>17.011592120519381</v>
      </c>
      <c r="AI469" s="83">
        <f t="shared" ca="1" si="250"/>
        <v>10.857679095901396</v>
      </c>
      <c r="AJ469" s="83">
        <f t="shared" ca="1" si="250"/>
        <v>4.7037660712834102</v>
      </c>
      <c r="AK469" s="83">
        <f t="shared" ca="1" si="250"/>
        <v>0.813404779487229</v>
      </c>
      <c r="AL469" s="83">
        <f t="shared" ca="1" si="250"/>
        <v>4.1673331452329877E-14</v>
      </c>
      <c r="AM469" s="83">
        <f t="shared" ca="1" si="250"/>
        <v>4.1673331452329877E-14</v>
      </c>
      <c r="AN469" s="83">
        <f t="shared" ca="1" si="250"/>
        <v>4.1673331452329877E-14</v>
      </c>
      <c r="AO469" s="83">
        <f t="shared" ca="1" si="250"/>
        <v>4.1673331452329877E-14</v>
      </c>
      <c r="AP469" s="83">
        <f t="shared" ca="1" si="250"/>
        <v>4.1673331452329877E-14</v>
      </c>
      <c r="AQ469" s="83">
        <f t="shared" ca="1" si="250"/>
        <v>4.1673331452329877E-14</v>
      </c>
      <c r="AR469" s="83">
        <f t="shared" ca="1" si="250"/>
        <v>4.1673331452329877E-14</v>
      </c>
      <c r="AS469" s="83">
        <f t="shared" ca="1" si="250"/>
        <v>4.1673331452329877E-14</v>
      </c>
      <c r="AT469" s="83">
        <f t="shared" ca="1" si="250"/>
        <v>4.1673331452329877E-14</v>
      </c>
      <c r="AU469" s="83">
        <f t="shared" ca="1" si="250"/>
        <v>4.1673331452329877E-14</v>
      </c>
      <c r="AV469" s="83">
        <f t="shared" ca="1" si="250"/>
        <v>4.1673331452329877E-14</v>
      </c>
      <c r="AW469" s="83">
        <f t="shared" ca="1" si="250"/>
        <v>4.1673331452329877E-14</v>
      </c>
      <c r="AX469" s="83">
        <f t="shared" ca="1" si="250"/>
        <v>4.1673331452329877E-14</v>
      </c>
      <c r="AY469" s="83">
        <f t="shared" ca="1" si="250"/>
        <v>4.1673331452329877E-14</v>
      </c>
      <c r="AZ469" s="83">
        <f t="shared" ca="1" si="250"/>
        <v>4.1673331452329877E-14</v>
      </c>
      <c r="BA469" s="83">
        <f t="shared" ca="1" si="250"/>
        <v>4.1673331452329877E-14</v>
      </c>
      <c r="BB469" s="83">
        <f t="shared" ca="1" si="250"/>
        <v>4.1673331452329877E-14</v>
      </c>
      <c r="BC469" s="83">
        <f t="shared" ca="1" si="250"/>
        <v>4.1673331452329877E-14</v>
      </c>
      <c r="BD469" s="83">
        <f t="shared" ca="1" si="250"/>
        <v>4.1673331452329877E-14</v>
      </c>
      <c r="BE469" s="83">
        <f t="shared" ca="1" si="250"/>
        <v>4.1673331452329877E-14</v>
      </c>
      <c r="BF469" s="83">
        <f t="shared" ca="1" si="250"/>
        <v>4.1673331452329877E-14</v>
      </c>
      <c r="BG469" s="83">
        <f t="shared" ca="1" si="250"/>
        <v>4.1673331452329877E-14</v>
      </c>
      <c r="BH469" s="83">
        <f ca="1">BH468*$C469</f>
        <v>4.1673331452329877E-14</v>
      </c>
    </row>
    <row r="470" spans="1:61" x14ac:dyDescent="0.25">
      <c r="A470" s="200" t="s">
        <v>141</v>
      </c>
      <c r="B470" s="200"/>
      <c r="C470" s="147">
        <f>$C$99</f>
        <v>0.115</v>
      </c>
      <c r="G470" s="83">
        <f t="shared" ca="1" si="250"/>
        <v>0.94154890535041813</v>
      </c>
      <c r="H470" s="83">
        <f t="shared" ca="1" si="250"/>
        <v>3.2644121793419276</v>
      </c>
      <c r="I470" s="83">
        <f t="shared" ca="1" si="250"/>
        <v>5.5371138503519646</v>
      </c>
      <c r="J470" s="83">
        <f t="shared" ca="1" si="250"/>
        <v>7.9873543378053773</v>
      </c>
      <c r="K470" s="83">
        <f t="shared" ca="1" si="250"/>
        <v>10.404470035974308</v>
      </c>
      <c r="L470" s="83">
        <f t="shared" ca="1" si="250"/>
        <v>12.643003798143241</v>
      </c>
      <c r="M470" s="83">
        <f t="shared" ca="1" si="250"/>
        <v>15.24372904831217</v>
      </c>
      <c r="N470" s="83">
        <f t="shared" ca="1" si="250"/>
        <v>16.110333050481103</v>
      </c>
      <c r="O470" s="83">
        <f t="shared" ca="1" si="250"/>
        <v>15.402633052650035</v>
      </c>
      <c r="P470" s="83">
        <f t="shared" ca="1" si="250"/>
        <v>14.694933054818966</v>
      </c>
      <c r="Q470" s="83">
        <f t="shared" ca="1" si="250"/>
        <v>13.987233056987899</v>
      </c>
      <c r="R470" s="83">
        <f t="shared" ca="1" si="250"/>
        <v>13.279533059156829</v>
      </c>
      <c r="S470" s="83">
        <f t="shared" ca="1" si="250"/>
        <v>12.57183306132576</v>
      </c>
      <c r="T470" s="83">
        <f t="shared" ca="1" si="250"/>
        <v>11.864133063494691</v>
      </c>
      <c r="U470" s="83">
        <f t="shared" ca="1" si="250"/>
        <v>11.156433065663624</v>
      </c>
      <c r="V470" s="83">
        <f t="shared" ca="1" si="250"/>
        <v>10.448733067832555</v>
      </c>
      <c r="W470" s="83">
        <f t="shared" ca="1" si="250"/>
        <v>9.7410330700014853</v>
      </c>
      <c r="X470" s="83">
        <f t="shared" ca="1" si="250"/>
        <v>9.0333330721704161</v>
      </c>
      <c r="Y470" s="83">
        <f t="shared" ca="1" si="250"/>
        <v>8.325633074339347</v>
      </c>
      <c r="Z470" s="83">
        <f t="shared" ca="1" si="250"/>
        <v>7.6179330765082787</v>
      </c>
      <c r="AA470" s="83">
        <f t="shared" ca="1" si="250"/>
        <v>6.9102330786772095</v>
      </c>
      <c r="AB470" s="83">
        <f t="shared" ca="1" si="250"/>
        <v>6.2025330808461403</v>
      </c>
      <c r="AC470" s="83">
        <f t="shared" ca="1" si="250"/>
        <v>5.494833083015072</v>
      </c>
      <c r="AD470" s="83">
        <f t="shared" ca="1" si="250"/>
        <v>4.7871330851840028</v>
      </c>
      <c r="AE470" s="83">
        <f t="shared" ca="1" si="250"/>
        <v>4.0794330873529345</v>
      </c>
      <c r="AF470" s="83">
        <f t="shared" ca="1" si="250"/>
        <v>3.3717330895218658</v>
      </c>
      <c r="AG470" s="83">
        <f t="shared" ca="1" si="250"/>
        <v>2.6640330916907975</v>
      </c>
      <c r="AH470" s="83">
        <f t="shared" ca="1" si="250"/>
        <v>1.956333093859729</v>
      </c>
      <c r="AI470" s="83">
        <f t="shared" ca="1" si="250"/>
        <v>1.2486330960286607</v>
      </c>
      <c r="AJ470" s="83">
        <f t="shared" ca="1" si="250"/>
        <v>0.54093309819759217</v>
      </c>
      <c r="AK470" s="83">
        <f t="shared" ca="1" si="250"/>
        <v>9.3541549641031341E-2</v>
      </c>
      <c r="AL470" s="83">
        <f t="shared" ca="1" si="250"/>
        <v>4.7924331170179361E-15</v>
      </c>
      <c r="AM470" s="83">
        <f t="shared" ca="1" si="250"/>
        <v>4.7924331170179361E-15</v>
      </c>
      <c r="AN470" s="83">
        <f t="shared" ca="1" si="250"/>
        <v>4.7924331170179361E-15</v>
      </c>
      <c r="AO470" s="83">
        <f t="shared" ca="1" si="250"/>
        <v>4.7924331170179361E-15</v>
      </c>
      <c r="AP470" s="83">
        <f t="shared" ca="1" si="250"/>
        <v>4.7924331170179361E-15</v>
      </c>
      <c r="AQ470" s="83">
        <f t="shared" ca="1" si="250"/>
        <v>4.7924331170179361E-15</v>
      </c>
      <c r="AR470" s="83">
        <f t="shared" ca="1" si="250"/>
        <v>4.7924331170179361E-15</v>
      </c>
      <c r="AS470" s="83">
        <f t="shared" ca="1" si="250"/>
        <v>4.7924331170179361E-15</v>
      </c>
      <c r="AT470" s="83">
        <f t="shared" ca="1" si="250"/>
        <v>4.7924331170179361E-15</v>
      </c>
      <c r="AU470" s="83">
        <f t="shared" ca="1" si="250"/>
        <v>4.7924331170179361E-15</v>
      </c>
      <c r="AV470" s="83">
        <f t="shared" ca="1" si="250"/>
        <v>4.7924331170179361E-15</v>
      </c>
      <c r="AW470" s="83">
        <f t="shared" ca="1" si="250"/>
        <v>4.7924331170179361E-15</v>
      </c>
      <c r="AX470" s="83">
        <f t="shared" ca="1" si="250"/>
        <v>4.7924331170179361E-15</v>
      </c>
      <c r="AY470" s="83">
        <f t="shared" ca="1" si="250"/>
        <v>4.7924331170179361E-15</v>
      </c>
      <c r="AZ470" s="83">
        <f t="shared" ca="1" si="250"/>
        <v>4.7924331170179361E-15</v>
      </c>
      <c r="BA470" s="83">
        <f t="shared" ca="1" si="250"/>
        <v>4.7924331170179361E-15</v>
      </c>
      <c r="BB470" s="83">
        <f t="shared" ca="1" si="250"/>
        <v>4.7924331170179361E-15</v>
      </c>
      <c r="BC470" s="83">
        <f t="shared" ca="1" si="250"/>
        <v>4.7924331170179361E-15</v>
      </c>
      <c r="BD470" s="83">
        <f t="shared" ca="1" si="250"/>
        <v>4.7924331170179361E-15</v>
      </c>
      <c r="BE470" s="83">
        <f t="shared" ca="1" si="250"/>
        <v>4.7924331170179361E-15</v>
      </c>
      <c r="BF470" s="83">
        <f t="shared" ca="1" si="250"/>
        <v>4.7924331170179361E-15</v>
      </c>
      <c r="BG470" s="83">
        <f t="shared" ca="1" si="250"/>
        <v>4.7924331170179361E-15</v>
      </c>
      <c r="BH470" s="83">
        <f ca="1">BH469*$C470</f>
        <v>4.7924331170179361E-15</v>
      </c>
    </row>
    <row r="472" spans="1:61" x14ac:dyDescent="0.25">
      <c r="A472" s="196" t="str">
        <f>A$37</f>
        <v>Gas Turbines</v>
      </c>
      <c r="B472" s="196"/>
    </row>
    <row r="473" spans="1:61" x14ac:dyDescent="0.25">
      <c r="A473" s="197" t="s">
        <v>132</v>
      </c>
      <c r="B473" s="197"/>
      <c r="G473" s="171">
        <f>G$96</f>
        <v>0.95</v>
      </c>
      <c r="H473" s="171">
        <f t="shared" ref="H473:M473" si="251">H$96</f>
        <v>0.98</v>
      </c>
      <c r="I473" s="171">
        <f t="shared" si="251"/>
        <v>0.96</v>
      </c>
      <c r="J473" s="171">
        <f t="shared" si="251"/>
        <v>0.96</v>
      </c>
      <c r="K473" s="171">
        <f t="shared" si="251"/>
        <v>0.96</v>
      </c>
      <c r="L473" s="171">
        <f t="shared" si="251"/>
        <v>0.96</v>
      </c>
      <c r="M473" s="171">
        <f t="shared" si="251"/>
        <v>0.96</v>
      </c>
      <c r="N473" s="171"/>
    </row>
    <row r="474" spans="1:61" x14ac:dyDescent="0.25">
      <c r="A474" s="197" t="s">
        <v>109</v>
      </c>
      <c r="B474" s="197"/>
      <c r="D474" s="144">
        <f>SUM(G474:N474)</f>
        <v>41.879547089699997</v>
      </c>
      <c r="G474" s="144">
        <f>G$37*G473</f>
        <v>8.9359941675000005</v>
      </c>
      <c r="H474" s="144">
        <f t="shared" ref="H474:N474" si="252">H$37*H473</f>
        <v>4.5324169253999997</v>
      </c>
      <c r="I474" s="144">
        <f t="shared" si="252"/>
        <v>3.4511359967999997</v>
      </c>
      <c r="J474" s="144">
        <f t="shared" si="252"/>
        <v>3.84</v>
      </c>
      <c r="K474" s="144">
        <f t="shared" si="252"/>
        <v>3.84</v>
      </c>
      <c r="L474" s="144">
        <f t="shared" si="252"/>
        <v>9.6</v>
      </c>
      <c r="M474" s="144">
        <f t="shared" si="252"/>
        <v>7.68</v>
      </c>
      <c r="N474" s="144">
        <f t="shared" si="252"/>
        <v>0</v>
      </c>
    </row>
    <row r="475" spans="1:61" x14ac:dyDescent="0.25">
      <c r="A475" s="197" t="s">
        <v>110</v>
      </c>
      <c r="B475" s="197"/>
      <c r="G475" s="144">
        <f t="shared" ref="G475:N475" si="253">+F475+G474</f>
        <v>8.9359941675000005</v>
      </c>
      <c r="H475" s="144">
        <f t="shared" si="253"/>
        <v>13.4684110929</v>
      </c>
      <c r="I475" s="144">
        <f t="shared" si="253"/>
        <v>16.9195470897</v>
      </c>
      <c r="J475" s="144">
        <f t="shared" si="253"/>
        <v>20.7595470897</v>
      </c>
      <c r="K475" s="144">
        <f t="shared" si="253"/>
        <v>24.5995470897</v>
      </c>
      <c r="L475" s="144">
        <f t="shared" si="253"/>
        <v>34.199547089699998</v>
      </c>
      <c r="M475" s="144">
        <f t="shared" si="253"/>
        <v>41.879547089699997</v>
      </c>
      <c r="N475" s="144">
        <f t="shared" si="253"/>
        <v>41.879547089699997</v>
      </c>
    </row>
    <row r="476" spans="1:61" x14ac:dyDescent="0.25">
      <c r="A476" s="197"/>
      <c r="B476" s="197"/>
    </row>
    <row r="477" spans="1:61" x14ac:dyDescent="0.25">
      <c r="A477" s="198" t="s">
        <v>111</v>
      </c>
      <c r="B477" s="198"/>
      <c r="G477" s="144">
        <f t="shared" ref="G477:BH477" si="254">F480</f>
        <v>0</v>
      </c>
      <c r="H477" s="144">
        <f t="shared" si="254"/>
        <v>8.6053623833025004</v>
      </c>
      <c r="I477" s="144">
        <f t="shared" si="254"/>
        <v>12.6394480982652</v>
      </c>
      <c r="J477" s="144">
        <f t="shared" si="254"/>
        <v>15.464560852746301</v>
      </c>
      <c r="K477" s="144">
        <f t="shared" si="254"/>
        <v>18.536457610427398</v>
      </c>
      <c r="L477" s="144">
        <f t="shared" si="254"/>
        <v>21.466274368108497</v>
      </c>
      <c r="M477" s="144">
        <f t="shared" si="254"/>
        <v>29.800891125789594</v>
      </c>
      <c r="N477" s="144">
        <f t="shared" si="254"/>
        <v>35.9313478834707</v>
      </c>
      <c r="O477" s="144">
        <f t="shared" si="254"/>
        <v>34.381804641151803</v>
      </c>
      <c r="P477" s="144">
        <f t="shared" si="254"/>
        <v>32.832261398832905</v>
      </c>
      <c r="Q477" s="144">
        <f t="shared" si="254"/>
        <v>31.282718156514004</v>
      </c>
      <c r="R477" s="144">
        <f t="shared" si="254"/>
        <v>29.733174914195104</v>
      </c>
      <c r="S477" s="144">
        <f t="shared" si="254"/>
        <v>28.183631671876203</v>
      </c>
      <c r="T477" s="144">
        <f t="shared" si="254"/>
        <v>26.634088429557302</v>
      </c>
      <c r="U477" s="144">
        <f t="shared" si="254"/>
        <v>25.084545187238401</v>
      </c>
      <c r="V477" s="144">
        <f t="shared" si="254"/>
        <v>23.5350019449195</v>
      </c>
      <c r="W477" s="144">
        <f t="shared" si="254"/>
        <v>21.985458702600599</v>
      </c>
      <c r="X477" s="144">
        <f t="shared" si="254"/>
        <v>20.435915460281699</v>
      </c>
      <c r="Y477" s="144">
        <f t="shared" si="254"/>
        <v>18.886372217962798</v>
      </c>
      <c r="Z477" s="144">
        <f t="shared" si="254"/>
        <v>17.336828975643897</v>
      </c>
      <c r="AA477" s="144">
        <f t="shared" si="254"/>
        <v>15.787285733324998</v>
      </c>
      <c r="AB477" s="144">
        <f t="shared" si="254"/>
        <v>14.237742491006099</v>
      </c>
      <c r="AC477" s="144">
        <f t="shared" si="254"/>
        <v>12.6881992486872</v>
      </c>
      <c r="AD477" s="144">
        <f t="shared" si="254"/>
        <v>11.138656006368301</v>
      </c>
      <c r="AE477" s="144">
        <f t="shared" si="254"/>
        <v>9.5891127640494016</v>
      </c>
      <c r="AF477" s="144">
        <f t="shared" si="254"/>
        <v>8.0395695217305025</v>
      </c>
      <c r="AG477" s="144">
        <f t="shared" si="254"/>
        <v>6.4900262794116026</v>
      </c>
      <c r="AH477" s="144">
        <f t="shared" si="254"/>
        <v>4.9404830370927026</v>
      </c>
      <c r="AI477" s="144">
        <f t="shared" si="254"/>
        <v>3.3909397947738027</v>
      </c>
      <c r="AJ477" s="144">
        <f t="shared" si="254"/>
        <v>1.841396552454903</v>
      </c>
      <c r="AK477" s="144">
        <f t="shared" si="254"/>
        <v>0.29185331013600324</v>
      </c>
      <c r="AL477" s="144">
        <f t="shared" si="254"/>
        <v>-9.3258734068513149E-15</v>
      </c>
      <c r="AM477" s="144">
        <f t="shared" si="254"/>
        <v>-9.3258734068513149E-15</v>
      </c>
      <c r="AN477" s="144">
        <f t="shared" si="254"/>
        <v>-9.3258734068513149E-15</v>
      </c>
      <c r="AO477" s="144">
        <f t="shared" si="254"/>
        <v>-9.3258734068513149E-15</v>
      </c>
      <c r="AP477" s="144">
        <f t="shared" si="254"/>
        <v>-9.3258734068513149E-15</v>
      </c>
      <c r="AQ477" s="144">
        <f t="shared" si="254"/>
        <v>-9.3258734068513149E-15</v>
      </c>
      <c r="AR477" s="144">
        <f t="shared" si="254"/>
        <v>-9.3258734068513149E-15</v>
      </c>
      <c r="AS477" s="144">
        <f t="shared" si="254"/>
        <v>-9.3258734068513149E-15</v>
      </c>
      <c r="AT477" s="144">
        <f t="shared" si="254"/>
        <v>-9.3258734068513149E-15</v>
      </c>
      <c r="AU477" s="144">
        <f t="shared" si="254"/>
        <v>-9.3258734068513149E-15</v>
      </c>
      <c r="AV477" s="144">
        <f t="shared" si="254"/>
        <v>-9.3258734068513149E-15</v>
      </c>
      <c r="AW477" s="144">
        <f t="shared" si="254"/>
        <v>-9.3258734068513149E-15</v>
      </c>
      <c r="AX477" s="144">
        <f t="shared" si="254"/>
        <v>-9.3258734068513149E-15</v>
      </c>
      <c r="AY477" s="144">
        <f t="shared" si="254"/>
        <v>-9.3258734068513149E-15</v>
      </c>
      <c r="AZ477" s="144">
        <f t="shared" si="254"/>
        <v>-9.3258734068513149E-15</v>
      </c>
      <c r="BA477" s="144">
        <f t="shared" si="254"/>
        <v>-9.3258734068513149E-15</v>
      </c>
      <c r="BB477" s="144">
        <f t="shared" si="254"/>
        <v>-9.3258734068513149E-15</v>
      </c>
      <c r="BC477" s="144">
        <f t="shared" si="254"/>
        <v>-9.3258734068513149E-15</v>
      </c>
      <c r="BD477" s="144">
        <f t="shared" si="254"/>
        <v>-9.3258734068513149E-15</v>
      </c>
      <c r="BE477" s="144">
        <f t="shared" si="254"/>
        <v>-9.3258734068513149E-15</v>
      </c>
      <c r="BF477" s="144">
        <f t="shared" si="254"/>
        <v>-9.3258734068513149E-15</v>
      </c>
      <c r="BG477" s="144">
        <f t="shared" si="254"/>
        <v>-9.3258734068513149E-15</v>
      </c>
      <c r="BH477" s="144">
        <f t="shared" si="254"/>
        <v>-9.3258734068513149E-15</v>
      </c>
      <c r="BI477" s="144"/>
    </row>
    <row r="478" spans="1:61" x14ac:dyDescent="0.25">
      <c r="A478" s="198" t="s">
        <v>112</v>
      </c>
      <c r="B478" s="198"/>
      <c r="D478" s="144">
        <f>SUM(G478:N478)</f>
        <v>41.879547089699997</v>
      </c>
      <c r="E478" s="144"/>
      <c r="F478" s="144"/>
      <c r="G478" s="144">
        <f>G474</f>
        <v>8.9359941675000005</v>
      </c>
      <c r="H478" s="144">
        <f>H474</f>
        <v>4.5324169253999997</v>
      </c>
      <c r="I478" s="144">
        <f>I474</f>
        <v>3.4511359967999997</v>
      </c>
      <c r="J478" s="144">
        <f t="shared" ref="J478:BH478" si="255">J474</f>
        <v>3.84</v>
      </c>
      <c r="K478" s="144">
        <f t="shared" si="255"/>
        <v>3.84</v>
      </c>
      <c r="L478" s="144">
        <f t="shared" si="255"/>
        <v>9.6</v>
      </c>
      <c r="M478" s="144">
        <f t="shared" si="255"/>
        <v>7.68</v>
      </c>
      <c r="N478" s="144">
        <f t="shared" si="255"/>
        <v>0</v>
      </c>
      <c r="O478" s="144">
        <f t="shared" si="255"/>
        <v>0</v>
      </c>
      <c r="P478" s="144">
        <f t="shared" si="255"/>
        <v>0</v>
      </c>
      <c r="Q478" s="144">
        <f t="shared" si="255"/>
        <v>0</v>
      </c>
      <c r="R478" s="144">
        <f t="shared" si="255"/>
        <v>0</v>
      </c>
      <c r="S478" s="144">
        <f t="shared" si="255"/>
        <v>0</v>
      </c>
      <c r="T478" s="144">
        <f t="shared" si="255"/>
        <v>0</v>
      </c>
      <c r="U478" s="144">
        <f t="shared" si="255"/>
        <v>0</v>
      </c>
      <c r="V478" s="144">
        <f t="shared" si="255"/>
        <v>0</v>
      </c>
      <c r="W478" s="144">
        <f t="shared" si="255"/>
        <v>0</v>
      </c>
      <c r="X478" s="144">
        <f t="shared" si="255"/>
        <v>0</v>
      </c>
      <c r="Y478" s="144">
        <f t="shared" si="255"/>
        <v>0</v>
      </c>
      <c r="Z478" s="144">
        <f t="shared" si="255"/>
        <v>0</v>
      </c>
      <c r="AA478" s="144">
        <f t="shared" si="255"/>
        <v>0</v>
      </c>
      <c r="AB478" s="144">
        <f t="shared" si="255"/>
        <v>0</v>
      </c>
      <c r="AC478" s="144">
        <f t="shared" si="255"/>
        <v>0</v>
      </c>
      <c r="AD478" s="144">
        <f t="shared" si="255"/>
        <v>0</v>
      </c>
      <c r="AE478" s="144">
        <f t="shared" si="255"/>
        <v>0</v>
      </c>
      <c r="AF478" s="144">
        <f t="shared" si="255"/>
        <v>0</v>
      </c>
      <c r="AG478" s="144">
        <f t="shared" si="255"/>
        <v>0</v>
      </c>
      <c r="AH478" s="144">
        <f t="shared" si="255"/>
        <v>0</v>
      </c>
      <c r="AI478" s="144">
        <f t="shared" si="255"/>
        <v>0</v>
      </c>
      <c r="AJ478" s="144">
        <f t="shared" si="255"/>
        <v>0</v>
      </c>
      <c r="AK478" s="144">
        <f t="shared" si="255"/>
        <v>0</v>
      </c>
      <c r="AL478" s="144">
        <f t="shared" si="255"/>
        <v>0</v>
      </c>
      <c r="AM478" s="144">
        <f t="shared" si="255"/>
        <v>0</v>
      </c>
      <c r="AN478" s="144">
        <f t="shared" si="255"/>
        <v>0</v>
      </c>
      <c r="AO478" s="144">
        <f t="shared" si="255"/>
        <v>0</v>
      </c>
      <c r="AP478" s="144">
        <f t="shared" si="255"/>
        <v>0</v>
      </c>
      <c r="AQ478" s="144">
        <f t="shared" si="255"/>
        <v>0</v>
      </c>
      <c r="AR478" s="144">
        <f t="shared" si="255"/>
        <v>0</v>
      </c>
      <c r="AS478" s="144">
        <f t="shared" si="255"/>
        <v>0</v>
      </c>
      <c r="AT478" s="144">
        <f t="shared" si="255"/>
        <v>0</v>
      </c>
      <c r="AU478" s="144">
        <f t="shared" si="255"/>
        <v>0</v>
      </c>
      <c r="AV478" s="144">
        <f t="shared" si="255"/>
        <v>0</v>
      </c>
      <c r="AW478" s="144">
        <f t="shared" si="255"/>
        <v>0</v>
      </c>
      <c r="AX478" s="144">
        <f t="shared" si="255"/>
        <v>0</v>
      </c>
      <c r="AY478" s="144">
        <f t="shared" si="255"/>
        <v>0</v>
      </c>
      <c r="AZ478" s="144">
        <f t="shared" si="255"/>
        <v>0</v>
      </c>
      <c r="BA478" s="144">
        <f t="shared" si="255"/>
        <v>0</v>
      </c>
      <c r="BB478" s="144">
        <f t="shared" si="255"/>
        <v>0</v>
      </c>
      <c r="BC478" s="144">
        <f t="shared" si="255"/>
        <v>0</v>
      </c>
      <c r="BD478" s="144">
        <f t="shared" si="255"/>
        <v>0</v>
      </c>
      <c r="BE478" s="144">
        <f t="shared" si="255"/>
        <v>0</v>
      </c>
      <c r="BF478" s="144">
        <f t="shared" si="255"/>
        <v>0</v>
      </c>
      <c r="BG478" s="144">
        <f t="shared" si="255"/>
        <v>0</v>
      </c>
      <c r="BH478" s="144">
        <f t="shared" si="255"/>
        <v>0</v>
      </c>
      <c r="BI478" s="144"/>
    </row>
    <row r="479" spans="1:61" x14ac:dyDescent="0.25">
      <c r="A479" s="198" t="s">
        <v>113</v>
      </c>
      <c r="B479" s="198"/>
      <c r="C479" s="147">
        <f>C37</f>
        <v>3.6999999999999998E-2</v>
      </c>
      <c r="D479" s="144">
        <f>SUM(G479:BH479)</f>
        <v>-41.879547089699997</v>
      </c>
      <c r="G479" s="144">
        <f>MAX(-SUM($F474:G474)*$C479,-SUM($F474:G474)-SUM($E479:F479))</f>
        <v>-0.3306317841975</v>
      </c>
      <c r="H479" s="144">
        <f>MAX(-SUM($F474:H474)*$C479,-SUM($F474:H474)-SUM($E479:G479))</f>
        <v>-0.4983312104373</v>
      </c>
      <c r="I479" s="144">
        <f>MAX(-SUM($F474:I474)*$C479,-SUM($F474:I474)-SUM($E479:H479))</f>
        <v>-0.62602324231889994</v>
      </c>
      <c r="J479" s="144">
        <f>MAX(-SUM($F474:J474)*$C479,-SUM($F474:J474)-SUM($E479:I479))</f>
        <v>-0.76810324231889993</v>
      </c>
      <c r="K479" s="144">
        <f>MAX(-SUM($F474:K474)*$C479,-SUM($F474:K474)-SUM($E479:J479))</f>
        <v>-0.91018324231889991</v>
      </c>
      <c r="L479" s="144">
        <f>MAX(-SUM($F474:L474)*$C479,-SUM($F474:L474)-SUM($E479:K479))</f>
        <v>-1.2653832423188998</v>
      </c>
      <c r="M479" s="144">
        <f>MAX(-SUM($F474:M474)*$C479,-SUM($F474:M474)-SUM($E479:L479))</f>
        <v>-1.5495432423188997</v>
      </c>
      <c r="N479" s="144">
        <f>MAX(-SUM($F474:N474)*$C479,-SUM($F474:N474)-SUM($E479:M479))</f>
        <v>-1.5495432423188997</v>
      </c>
      <c r="O479" s="144">
        <f>MAX(-SUM($F474:O474)*$C479,-SUM($F474:O474)-SUM($E479:N479))</f>
        <v>-1.5495432423188997</v>
      </c>
      <c r="P479" s="144">
        <f>MAX(-SUM($F474:P474)*$C479,-SUM($F474:P474)-SUM($E479:O479))</f>
        <v>-1.5495432423188997</v>
      </c>
      <c r="Q479" s="144">
        <f>MAX(-SUM($F474:Q474)*$C479,-SUM($F474:Q474)-SUM($E479:P479))</f>
        <v>-1.5495432423188997</v>
      </c>
      <c r="R479" s="144">
        <f>MAX(-SUM($F474:R474)*$C479,-SUM($F474:R474)-SUM($E479:Q479))</f>
        <v>-1.5495432423188997</v>
      </c>
      <c r="S479" s="144">
        <f>MAX(-SUM($F474:S474)*$C479,-SUM($F474:S474)-SUM($E479:R479))</f>
        <v>-1.5495432423188997</v>
      </c>
      <c r="T479" s="144">
        <f>MAX(-SUM($F474:T474)*$C479,-SUM($F474:T474)-SUM($E479:S479))</f>
        <v>-1.5495432423188997</v>
      </c>
      <c r="U479" s="144">
        <f>MAX(-SUM($F474:U474)*$C479,-SUM($F474:U474)-SUM($E479:T479))</f>
        <v>-1.5495432423188997</v>
      </c>
      <c r="V479" s="144">
        <f>MAX(-SUM($F474:V474)*$C479,-SUM($F474:V474)-SUM($E479:U479))</f>
        <v>-1.5495432423188997</v>
      </c>
      <c r="W479" s="144">
        <f>MAX(-SUM($F474:W474)*$C479,-SUM($F474:W474)-SUM($E479:V479))</f>
        <v>-1.5495432423188997</v>
      </c>
      <c r="X479" s="144">
        <f>MAX(-SUM($F474:X474)*$C479,-SUM($F474:X474)-SUM($E479:W479))</f>
        <v>-1.5495432423188997</v>
      </c>
      <c r="Y479" s="144">
        <f>MAX(-SUM($F474:Y474)*$C479,-SUM($F474:Y474)-SUM($E479:X479))</f>
        <v>-1.5495432423188997</v>
      </c>
      <c r="Z479" s="144">
        <f>MAX(-SUM($F474:Z474)*$C479,-SUM($F474:Z474)-SUM($E479:Y479))</f>
        <v>-1.5495432423188997</v>
      </c>
      <c r="AA479" s="144">
        <f>MAX(-SUM($F474:AA474)*$C479,-SUM($F474:AA474)-SUM($E479:Z479))</f>
        <v>-1.5495432423188997</v>
      </c>
      <c r="AB479" s="144">
        <f>MAX(-SUM($F474:AB474)*$C479,-SUM($F474:AB474)-SUM($E479:AA479))</f>
        <v>-1.5495432423188997</v>
      </c>
      <c r="AC479" s="144">
        <f>MAX(-SUM($F474:AC474)*$C479,-SUM($F474:AC474)-SUM($E479:AB479))</f>
        <v>-1.5495432423188997</v>
      </c>
      <c r="AD479" s="144">
        <f>MAX(-SUM($F474:AD474)*$C479,-SUM($F474:AD474)-SUM($E479:AC479))</f>
        <v>-1.5495432423188997</v>
      </c>
      <c r="AE479" s="144">
        <f>MAX(-SUM($F474:AE474)*$C479,-SUM($F474:AE474)-SUM($E479:AD479))</f>
        <v>-1.5495432423188997</v>
      </c>
      <c r="AF479" s="144">
        <f>MAX(-SUM($F474:AF474)*$C479,-SUM($F474:AF474)-SUM($E479:AE479))</f>
        <v>-1.5495432423188997</v>
      </c>
      <c r="AG479" s="144">
        <f>MAX(-SUM($F474:AG474)*$C479,-SUM($F474:AG474)-SUM($E479:AF479))</f>
        <v>-1.5495432423188997</v>
      </c>
      <c r="AH479" s="144">
        <f>MAX(-SUM($F474:AH474)*$C479,-SUM($F474:AH474)-SUM($E479:AG479))</f>
        <v>-1.5495432423188997</v>
      </c>
      <c r="AI479" s="144">
        <f>MAX(-SUM($F474:AI474)*$C479,-SUM($F474:AI474)-SUM($E479:AH479))</f>
        <v>-1.5495432423188997</v>
      </c>
      <c r="AJ479" s="144">
        <f>MAX(-SUM($F474:AJ474)*$C479,-SUM($F474:AJ474)-SUM($E479:AI479))</f>
        <v>-1.5495432423188997</v>
      </c>
      <c r="AK479" s="144">
        <f>MAX(-SUM($F474:AK474)*$C479,-SUM($F474:AK474)-SUM($E479:AJ479))</f>
        <v>-0.29185331013601257</v>
      </c>
      <c r="AL479" s="144">
        <f>MAX(-SUM($F474:AL474)*$C479,-SUM($F474:AL474)-SUM($E479:AK479))</f>
        <v>0</v>
      </c>
      <c r="AM479" s="144">
        <f>MAX(-SUM($F474:AM474)*$C479,-SUM($F474:AM474)-SUM($E479:AL479))</f>
        <v>0</v>
      </c>
      <c r="AN479" s="144">
        <f>MAX(-SUM($F474:AN474)*$C479,-SUM($F474:AN474)-SUM($E479:AM479))</f>
        <v>0</v>
      </c>
      <c r="AO479" s="144">
        <f>MAX(-SUM($F474:AO474)*$C479,-SUM($F474:AO474)-SUM($E479:AN479))</f>
        <v>0</v>
      </c>
      <c r="AP479" s="144">
        <f>MAX(-SUM($F474:AP474)*$C479,-SUM($F474:AP474)-SUM($E479:AO479))</f>
        <v>0</v>
      </c>
      <c r="AQ479" s="144">
        <f>MAX(-SUM($F474:AQ474)*$C479,-SUM($F474:AQ474)-SUM($E479:AP479))</f>
        <v>0</v>
      </c>
      <c r="AR479" s="144">
        <f>MAX(-SUM($F474:AR474)*$C479,-SUM($F474:AR474)-SUM($E479:AQ479))</f>
        <v>0</v>
      </c>
      <c r="AS479" s="144">
        <f>MAX(-SUM($F474:AS474)*$C479,-SUM($F474:AS474)-SUM($E479:AR479))</f>
        <v>0</v>
      </c>
      <c r="AT479" s="144">
        <f>MAX(-SUM($F474:AT474)*$C479,-SUM($F474:AT474)-SUM($E479:AS479))</f>
        <v>0</v>
      </c>
      <c r="AU479" s="144">
        <f>MAX(-SUM($F474:AU474)*$C479,-SUM($F474:AU474)-SUM($E479:AT479))</f>
        <v>0</v>
      </c>
      <c r="AV479" s="144">
        <f>MAX(-SUM($F474:AV474)*$C479,-SUM($F474:AV474)-SUM($E479:AU479))</f>
        <v>0</v>
      </c>
      <c r="AW479" s="144">
        <f>MAX(-SUM($F474:AW474)*$C479,-SUM($F474:AW474)-SUM($E479:AV479))</f>
        <v>0</v>
      </c>
      <c r="AX479" s="144">
        <f>MAX(-SUM($F474:AX474)*$C479,-SUM($F474:AX474)-SUM($E479:AW479))</f>
        <v>0</v>
      </c>
      <c r="AY479" s="144">
        <f>MAX(-SUM($F474:AY474)*$C479,-SUM($F474:AY474)-SUM($E479:AX479))</f>
        <v>0</v>
      </c>
      <c r="AZ479" s="144">
        <f>MAX(-SUM($F474:AZ474)*$C479,-SUM($F474:AZ474)-SUM($E479:AY479))</f>
        <v>0</v>
      </c>
      <c r="BA479" s="144">
        <f>MAX(-SUM($F474:BA474)*$C479,-SUM($F474:BA474)-SUM($E479:AZ479))</f>
        <v>0</v>
      </c>
      <c r="BB479" s="144">
        <f>MAX(-SUM($F474:BB474)*$C479,-SUM($F474:BB474)-SUM($E479:BA479))</f>
        <v>0</v>
      </c>
      <c r="BC479" s="144">
        <f>MAX(-SUM($F474:BC474)*$C479,-SUM($F474:BC474)-SUM($E479:BB479))</f>
        <v>0</v>
      </c>
      <c r="BD479" s="144">
        <f>MAX(-SUM($F474:BD474)*$C479,-SUM($F474:BD474)-SUM($E479:BC479))</f>
        <v>0</v>
      </c>
      <c r="BE479" s="144">
        <f>MAX(-SUM($F474:BE474)*$C479,-SUM($F474:BE474)-SUM($E479:BD479))</f>
        <v>0</v>
      </c>
      <c r="BF479" s="144">
        <f>MAX(-SUM($F474:BF474)*$C479,-SUM($F474:BF474)-SUM($E479:BE479))</f>
        <v>0</v>
      </c>
      <c r="BG479" s="144">
        <f>MAX(-SUM($F474:BG474)*$C479,-SUM($F474:BG474)-SUM($E479:BF479))</f>
        <v>0</v>
      </c>
      <c r="BH479" s="144">
        <f>MAX(-SUM($F474:BH474)*$C479,-SUM($F474:BH474)-SUM($E479:BG479))</f>
        <v>0</v>
      </c>
      <c r="BI479" s="144"/>
    </row>
    <row r="480" spans="1:61" x14ac:dyDescent="0.25">
      <c r="A480" s="199" t="s">
        <v>114</v>
      </c>
      <c r="B480" s="199"/>
      <c r="D480" s="92">
        <f>SUM(D477:D479)</f>
        <v>0</v>
      </c>
      <c r="G480" s="92">
        <f>SUM(G477:G479)</f>
        <v>8.6053623833025004</v>
      </c>
      <c r="H480" s="92">
        <f>SUM(H477:H479)</f>
        <v>12.6394480982652</v>
      </c>
      <c r="I480" s="92">
        <f>SUM(I477:I479)</f>
        <v>15.464560852746301</v>
      </c>
      <c r="J480" s="92">
        <f t="shared" ref="J480:BH480" si="256">SUM(J477:J479)</f>
        <v>18.536457610427398</v>
      </c>
      <c r="K480" s="92">
        <f t="shared" si="256"/>
        <v>21.466274368108497</v>
      </c>
      <c r="L480" s="92">
        <f t="shared" si="256"/>
        <v>29.800891125789594</v>
      </c>
      <c r="M480" s="92">
        <f t="shared" si="256"/>
        <v>35.9313478834707</v>
      </c>
      <c r="N480" s="92">
        <f t="shared" si="256"/>
        <v>34.381804641151803</v>
      </c>
      <c r="O480" s="92">
        <f t="shared" si="256"/>
        <v>32.832261398832905</v>
      </c>
      <c r="P480" s="92">
        <f t="shared" si="256"/>
        <v>31.282718156514004</v>
      </c>
      <c r="Q480" s="92">
        <f t="shared" si="256"/>
        <v>29.733174914195104</v>
      </c>
      <c r="R480" s="92">
        <f t="shared" si="256"/>
        <v>28.183631671876203</v>
      </c>
      <c r="S480" s="92">
        <f t="shared" si="256"/>
        <v>26.634088429557302</v>
      </c>
      <c r="T480" s="92">
        <f t="shared" si="256"/>
        <v>25.084545187238401</v>
      </c>
      <c r="U480" s="92">
        <f t="shared" si="256"/>
        <v>23.5350019449195</v>
      </c>
      <c r="V480" s="92">
        <f t="shared" si="256"/>
        <v>21.985458702600599</v>
      </c>
      <c r="W480" s="92">
        <f t="shared" si="256"/>
        <v>20.435915460281699</v>
      </c>
      <c r="X480" s="92">
        <f t="shared" si="256"/>
        <v>18.886372217962798</v>
      </c>
      <c r="Y480" s="92">
        <f t="shared" si="256"/>
        <v>17.336828975643897</v>
      </c>
      <c r="Z480" s="92">
        <f t="shared" si="256"/>
        <v>15.787285733324998</v>
      </c>
      <c r="AA480" s="92">
        <f t="shared" si="256"/>
        <v>14.237742491006099</v>
      </c>
      <c r="AB480" s="92">
        <f t="shared" si="256"/>
        <v>12.6881992486872</v>
      </c>
      <c r="AC480" s="92">
        <f t="shared" si="256"/>
        <v>11.138656006368301</v>
      </c>
      <c r="AD480" s="92">
        <f t="shared" si="256"/>
        <v>9.5891127640494016</v>
      </c>
      <c r="AE480" s="92">
        <f t="shared" si="256"/>
        <v>8.0395695217305025</v>
      </c>
      <c r="AF480" s="92">
        <f t="shared" si="256"/>
        <v>6.4900262794116026</v>
      </c>
      <c r="AG480" s="92">
        <f t="shared" si="256"/>
        <v>4.9404830370927026</v>
      </c>
      <c r="AH480" s="92">
        <f t="shared" si="256"/>
        <v>3.3909397947738027</v>
      </c>
      <c r="AI480" s="92">
        <f t="shared" si="256"/>
        <v>1.841396552454903</v>
      </c>
      <c r="AJ480" s="92">
        <f t="shared" si="256"/>
        <v>0.29185331013600324</v>
      </c>
      <c r="AK480" s="92">
        <f t="shared" si="256"/>
        <v>-9.3258734068513149E-15</v>
      </c>
      <c r="AL480" s="92">
        <f t="shared" si="256"/>
        <v>-9.3258734068513149E-15</v>
      </c>
      <c r="AM480" s="92">
        <f t="shared" si="256"/>
        <v>-9.3258734068513149E-15</v>
      </c>
      <c r="AN480" s="92">
        <f t="shared" si="256"/>
        <v>-9.3258734068513149E-15</v>
      </c>
      <c r="AO480" s="92">
        <f t="shared" si="256"/>
        <v>-9.3258734068513149E-15</v>
      </c>
      <c r="AP480" s="92">
        <f t="shared" si="256"/>
        <v>-9.3258734068513149E-15</v>
      </c>
      <c r="AQ480" s="92">
        <f t="shared" si="256"/>
        <v>-9.3258734068513149E-15</v>
      </c>
      <c r="AR480" s="92">
        <f t="shared" si="256"/>
        <v>-9.3258734068513149E-15</v>
      </c>
      <c r="AS480" s="92">
        <f t="shared" si="256"/>
        <v>-9.3258734068513149E-15</v>
      </c>
      <c r="AT480" s="92">
        <f t="shared" si="256"/>
        <v>-9.3258734068513149E-15</v>
      </c>
      <c r="AU480" s="92">
        <f t="shared" si="256"/>
        <v>-9.3258734068513149E-15</v>
      </c>
      <c r="AV480" s="92">
        <f t="shared" si="256"/>
        <v>-9.3258734068513149E-15</v>
      </c>
      <c r="AW480" s="92">
        <f t="shared" si="256"/>
        <v>-9.3258734068513149E-15</v>
      </c>
      <c r="AX480" s="92">
        <f t="shared" si="256"/>
        <v>-9.3258734068513149E-15</v>
      </c>
      <c r="AY480" s="92">
        <f t="shared" si="256"/>
        <v>-9.3258734068513149E-15</v>
      </c>
      <c r="AZ480" s="92">
        <f t="shared" si="256"/>
        <v>-9.3258734068513149E-15</v>
      </c>
      <c r="BA480" s="92">
        <f t="shared" si="256"/>
        <v>-9.3258734068513149E-15</v>
      </c>
      <c r="BB480" s="92">
        <f t="shared" si="256"/>
        <v>-9.3258734068513149E-15</v>
      </c>
      <c r="BC480" s="92">
        <f t="shared" si="256"/>
        <v>-9.3258734068513149E-15</v>
      </c>
      <c r="BD480" s="92">
        <f t="shared" si="256"/>
        <v>-9.3258734068513149E-15</v>
      </c>
      <c r="BE480" s="92">
        <f t="shared" si="256"/>
        <v>-9.3258734068513149E-15</v>
      </c>
      <c r="BF480" s="92">
        <f t="shared" si="256"/>
        <v>-9.3258734068513149E-15</v>
      </c>
      <c r="BG480" s="92">
        <f t="shared" si="256"/>
        <v>-9.3258734068513149E-15</v>
      </c>
      <c r="BH480" s="92">
        <f t="shared" si="256"/>
        <v>-9.3258734068513149E-15</v>
      </c>
    </row>
    <row r="481" spans="1:61" x14ac:dyDescent="0.25">
      <c r="A481" s="197"/>
      <c r="B481" s="197"/>
    </row>
    <row r="482" spans="1:61" x14ac:dyDescent="0.25">
      <c r="A482" s="197" t="s">
        <v>115</v>
      </c>
      <c r="B482" s="197"/>
      <c r="G482" s="83">
        <f>G480</f>
        <v>8.6053623833025004</v>
      </c>
      <c r="H482" s="83">
        <f>H480</f>
        <v>12.6394480982652</v>
      </c>
      <c r="I482" s="83">
        <f>I480</f>
        <v>15.464560852746301</v>
      </c>
      <c r="J482" s="83">
        <f>J480</f>
        <v>18.536457610427398</v>
      </c>
      <c r="K482" s="83">
        <f t="shared" ref="K482:BH482" si="257">K480</f>
        <v>21.466274368108497</v>
      </c>
      <c r="L482" s="83">
        <f t="shared" si="257"/>
        <v>29.800891125789594</v>
      </c>
      <c r="M482" s="83">
        <f t="shared" si="257"/>
        <v>35.9313478834707</v>
      </c>
      <c r="N482" s="83">
        <f t="shared" si="257"/>
        <v>34.381804641151803</v>
      </c>
      <c r="O482" s="83">
        <f t="shared" si="257"/>
        <v>32.832261398832905</v>
      </c>
      <c r="P482" s="83">
        <f t="shared" si="257"/>
        <v>31.282718156514004</v>
      </c>
      <c r="Q482" s="83">
        <f t="shared" si="257"/>
        <v>29.733174914195104</v>
      </c>
      <c r="R482" s="83">
        <f t="shared" si="257"/>
        <v>28.183631671876203</v>
      </c>
      <c r="S482" s="83">
        <f t="shared" si="257"/>
        <v>26.634088429557302</v>
      </c>
      <c r="T482" s="83">
        <f t="shared" si="257"/>
        <v>25.084545187238401</v>
      </c>
      <c r="U482" s="83">
        <f t="shared" si="257"/>
        <v>23.5350019449195</v>
      </c>
      <c r="V482" s="83">
        <f t="shared" si="257"/>
        <v>21.985458702600599</v>
      </c>
      <c r="W482" s="83">
        <f t="shared" si="257"/>
        <v>20.435915460281699</v>
      </c>
      <c r="X482" s="83">
        <f t="shared" si="257"/>
        <v>18.886372217962798</v>
      </c>
      <c r="Y482" s="83">
        <f t="shared" si="257"/>
        <v>17.336828975643897</v>
      </c>
      <c r="Z482" s="83">
        <f t="shared" si="257"/>
        <v>15.787285733324998</v>
      </c>
      <c r="AA482" s="83">
        <f t="shared" si="257"/>
        <v>14.237742491006099</v>
      </c>
      <c r="AB482" s="83">
        <f t="shared" si="257"/>
        <v>12.6881992486872</v>
      </c>
      <c r="AC482" s="83">
        <f t="shared" si="257"/>
        <v>11.138656006368301</v>
      </c>
      <c r="AD482" s="83">
        <f t="shared" si="257"/>
        <v>9.5891127640494016</v>
      </c>
      <c r="AE482" s="83">
        <f t="shared" si="257"/>
        <v>8.0395695217305025</v>
      </c>
      <c r="AF482" s="83">
        <f t="shared" si="257"/>
        <v>6.4900262794116026</v>
      </c>
      <c r="AG482" s="83">
        <f t="shared" si="257"/>
        <v>4.9404830370927026</v>
      </c>
      <c r="AH482" s="83">
        <f t="shared" si="257"/>
        <v>3.3909397947738027</v>
      </c>
      <c r="AI482" s="83">
        <f t="shared" si="257"/>
        <v>1.841396552454903</v>
      </c>
      <c r="AJ482" s="83">
        <f t="shared" si="257"/>
        <v>0.29185331013600324</v>
      </c>
      <c r="AK482" s="83">
        <f t="shared" si="257"/>
        <v>-9.3258734068513149E-15</v>
      </c>
      <c r="AL482" s="83">
        <f t="shared" si="257"/>
        <v>-9.3258734068513149E-15</v>
      </c>
      <c r="AM482" s="83">
        <f t="shared" si="257"/>
        <v>-9.3258734068513149E-15</v>
      </c>
      <c r="AN482" s="83">
        <f t="shared" si="257"/>
        <v>-9.3258734068513149E-15</v>
      </c>
      <c r="AO482" s="83">
        <f t="shared" si="257"/>
        <v>-9.3258734068513149E-15</v>
      </c>
      <c r="AP482" s="83">
        <f t="shared" si="257"/>
        <v>-9.3258734068513149E-15</v>
      </c>
      <c r="AQ482" s="83">
        <f t="shared" si="257"/>
        <v>-9.3258734068513149E-15</v>
      </c>
      <c r="AR482" s="83">
        <f t="shared" si="257"/>
        <v>-9.3258734068513149E-15</v>
      </c>
      <c r="AS482" s="83">
        <f t="shared" si="257"/>
        <v>-9.3258734068513149E-15</v>
      </c>
      <c r="AT482" s="83">
        <f t="shared" si="257"/>
        <v>-9.3258734068513149E-15</v>
      </c>
      <c r="AU482" s="83">
        <f t="shared" si="257"/>
        <v>-9.3258734068513149E-15</v>
      </c>
      <c r="AV482" s="83">
        <f t="shared" si="257"/>
        <v>-9.3258734068513149E-15</v>
      </c>
      <c r="AW482" s="83">
        <f t="shared" si="257"/>
        <v>-9.3258734068513149E-15</v>
      </c>
      <c r="AX482" s="83">
        <f t="shared" si="257"/>
        <v>-9.3258734068513149E-15</v>
      </c>
      <c r="AY482" s="83">
        <f t="shared" si="257"/>
        <v>-9.3258734068513149E-15</v>
      </c>
      <c r="AZ482" s="83">
        <f t="shared" si="257"/>
        <v>-9.3258734068513149E-15</v>
      </c>
      <c r="BA482" s="83">
        <f t="shared" si="257"/>
        <v>-9.3258734068513149E-15</v>
      </c>
      <c r="BB482" s="83">
        <f t="shared" si="257"/>
        <v>-9.3258734068513149E-15</v>
      </c>
      <c r="BC482" s="83">
        <f t="shared" si="257"/>
        <v>-9.3258734068513149E-15</v>
      </c>
      <c r="BD482" s="83">
        <f t="shared" si="257"/>
        <v>-9.3258734068513149E-15</v>
      </c>
      <c r="BE482" s="83">
        <f t="shared" si="257"/>
        <v>-9.3258734068513149E-15</v>
      </c>
      <c r="BF482" s="83">
        <f t="shared" si="257"/>
        <v>-9.3258734068513149E-15</v>
      </c>
      <c r="BG482" s="83">
        <f t="shared" si="257"/>
        <v>-9.3258734068513149E-15</v>
      </c>
      <c r="BH482" s="83">
        <f t="shared" si="257"/>
        <v>-9.3258734068513149E-15</v>
      </c>
    </row>
    <row r="483" spans="1:61" x14ac:dyDescent="0.25">
      <c r="A483" s="200" t="s">
        <v>133</v>
      </c>
      <c r="B483" s="200"/>
      <c r="C483" s="61">
        <f>$C$97</f>
        <v>2</v>
      </c>
      <c r="D483" s="189"/>
      <c r="G483" s="83">
        <f t="shared" ref="G483:BH483" ca="1" si="258">SUM(OFFSET(G482,0,0,1,-MIN($C483,G$91+1)))/$C483</f>
        <v>4.3026811916512502</v>
      </c>
      <c r="H483" s="83">
        <f t="shared" ca="1" si="258"/>
        <v>10.62240524078385</v>
      </c>
      <c r="I483" s="83">
        <f t="shared" ca="1" si="258"/>
        <v>14.05200447550575</v>
      </c>
      <c r="J483" s="83">
        <f t="shared" ca="1" si="258"/>
        <v>17.00050923158685</v>
      </c>
      <c r="K483" s="83">
        <f t="shared" ca="1" si="258"/>
        <v>20.001365989267946</v>
      </c>
      <c r="L483" s="83">
        <f t="shared" ca="1" si="258"/>
        <v>25.633582746949045</v>
      </c>
      <c r="M483" s="83">
        <f t="shared" ca="1" si="258"/>
        <v>32.866119504630149</v>
      </c>
      <c r="N483" s="83">
        <f t="shared" ca="1" si="258"/>
        <v>35.156576262311248</v>
      </c>
      <c r="O483" s="83">
        <f t="shared" ca="1" si="258"/>
        <v>33.607033019992357</v>
      </c>
      <c r="P483" s="83">
        <f t="shared" ca="1" si="258"/>
        <v>32.057489777673453</v>
      </c>
      <c r="Q483" s="83">
        <f t="shared" ca="1" si="258"/>
        <v>30.507946535354556</v>
      </c>
      <c r="R483" s="83">
        <f t="shared" ca="1" si="258"/>
        <v>28.958403293035651</v>
      </c>
      <c r="S483" s="83">
        <f t="shared" ca="1" si="258"/>
        <v>27.408860050716754</v>
      </c>
      <c r="T483" s="83">
        <f t="shared" ca="1" si="258"/>
        <v>25.85931680839785</v>
      </c>
      <c r="U483" s="83">
        <f t="shared" ca="1" si="258"/>
        <v>24.309773566078952</v>
      </c>
      <c r="V483" s="83">
        <f t="shared" ca="1" si="258"/>
        <v>22.760230323760048</v>
      </c>
      <c r="W483" s="83">
        <f t="shared" ca="1" si="258"/>
        <v>21.210687081441151</v>
      </c>
      <c r="X483" s="83">
        <f t="shared" ca="1" si="258"/>
        <v>19.661143839122246</v>
      </c>
      <c r="Y483" s="83">
        <f t="shared" ca="1" si="258"/>
        <v>18.111600596803349</v>
      </c>
      <c r="Z483" s="83">
        <f t="shared" ca="1" si="258"/>
        <v>16.562057354484448</v>
      </c>
      <c r="AA483" s="83">
        <f t="shared" ca="1" si="258"/>
        <v>15.012514112165547</v>
      </c>
      <c r="AB483" s="83">
        <f t="shared" ca="1" si="258"/>
        <v>13.46297086984665</v>
      </c>
      <c r="AC483" s="83">
        <f t="shared" ca="1" si="258"/>
        <v>11.913427627527749</v>
      </c>
      <c r="AD483" s="83">
        <f t="shared" ca="1" si="258"/>
        <v>10.363884385208852</v>
      </c>
      <c r="AE483" s="83">
        <f t="shared" ca="1" si="258"/>
        <v>8.8143411428899512</v>
      </c>
      <c r="AF483" s="83">
        <f t="shared" ca="1" si="258"/>
        <v>7.2647979005710521</v>
      </c>
      <c r="AG483" s="83">
        <f t="shared" ca="1" si="258"/>
        <v>5.7152546582521531</v>
      </c>
      <c r="AH483" s="83">
        <f t="shared" ca="1" si="258"/>
        <v>4.1657114159332522</v>
      </c>
      <c r="AI483" s="83">
        <f t="shared" ca="1" si="258"/>
        <v>2.6161681736143527</v>
      </c>
      <c r="AJ483" s="83">
        <f t="shared" ca="1" si="258"/>
        <v>1.0666249312954532</v>
      </c>
      <c r="AK483" s="83">
        <f t="shared" ca="1" si="258"/>
        <v>0.14592665506799696</v>
      </c>
      <c r="AL483" s="83">
        <f t="shared" ca="1" si="258"/>
        <v>-9.3258734068513149E-15</v>
      </c>
      <c r="AM483" s="83">
        <f t="shared" ca="1" si="258"/>
        <v>-9.3258734068513149E-15</v>
      </c>
      <c r="AN483" s="83">
        <f t="shared" ca="1" si="258"/>
        <v>-9.3258734068513149E-15</v>
      </c>
      <c r="AO483" s="83">
        <f t="shared" ca="1" si="258"/>
        <v>-9.3258734068513149E-15</v>
      </c>
      <c r="AP483" s="83">
        <f t="shared" ca="1" si="258"/>
        <v>-9.3258734068513149E-15</v>
      </c>
      <c r="AQ483" s="83">
        <f t="shared" ca="1" si="258"/>
        <v>-9.3258734068513149E-15</v>
      </c>
      <c r="AR483" s="83">
        <f t="shared" ca="1" si="258"/>
        <v>-9.3258734068513149E-15</v>
      </c>
      <c r="AS483" s="83">
        <f t="shared" ca="1" si="258"/>
        <v>-9.3258734068513149E-15</v>
      </c>
      <c r="AT483" s="83">
        <f t="shared" ca="1" si="258"/>
        <v>-9.3258734068513149E-15</v>
      </c>
      <c r="AU483" s="83">
        <f t="shared" ca="1" si="258"/>
        <v>-9.3258734068513149E-15</v>
      </c>
      <c r="AV483" s="83">
        <f t="shared" ca="1" si="258"/>
        <v>-9.3258734068513149E-15</v>
      </c>
      <c r="AW483" s="83">
        <f t="shared" ca="1" si="258"/>
        <v>-9.3258734068513149E-15</v>
      </c>
      <c r="AX483" s="83">
        <f t="shared" ca="1" si="258"/>
        <v>-9.3258734068513149E-15</v>
      </c>
      <c r="AY483" s="83">
        <f t="shared" ca="1" si="258"/>
        <v>-9.3258734068513149E-15</v>
      </c>
      <c r="AZ483" s="83">
        <f t="shared" ca="1" si="258"/>
        <v>-9.3258734068513149E-15</v>
      </c>
      <c r="BA483" s="83">
        <f t="shared" ca="1" si="258"/>
        <v>-9.3258734068513149E-15</v>
      </c>
      <c r="BB483" s="83">
        <f t="shared" ca="1" si="258"/>
        <v>-9.3258734068513149E-15</v>
      </c>
      <c r="BC483" s="83">
        <f t="shared" ca="1" si="258"/>
        <v>-9.3258734068513149E-15</v>
      </c>
      <c r="BD483" s="83">
        <f t="shared" ca="1" si="258"/>
        <v>-9.3258734068513149E-15</v>
      </c>
      <c r="BE483" s="83">
        <f t="shared" ca="1" si="258"/>
        <v>-9.3258734068513149E-15</v>
      </c>
      <c r="BF483" s="83">
        <f t="shared" ca="1" si="258"/>
        <v>-9.3258734068513149E-15</v>
      </c>
      <c r="BG483" s="83">
        <f t="shared" ca="1" si="258"/>
        <v>-9.3258734068513149E-15</v>
      </c>
      <c r="BH483" s="83">
        <f t="shared" ca="1" si="258"/>
        <v>-9.3258734068513149E-15</v>
      </c>
    </row>
    <row r="484" spans="1:61" x14ac:dyDescent="0.25">
      <c r="A484" s="200" t="s">
        <v>140</v>
      </c>
      <c r="B484" s="200"/>
      <c r="C484" s="147">
        <f>$C$98</f>
        <v>0.46</v>
      </c>
      <c r="G484" s="83">
        <f t="shared" ref="G484:BG485" ca="1" si="259">G483*$C484</f>
        <v>1.9792333481595752</v>
      </c>
      <c r="H484" s="83">
        <f t="shared" ca="1" si="259"/>
        <v>4.8863064107605716</v>
      </c>
      <c r="I484" s="83">
        <f t="shared" ca="1" si="259"/>
        <v>6.4639220587326456</v>
      </c>
      <c r="J484" s="83">
        <f t="shared" ca="1" si="259"/>
        <v>7.8202342465299512</v>
      </c>
      <c r="K484" s="83">
        <f t="shared" ca="1" si="259"/>
        <v>9.2006283550632553</v>
      </c>
      <c r="L484" s="83">
        <f t="shared" ca="1" si="259"/>
        <v>11.791448063596562</v>
      </c>
      <c r="M484" s="83">
        <f t="shared" ca="1" si="259"/>
        <v>15.11841497212987</v>
      </c>
      <c r="N484" s="83">
        <f t="shared" ca="1" si="259"/>
        <v>16.172025080663175</v>
      </c>
      <c r="O484" s="83">
        <f t="shared" ca="1" si="259"/>
        <v>15.459235189196486</v>
      </c>
      <c r="P484" s="83">
        <f t="shared" ca="1" si="259"/>
        <v>14.746445297729789</v>
      </c>
      <c r="Q484" s="83">
        <f t="shared" ca="1" si="259"/>
        <v>14.033655406263096</v>
      </c>
      <c r="R484" s="83">
        <f t="shared" ca="1" si="259"/>
        <v>13.320865514796401</v>
      </c>
      <c r="S484" s="83">
        <f t="shared" ca="1" si="259"/>
        <v>12.608075623329707</v>
      </c>
      <c r="T484" s="83">
        <f t="shared" ca="1" si="259"/>
        <v>11.895285731863011</v>
      </c>
      <c r="U484" s="83">
        <f t="shared" ca="1" si="259"/>
        <v>11.182495840396319</v>
      </c>
      <c r="V484" s="83">
        <f t="shared" ca="1" si="259"/>
        <v>10.469705948929622</v>
      </c>
      <c r="W484" s="83">
        <f t="shared" ca="1" si="259"/>
        <v>9.756916057462929</v>
      </c>
      <c r="X484" s="83">
        <f t="shared" ca="1" si="259"/>
        <v>9.044126165996234</v>
      </c>
      <c r="Y484" s="83">
        <f t="shared" ca="1" si="259"/>
        <v>8.3313362745295407</v>
      </c>
      <c r="Z484" s="83">
        <f t="shared" ca="1" si="259"/>
        <v>7.6185463830628466</v>
      </c>
      <c r="AA484" s="83">
        <f t="shared" ca="1" si="259"/>
        <v>6.9057564915961525</v>
      </c>
      <c r="AB484" s="83">
        <f t="shared" ca="1" si="259"/>
        <v>6.1929666001294592</v>
      </c>
      <c r="AC484" s="83">
        <f t="shared" ca="1" si="259"/>
        <v>5.4801767086627651</v>
      </c>
      <c r="AD484" s="83">
        <f t="shared" ca="1" si="259"/>
        <v>4.7673868171960718</v>
      </c>
      <c r="AE484" s="83">
        <f t="shared" ca="1" si="259"/>
        <v>4.0545969257293777</v>
      </c>
      <c r="AF484" s="83">
        <f t="shared" ca="1" si="259"/>
        <v>3.341807034262684</v>
      </c>
      <c r="AG484" s="83">
        <f t="shared" ca="1" si="259"/>
        <v>2.6290171427959903</v>
      </c>
      <c r="AH484" s="83">
        <f t="shared" ca="1" si="259"/>
        <v>1.9162272513292962</v>
      </c>
      <c r="AI484" s="83">
        <f t="shared" ca="1" si="259"/>
        <v>1.2034373598626023</v>
      </c>
      <c r="AJ484" s="83">
        <f t="shared" ca="1" si="259"/>
        <v>0.4906474683959085</v>
      </c>
      <c r="AK484" s="83">
        <f t="shared" ca="1" si="259"/>
        <v>6.7126261331278608E-2</v>
      </c>
      <c r="AL484" s="83">
        <f t="shared" ca="1" si="259"/>
        <v>-4.2899017671516049E-15</v>
      </c>
      <c r="AM484" s="83">
        <f t="shared" ca="1" si="259"/>
        <v>-4.2899017671516049E-15</v>
      </c>
      <c r="AN484" s="83">
        <f t="shared" ca="1" si="259"/>
        <v>-4.2899017671516049E-15</v>
      </c>
      <c r="AO484" s="83">
        <f t="shared" ca="1" si="259"/>
        <v>-4.2899017671516049E-15</v>
      </c>
      <c r="AP484" s="83">
        <f t="shared" ca="1" si="259"/>
        <v>-4.2899017671516049E-15</v>
      </c>
      <c r="AQ484" s="83">
        <f t="shared" ca="1" si="259"/>
        <v>-4.2899017671516049E-15</v>
      </c>
      <c r="AR484" s="83">
        <f t="shared" ca="1" si="259"/>
        <v>-4.2899017671516049E-15</v>
      </c>
      <c r="AS484" s="83">
        <f t="shared" ca="1" si="259"/>
        <v>-4.2899017671516049E-15</v>
      </c>
      <c r="AT484" s="83">
        <f t="shared" ca="1" si="259"/>
        <v>-4.2899017671516049E-15</v>
      </c>
      <c r="AU484" s="83">
        <f t="shared" ca="1" si="259"/>
        <v>-4.2899017671516049E-15</v>
      </c>
      <c r="AV484" s="83">
        <f t="shared" ca="1" si="259"/>
        <v>-4.2899017671516049E-15</v>
      </c>
      <c r="AW484" s="83">
        <f t="shared" ca="1" si="259"/>
        <v>-4.2899017671516049E-15</v>
      </c>
      <c r="AX484" s="83">
        <f t="shared" ca="1" si="259"/>
        <v>-4.2899017671516049E-15</v>
      </c>
      <c r="AY484" s="83">
        <f t="shared" ca="1" si="259"/>
        <v>-4.2899017671516049E-15</v>
      </c>
      <c r="AZ484" s="83">
        <f t="shared" ca="1" si="259"/>
        <v>-4.2899017671516049E-15</v>
      </c>
      <c r="BA484" s="83">
        <f t="shared" ca="1" si="259"/>
        <v>-4.2899017671516049E-15</v>
      </c>
      <c r="BB484" s="83">
        <f t="shared" ca="1" si="259"/>
        <v>-4.2899017671516049E-15</v>
      </c>
      <c r="BC484" s="83">
        <f t="shared" ca="1" si="259"/>
        <v>-4.2899017671516049E-15</v>
      </c>
      <c r="BD484" s="83">
        <f t="shared" ca="1" si="259"/>
        <v>-4.2899017671516049E-15</v>
      </c>
      <c r="BE484" s="83">
        <f t="shared" ca="1" si="259"/>
        <v>-4.2899017671516049E-15</v>
      </c>
      <c r="BF484" s="83">
        <f t="shared" ca="1" si="259"/>
        <v>-4.2899017671516049E-15</v>
      </c>
      <c r="BG484" s="83">
        <f t="shared" ca="1" si="259"/>
        <v>-4.2899017671516049E-15</v>
      </c>
      <c r="BH484" s="83">
        <f ca="1">BH483*$C484</f>
        <v>-4.2899017671516049E-15</v>
      </c>
    </row>
    <row r="485" spans="1:61" x14ac:dyDescent="0.25">
      <c r="A485" s="200" t="s">
        <v>141</v>
      </c>
      <c r="B485" s="200"/>
      <c r="C485" s="147">
        <f>$C$99</f>
        <v>0.115</v>
      </c>
      <c r="G485" s="83">
        <f t="shared" ca="1" si="259"/>
        <v>0.22761183503835117</v>
      </c>
      <c r="H485" s="83">
        <f t="shared" ca="1" si="259"/>
        <v>0.56192523723746579</v>
      </c>
      <c r="I485" s="83">
        <f t="shared" ca="1" si="259"/>
        <v>0.74335103675425429</v>
      </c>
      <c r="J485" s="83">
        <f t="shared" ca="1" si="259"/>
        <v>0.89932693835094446</v>
      </c>
      <c r="K485" s="83">
        <f t="shared" ca="1" si="259"/>
        <v>1.0580722608322743</v>
      </c>
      <c r="L485" s="83">
        <f t="shared" ca="1" si="259"/>
        <v>1.3560165273136047</v>
      </c>
      <c r="M485" s="83">
        <f t="shared" ca="1" si="259"/>
        <v>1.738617721794935</v>
      </c>
      <c r="N485" s="83">
        <f t="shared" ca="1" si="259"/>
        <v>1.8597828842762651</v>
      </c>
      <c r="O485" s="83">
        <f t="shared" ca="1" si="259"/>
        <v>1.777812046757596</v>
      </c>
      <c r="P485" s="83">
        <f t="shared" ca="1" si="259"/>
        <v>1.6958412092389259</v>
      </c>
      <c r="Q485" s="83">
        <f t="shared" ca="1" si="259"/>
        <v>1.613870371720256</v>
      </c>
      <c r="R485" s="83">
        <f t="shared" ca="1" si="259"/>
        <v>1.5318995342015862</v>
      </c>
      <c r="S485" s="83">
        <f t="shared" ca="1" si="259"/>
        <v>1.4499286966829164</v>
      </c>
      <c r="T485" s="83">
        <f t="shared" ca="1" si="259"/>
        <v>1.3679578591642463</v>
      </c>
      <c r="U485" s="83">
        <f t="shared" ca="1" si="259"/>
        <v>1.2859870216455767</v>
      </c>
      <c r="V485" s="83">
        <f t="shared" ca="1" si="259"/>
        <v>1.2040161841269066</v>
      </c>
      <c r="W485" s="83">
        <f t="shared" ca="1" si="259"/>
        <v>1.122045346608237</v>
      </c>
      <c r="X485" s="83">
        <f t="shared" ca="1" si="259"/>
        <v>1.0400745090895669</v>
      </c>
      <c r="Y485" s="83">
        <f t="shared" ca="1" si="259"/>
        <v>0.95810367157089726</v>
      </c>
      <c r="Z485" s="83">
        <f t="shared" ca="1" si="259"/>
        <v>0.87613283405222742</v>
      </c>
      <c r="AA485" s="83">
        <f t="shared" ca="1" si="259"/>
        <v>0.79416199653355757</v>
      </c>
      <c r="AB485" s="83">
        <f t="shared" ca="1" si="259"/>
        <v>0.71219115901488783</v>
      </c>
      <c r="AC485" s="83">
        <f t="shared" ca="1" si="259"/>
        <v>0.63022032149621798</v>
      </c>
      <c r="AD485" s="83">
        <f t="shared" ca="1" si="259"/>
        <v>0.54824948397754825</v>
      </c>
      <c r="AE485" s="83">
        <f t="shared" ca="1" si="259"/>
        <v>0.46627864645887845</v>
      </c>
      <c r="AF485" s="83">
        <f t="shared" ca="1" si="259"/>
        <v>0.38430780894020866</v>
      </c>
      <c r="AG485" s="83">
        <f t="shared" ca="1" si="259"/>
        <v>0.30233697142153892</v>
      </c>
      <c r="AH485" s="83">
        <f t="shared" ca="1" si="259"/>
        <v>0.22036613390286908</v>
      </c>
      <c r="AI485" s="83">
        <f t="shared" ca="1" si="259"/>
        <v>0.13839529638419926</v>
      </c>
      <c r="AJ485" s="83">
        <f t="shared" ca="1" si="259"/>
        <v>5.6424458865529478E-2</v>
      </c>
      <c r="AK485" s="83">
        <f t="shared" ca="1" si="259"/>
        <v>7.7195200530970403E-3</v>
      </c>
      <c r="AL485" s="83">
        <f t="shared" ca="1" si="259"/>
        <v>-4.9333870322243456E-16</v>
      </c>
      <c r="AM485" s="83">
        <f t="shared" ca="1" si="259"/>
        <v>-4.9333870322243456E-16</v>
      </c>
      <c r="AN485" s="83">
        <f t="shared" ca="1" si="259"/>
        <v>-4.9333870322243456E-16</v>
      </c>
      <c r="AO485" s="83">
        <f t="shared" ca="1" si="259"/>
        <v>-4.9333870322243456E-16</v>
      </c>
      <c r="AP485" s="83">
        <f t="shared" ca="1" si="259"/>
        <v>-4.9333870322243456E-16</v>
      </c>
      <c r="AQ485" s="83">
        <f t="shared" ca="1" si="259"/>
        <v>-4.9333870322243456E-16</v>
      </c>
      <c r="AR485" s="83">
        <f t="shared" ca="1" si="259"/>
        <v>-4.9333870322243456E-16</v>
      </c>
      <c r="AS485" s="83">
        <f t="shared" ca="1" si="259"/>
        <v>-4.9333870322243456E-16</v>
      </c>
      <c r="AT485" s="83">
        <f t="shared" ca="1" si="259"/>
        <v>-4.9333870322243456E-16</v>
      </c>
      <c r="AU485" s="83">
        <f t="shared" ca="1" si="259"/>
        <v>-4.9333870322243456E-16</v>
      </c>
      <c r="AV485" s="83">
        <f t="shared" ca="1" si="259"/>
        <v>-4.9333870322243456E-16</v>
      </c>
      <c r="AW485" s="83">
        <f t="shared" ca="1" si="259"/>
        <v>-4.9333870322243456E-16</v>
      </c>
      <c r="AX485" s="83">
        <f t="shared" ca="1" si="259"/>
        <v>-4.9333870322243456E-16</v>
      </c>
      <c r="AY485" s="83">
        <f t="shared" ca="1" si="259"/>
        <v>-4.9333870322243456E-16</v>
      </c>
      <c r="AZ485" s="83">
        <f t="shared" ca="1" si="259"/>
        <v>-4.9333870322243456E-16</v>
      </c>
      <c r="BA485" s="83">
        <f t="shared" ca="1" si="259"/>
        <v>-4.9333870322243456E-16</v>
      </c>
      <c r="BB485" s="83">
        <f t="shared" ca="1" si="259"/>
        <v>-4.9333870322243456E-16</v>
      </c>
      <c r="BC485" s="83">
        <f t="shared" ca="1" si="259"/>
        <v>-4.9333870322243456E-16</v>
      </c>
      <c r="BD485" s="83">
        <f t="shared" ca="1" si="259"/>
        <v>-4.9333870322243456E-16</v>
      </c>
      <c r="BE485" s="83">
        <f t="shared" ca="1" si="259"/>
        <v>-4.9333870322243456E-16</v>
      </c>
      <c r="BF485" s="83">
        <f t="shared" ca="1" si="259"/>
        <v>-4.9333870322243456E-16</v>
      </c>
      <c r="BG485" s="83">
        <f t="shared" ca="1" si="259"/>
        <v>-4.9333870322243456E-16</v>
      </c>
      <c r="BH485" s="83">
        <f ca="1">BH484*$C485</f>
        <v>-4.9333870322243456E-16</v>
      </c>
    </row>
    <row r="487" spans="1:61" x14ac:dyDescent="0.25">
      <c r="A487" s="196" t="str">
        <f>A$38</f>
        <v>Turkey Point Unit 2 Dismantlement</v>
      </c>
      <c r="B487" s="196"/>
    </row>
    <row r="488" spans="1:61" x14ac:dyDescent="0.25">
      <c r="A488" s="197" t="s">
        <v>132</v>
      </c>
      <c r="B488" s="197"/>
      <c r="G488" s="171">
        <f>G$96</f>
        <v>0.95</v>
      </c>
      <c r="H488" s="171">
        <f t="shared" ref="H488:M488" si="260">H$96</f>
        <v>0.98</v>
      </c>
      <c r="I488" s="171">
        <f t="shared" si="260"/>
        <v>0.96</v>
      </c>
      <c r="J488" s="171">
        <f t="shared" si="260"/>
        <v>0.96</v>
      </c>
      <c r="K488" s="171">
        <f t="shared" si="260"/>
        <v>0.96</v>
      </c>
      <c r="L488" s="171">
        <f t="shared" si="260"/>
        <v>0.96</v>
      </c>
      <c r="M488" s="171">
        <f t="shared" si="260"/>
        <v>0.96</v>
      </c>
      <c r="N488" s="171"/>
    </row>
    <row r="489" spans="1:61" x14ac:dyDescent="0.25">
      <c r="A489" s="197" t="s">
        <v>109</v>
      </c>
      <c r="B489" s="197"/>
      <c r="D489" s="144">
        <f>SUM(G489:N489)</f>
        <v>47.907109314399996</v>
      </c>
      <c r="G489" s="144">
        <f>G$38*G488</f>
        <v>0</v>
      </c>
      <c r="H489" s="144">
        <f t="shared" ref="H489:N489" si="261">H$38*H488</f>
        <v>0.33099174639999995</v>
      </c>
      <c r="I489" s="144">
        <f t="shared" si="261"/>
        <v>4.3761175679999997</v>
      </c>
      <c r="J489" s="144">
        <f t="shared" si="261"/>
        <v>11.52</v>
      </c>
      <c r="K489" s="144">
        <f t="shared" si="261"/>
        <v>10.559999999999999</v>
      </c>
      <c r="L489" s="144">
        <f t="shared" si="261"/>
        <v>11.52</v>
      </c>
      <c r="M489" s="144">
        <f t="shared" si="261"/>
        <v>9.6</v>
      </c>
      <c r="N489" s="144">
        <f t="shared" si="261"/>
        <v>0</v>
      </c>
    </row>
    <row r="490" spans="1:61" x14ac:dyDescent="0.25">
      <c r="A490" s="197" t="s">
        <v>110</v>
      </c>
      <c r="B490" s="197"/>
      <c r="G490" s="144">
        <f t="shared" ref="G490:N490" si="262">+F490+G489</f>
        <v>0</v>
      </c>
      <c r="H490" s="144">
        <f t="shared" si="262"/>
        <v>0.33099174639999995</v>
      </c>
      <c r="I490" s="144">
        <f t="shared" si="262"/>
        <v>4.7071093143999994</v>
      </c>
      <c r="J490" s="144">
        <f t="shared" si="262"/>
        <v>16.2271093144</v>
      </c>
      <c r="K490" s="144">
        <f t="shared" si="262"/>
        <v>26.787109314399999</v>
      </c>
      <c r="L490" s="144">
        <f t="shared" si="262"/>
        <v>38.307109314399995</v>
      </c>
      <c r="M490" s="144">
        <f t="shared" si="262"/>
        <v>47.907109314399996</v>
      </c>
      <c r="N490" s="144">
        <f t="shared" si="262"/>
        <v>47.907109314399996</v>
      </c>
    </row>
    <row r="491" spans="1:61" x14ac:dyDescent="0.25">
      <c r="A491" s="197"/>
      <c r="B491" s="197"/>
    </row>
    <row r="492" spans="1:61" x14ac:dyDescent="0.25">
      <c r="A492" s="198" t="s">
        <v>111</v>
      </c>
      <c r="B492" s="198"/>
      <c r="G492" s="144">
        <f t="shared" ref="G492:BH492" si="263">F495</f>
        <v>0</v>
      </c>
      <c r="H492" s="144">
        <f t="shared" si="263"/>
        <v>0</v>
      </c>
      <c r="I492" s="144">
        <f t="shared" si="263"/>
        <v>0.31874505178319995</v>
      </c>
      <c r="J492" s="144">
        <f t="shared" si="263"/>
        <v>4.5206995751503998</v>
      </c>
      <c r="K492" s="144">
        <f t="shared" si="263"/>
        <v>15.440296530517598</v>
      </c>
      <c r="L492" s="144">
        <f t="shared" si="263"/>
        <v>25.009173485884794</v>
      </c>
      <c r="M492" s="144">
        <f t="shared" si="263"/>
        <v>35.111810441251997</v>
      </c>
      <c r="N492" s="144">
        <f t="shared" si="263"/>
        <v>42.939247396619201</v>
      </c>
      <c r="O492" s="144">
        <f t="shared" si="263"/>
        <v>41.166684351986405</v>
      </c>
      <c r="P492" s="144">
        <f t="shared" si="263"/>
        <v>39.394121307353608</v>
      </c>
      <c r="Q492" s="144">
        <f t="shared" si="263"/>
        <v>37.621558262720811</v>
      </c>
      <c r="R492" s="144">
        <f t="shared" si="263"/>
        <v>35.848995218088014</v>
      </c>
      <c r="S492" s="144">
        <f t="shared" si="263"/>
        <v>34.076432173455217</v>
      </c>
      <c r="T492" s="144">
        <f t="shared" si="263"/>
        <v>32.30386912882242</v>
      </c>
      <c r="U492" s="144">
        <f t="shared" si="263"/>
        <v>30.53130608418962</v>
      </c>
      <c r="V492" s="144">
        <f t="shared" si="263"/>
        <v>28.758743039556819</v>
      </c>
      <c r="W492" s="144">
        <f t="shared" si="263"/>
        <v>26.986179994924019</v>
      </c>
      <c r="X492" s="144">
        <f t="shared" si="263"/>
        <v>25.213616950291218</v>
      </c>
      <c r="Y492" s="144">
        <f t="shared" si="263"/>
        <v>23.441053905658418</v>
      </c>
      <c r="Z492" s="144">
        <f t="shared" si="263"/>
        <v>21.668490861025617</v>
      </c>
      <c r="AA492" s="144">
        <f t="shared" si="263"/>
        <v>19.895927816392817</v>
      </c>
      <c r="AB492" s="144">
        <f t="shared" si="263"/>
        <v>18.123364771760016</v>
      </c>
      <c r="AC492" s="144">
        <f t="shared" si="263"/>
        <v>16.350801727127216</v>
      </c>
      <c r="AD492" s="144">
        <f t="shared" si="263"/>
        <v>14.578238682494415</v>
      </c>
      <c r="AE492" s="144">
        <f t="shared" si="263"/>
        <v>12.805675637861615</v>
      </c>
      <c r="AF492" s="144">
        <f t="shared" si="263"/>
        <v>11.033112593228815</v>
      </c>
      <c r="AG492" s="144">
        <f t="shared" si="263"/>
        <v>9.2605495485960141</v>
      </c>
      <c r="AH492" s="144">
        <f t="shared" si="263"/>
        <v>7.4879865039632145</v>
      </c>
      <c r="AI492" s="144">
        <f t="shared" si="263"/>
        <v>5.715423459330415</v>
      </c>
      <c r="AJ492" s="144">
        <f t="shared" si="263"/>
        <v>3.9428604146976154</v>
      </c>
      <c r="AK492" s="144">
        <f t="shared" si="263"/>
        <v>2.1702973700648158</v>
      </c>
      <c r="AL492" s="144">
        <f t="shared" si="263"/>
        <v>0.39773432543201603</v>
      </c>
      <c r="AM492" s="144">
        <f t="shared" si="263"/>
        <v>-2.886579864025407E-15</v>
      </c>
      <c r="AN492" s="144">
        <f t="shared" si="263"/>
        <v>-2.886579864025407E-15</v>
      </c>
      <c r="AO492" s="144">
        <f t="shared" si="263"/>
        <v>-2.886579864025407E-15</v>
      </c>
      <c r="AP492" s="144">
        <f t="shared" si="263"/>
        <v>-2.886579864025407E-15</v>
      </c>
      <c r="AQ492" s="144">
        <f t="shared" si="263"/>
        <v>-2.886579864025407E-15</v>
      </c>
      <c r="AR492" s="144">
        <f t="shared" si="263"/>
        <v>-2.886579864025407E-15</v>
      </c>
      <c r="AS492" s="144">
        <f t="shared" si="263"/>
        <v>-2.886579864025407E-15</v>
      </c>
      <c r="AT492" s="144">
        <f t="shared" si="263"/>
        <v>-2.886579864025407E-15</v>
      </c>
      <c r="AU492" s="144">
        <f t="shared" si="263"/>
        <v>-2.886579864025407E-15</v>
      </c>
      <c r="AV492" s="144">
        <f t="shared" si="263"/>
        <v>-2.886579864025407E-15</v>
      </c>
      <c r="AW492" s="144">
        <f t="shared" si="263"/>
        <v>-2.886579864025407E-15</v>
      </c>
      <c r="AX492" s="144">
        <f t="shared" si="263"/>
        <v>-2.886579864025407E-15</v>
      </c>
      <c r="AY492" s="144">
        <f t="shared" si="263"/>
        <v>-2.886579864025407E-15</v>
      </c>
      <c r="AZ492" s="144">
        <f t="shared" si="263"/>
        <v>-2.886579864025407E-15</v>
      </c>
      <c r="BA492" s="144">
        <f t="shared" si="263"/>
        <v>-2.886579864025407E-15</v>
      </c>
      <c r="BB492" s="144">
        <f t="shared" si="263"/>
        <v>-2.886579864025407E-15</v>
      </c>
      <c r="BC492" s="144">
        <f t="shared" si="263"/>
        <v>-2.886579864025407E-15</v>
      </c>
      <c r="BD492" s="144">
        <f t="shared" si="263"/>
        <v>-2.886579864025407E-15</v>
      </c>
      <c r="BE492" s="144">
        <f t="shared" si="263"/>
        <v>-2.886579864025407E-15</v>
      </c>
      <c r="BF492" s="144">
        <f t="shared" si="263"/>
        <v>-2.886579864025407E-15</v>
      </c>
      <c r="BG492" s="144">
        <f t="shared" si="263"/>
        <v>-2.886579864025407E-15</v>
      </c>
      <c r="BH492" s="144">
        <f t="shared" si="263"/>
        <v>-2.886579864025407E-15</v>
      </c>
      <c r="BI492" s="144"/>
    </row>
    <row r="493" spans="1:61" x14ac:dyDescent="0.25">
      <c r="A493" s="198" t="s">
        <v>112</v>
      </c>
      <c r="B493" s="198"/>
      <c r="D493" s="144">
        <f>SUM(G493:N493)</f>
        <v>47.907109314399996</v>
      </c>
      <c r="E493" s="144"/>
      <c r="F493" s="144"/>
      <c r="G493" s="144">
        <f>G489</f>
        <v>0</v>
      </c>
      <c r="H493" s="144">
        <f>H489</f>
        <v>0.33099174639999995</v>
      </c>
      <c r="I493" s="144">
        <f>I489</f>
        <v>4.3761175679999997</v>
      </c>
      <c r="J493" s="144">
        <f t="shared" ref="J493:BH493" si="264">J489</f>
        <v>11.52</v>
      </c>
      <c r="K493" s="144">
        <f t="shared" si="264"/>
        <v>10.559999999999999</v>
      </c>
      <c r="L493" s="144">
        <f t="shared" si="264"/>
        <v>11.52</v>
      </c>
      <c r="M493" s="144">
        <f t="shared" si="264"/>
        <v>9.6</v>
      </c>
      <c r="N493" s="144">
        <f t="shared" si="264"/>
        <v>0</v>
      </c>
      <c r="O493" s="144">
        <f t="shared" si="264"/>
        <v>0</v>
      </c>
      <c r="P493" s="144">
        <f t="shared" si="264"/>
        <v>0</v>
      </c>
      <c r="Q493" s="144">
        <f t="shared" si="264"/>
        <v>0</v>
      </c>
      <c r="R493" s="144">
        <f t="shared" si="264"/>
        <v>0</v>
      </c>
      <c r="S493" s="144">
        <f t="shared" si="264"/>
        <v>0</v>
      </c>
      <c r="T493" s="144">
        <f t="shared" si="264"/>
        <v>0</v>
      </c>
      <c r="U493" s="144">
        <f t="shared" si="264"/>
        <v>0</v>
      </c>
      <c r="V493" s="144">
        <f t="shared" si="264"/>
        <v>0</v>
      </c>
      <c r="W493" s="144">
        <f t="shared" si="264"/>
        <v>0</v>
      </c>
      <c r="X493" s="144">
        <f t="shared" si="264"/>
        <v>0</v>
      </c>
      <c r="Y493" s="144">
        <f t="shared" si="264"/>
        <v>0</v>
      </c>
      <c r="Z493" s="144">
        <f t="shared" si="264"/>
        <v>0</v>
      </c>
      <c r="AA493" s="144">
        <f t="shared" si="264"/>
        <v>0</v>
      </c>
      <c r="AB493" s="144">
        <f t="shared" si="264"/>
        <v>0</v>
      </c>
      <c r="AC493" s="144">
        <f t="shared" si="264"/>
        <v>0</v>
      </c>
      <c r="AD493" s="144">
        <f t="shared" si="264"/>
        <v>0</v>
      </c>
      <c r="AE493" s="144">
        <f t="shared" si="264"/>
        <v>0</v>
      </c>
      <c r="AF493" s="144">
        <f t="shared" si="264"/>
        <v>0</v>
      </c>
      <c r="AG493" s="144">
        <f t="shared" si="264"/>
        <v>0</v>
      </c>
      <c r="AH493" s="144">
        <f t="shared" si="264"/>
        <v>0</v>
      </c>
      <c r="AI493" s="144">
        <f t="shared" si="264"/>
        <v>0</v>
      </c>
      <c r="AJ493" s="144">
        <f t="shared" si="264"/>
        <v>0</v>
      </c>
      <c r="AK493" s="144">
        <f t="shared" si="264"/>
        <v>0</v>
      </c>
      <c r="AL493" s="144">
        <f t="shared" si="264"/>
        <v>0</v>
      </c>
      <c r="AM493" s="144">
        <f t="shared" si="264"/>
        <v>0</v>
      </c>
      <c r="AN493" s="144">
        <f t="shared" si="264"/>
        <v>0</v>
      </c>
      <c r="AO493" s="144">
        <f t="shared" si="264"/>
        <v>0</v>
      </c>
      <c r="AP493" s="144">
        <f t="shared" si="264"/>
        <v>0</v>
      </c>
      <c r="AQ493" s="144">
        <f t="shared" si="264"/>
        <v>0</v>
      </c>
      <c r="AR493" s="144">
        <f t="shared" si="264"/>
        <v>0</v>
      </c>
      <c r="AS493" s="144">
        <f t="shared" si="264"/>
        <v>0</v>
      </c>
      <c r="AT493" s="144">
        <f t="shared" si="264"/>
        <v>0</v>
      </c>
      <c r="AU493" s="144">
        <f t="shared" si="264"/>
        <v>0</v>
      </c>
      <c r="AV493" s="144">
        <f t="shared" si="264"/>
        <v>0</v>
      </c>
      <c r="AW493" s="144">
        <f t="shared" si="264"/>
        <v>0</v>
      </c>
      <c r="AX493" s="144">
        <f t="shared" si="264"/>
        <v>0</v>
      </c>
      <c r="AY493" s="144">
        <f t="shared" si="264"/>
        <v>0</v>
      </c>
      <c r="AZ493" s="144">
        <f t="shared" si="264"/>
        <v>0</v>
      </c>
      <c r="BA493" s="144">
        <f t="shared" si="264"/>
        <v>0</v>
      </c>
      <c r="BB493" s="144">
        <f t="shared" si="264"/>
        <v>0</v>
      </c>
      <c r="BC493" s="144">
        <f t="shared" si="264"/>
        <v>0</v>
      </c>
      <c r="BD493" s="144">
        <f t="shared" si="264"/>
        <v>0</v>
      </c>
      <c r="BE493" s="144">
        <f t="shared" si="264"/>
        <v>0</v>
      </c>
      <c r="BF493" s="144">
        <f t="shared" si="264"/>
        <v>0</v>
      </c>
      <c r="BG493" s="144">
        <f t="shared" si="264"/>
        <v>0</v>
      </c>
      <c r="BH493" s="144">
        <f t="shared" si="264"/>
        <v>0</v>
      </c>
      <c r="BI493" s="144"/>
    </row>
    <row r="494" spans="1:61" x14ac:dyDescent="0.25">
      <c r="A494" s="198" t="s">
        <v>113</v>
      </c>
      <c r="B494" s="198"/>
      <c r="C494" s="147">
        <f>C38</f>
        <v>3.6999999999999998E-2</v>
      </c>
      <c r="D494" s="144">
        <f>SUM(G494:BH494)</f>
        <v>-47.907109314399996</v>
      </c>
      <c r="G494" s="144">
        <f>MAX(-SUM($F489:G489)*$C494,-SUM($F489:G489)-SUM($E494:F494))</f>
        <v>0</v>
      </c>
      <c r="H494" s="144">
        <f>MAX(-SUM($F489:H489)*$C494,-SUM($F489:H489)-SUM($E494:G494))</f>
        <v>-1.2246694616799997E-2</v>
      </c>
      <c r="I494" s="144">
        <f>MAX(-SUM($F489:I489)*$C494,-SUM($F489:I489)-SUM($E494:H494))</f>
        <v>-0.17416304463279997</v>
      </c>
      <c r="J494" s="144">
        <f>MAX(-SUM($F489:J489)*$C494,-SUM($F489:J489)-SUM($E494:I494))</f>
        <v>-0.60040304463279992</v>
      </c>
      <c r="K494" s="144">
        <f>MAX(-SUM($F489:K489)*$C494,-SUM($F489:K489)-SUM($E494:J494))</f>
        <v>-0.99112304463279988</v>
      </c>
      <c r="L494" s="144">
        <f>MAX(-SUM($F489:L489)*$C494,-SUM($F489:L489)-SUM($E494:K494))</f>
        <v>-1.4173630446327998</v>
      </c>
      <c r="M494" s="144">
        <f>MAX(-SUM($F489:M489)*$C494,-SUM($F489:M489)-SUM($E494:L494))</f>
        <v>-1.7725630446327998</v>
      </c>
      <c r="N494" s="144">
        <f>MAX(-SUM($F489:N489)*$C494,-SUM($F489:N489)-SUM($E494:M494))</f>
        <v>-1.7725630446327998</v>
      </c>
      <c r="O494" s="144">
        <f>MAX(-SUM($F489:O489)*$C494,-SUM($F489:O489)-SUM($E494:N494))</f>
        <v>-1.7725630446327998</v>
      </c>
      <c r="P494" s="144">
        <f>MAX(-SUM($F489:P489)*$C494,-SUM($F489:P489)-SUM($E494:O494))</f>
        <v>-1.7725630446327998</v>
      </c>
      <c r="Q494" s="144">
        <f>MAX(-SUM($F489:Q489)*$C494,-SUM($F489:Q489)-SUM($E494:P494))</f>
        <v>-1.7725630446327998</v>
      </c>
      <c r="R494" s="144">
        <f>MAX(-SUM($F489:R489)*$C494,-SUM($F489:R489)-SUM($E494:Q494))</f>
        <v>-1.7725630446327998</v>
      </c>
      <c r="S494" s="144">
        <f>MAX(-SUM($F489:S489)*$C494,-SUM($F489:S489)-SUM($E494:R494))</f>
        <v>-1.7725630446327998</v>
      </c>
      <c r="T494" s="144">
        <f>MAX(-SUM($F489:T489)*$C494,-SUM($F489:T489)-SUM($E494:S494))</f>
        <v>-1.7725630446327998</v>
      </c>
      <c r="U494" s="144">
        <f>MAX(-SUM($F489:U489)*$C494,-SUM($F489:U489)-SUM($E494:T494))</f>
        <v>-1.7725630446327998</v>
      </c>
      <c r="V494" s="144">
        <f>MAX(-SUM($F489:V489)*$C494,-SUM($F489:V489)-SUM($E494:U494))</f>
        <v>-1.7725630446327998</v>
      </c>
      <c r="W494" s="144">
        <f>MAX(-SUM($F489:W489)*$C494,-SUM($F489:W489)-SUM($E494:V494))</f>
        <v>-1.7725630446327998</v>
      </c>
      <c r="X494" s="144">
        <f>MAX(-SUM($F489:X489)*$C494,-SUM($F489:X489)-SUM($E494:W494))</f>
        <v>-1.7725630446327998</v>
      </c>
      <c r="Y494" s="144">
        <f>MAX(-SUM($F489:Y489)*$C494,-SUM($F489:Y489)-SUM($E494:X494))</f>
        <v>-1.7725630446327998</v>
      </c>
      <c r="Z494" s="144">
        <f>MAX(-SUM($F489:Z489)*$C494,-SUM($F489:Z489)-SUM($E494:Y494))</f>
        <v>-1.7725630446327998</v>
      </c>
      <c r="AA494" s="144">
        <f>MAX(-SUM($F489:AA489)*$C494,-SUM($F489:AA489)-SUM($E494:Z494))</f>
        <v>-1.7725630446327998</v>
      </c>
      <c r="AB494" s="144">
        <f>MAX(-SUM($F489:AB489)*$C494,-SUM($F489:AB489)-SUM($E494:AA494))</f>
        <v>-1.7725630446327998</v>
      </c>
      <c r="AC494" s="144">
        <f>MAX(-SUM($F489:AC489)*$C494,-SUM($F489:AC489)-SUM($E494:AB494))</f>
        <v>-1.7725630446327998</v>
      </c>
      <c r="AD494" s="144">
        <f>MAX(-SUM($F489:AD489)*$C494,-SUM($F489:AD489)-SUM($E494:AC494))</f>
        <v>-1.7725630446327998</v>
      </c>
      <c r="AE494" s="144">
        <f>MAX(-SUM($F489:AE489)*$C494,-SUM($F489:AE489)-SUM($E494:AD494))</f>
        <v>-1.7725630446327998</v>
      </c>
      <c r="AF494" s="144">
        <f>MAX(-SUM($F489:AF489)*$C494,-SUM($F489:AF489)-SUM($E494:AE494))</f>
        <v>-1.7725630446327998</v>
      </c>
      <c r="AG494" s="144">
        <f>MAX(-SUM($F489:AG489)*$C494,-SUM($F489:AG489)-SUM($E494:AF494))</f>
        <v>-1.7725630446327998</v>
      </c>
      <c r="AH494" s="144">
        <f>MAX(-SUM($F489:AH489)*$C494,-SUM($F489:AH489)-SUM($E494:AG494))</f>
        <v>-1.7725630446327998</v>
      </c>
      <c r="AI494" s="144">
        <f>MAX(-SUM($F489:AI489)*$C494,-SUM($F489:AI489)-SUM($E494:AH494))</f>
        <v>-1.7725630446327998</v>
      </c>
      <c r="AJ494" s="144">
        <f>MAX(-SUM($F489:AJ489)*$C494,-SUM($F489:AJ489)-SUM($E494:AI494))</f>
        <v>-1.7725630446327998</v>
      </c>
      <c r="AK494" s="144">
        <f>MAX(-SUM($F489:AK489)*$C494,-SUM($F489:AK489)-SUM($E494:AJ494))</f>
        <v>-1.7725630446327998</v>
      </c>
      <c r="AL494" s="144">
        <f>MAX(-SUM($F489:AL489)*$C494,-SUM($F489:AL489)-SUM($E494:AK494))</f>
        <v>-0.39773432543201892</v>
      </c>
      <c r="AM494" s="144">
        <f>MAX(-SUM($F489:AM489)*$C494,-SUM($F489:AM489)-SUM($E494:AL494))</f>
        <v>0</v>
      </c>
      <c r="AN494" s="144">
        <f>MAX(-SUM($F489:AN489)*$C494,-SUM($F489:AN489)-SUM($E494:AM494))</f>
        <v>0</v>
      </c>
      <c r="AO494" s="144">
        <f>MAX(-SUM($F489:AO489)*$C494,-SUM($F489:AO489)-SUM($E494:AN494))</f>
        <v>0</v>
      </c>
      <c r="AP494" s="144">
        <f>MAX(-SUM($F489:AP489)*$C494,-SUM($F489:AP489)-SUM($E494:AO494))</f>
        <v>0</v>
      </c>
      <c r="AQ494" s="144">
        <f>MAX(-SUM($F489:AQ489)*$C494,-SUM($F489:AQ489)-SUM($E494:AP494))</f>
        <v>0</v>
      </c>
      <c r="AR494" s="144">
        <f>MAX(-SUM($F489:AR489)*$C494,-SUM($F489:AR489)-SUM($E494:AQ494))</f>
        <v>0</v>
      </c>
      <c r="AS494" s="144">
        <f>MAX(-SUM($F489:AS489)*$C494,-SUM($F489:AS489)-SUM($E494:AR494))</f>
        <v>0</v>
      </c>
      <c r="AT494" s="144">
        <f>MAX(-SUM($F489:AT489)*$C494,-SUM($F489:AT489)-SUM($E494:AS494))</f>
        <v>0</v>
      </c>
      <c r="AU494" s="144">
        <f>MAX(-SUM($F489:AU489)*$C494,-SUM($F489:AU489)-SUM($E494:AT494))</f>
        <v>0</v>
      </c>
      <c r="AV494" s="144">
        <f>MAX(-SUM($F489:AV489)*$C494,-SUM($F489:AV489)-SUM($E494:AU494))</f>
        <v>0</v>
      </c>
      <c r="AW494" s="144">
        <f>MAX(-SUM($F489:AW489)*$C494,-SUM($F489:AW489)-SUM($E494:AV494))</f>
        <v>0</v>
      </c>
      <c r="AX494" s="144">
        <f>MAX(-SUM($F489:AX489)*$C494,-SUM($F489:AX489)-SUM($E494:AW494))</f>
        <v>0</v>
      </c>
      <c r="AY494" s="144">
        <f>MAX(-SUM($F489:AY489)*$C494,-SUM($F489:AY489)-SUM($E494:AX494))</f>
        <v>0</v>
      </c>
      <c r="AZ494" s="144">
        <f>MAX(-SUM($F489:AZ489)*$C494,-SUM($F489:AZ489)-SUM($E494:AY494))</f>
        <v>0</v>
      </c>
      <c r="BA494" s="144">
        <f>MAX(-SUM($F489:BA489)*$C494,-SUM($F489:BA489)-SUM($E494:AZ494))</f>
        <v>0</v>
      </c>
      <c r="BB494" s="144">
        <f>MAX(-SUM($F489:BB489)*$C494,-SUM($F489:BB489)-SUM($E494:BA494))</f>
        <v>0</v>
      </c>
      <c r="BC494" s="144">
        <f>MAX(-SUM($F489:BC489)*$C494,-SUM($F489:BC489)-SUM($E494:BB494))</f>
        <v>0</v>
      </c>
      <c r="BD494" s="144">
        <f>MAX(-SUM($F489:BD489)*$C494,-SUM($F489:BD489)-SUM($E494:BC494))</f>
        <v>0</v>
      </c>
      <c r="BE494" s="144">
        <f>MAX(-SUM($F489:BE489)*$C494,-SUM($F489:BE489)-SUM($E494:BD494))</f>
        <v>0</v>
      </c>
      <c r="BF494" s="144">
        <f>MAX(-SUM($F489:BF489)*$C494,-SUM($F489:BF489)-SUM($E494:BE494))</f>
        <v>0</v>
      </c>
      <c r="BG494" s="144">
        <f>MAX(-SUM($F489:BG489)*$C494,-SUM($F489:BG489)-SUM($E494:BF494))</f>
        <v>0</v>
      </c>
      <c r="BH494" s="144">
        <f>MAX(-SUM($F489:BH489)*$C494,-SUM($F489:BH489)-SUM($E494:BG494))</f>
        <v>0</v>
      </c>
      <c r="BI494" s="144"/>
    </row>
    <row r="495" spans="1:61" x14ac:dyDescent="0.25">
      <c r="A495" s="199" t="s">
        <v>114</v>
      </c>
      <c r="B495" s="199"/>
      <c r="D495" s="92">
        <f>SUM(D492:D494)</f>
        <v>0</v>
      </c>
      <c r="G495" s="92">
        <f>SUM(G492:G494)</f>
        <v>0</v>
      </c>
      <c r="H495" s="92">
        <f>SUM(H492:H494)</f>
        <v>0.31874505178319995</v>
      </c>
      <c r="I495" s="92">
        <f>SUM(I492:I494)</f>
        <v>4.5206995751503998</v>
      </c>
      <c r="J495" s="92">
        <f t="shared" ref="J495:BH495" si="265">SUM(J492:J494)</f>
        <v>15.440296530517598</v>
      </c>
      <c r="K495" s="92">
        <f t="shared" si="265"/>
        <v>25.009173485884794</v>
      </c>
      <c r="L495" s="92">
        <f t="shared" si="265"/>
        <v>35.111810441251997</v>
      </c>
      <c r="M495" s="92">
        <f t="shared" si="265"/>
        <v>42.939247396619201</v>
      </c>
      <c r="N495" s="92">
        <f t="shared" si="265"/>
        <v>41.166684351986405</v>
      </c>
      <c r="O495" s="92">
        <f t="shared" si="265"/>
        <v>39.394121307353608</v>
      </c>
      <c r="P495" s="92">
        <f t="shared" si="265"/>
        <v>37.621558262720811</v>
      </c>
      <c r="Q495" s="92">
        <f t="shared" si="265"/>
        <v>35.848995218088014</v>
      </c>
      <c r="R495" s="92">
        <f t="shared" si="265"/>
        <v>34.076432173455217</v>
      </c>
      <c r="S495" s="92">
        <f t="shared" si="265"/>
        <v>32.30386912882242</v>
      </c>
      <c r="T495" s="92">
        <f t="shared" si="265"/>
        <v>30.53130608418962</v>
      </c>
      <c r="U495" s="92">
        <f t="shared" si="265"/>
        <v>28.758743039556819</v>
      </c>
      <c r="V495" s="92">
        <f t="shared" si="265"/>
        <v>26.986179994924019</v>
      </c>
      <c r="W495" s="92">
        <f t="shared" si="265"/>
        <v>25.213616950291218</v>
      </c>
      <c r="X495" s="92">
        <f t="shared" si="265"/>
        <v>23.441053905658418</v>
      </c>
      <c r="Y495" s="92">
        <f t="shared" si="265"/>
        <v>21.668490861025617</v>
      </c>
      <c r="Z495" s="92">
        <f t="shared" si="265"/>
        <v>19.895927816392817</v>
      </c>
      <c r="AA495" s="92">
        <f t="shared" si="265"/>
        <v>18.123364771760016</v>
      </c>
      <c r="AB495" s="92">
        <f t="shared" si="265"/>
        <v>16.350801727127216</v>
      </c>
      <c r="AC495" s="92">
        <f t="shared" si="265"/>
        <v>14.578238682494415</v>
      </c>
      <c r="AD495" s="92">
        <f t="shared" si="265"/>
        <v>12.805675637861615</v>
      </c>
      <c r="AE495" s="92">
        <f t="shared" si="265"/>
        <v>11.033112593228815</v>
      </c>
      <c r="AF495" s="92">
        <f t="shared" si="265"/>
        <v>9.2605495485960141</v>
      </c>
      <c r="AG495" s="92">
        <f t="shared" si="265"/>
        <v>7.4879865039632145</v>
      </c>
      <c r="AH495" s="92">
        <f t="shared" si="265"/>
        <v>5.715423459330415</v>
      </c>
      <c r="AI495" s="92">
        <f t="shared" si="265"/>
        <v>3.9428604146976154</v>
      </c>
      <c r="AJ495" s="92">
        <f t="shared" si="265"/>
        <v>2.1702973700648158</v>
      </c>
      <c r="AK495" s="92">
        <f t="shared" si="265"/>
        <v>0.39773432543201603</v>
      </c>
      <c r="AL495" s="92">
        <f t="shared" si="265"/>
        <v>-2.886579864025407E-15</v>
      </c>
      <c r="AM495" s="92">
        <f t="shared" si="265"/>
        <v>-2.886579864025407E-15</v>
      </c>
      <c r="AN495" s="92">
        <f t="shared" si="265"/>
        <v>-2.886579864025407E-15</v>
      </c>
      <c r="AO495" s="92">
        <f t="shared" si="265"/>
        <v>-2.886579864025407E-15</v>
      </c>
      <c r="AP495" s="92">
        <f t="shared" si="265"/>
        <v>-2.886579864025407E-15</v>
      </c>
      <c r="AQ495" s="92">
        <f t="shared" si="265"/>
        <v>-2.886579864025407E-15</v>
      </c>
      <c r="AR495" s="92">
        <f t="shared" si="265"/>
        <v>-2.886579864025407E-15</v>
      </c>
      <c r="AS495" s="92">
        <f t="shared" si="265"/>
        <v>-2.886579864025407E-15</v>
      </c>
      <c r="AT495" s="92">
        <f t="shared" si="265"/>
        <v>-2.886579864025407E-15</v>
      </c>
      <c r="AU495" s="92">
        <f t="shared" si="265"/>
        <v>-2.886579864025407E-15</v>
      </c>
      <c r="AV495" s="92">
        <f t="shared" si="265"/>
        <v>-2.886579864025407E-15</v>
      </c>
      <c r="AW495" s="92">
        <f t="shared" si="265"/>
        <v>-2.886579864025407E-15</v>
      </c>
      <c r="AX495" s="92">
        <f t="shared" si="265"/>
        <v>-2.886579864025407E-15</v>
      </c>
      <c r="AY495" s="92">
        <f t="shared" si="265"/>
        <v>-2.886579864025407E-15</v>
      </c>
      <c r="AZ495" s="92">
        <f t="shared" si="265"/>
        <v>-2.886579864025407E-15</v>
      </c>
      <c r="BA495" s="92">
        <f t="shared" si="265"/>
        <v>-2.886579864025407E-15</v>
      </c>
      <c r="BB495" s="92">
        <f t="shared" si="265"/>
        <v>-2.886579864025407E-15</v>
      </c>
      <c r="BC495" s="92">
        <f t="shared" si="265"/>
        <v>-2.886579864025407E-15</v>
      </c>
      <c r="BD495" s="92">
        <f t="shared" si="265"/>
        <v>-2.886579864025407E-15</v>
      </c>
      <c r="BE495" s="92">
        <f t="shared" si="265"/>
        <v>-2.886579864025407E-15</v>
      </c>
      <c r="BF495" s="92">
        <f t="shared" si="265"/>
        <v>-2.886579864025407E-15</v>
      </c>
      <c r="BG495" s="92">
        <f t="shared" si="265"/>
        <v>-2.886579864025407E-15</v>
      </c>
      <c r="BH495" s="92">
        <f t="shared" si="265"/>
        <v>-2.886579864025407E-15</v>
      </c>
    </row>
    <row r="496" spans="1:61" x14ac:dyDescent="0.25">
      <c r="A496" s="197"/>
      <c r="B496" s="197"/>
    </row>
    <row r="497" spans="1:61" x14ac:dyDescent="0.25">
      <c r="A497" s="197" t="s">
        <v>115</v>
      </c>
      <c r="B497" s="197"/>
      <c r="G497" s="83">
        <f>G495</f>
        <v>0</v>
      </c>
      <c r="H497" s="83">
        <f>H495</f>
        <v>0.31874505178319995</v>
      </c>
      <c r="I497" s="83">
        <f>I495</f>
        <v>4.5206995751503998</v>
      </c>
      <c r="J497" s="83">
        <f>J495</f>
        <v>15.440296530517598</v>
      </c>
      <c r="K497" s="83">
        <f t="shared" ref="K497:BH497" si="266">K495</f>
        <v>25.009173485884794</v>
      </c>
      <c r="L497" s="83">
        <f t="shared" si="266"/>
        <v>35.111810441251997</v>
      </c>
      <c r="M497" s="83">
        <f t="shared" si="266"/>
        <v>42.939247396619201</v>
      </c>
      <c r="N497" s="83">
        <f t="shared" si="266"/>
        <v>41.166684351986405</v>
      </c>
      <c r="O497" s="83">
        <f t="shared" si="266"/>
        <v>39.394121307353608</v>
      </c>
      <c r="P497" s="83">
        <f t="shared" si="266"/>
        <v>37.621558262720811</v>
      </c>
      <c r="Q497" s="83">
        <f t="shared" si="266"/>
        <v>35.848995218088014</v>
      </c>
      <c r="R497" s="83">
        <f t="shared" si="266"/>
        <v>34.076432173455217</v>
      </c>
      <c r="S497" s="83">
        <f t="shared" si="266"/>
        <v>32.30386912882242</v>
      </c>
      <c r="T497" s="83">
        <f t="shared" si="266"/>
        <v>30.53130608418962</v>
      </c>
      <c r="U497" s="83">
        <f t="shared" si="266"/>
        <v>28.758743039556819</v>
      </c>
      <c r="V497" s="83">
        <f t="shared" si="266"/>
        <v>26.986179994924019</v>
      </c>
      <c r="W497" s="83">
        <f t="shared" si="266"/>
        <v>25.213616950291218</v>
      </c>
      <c r="X497" s="83">
        <f t="shared" si="266"/>
        <v>23.441053905658418</v>
      </c>
      <c r="Y497" s="83">
        <f t="shared" si="266"/>
        <v>21.668490861025617</v>
      </c>
      <c r="Z497" s="83">
        <f t="shared" si="266"/>
        <v>19.895927816392817</v>
      </c>
      <c r="AA497" s="83">
        <f t="shared" si="266"/>
        <v>18.123364771760016</v>
      </c>
      <c r="AB497" s="83">
        <f t="shared" si="266"/>
        <v>16.350801727127216</v>
      </c>
      <c r="AC497" s="83">
        <f t="shared" si="266"/>
        <v>14.578238682494415</v>
      </c>
      <c r="AD497" s="83">
        <f t="shared" si="266"/>
        <v>12.805675637861615</v>
      </c>
      <c r="AE497" s="83">
        <f t="shared" si="266"/>
        <v>11.033112593228815</v>
      </c>
      <c r="AF497" s="83">
        <f t="shared" si="266"/>
        <v>9.2605495485960141</v>
      </c>
      <c r="AG497" s="83">
        <f t="shared" si="266"/>
        <v>7.4879865039632145</v>
      </c>
      <c r="AH497" s="83">
        <f t="shared" si="266"/>
        <v>5.715423459330415</v>
      </c>
      <c r="AI497" s="83">
        <f t="shared" si="266"/>
        <v>3.9428604146976154</v>
      </c>
      <c r="AJ497" s="83">
        <f t="shared" si="266"/>
        <v>2.1702973700648158</v>
      </c>
      <c r="AK497" s="83">
        <f t="shared" si="266"/>
        <v>0.39773432543201603</v>
      </c>
      <c r="AL497" s="83">
        <f t="shared" si="266"/>
        <v>-2.886579864025407E-15</v>
      </c>
      <c r="AM497" s="83">
        <f t="shared" si="266"/>
        <v>-2.886579864025407E-15</v>
      </c>
      <c r="AN497" s="83">
        <f t="shared" si="266"/>
        <v>-2.886579864025407E-15</v>
      </c>
      <c r="AO497" s="83">
        <f t="shared" si="266"/>
        <v>-2.886579864025407E-15</v>
      </c>
      <c r="AP497" s="83">
        <f t="shared" si="266"/>
        <v>-2.886579864025407E-15</v>
      </c>
      <c r="AQ497" s="83">
        <f t="shared" si="266"/>
        <v>-2.886579864025407E-15</v>
      </c>
      <c r="AR497" s="83">
        <f t="shared" si="266"/>
        <v>-2.886579864025407E-15</v>
      </c>
      <c r="AS497" s="83">
        <f t="shared" si="266"/>
        <v>-2.886579864025407E-15</v>
      </c>
      <c r="AT497" s="83">
        <f t="shared" si="266"/>
        <v>-2.886579864025407E-15</v>
      </c>
      <c r="AU497" s="83">
        <f t="shared" si="266"/>
        <v>-2.886579864025407E-15</v>
      </c>
      <c r="AV497" s="83">
        <f t="shared" si="266"/>
        <v>-2.886579864025407E-15</v>
      </c>
      <c r="AW497" s="83">
        <f t="shared" si="266"/>
        <v>-2.886579864025407E-15</v>
      </c>
      <c r="AX497" s="83">
        <f t="shared" si="266"/>
        <v>-2.886579864025407E-15</v>
      </c>
      <c r="AY497" s="83">
        <f t="shared" si="266"/>
        <v>-2.886579864025407E-15</v>
      </c>
      <c r="AZ497" s="83">
        <f t="shared" si="266"/>
        <v>-2.886579864025407E-15</v>
      </c>
      <c r="BA497" s="83">
        <f t="shared" si="266"/>
        <v>-2.886579864025407E-15</v>
      </c>
      <c r="BB497" s="83">
        <f t="shared" si="266"/>
        <v>-2.886579864025407E-15</v>
      </c>
      <c r="BC497" s="83">
        <f t="shared" si="266"/>
        <v>-2.886579864025407E-15</v>
      </c>
      <c r="BD497" s="83">
        <f t="shared" si="266"/>
        <v>-2.886579864025407E-15</v>
      </c>
      <c r="BE497" s="83">
        <f t="shared" si="266"/>
        <v>-2.886579864025407E-15</v>
      </c>
      <c r="BF497" s="83">
        <f t="shared" si="266"/>
        <v>-2.886579864025407E-15</v>
      </c>
      <c r="BG497" s="83">
        <f t="shared" si="266"/>
        <v>-2.886579864025407E-15</v>
      </c>
      <c r="BH497" s="83">
        <f t="shared" si="266"/>
        <v>-2.886579864025407E-15</v>
      </c>
    </row>
    <row r="498" spans="1:61" x14ac:dyDescent="0.25">
      <c r="A498" s="200" t="s">
        <v>133</v>
      </c>
      <c r="B498" s="200"/>
      <c r="C498" s="61">
        <f>$C$97</f>
        <v>2</v>
      </c>
      <c r="D498" s="189"/>
      <c r="G498" s="83">
        <f t="shared" ref="G498:BH498" ca="1" si="267">SUM(OFFSET(G497,0,0,1,-MIN($C498,G$91+1)))/$C498</f>
        <v>0</v>
      </c>
      <c r="H498" s="83">
        <f t="shared" ca="1" si="267"/>
        <v>0.15937252589159998</v>
      </c>
      <c r="I498" s="83">
        <f t="shared" ca="1" si="267"/>
        <v>2.4197223134667998</v>
      </c>
      <c r="J498" s="83">
        <f t="shared" ca="1" si="267"/>
        <v>9.9804980528339993</v>
      </c>
      <c r="K498" s="83">
        <f t="shared" ca="1" si="267"/>
        <v>20.224735008201197</v>
      </c>
      <c r="L498" s="83">
        <f t="shared" ca="1" si="267"/>
        <v>30.060491963568396</v>
      </c>
      <c r="M498" s="83">
        <f t="shared" ca="1" si="267"/>
        <v>39.025528918935599</v>
      </c>
      <c r="N498" s="83">
        <f t="shared" ca="1" si="267"/>
        <v>42.052965874302799</v>
      </c>
      <c r="O498" s="83">
        <f t="shared" ca="1" si="267"/>
        <v>40.28040282967001</v>
      </c>
      <c r="P498" s="83">
        <f t="shared" ca="1" si="267"/>
        <v>38.507839785037206</v>
      </c>
      <c r="Q498" s="83">
        <f t="shared" ca="1" si="267"/>
        <v>36.735276740404416</v>
      </c>
      <c r="R498" s="83">
        <f t="shared" ca="1" si="267"/>
        <v>34.962713695771612</v>
      </c>
      <c r="S498" s="83">
        <f t="shared" ca="1" si="267"/>
        <v>33.190150651138822</v>
      </c>
      <c r="T498" s="83">
        <f t="shared" ca="1" si="267"/>
        <v>31.417587606506018</v>
      </c>
      <c r="U498" s="83">
        <f t="shared" ca="1" si="267"/>
        <v>29.645024561873221</v>
      </c>
      <c r="V498" s="83">
        <f t="shared" ca="1" si="267"/>
        <v>27.872461517240417</v>
      </c>
      <c r="W498" s="83">
        <f t="shared" ca="1" si="267"/>
        <v>26.09989847260762</v>
      </c>
      <c r="X498" s="83">
        <f t="shared" ca="1" si="267"/>
        <v>24.327335427974816</v>
      </c>
      <c r="Y498" s="83">
        <f t="shared" ca="1" si="267"/>
        <v>22.554772383342019</v>
      </c>
      <c r="Z498" s="83">
        <f t="shared" ca="1" si="267"/>
        <v>20.782209338709215</v>
      </c>
      <c r="AA498" s="83">
        <f t="shared" ca="1" si="267"/>
        <v>19.009646294076418</v>
      </c>
      <c r="AB498" s="83">
        <f t="shared" ca="1" si="267"/>
        <v>17.237083249443614</v>
      </c>
      <c r="AC498" s="83">
        <f t="shared" ca="1" si="267"/>
        <v>15.464520204810816</v>
      </c>
      <c r="AD498" s="83">
        <f t="shared" ca="1" si="267"/>
        <v>13.691957160178015</v>
      </c>
      <c r="AE498" s="83">
        <f t="shared" ca="1" si="267"/>
        <v>11.919394115545215</v>
      </c>
      <c r="AF498" s="83">
        <f t="shared" ca="1" si="267"/>
        <v>10.146831070912414</v>
      </c>
      <c r="AG498" s="83">
        <f t="shared" ca="1" si="267"/>
        <v>8.3742680262796139</v>
      </c>
      <c r="AH498" s="83">
        <f t="shared" ca="1" si="267"/>
        <v>6.6017049816468152</v>
      </c>
      <c r="AI498" s="83">
        <f t="shared" ca="1" si="267"/>
        <v>4.8291419370140147</v>
      </c>
      <c r="AJ498" s="83">
        <f t="shared" ca="1" si="267"/>
        <v>3.0565788923812156</v>
      </c>
      <c r="AK498" s="83">
        <f t="shared" ca="1" si="267"/>
        <v>1.284015847748416</v>
      </c>
      <c r="AL498" s="83">
        <f t="shared" ca="1" si="267"/>
        <v>0.19886716271600657</v>
      </c>
      <c r="AM498" s="83">
        <f t="shared" ca="1" si="267"/>
        <v>-2.886579864025407E-15</v>
      </c>
      <c r="AN498" s="83">
        <f t="shared" ca="1" si="267"/>
        <v>-2.886579864025407E-15</v>
      </c>
      <c r="AO498" s="83">
        <f t="shared" ca="1" si="267"/>
        <v>-2.886579864025407E-15</v>
      </c>
      <c r="AP498" s="83">
        <f t="shared" ca="1" si="267"/>
        <v>-2.886579864025407E-15</v>
      </c>
      <c r="AQ498" s="83">
        <f t="shared" ca="1" si="267"/>
        <v>-2.886579864025407E-15</v>
      </c>
      <c r="AR498" s="83">
        <f t="shared" ca="1" si="267"/>
        <v>-2.886579864025407E-15</v>
      </c>
      <c r="AS498" s="83">
        <f t="shared" ca="1" si="267"/>
        <v>-2.886579864025407E-15</v>
      </c>
      <c r="AT498" s="83">
        <f t="shared" ca="1" si="267"/>
        <v>-2.886579864025407E-15</v>
      </c>
      <c r="AU498" s="83">
        <f t="shared" ca="1" si="267"/>
        <v>-2.886579864025407E-15</v>
      </c>
      <c r="AV498" s="83">
        <f t="shared" ca="1" si="267"/>
        <v>-2.886579864025407E-15</v>
      </c>
      <c r="AW498" s="83">
        <f t="shared" ca="1" si="267"/>
        <v>-2.886579864025407E-15</v>
      </c>
      <c r="AX498" s="83">
        <f t="shared" ca="1" si="267"/>
        <v>-2.886579864025407E-15</v>
      </c>
      <c r="AY498" s="83">
        <f t="shared" ca="1" si="267"/>
        <v>-2.886579864025407E-15</v>
      </c>
      <c r="AZ498" s="83">
        <f t="shared" ca="1" si="267"/>
        <v>-2.886579864025407E-15</v>
      </c>
      <c r="BA498" s="83">
        <f t="shared" ca="1" si="267"/>
        <v>-2.886579864025407E-15</v>
      </c>
      <c r="BB498" s="83">
        <f t="shared" ca="1" si="267"/>
        <v>-2.886579864025407E-15</v>
      </c>
      <c r="BC498" s="83">
        <f t="shared" ca="1" si="267"/>
        <v>-2.886579864025407E-15</v>
      </c>
      <c r="BD498" s="83">
        <f t="shared" ca="1" si="267"/>
        <v>-2.886579864025407E-15</v>
      </c>
      <c r="BE498" s="83">
        <f t="shared" ca="1" si="267"/>
        <v>-2.886579864025407E-15</v>
      </c>
      <c r="BF498" s="83">
        <f t="shared" ca="1" si="267"/>
        <v>-2.886579864025407E-15</v>
      </c>
      <c r="BG498" s="83">
        <f t="shared" ca="1" si="267"/>
        <v>-2.886579864025407E-15</v>
      </c>
      <c r="BH498" s="83">
        <f t="shared" ca="1" si="267"/>
        <v>-2.886579864025407E-15</v>
      </c>
    </row>
    <row r="499" spans="1:61" x14ac:dyDescent="0.25">
      <c r="A499" s="200" t="s">
        <v>140</v>
      </c>
      <c r="B499" s="200"/>
      <c r="C499" s="147">
        <f>$C$98</f>
        <v>0.46</v>
      </c>
      <c r="G499" s="83">
        <f t="shared" ref="G499:BG500" ca="1" si="268">G498*$C499</f>
        <v>0</v>
      </c>
      <c r="H499" s="83">
        <f t="shared" ca="1" si="268"/>
        <v>7.3311361910135986E-2</v>
      </c>
      <c r="I499" s="83">
        <f t="shared" ca="1" si="268"/>
        <v>1.1130722641947279</v>
      </c>
      <c r="J499" s="83">
        <f t="shared" ca="1" si="268"/>
        <v>4.5910291043036402</v>
      </c>
      <c r="K499" s="83">
        <f t="shared" ca="1" si="268"/>
        <v>9.3033781037725518</v>
      </c>
      <c r="L499" s="83">
        <f t="shared" ca="1" si="268"/>
        <v>13.827826303241462</v>
      </c>
      <c r="M499" s="83">
        <f t="shared" ca="1" si="268"/>
        <v>17.951743302710376</v>
      </c>
      <c r="N499" s="83">
        <f t="shared" ca="1" si="268"/>
        <v>19.34436430217929</v>
      </c>
      <c r="O499" s="83">
        <f t="shared" ca="1" si="268"/>
        <v>18.528985301648206</v>
      </c>
      <c r="P499" s="83">
        <f t="shared" ca="1" si="268"/>
        <v>17.713606301117114</v>
      </c>
      <c r="Q499" s="83">
        <f t="shared" ca="1" si="268"/>
        <v>16.898227300586033</v>
      </c>
      <c r="R499" s="83">
        <f t="shared" ca="1" si="268"/>
        <v>16.082848300054941</v>
      </c>
      <c r="S499" s="83">
        <f t="shared" ca="1" si="268"/>
        <v>15.267469299523858</v>
      </c>
      <c r="T499" s="83">
        <f t="shared" ca="1" si="268"/>
        <v>14.452090298992768</v>
      </c>
      <c r="U499" s="83">
        <f t="shared" ca="1" si="268"/>
        <v>13.636711298461682</v>
      </c>
      <c r="V499" s="83">
        <f t="shared" ca="1" si="268"/>
        <v>12.821332297930592</v>
      </c>
      <c r="W499" s="83">
        <f t="shared" ca="1" si="268"/>
        <v>12.005953297399506</v>
      </c>
      <c r="X499" s="83">
        <f t="shared" ca="1" si="268"/>
        <v>11.190574296868416</v>
      </c>
      <c r="Y499" s="83">
        <f t="shared" ca="1" si="268"/>
        <v>10.37519529633733</v>
      </c>
      <c r="Z499" s="83">
        <f t="shared" ca="1" si="268"/>
        <v>9.5598162958062396</v>
      </c>
      <c r="AA499" s="83">
        <f t="shared" ca="1" si="268"/>
        <v>8.7444372952751532</v>
      </c>
      <c r="AB499" s="83">
        <f t="shared" ca="1" si="268"/>
        <v>7.9290582947440633</v>
      </c>
      <c r="AC499" s="83">
        <f t="shared" ca="1" si="268"/>
        <v>7.1136792942129752</v>
      </c>
      <c r="AD499" s="83">
        <f t="shared" ca="1" si="268"/>
        <v>6.298300293681887</v>
      </c>
      <c r="AE499" s="83">
        <f t="shared" ca="1" si="268"/>
        <v>5.4829212931507989</v>
      </c>
      <c r="AF499" s="83">
        <f t="shared" ca="1" si="268"/>
        <v>4.6675422926197108</v>
      </c>
      <c r="AG499" s="83">
        <f t="shared" ca="1" si="268"/>
        <v>3.8521632920886226</v>
      </c>
      <c r="AH499" s="83">
        <f t="shared" ca="1" si="268"/>
        <v>3.0367842915575349</v>
      </c>
      <c r="AI499" s="83">
        <f t="shared" ca="1" si="268"/>
        <v>2.2214052910264468</v>
      </c>
      <c r="AJ499" s="83">
        <f t="shared" ca="1" si="268"/>
        <v>1.4060262904953593</v>
      </c>
      <c r="AK499" s="83">
        <f t="shared" ca="1" si="268"/>
        <v>0.5906472899642714</v>
      </c>
      <c r="AL499" s="83">
        <f t="shared" ca="1" si="268"/>
        <v>9.1478894849363029E-2</v>
      </c>
      <c r="AM499" s="83">
        <f t="shared" ca="1" si="268"/>
        <v>-1.3278267374516873E-15</v>
      </c>
      <c r="AN499" s="83">
        <f t="shared" ca="1" si="268"/>
        <v>-1.3278267374516873E-15</v>
      </c>
      <c r="AO499" s="83">
        <f t="shared" ca="1" si="268"/>
        <v>-1.3278267374516873E-15</v>
      </c>
      <c r="AP499" s="83">
        <f t="shared" ca="1" si="268"/>
        <v>-1.3278267374516873E-15</v>
      </c>
      <c r="AQ499" s="83">
        <f t="shared" ca="1" si="268"/>
        <v>-1.3278267374516873E-15</v>
      </c>
      <c r="AR499" s="83">
        <f t="shared" ca="1" si="268"/>
        <v>-1.3278267374516873E-15</v>
      </c>
      <c r="AS499" s="83">
        <f t="shared" ca="1" si="268"/>
        <v>-1.3278267374516873E-15</v>
      </c>
      <c r="AT499" s="83">
        <f t="shared" ca="1" si="268"/>
        <v>-1.3278267374516873E-15</v>
      </c>
      <c r="AU499" s="83">
        <f t="shared" ca="1" si="268"/>
        <v>-1.3278267374516873E-15</v>
      </c>
      <c r="AV499" s="83">
        <f t="shared" ca="1" si="268"/>
        <v>-1.3278267374516873E-15</v>
      </c>
      <c r="AW499" s="83">
        <f t="shared" ca="1" si="268"/>
        <v>-1.3278267374516873E-15</v>
      </c>
      <c r="AX499" s="83">
        <f t="shared" ca="1" si="268"/>
        <v>-1.3278267374516873E-15</v>
      </c>
      <c r="AY499" s="83">
        <f t="shared" ca="1" si="268"/>
        <v>-1.3278267374516873E-15</v>
      </c>
      <c r="AZ499" s="83">
        <f t="shared" ca="1" si="268"/>
        <v>-1.3278267374516873E-15</v>
      </c>
      <c r="BA499" s="83">
        <f t="shared" ca="1" si="268"/>
        <v>-1.3278267374516873E-15</v>
      </c>
      <c r="BB499" s="83">
        <f t="shared" ca="1" si="268"/>
        <v>-1.3278267374516873E-15</v>
      </c>
      <c r="BC499" s="83">
        <f t="shared" ca="1" si="268"/>
        <v>-1.3278267374516873E-15</v>
      </c>
      <c r="BD499" s="83">
        <f t="shared" ca="1" si="268"/>
        <v>-1.3278267374516873E-15</v>
      </c>
      <c r="BE499" s="83">
        <f t="shared" ca="1" si="268"/>
        <v>-1.3278267374516873E-15</v>
      </c>
      <c r="BF499" s="83">
        <f t="shared" ca="1" si="268"/>
        <v>-1.3278267374516873E-15</v>
      </c>
      <c r="BG499" s="83">
        <f t="shared" ca="1" si="268"/>
        <v>-1.3278267374516873E-15</v>
      </c>
      <c r="BH499" s="83">
        <f ca="1">BH498*$C499</f>
        <v>-1.3278267374516873E-15</v>
      </c>
    </row>
    <row r="500" spans="1:61" x14ac:dyDescent="0.25">
      <c r="A500" s="200" t="s">
        <v>141</v>
      </c>
      <c r="B500" s="200"/>
      <c r="C500" s="147">
        <f>$C$99</f>
        <v>0.115</v>
      </c>
      <c r="G500" s="83">
        <f t="shared" ca="1" si="268"/>
        <v>0</v>
      </c>
      <c r="H500" s="83">
        <f t="shared" ca="1" si="268"/>
        <v>8.430806619665639E-3</v>
      </c>
      <c r="I500" s="83">
        <f t="shared" ca="1" si="268"/>
        <v>0.12800331038239371</v>
      </c>
      <c r="J500" s="83">
        <f t="shared" ca="1" si="268"/>
        <v>0.52796834699491868</v>
      </c>
      <c r="K500" s="83">
        <f t="shared" ca="1" si="268"/>
        <v>1.0698884819338434</v>
      </c>
      <c r="L500" s="83">
        <f t="shared" ca="1" si="268"/>
        <v>1.5902000248727681</v>
      </c>
      <c r="M500" s="83">
        <f t="shared" ca="1" si="268"/>
        <v>2.0644504798116934</v>
      </c>
      <c r="N500" s="83">
        <f t="shared" ca="1" si="268"/>
        <v>2.2246018947506183</v>
      </c>
      <c r="O500" s="83">
        <f t="shared" ca="1" si="268"/>
        <v>2.1308333096895438</v>
      </c>
      <c r="P500" s="83">
        <f t="shared" ca="1" si="268"/>
        <v>2.0370647246284683</v>
      </c>
      <c r="Q500" s="83">
        <f t="shared" ca="1" si="268"/>
        <v>1.9432961395673938</v>
      </c>
      <c r="R500" s="83">
        <f t="shared" ca="1" si="268"/>
        <v>1.8495275545063183</v>
      </c>
      <c r="S500" s="83">
        <f t="shared" ca="1" si="268"/>
        <v>1.7557589694452438</v>
      </c>
      <c r="T500" s="83">
        <f t="shared" ca="1" si="268"/>
        <v>1.6619903843841684</v>
      </c>
      <c r="U500" s="83">
        <f t="shared" ca="1" si="268"/>
        <v>1.5682217993230936</v>
      </c>
      <c r="V500" s="83">
        <f t="shared" ca="1" si="268"/>
        <v>1.4744532142620181</v>
      </c>
      <c r="W500" s="83">
        <f t="shared" ca="1" si="268"/>
        <v>1.3806846292009431</v>
      </c>
      <c r="X500" s="83">
        <f t="shared" ca="1" si="268"/>
        <v>1.2869160441398679</v>
      </c>
      <c r="Y500" s="83">
        <f t="shared" ca="1" si="268"/>
        <v>1.1931474590787929</v>
      </c>
      <c r="Z500" s="83">
        <f t="shared" ca="1" si="268"/>
        <v>1.0993788740177175</v>
      </c>
      <c r="AA500" s="83">
        <f t="shared" ca="1" si="268"/>
        <v>1.0056102889566427</v>
      </c>
      <c r="AB500" s="83">
        <f t="shared" ca="1" si="268"/>
        <v>0.91184170389556729</v>
      </c>
      <c r="AC500" s="83">
        <f t="shared" ca="1" si="268"/>
        <v>0.81807311883449219</v>
      </c>
      <c r="AD500" s="83">
        <f t="shared" ca="1" si="268"/>
        <v>0.72430453377341708</v>
      </c>
      <c r="AE500" s="83">
        <f t="shared" ca="1" si="268"/>
        <v>0.63053594871234186</v>
      </c>
      <c r="AF500" s="83">
        <f t="shared" ca="1" si="268"/>
        <v>0.53676736365126676</v>
      </c>
      <c r="AG500" s="83">
        <f t="shared" ca="1" si="268"/>
        <v>0.4429987785901916</v>
      </c>
      <c r="AH500" s="83">
        <f t="shared" ca="1" si="268"/>
        <v>0.34923019352911655</v>
      </c>
      <c r="AI500" s="83">
        <f t="shared" ca="1" si="268"/>
        <v>0.25546160846804139</v>
      </c>
      <c r="AJ500" s="83">
        <f t="shared" ca="1" si="268"/>
        <v>0.16169302340696634</v>
      </c>
      <c r="AK500" s="83">
        <f t="shared" ca="1" si="268"/>
        <v>6.7924438345891208E-2</v>
      </c>
      <c r="AL500" s="83">
        <f t="shared" ca="1" si="268"/>
        <v>1.0520072907676748E-2</v>
      </c>
      <c r="AM500" s="83">
        <f t="shared" ca="1" si="268"/>
        <v>-1.5270007480694405E-16</v>
      </c>
      <c r="AN500" s="83">
        <f t="shared" ca="1" si="268"/>
        <v>-1.5270007480694405E-16</v>
      </c>
      <c r="AO500" s="83">
        <f t="shared" ca="1" si="268"/>
        <v>-1.5270007480694405E-16</v>
      </c>
      <c r="AP500" s="83">
        <f t="shared" ca="1" si="268"/>
        <v>-1.5270007480694405E-16</v>
      </c>
      <c r="AQ500" s="83">
        <f t="shared" ca="1" si="268"/>
        <v>-1.5270007480694405E-16</v>
      </c>
      <c r="AR500" s="83">
        <f t="shared" ca="1" si="268"/>
        <v>-1.5270007480694405E-16</v>
      </c>
      <c r="AS500" s="83">
        <f t="shared" ca="1" si="268"/>
        <v>-1.5270007480694405E-16</v>
      </c>
      <c r="AT500" s="83">
        <f t="shared" ca="1" si="268"/>
        <v>-1.5270007480694405E-16</v>
      </c>
      <c r="AU500" s="83">
        <f t="shared" ca="1" si="268"/>
        <v>-1.5270007480694405E-16</v>
      </c>
      <c r="AV500" s="83">
        <f t="shared" ca="1" si="268"/>
        <v>-1.5270007480694405E-16</v>
      </c>
      <c r="AW500" s="83">
        <f t="shared" ca="1" si="268"/>
        <v>-1.5270007480694405E-16</v>
      </c>
      <c r="AX500" s="83">
        <f t="shared" ca="1" si="268"/>
        <v>-1.5270007480694405E-16</v>
      </c>
      <c r="AY500" s="83">
        <f t="shared" ca="1" si="268"/>
        <v>-1.5270007480694405E-16</v>
      </c>
      <c r="AZ500" s="83">
        <f t="shared" ca="1" si="268"/>
        <v>-1.5270007480694405E-16</v>
      </c>
      <c r="BA500" s="83">
        <f t="shared" ca="1" si="268"/>
        <v>-1.5270007480694405E-16</v>
      </c>
      <c r="BB500" s="83">
        <f t="shared" ca="1" si="268"/>
        <v>-1.5270007480694405E-16</v>
      </c>
      <c r="BC500" s="83">
        <f t="shared" ca="1" si="268"/>
        <v>-1.5270007480694405E-16</v>
      </c>
      <c r="BD500" s="83">
        <f t="shared" ca="1" si="268"/>
        <v>-1.5270007480694405E-16</v>
      </c>
      <c r="BE500" s="83">
        <f t="shared" ca="1" si="268"/>
        <v>-1.5270007480694405E-16</v>
      </c>
      <c r="BF500" s="83">
        <f t="shared" ca="1" si="268"/>
        <v>-1.5270007480694405E-16</v>
      </c>
      <c r="BG500" s="83">
        <f t="shared" ca="1" si="268"/>
        <v>-1.5270007480694405E-16</v>
      </c>
      <c r="BH500" s="83">
        <f ca="1">BH499*$C500</f>
        <v>-1.5270007480694405E-16</v>
      </c>
    </row>
    <row r="502" spans="1:61" x14ac:dyDescent="0.25">
      <c r="A502" s="196" t="str">
        <f>A$39</f>
        <v>Putnam Dismantlement</v>
      </c>
      <c r="B502" s="196"/>
    </row>
    <row r="503" spans="1:61" x14ac:dyDescent="0.25">
      <c r="A503" s="197" t="s">
        <v>132</v>
      </c>
      <c r="B503" s="197"/>
      <c r="G503" s="171">
        <f>G$96</f>
        <v>0.95</v>
      </c>
      <c r="H503" s="171">
        <f t="shared" ref="H503:M503" si="269">H$96</f>
        <v>0.98</v>
      </c>
      <c r="I503" s="171">
        <f t="shared" si="269"/>
        <v>0.96</v>
      </c>
      <c r="J503" s="171">
        <f t="shared" si="269"/>
        <v>0.96</v>
      </c>
      <c r="K503" s="171">
        <f t="shared" si="269"/>
        <v>0.96</v>
      </c>
      <c r="L503" s="171">
        <f t="shared" si="269"/>
        <v>0.96</v>
      </c>
      <c r="M503" s="171">
        <f t="shared" si="269"/>
        <v>0.96</v>
      </c>
      <c r="N503" s="171"/>
    </row>
    <row r="504" spans="1:61" x14ac:dyDescent="0.25">
      <c r="A504" s="197" t="s">
        <v>109</v>
      </c>
      <c r="B504" s="197"/>
      <c r="D504" s="144">
        <f>SUM(G504:N504)</f>
        <v>10.2597906336</v>
      </c>
      <c r="G504" s="144">
        <f>G$39*G503</f>
        <v>0</v>
      </c>
      <c r="H504" s="144">
        <f t="shared" ref="H504:N504" si="270">H$39*H503</f>
        <v>0</v>
      </c>
      <c r="I504" s="144">
        <f t="shared" si="270"/>
        <v>10.2597906336</v>
      </c>
      <c r="J504" s="144">
        <f t="shared" si="270"/>
        <v>0</v>
      </c>
      <c r="K504" s="144">
        <f t="shared" si="270"/>
        <v>0</v>
      </c>
      <c r="L504" s="144">
        <f t="shared" si="270"/>
        <v>0</v>
      </c>
      <c r="M504" s="144">
        <f t="shared" si="270"/>
        <v>0</v>
      </c>
      <c r="N504" s="144">
        <f t="shared" si="270"/>
        <v>0</v>
      </c>
    </row>
    <row r="505" spans="1:61" x14ac:dyDescent="0.25">
      <c r="A505" s="197" t="s">
        <v>110</v>
      </c>
      <c r="B505" s="197"/>
      <c r="G505" s="144">
        <f t="shared" ref="G505:N505" si="271">+F505+G504</f>
        <v>0</v>
      </c>
      <c r="H505" s="144">
        <f t="shared" si="271"/>
        <v>0</v>
      </c>
      <c r="I505" s="144">
        <f t="shared" si="271"/>
        <v>10.2597906336</v>
      </c>
      <c r="J505" s="144">
        <f t="shared" si="271"/>
        <v>10.2597906336</v>
      </c>
      <c r="K505" s="144">
        <f t="shared" si="271"/>
        <v>10.2597906336</v>
      </c>
      <c r="L505" s="144">
        <f t="shared" si="271"/>
        <v>10.2597906336</v>
      </c>
      <c r="M505" s="144">
        <f t="shared" si="271"/>
        <v>10.2597906336</v>
      </c>
      <c r="N505" s="144">
        <f t="shared" si="271"/>
        <v>10.2597906336</v>
      </c>
    </row>
    <row r="506" spans="1:61" x14ac:dyDescent="0.25">
      <c r="A506" s="197"/>
      <c r="B506" s="197"/>
    </row>
    <row r="507" spans="1:61" x14ac:dyDescent="0.25">
      <c r="A507" s="198" t="s">
        <v>111</v>
      </c>
      <c r="B507" s="198"/>
      <c r="G507" s="144">
        <f t="shared" ref="G507:BH507" si="272">F510</f>
        <v>0</v>
      </c>
      <c r="H507" s="144">
        <f t="shared" si="272"/>
        <v>0</v>
      </c>
      <c r="I507" s="144">
        <f t="shared" si="272"/>
        <v>0</v>
      </c>
      <c r="J507" s="144">
        <f t="shared" si="272"/>
        <v>9.8801783801567993</v>
      </c>
      <c r="K507" s="144">
        <f t="shared" si="272"/>
        <v>9.5005661267135988</v>
      </c>
      <c r="L507" s="144">
        <f t="shared" si="272"/>
        <v>9.1209538732703983</v>
      </c>
      <c r="M507" s="144">
        <f t="shared" si="272"/>
        <v>8.7413416198271978</v>
      </c>
      <c r="N507" s="144">
        <f t="shared" si="272"/>
        <v>8.3617293663839973</v>
      </c>
      <c r="O507" s="144">
        <f t="shared" si="272"/>
        <v>7.9821171129407977</v>
      </c>
      <c r="P507" s="144">
        <f t="shared" si="272"/>
        <v>7.6025048594975981</v>
      </c>
      <c r="Q507" s="144">
        <f t="shared" si="272"/>
        <v>7.2228926060543985</v>
      </c>
      <c r="R507" s="144">
        <f t="shared" si="272"/>
        <v>6.8432803526111989</v>
      </c>
      <c r="S507" s="144">
        <f t="shared" si="272"/>
        <v>6.4636680991679993</v>
      </c>
      <c r="T507" s="144">
        <f t="shared" si="272"/>
        <v>6.0840558457247997</v>
      </c>
      <c r="U507" s="144">
        <f t="shared" si="272"/>
        <v>5.7044435922816001</v>
      </c>
      <c r="V507" s="144">
        <f t="shared" si="272"/>
        <v>5.3248313388384005</v>
      </c>
      <c r="W507" s="144">
        <f t="shared" si="272"/>
        <v>4.9452190853952009</v>
      </c>
      <c r="X507" s="144">
        <f t="shared" si="272"/>
        <v>4.5656068319520013</v>
      </c>
      <c r="Y507" s="144">
        <f t="shared" si="272"/>
        <v>4.1859945785088017</v>
      </c>
      <c r="Z507" s="144">
        <f t="shared" si="272"/>
        <v>3.8063823250656017</v>
      </c>
      <c r="AA507" s="144">
        <f t="shared" si="272"/>
        <v>3.4267700716224017</v>
      </c>
      <c r="AB507" s="144">
        <f t="shared" si="272"/>
        <v>3.0471578181792016</v>
      </c>
      <c r="AC507" s="144">
        <f t="shared" si="272"/>
        <v>2.6675455647360016</v>
      </c>
      <c r="AD507" s="144">
        <f t="shared" si="272"/>
        <v>2.2879333112928015</v>
      </c>
      <c r="AE507" s="144">
        <f t="shared" si="272"/>
        <v>1.9083210578496015</v>
      </c>
      <c r="AF507" s="144">
        <f t="shared" si="272"/>
        <v>1.5287088044064014</v>
      </c>
      <c r="AG507" s="144">
        <f t="shared" si="272"/>
        <v>1.1490965509632014</v>
      </c>
      <c r="AH507" s="144">
        <f t="shared" si="272"/>
        <v>0.76948429752000136</v>
      </c>
      <c r="AI507" s="144">
        <f t="shared" si="272"/>
        <v>0.38987204407680137</v>
      </c>
      <c r="AJ507" s="144">
        <f t="shared" si="272"/>
        <v>1.0259790633601384E-2</v>
      </c>
      <c r="AK507" s="144">
        <f t="shared" si="272"/>
        <v>5.5511151231257827E-16</v>
      </c>
      <c r="AL507" s="144">
        <f t="shared" si="272"/>
        <v>5.5511151231257827E-16</v>
      </c>
      <c r="AM507" s="144">
        <f t="shared" si="272"/>
        <v>5.5511151231257827E-16</v>
      </c>
      <c r="AN507" s="144">
        <f t="shared" si="272"/>
        <v>5.5511151231257827E-16</v>
      </c>
      <c r="AO507" s="144">
        <f t="shared" si="272"/>
        <v>5.5511151231257827E-16</v>
      </c>
      <c r="AP507" s="144">
        <f t="shared" si="272"/>
        <v>5.5511151231257827E-16</v>
      </c>
      <c r="AQ507" s="144">
        <f t="shared" si="272"/>
        <v>5.5511151231257827E-16</v>
      </c>
      <c r="AR507" s="144">
        <f t="shared" si="272"/>
        <v>5.5511151231257827E-16</v>
      </c>
      <c r="AS507" s="144">
        <f t="shared" si="272"/>
        <v>5.5511151231257827E-16</v>
      </c>
      <c r="AT507" s="144">
        <f t="shared" si="272"/>
        <v>5.5511151231257827E-16</v>
      </c>
      <c r="AU507" s="144">
        <f t="shared" si="272"/>
        <v>5.5511151231257827E-16</v>
      </c>
      <c r="AV507" s="144">
        <f t="shared" si="272"/>
        <v>5.5511151231257827E-16</v>
      </c>
      <c r="AW507" s="144">
        <f t="shared" si="272"/>
        <v>5.5511151231257827E-16</v>
      </c>
      <c r="AX507" s="144">
        <f t="shared" si="272"/>
        <v>5.5511151231257827E-16</v>
      </c>
      <c r="AY507" s="144">
        <f t="shared" si="272"/>
        <v>5.5511151231257827E-16</v>
      </c>
      <c r="AZ507" s="144">
        <f t="shared" si="272"/>
        <v>5.5511151231257827E-16</v>
      </c>
      <c r="BA507" s="144">
        <f t="shared" si="272"/>
        <v>5.5511151231257827E-16</v>
      </c>
      <c r="BB507" s="144">
        <f t="shared" si="272"/>
        <v>5.5511151231257827E-16</v>
      </c>
      <c r="BC507" s="144">
        <f t="shared" si="272"/>
        <v>5.5511151231257827E-16</v>
      </c>
      <c r="BD507" s="144">
        <f t="shared" si="272"/>
        <v>5.5511151231257827E-16</v>
      </c>
      <c r="BE507" s="144">
        <f t="shared" si="272"/>
        <v>5.5511151231257827E-16</v>
      </c>
      <c r="BF507" s="144">
        <f t="shared" si="272"/>
        <v>5.5511151231257827E-16</v>
      </c>
      <c r="BG507" s="144">
        <f t="shared" si="272"/>
        <v>5.5511151231257827E-16</v>
      </c>
      <c r="BH507" s="144">
        <f t="shared" si="272"/>
        <v>5.5511151231257827E-16</v>
      </c>
      <c r="BI507" s="144"/>
    </row>
    <row r="508" spans="1:61" x14ac:dyDescent="0.25">
      <c r="A508" s="198" t="s">
        <v>112</v>
      </c>
      <c r="B508" s="198"/>
      <c r="D508" s="144">
        <f>SUM(G508:N508)</f>
        <v>10.2597906336</v>
      </c>
      <c r="E508" s="144"/>
      <c r="F508" s="144"/>
      <c r="G508" s="144">
        <f>G504</f>
        <v>0</v>
      </c>
      <c r="H508" s="144">
        <f>H504</f>
        <v>0</v>
      </c>
      <c r="I508" s="144">
        <f>I504</f>
        <v>10.2597906336</v>
      </c>
      <c r="J508" s="144">
        <f t="shared" ref="J508:BH508" si="273">J504</f>
        <v>0</v>
      </c>
      <c r="K508" s="144">
        <f t="shared" si="273"/>
        <v>0</v>
      </c>
      <c r="L508" s="144">
        <f t="shared" si="273"/>
        <v>0</v>
      </c>
      <c r="M508" s="144">
        <f t="shared" si="273"/>
        <v>0</v>
      </c>
      <c r="N508" s="144">
        <f t="shared" si="273"/>
        <v>0</v>
      </c>
      <c r="O508" s="144">
        <f t="shared" si="273"/>
        <v>0</v>
      </c>
      <c r="P508" s="144">
        <f t="shared" si="273"/>
        <v>0</v>
      </c>
      <c r="Q508" s="144">
        <f t="shared" si="273"/>
        <v>0</v>
      </c>
      <c r="R508" s="144">
        <f t="shared" si="273"/>
        <v>0</v>
      </c>
      <c r="S508" s="144">
        <f t="shared" si="273"/>
        <v>0</v>
      </c>
      <c r="T508" s="144">
        <f t="shared" si="273"/>
        <v>0</v>
      </c>
      <c r="U508" s="144">
        <f t="shared" si="273"/>
        <v>0</v>
      </c>
      <c r="V508" s="144">
        <f t="shared" si="273"/>
        <v>0</v>
      </c>
      <c r="W508" s="144">
        <f t="shared" si="273"/>
        <v>0</v>
      </c>
      <c r="X508" s="144">
        <f t="shared" si="273"/>
        <v>0</v>
      </c>
      <c r="Y508" s="144">
        <f t="shared" si="273"/>
        <v>0</v>
      </c>
      <c r="Z508" s="144">
        <f t="shared" si="273"/>
        <v>0</v>
      </c>
      <c r="AA508" s="144">
        <f t="shared" si="273"/>
        <v>0</v>
      </c>
      <c r="AB508" s="144">
        <f t="shared" si="273"/>
        <v>0</v>
      </c>
      <c r="AC508" s="144">
        <f t="shared" si="273"/>
        <v>0</v>
      </c>
      <c r="AD508" s="144">
        <f t="shared" si="273"/>
        <v>0</v>
      </c>
      <c r="AE508" s="144">
        <f t="shared" si="273"/>
        <v>0</v>
      </c>
      <c r="AF508" s="144">
        <f t="shared" si="273"/>
        <v>0</v>
      </c>
      <c r="AG508" s="144">
        <f t="shared" si="273"/>
        <v>0</v>
      </c>
      <c r="AH508" s="144">
        <f t="shared" si="273"/>
        <v>0</v>
      </c>
      <c r="AI508" s="144">
        <f t="shared" si="273"/>
        <v>0</v>
      </c>
      <c r="AJ508" s="144">
        <f t="shared" si="273"/>
        <v>0</v>
      </c>
      <c r="AK508" s="144">
        <f t="shared" si="273"/>
        <v>0</v>
      </c>
      <c r="AL508" s="144">
        <f t="shared" si="273"/>
        <v>0</v>
      </c>
      <c r="AM508" s="144">
        <f t="shared" si="273"/>
        <v>0</v>
      </c>
      <c r="AN508" s="144">
        <f t="shared" si="273"/>
        <v>0</v>
      </c>
      <c r="AO508" s="144">
        <f t="shared" si="273"/>
        <v>0</v>
      </c>
      <c r="AP508" s="144">
        <f t="shared" si="273"/>
        <v>0</v>
      </c>
      <c r="AQ508" s="144">
        <f t="shared" si="273"/>
        <v>0</v>
      </c>
      <c r="AR508" s="144">
        <f t="shared" si="273"/>
        <v>0</v>
      </c>
      <c r="AS508" s="144">
        <f t="shared" si="273"/>
        <v>0</v>
      </c>
      <c r="AT508" s="144">
        <f t="shared" si="273"/>
        <v>0</v>
      </c>
      <c r="AU508" s="144">
        <f t="shared" si="273"/>
        <v>0</v>
      </c>
      <c r="AV508" s="144">
        <f t="shared" si="273"/>
        <v>0</v>
      </c>
      <c r="AW508" s="144">
        <f t="shared" si="273"/>
        <v>0</v>
      </c>
      <c r="AX508" s="144">
        <f t="shared" si="273"/>
        <v>0</v>
      </c>
      <c r="AY508" s="144">
        <f t="shared" si="273"/>
        <v>0</v>
      </c>
      <c r="AZ508" s="144">
        <f t="shared" si="273"/>
        <v>0</v>
      </c>
      <c r="BA508" s="144">
        <f t="shared" si="273"/>
        <v>0</v>
      </c>
      <c r="BB508" s="144">
        <f t="shared" si="273"/>
        <v>0</v>
      </c>
      <c r="BC508" s="144">
        <f t="shared" si="273"/>
        <v>0</v>
      </c>
      <c r="BD508" s="144">
        <f t="shared" si="273"/>
        <v>0</v>
      </c>
      <c r="BE508" s="144">
        <f t="shared" si="273"/>
        <v>0</v>
      </c>
      <c r="BF508" s="144">
        <f t="shared" si="273"/>
        <v>0</v>
      </c>
      <c r="BG508" s="144">
        <f t="shared" si="273"/>
        <v>0</v>
      </c>
      <c r="BH508" s="144">
        <f t="shared" si="273"/>
        <v>0</v>
      </c>
      <c r="BI508" s="144"/>
    </row>
    <row r="509" spans="1:61" x14ac:dyDescent="0.25">
      <c r="A509" s="198" t="s">
        <v>113</v>
      </c>
      <c r="B509" s="198"/>
      <c r="C509" s="147">
        <f>C39</f>
        <v>3.6999999999999998E-2</v>
      </c>
      <c r="D509" s="144">
        <f>SUM(G509:BH509)</f>
        <v>-10.2597906336</v>
      </c>
      <c r="G509" s="144">
        <f>MAX(-SUM($F504:G504)*$C509,-SUM($F504:G504)-SUM($E509:F509))</f>
        <v>0</v>
      </c>
      <c r="H509" s="144">
        <f>MAX(-SUM($F504:H504)*$C509,-SUM($F504:H504)-SUM($E509:G509))</f>
        <v>0</v>
      </c>
      <c r="I509" s="144">
        <f>MAX(-SUM($F504:I504)*$C509,-SUM($F504:I504)-SUM($E509:H509))</f>
        <v>-0.37961225344319999</v>
      </c>
      <c r="J509" s="144">
        <f>MAX(-SUM($F504:J504)*$C509,-SUM($F504:J504)-SUM($E509:I509))</f>
        <v>-0.37961225344319999</v>
      </c>
      <c r="K509" s="144">
        <f>MAX(-SUM($F504:K504)*$C509,-SUM($F504:K504)-SUM($E509:J509))</f>
        <v>-0.37961225344319999</v>
      </c>
      <c r="L509" s="144">
        <f>MAX(-SUM($F504:L504)*$C509,-SUM($F504:L504)-SUM($E509:K509))</f>
        <v>-0.37961225344319999</v>
      </c>
      <c r="M509" s="144">
        <f>MAX(-SUM($F504:M504)*$C509,-SUM($F504:M504)-SUM($E509:L509))</f>
        <v>-0.37961225344319999</v>
      </c>
      <c r="N509" s="144">
        <f>MAX(-SUM($F504:N504)*$C509,-SUM($F504:N504)-SUM($E509:M509))</f>
        <v>-0.37961225344319999</v>
      </c>
      <c r="O509" s="144">
        <f>MAX(-SUM($F504:O504)*$C509,-SUM($F504:O504)-SUM($E509:N509))</f>
        <v>-0.37961225344319999</v>
      </c>
      <c r="P509" s="144">
        <f>MAX(-SUM($F504:P504)*$C509,-SUM($F504:P504)-SUM($E509:O509))</f>
        <v>-0.37961225344319999</v>
      </c>
      <c r="Q509" s="144">
        <f>MAX(-SUM($F504:Q504)*$C509,-SUM($F504:Q504)-SUM($E509:P509))</f>
        <v>-0.37961225344319999</v>
      </c>
      <c r="R509" s="144">
        <f>MAX(-SUM($F504:R504)*$C509,-SUM($F504:R504)-SUM($E509:Q509))</f>
        <v>-0.37961225344319999</v>
      </c>
      <c r="S509" s="144">
        <f>MAX(-SUM($F504:S504)*$C509,-SUM($F504:S504)-SUM($E509:R509))</f>
        <v>-0.37961225344319999</v>
      </c>
      <c r="T509" s="144">
        <f>MAX(-SUM($F504:T504)*$C509,-SUM($F504:T504)-SUM($E509:S509))</f>
        <v>-0.37961225344319999</v>
      </c>
      <c r="U509" s="144">
        <f>MAX(-SUM($F504:U504)*$C509,-SUM($F504:U504)-SUM($E509:T509))</f>
        <v>-0.37961225344319999</v>
      </c>
      <c r="V509" s="144">
        <f>MAX(-SUM($F504:V504)*$C509,-SUM($F504:V504)-SUM($E509:U509))</f>
        <v>-0.37961225344319999</v>
      </c>
      <c r="W509" s="144">
        <f>MAX(-SUM($F504:W504)*$C509,-SUM($F504:W504)-SUM($E509:V509))</f>
        <v>-0.37961225344319999</v>
      </c>
      <c r="X509" s="144">
        <f>MAX(-SUM($F504:X504)*$C509,-SUM($F504:X504)-SUM($E509:W509))</f>
        <v>-0.37961225344319999</v>
      </c>
      <c r="Y509" s="144">
        <f>MAX(-SUM($F504:Y504)*$C509,-SUM($F504:Y504)-SUM($E509:X509))</f>
        <v>-0.37961225344319999</v>
      </c>
      <c r="Z509" s="144">
        <f>MAX(-SUM($F504:Z504)*$C509,-SUM($F504:Z504)-SUM($E509:Y509))</f>
        <v>-0.37961225344319999</v>
      </c>
      <c r="AA509" s="144">
        <f>MAX(-SUM($F504:AA504)*$C509,-SUM($F504:AA504)-SUM($E509:Z509))</f>
        <v>-0.37961225344319999</v>
      </c>
      <c r="AB509" s="144">
        <f>MAX(-SUM($F504:AB504)*$C509,-SUM($F504:AB504)-SUM($E509:AA509))</f>
        <v>-0.37961225344319999</v>
      </c>
      <c r="AC509" s="144">
        <f>MAX(-SUM($F504:AC504)*$C509,-SUM($F504:AC504)-SUM($E509:AB509))</f>
        <v>-0.37961225344319999</v>
      </c>
      <c r="AD509" s="144">
        <f>MAX(-SUM($F504:AD504)*$C509,-SUM($F504:AD504)-SUM($E509:AC509))</f>
        <v>-0.37961225344319999</v>
      </c>
      <c r="AE509" s="144">
        <f>MAX(-SUM($F504:AE504)*$C509,-SUM($F504:AE504)-SUM($E509:AD509))</f>
        <v>-0.37961225344319999</v>
      </c>
      <c r="AF509" s="144">
        <f>MAX(-SUM($F504:AF504)*$C509,-SUM($F504:AF504)-SUM($E509:AE509))</f>
        <v>-0.37961225344319999</v>
      </c>
      <c r="AG509" s="144">
        <f>MAX(-SUM($F504:AG504)*$C509,-SUM($F504:AG504)-SUM($E509:AF509))</f>
        <v>-0.37961225344319999</v>
      </c>
      <c r="AH509" s="144">
        <f>MAX(-SUM($F504:AH504)*$C509,-SUM($F504:AH504)-SUM($E509:AG509))</f>
        <v>-0.37961225344319999</v>
      </c>
      <c r="AI509" s="144">
        <f>MAX(-SUM($F504:AI504)*$C509,-SUM($F504:AI504)-SUM($E509:AH509))</f>
        <v>-0.37961225344319999</v>
      </c>
      <c r="AJ509" s="144">
        <f>MAX(-SUM($F504:AJ504)*$C509,-SUM($F504:AJ504)-SUM($E509:AI509))</f>
        <v>-1.0259790633600829E-2</v>
      </c>
      <c r="AK509" s="144">
        <f>MAX(-SUM($F504:AK504)*$C509,-SUM($F504:AK504)-SUM($E509:AJ509))</f>
        <v>0</v>
      </c>
      <c r="AL509" s="144">
        <f>MAX(-SUM($F504:AL504)*$C509,-SUM($F504:AL504)-SUM($E509:AK509))</f>
        <v>0</v>
      </c>
      <c r="AM509" s="144">
        <f>MAX(-SUM($F504:AM504)*$C509,-SUM($F504:AM504)-SUM($E509:AL509))</f>
        <v>0</v>
      </c>
      <c r="AN509" s="144">
        <f>MAX(-SUM($F504:AN504)*$C509,-SUM($F504:AN504)-SUM($E509:AM509))</f>
        <v>0</v>
      </c>
      <c r="AO509" s="144">
        <f>MAX(-SUM($F504:AO504)*$C509,-SUM($F504:AO504)-SUM($E509:AN509))</f>
        <v>0</v>
      </c>
      <c r="AP509" s="144">
        <f>MAX(-SUM($F504:AP504)*$C509,-SUM($F504:AP504)-SUM($E509:AO509))</f>
        <v>0</v>
      </c>
      <c r="AQ509" s="144">
        <f>MAX(-SUM($F504:AQ504)*$C509,-SUM($F504:AQ504)-SUM($E509:AP509))</f>
        <v>0</v>
      </c>
      <c r="AR509" s="144">
        <f>MAX(-SUM($F504:AR504)*$C509,-SUM($F504:AR504)-SUM($E509:AQ509))</f>
        <v>0</v>
      </c>
      <c r="AS509" s="144">
        <f>MAX(-SUM($F504:AS504)*$C509,-SUM($F504:AS504)-SUM($E509:AR509))</f>
        <v>0</v>
      </c>
      <c r="AT509" s="144">
        <f>MAX(-SUM($F504:AT504)*$C509,-SUM($F504:AT504)-SUM($E509:AS509))</f>
        <v>0</v>
      </c>
      <c r="AU509" s="144">
        <f>MAX(-SUM($F504:AU504)*$C509,-SUM($F504:AU504)-SUM($E509:AT509))</f>
        <v>0</v>
      </c>
      <c r="AV509" s="144">
        <f>MAX(-SUM($F504:AV504)*$C509,-SUM($F504:AV504)-SUM($E509:AU509))</f>
        <v>0</v>
      </c>
      <c r="AW509" s="144">
        <f>MAX(-SUM($F504:AW504)*$C509,-SUM($F504:AW504)-SUM($E509:AV509))</f>
        <v>0</v>
      </c>
      <c r="AX509" s="144">
        <f>MAX(-SUM($F504:AX504)*$C509,-SUM($F504:AX504)-SUM($E509:AW509))</f>
        <v>0</v>
      </c>
      <c r="AY509" s="144">
        <f>MAX(-SUM($F504:AY504)*$C509,-SUM($F504:AY504)-SUM($E509:AX509))</f>
        <v>0</v>
      </c>
      <c r="AZ509" s="144">
        <f>MAX(-SUM($F504:AZ504)*$C509,-SUM($F504:AZ504)-SUM($E509:AY509))</f>
        <v>0</v>
      </c>
      <c r="BA509" s="144">
        <f>MAX(-SUM($F504:BA504)*$C509,-SUM($F504:BA504)-SUM($E509:AZ509))</f>
        <v>0</v>
      </c>
      <c r="BB509" s="144">
        <f>MAX(-SUM($F504:BB504)*$C509,-SUM($F504:BB504)-SUM($E509:BA509))</f>
        <v>0</v>
      </c>
      <c r="BC509" s="144">
        <f>MAX(-SUM($F504:BC504)*$C509,-SUM($F504:BC504)-SUM($E509:BB509))</f>
        <v>0</v>
      </c>
      <c r="BD509" s="144">
        <f>MAX(-SUM($F504:BD504)*$C509,-SUM($F504:BD504)-SUM($E509:BC509))</f>
        <v>0</v>
      </c>
      <c r="BE509" s="144">
        <f>MAX(-SUM($F504:BE504)*$C509,-SUM($F504:BE504)-SUM($E509:BD509))</f>
        <v>0</v>
      </c>
      <c r="BF509" s="144">
        <f>MAX(-SUM($F504:BF504)*$C509,-SUM($F504:BF504)-SUM($E509:BE509))</f>
        <v>0</v>
      </c>
      <c r="BG509" s="144">
        <f>MAX(-SUM($F504:BG504)*$C509,-SUM($F504:BG504)-SUM($E509:BF509))</f>
        <v>0</v>
      </c>
      <c r="BH509" s="144">
        <f>MAX(-SUM($F504:BH504)*$C509,-SUM($F504:BH504)-SUM($E509:BG509))</f>
        <v>0</v>
      </c>
      <c r="BI509" s="144"/>
    </row>
    <row r="510" spans="1:61" x14ac:dyDescent="0.25">
      <c r="A510" s="199" t="s">
        <v>114</v>
      </c>
      <c r="B510" s="199"/>
      <c r="D510" s="92">
        <f>SUM(D507:D509)</f>
        <v>0</v>
      </c>
      <c r="G510" s="92">
        <f>SUM(G507:G509)</f>
        <v>0</v>
      </c>
      <c r="H510" s="92">
        <f>SUM(H507:H509)</f>
        <v>0</v>
      </c>
      <c r="I510" s="92">
        <f>SUM(I507:I509)</f>
        <v>9.8801783801567993</v>
      </c>
      <c r="J510" s="92">
        <f t="shared" ref="J510:BH510" si="274">SUM(J507:J509)</f>
        <v>9.5005661267135988</v>
      </c>
      <c r="K510" s="92">
        <f t="shared" si="274"/>
        <v>9.1209538732703983</v>
      </c>
      <c r="L510" s="92">
        <f t="shared" si="274"/>
        <v>8.7413416198271978</v>
      </c>
      <c r="M510" s="92">
        <f t="shared" si="274"/>
        <v>8.3617293663839973</v>
      </c>
      <c r="N510" s="92">
        <f t="shared" si="274"/>
        <v>7.9821171129407977</v>
      </c>
      <c r="O510" s="92">
        <f t="shared" si="274"/>
        <v>7.6025048594975981</v>
      </c>
      <c r="P510" s="92">
        <f t="shared" si="274"/>
        <v>7.2228926060543985</v>
      </c>
      <c r="Q510" s="92">
        <f t="shared" si="274"/>
        <v>6.8432803526111989</v>
      </c>
      <c r="R510" s="92">
        <f t="shared" si="274"/>
        <v>6.4636680991679993</v>
      </c>
      <c r="S510" s="92">
        <f t="shared" si="274"/>
        <v>6.0840558457247997</v>
      </c>
      <c r="T510" s="92">
        <f t="shared" si="274"/>
        <v>5.7044435922816001</v>
      </c>
      <c r="U510" s="92">
        <f t="shared" si="274"/>
        <v>5.3248313388384005</v>
      </c>
      <c r="V510" s="92">
        <f t="shared" si="274"/>
        <v>4.9452190853952009</v>
      </c>
      <c r="W510" s="92">
        <f t="shared" si="274"/>
        <v>4.5656068319520013</v>
      </c>
      <c r="X510" s="92">
        <f t="shared" si="274"/>
        <v>4.1859945785088017</v>
      </c>
      <c r="Y510" s="92">
        <f t="shared" si="274"/>
        <v>3.8063823250656017</v>
      </c>
      <c r="Z510" s="92">
        <f t="shared" si="274"/>
        <v>3.4267700716224017</v>
      </c>
      <c r="AA510" s="92">
        <f t="shared" si="274"/>
        <v>3.0471578181792016</v>
      </c>
      <c r="AB510" s="92">
        <f t="shared" si="274"/>
        <v>2.6675455647360016</v>
      </c>
      <c r="AC510" s="92">
        <f t="shared" si="274"/>
        <v>2.2879333112928015</v>
      </c>
      <c r="AD510" s="92">
        <f t="shared" si="274"/>
        <v>1.9083210578496015</v>
      </c>
      <c r="AE510" s="92">
        <f t="shared" si="274"/>
        <v>1.5287088044064014</v>
      </c>
      <c r="AF510" s="92">
        <f t="shared" si="274"/>
        <v>1.1490965509632014</v>
      </c>
      <c r="AG510" s="92">
        <f t="shared" si="274"/>
        <v>0.76948429752000136</v>
      </c>
      <c r="AH510" s="92">
        <f t="shared" si="274"/>
        <v>0.38987204407680137</v>
      </c>
      <c r="AI510" s="92">
        <f t="shared" si="274"/>
        <v>1.0259790633601384E-2</v>
      </c>
      <c r="AJ510" s="92">
        <f t="shared" si="274"/>
        <v>5.5511151231257827E-16</v>
      </c>
      <c r="AK510" s="92">
        <f t="shared" si="274"/>
        <v>5.5511151231257827E-16</v>
      </c>
      <c r="AL510" s="92">
        <f t="shared" si="274"/>
        <v>5.5511151231257827E-16</v>
      </c>
      <c r="AM510" s="92">
        <f t="shared" si="274"/>
        <v>5.5511151231257827E-16</v>
      </c>
      <c r="AN510" s="92">
        <f t="shared" si="274"/>
        <v>5.5511151231257827E-16</v>
      </c>
      <c r="AO510" s="92">
        <f t="shared" si="274"/>
        <v>5.5511151231257827E-16</v>
      </c>
      <c r="AP510" s="92">
        <f t="shared" si="274"/>
        <v>5.5511151231257827E-16</v>
      </c>
      <c r="AQ510" s="92">
        <f t="shared" si="274"/>
        <v>5.5511151231257827E-16</v>
      </c>
      <c r="AR510" s="92">
        <f t="shared" si="274"/>
        <v>5.5511151231257827E-16</v>
      </c>
      <c r="AS510" s="92">
        <f t="shared" si="274"/>
        <v>5.5511151231257827E-16</v>
      </c>
      <c r="AT510" s="92">
        <f t="shared" si="274"/>
        <v>5.5511151231257827E-16</v>
      </c>
      <c r="AU510" s="92">
        <f t="shared" si="274"/>
        <v>5.5511151231257827E-16</v>
      </c>
      <c r="AV510" s="92">
        <f t="shared" si="274"/>
        <v>5.5511151231257827E-16</v>
      </c>
      <c r="AW510" s="92">
        <f t="shared" si="274"/>
        <v>5.5511151231257827E-16</v>
      </c>
      <c r="AX510" s="92">
        <f t="shared" si="274"/>
        <v>5.5511151231257827E-16</v>
      </c>
      <c r="AY510" s="92">
        <f t="shared" si="274"/>
        <v>5.5511151231257827E-16</v>
      </c>
      <c r="AZ510" s="92">
        <f t="shared" si="274"/>
        <v>5.5511151231257827E-16</v>
      </c>
      <c r="BA510" s="92">
        <f t="shared" si="274"/>
        <v>5.5511151231257827E-16</v>
      </c>
      <c r="BB510" s="92">
        <f t="shared" si="274"/>
        <v>5.5511151231257827E-16</v>
      </c>
      <c r="BC510" s="92">
        <f t="shared" si="274"/>
        <v>5.5511151231257827E-16</v>
      </c>
      <c r="BD510" s="92">
        <f t="shared" si="274"/>
        <v>5.5511151231257827E-16</v>
      </c>
      <c r="BE510" s="92">
        <f t="shared" si="274"/>
        <v>5.5511151231257827E-16</v>
      </c>
      <c r="BF510" s="92">
        <f t="shared" si="274"/>
        <v>5.5511151231257827E-16</v>
      </c>
      <c r="BG510" s="92">
        <f t="shared" si="274"/>
        <v>5.5511151231257827E-16</v>
      </c>
      <c r="BH510" s="92">
        <f t="shared" si="274"/>
        <v>5.5511151231257827E-16</v>
      </c>
    </row>
    <row r="511" spans="1:61" x14ac:dyDescent="0.25">
      <c r="A511" s="197"/>
      <c r="B511" s="197"/>
    </row>
    <row r="512" spans="1:61" x14ac:dyDescent="0.25">
      <c r="A512" s="197" t="s">
        <v>115</v>
      </c>
      <c r="B512" s="197"/>
      <c r="G512" s="83">
        <f>G510</f>
        <v>0</v>
      </c>
      <c r="H512" s="83">
        <f>H510</f>
        <v>0</v>
      </c>
      <c r="I512" s="83">
        <f>I510</f>
        <v>9.8801783801567993</v>
      </c>
      <c r="J512" s="83">
        <f>J510</f>
        <v>9.5005661267135988</v>
      </c>
      <c r="K512" s="83">
        <f t="shared" ref="K512:BH512" si="275">K510</f>
        <v>9.1209538732703983</v>
      </c>
      <c r="L512" s="83">
        <f t="shared" si="275"/>
        <v>8.7413416198271978</v>
      </c>
      <c r="M512" s="83">
        <f t="shared" si="275"/>
        <v>8.3617293663839973</v>
      </c>
      <c r="N512" s="83">
        <f t="shared" si="275"/>
        <v>7.9821171129407977</v>
      </c>
      <c r="O512" s="83">
        <f t="shared" si="275"/>
        <v>7.6025048594975981</v>
      </c>
      <c r="P512" s="83">
        <f t="shared" si="275"/>
        <v>7.2228926060543985</v>
      </c>
      <c r="Q512" s="83">
        <f t="shared" si="275"/>
        <v>6.8432803526111989</v>
      </c>
      <c r="R512" s="83">
        <f t="shared" si="275"/>
        <v>6.4636680991679993</v>
      </c>
      <c r="S512" s="83">
        <f t="shared" si="275"/>
        <v>6.0840558457247997</v>
      </c>
      <c r="T512" s="83">
        <f t="shared" si="275"/>
        <v>5.7044435922816001</v>
      </c>
      <c r="U512" s="83">
        <f t="shared" si="275"/>
        <v>5.3248313388384005</v>
      </c>
      <c r="V512" s="83">
        <f t="shared" si="275"/>
        <v>4.9452190853952009</v>
      </c>
      <c r="W512" s="83">
        <f t="shared" si="275"/>
        <v>4.5656068319520013</v>
      </c>
      <c r="X512" s="83">
        <f t="shared" si="275"/>
        <v>4.1859945785088017</v>
      </c>
      <c r="Y512" s="83">
        <f t="shared" si="275"/>
        <v>3.8063823250656017</v>
      </c>
      <c r="Z512" s="83">
        <f t="shared" si="275"/>
        <v>3.4267700716224017</v>
      </c>
      <c r="AA512" s="83">
        <f t="shared" si="275"/>
        <v>3.0471578181792016</v>
      </c>
      <c r="AB512" s="83">
        <f t="shared" si="275"/>
        <v>2.6675455647360016</v>
      </c>
      <c r="AC512" s="83">
        <f t="shared" si="275"/>
        <v>2.2879333112928015</v>
      </c>
      <c r="AD512" s="83">
        <f t="shared" si="275"/>
        <v>1.9083210578496015</v>
      </c>
      <c r="AE512" s="83">
        <f t="shared" si="275"/>
        <v>1.5287088044064014</v>
      </c>
      <c r="AF512" s="83">
        <f t="shared" si="275"/>
        <v>1.1490965509632014</v>
      </c>
      <c r="AG512" s="83">
        <f t="shared" si="275"/>
        <v>0.76948429752000136</v>
      </c>
      <c r="AH512" s="83">
        <f t="shared" si="275"/>
        <v>0.38987204407680137</v>
      </c>
      <c r="AI512" s="83">
        <f t="shared" si="275"/>
        <v>1.0259790633601384E-2</v>
      </c>
      <c r="AJ512" s="83">
        <f t="shared" si="275"/>
        <v>5.5511151231257827E-16</v>
      </c>
      <c r="AK512" s="83">
        <f t="shared" si="275"/>
        <v>5.5511151231257827E-16</v>
      </c>
      <c r="AL512" s="83">
        <f t="shared" si="275"/>
        <v>5.5511151231257827E-16</v>
      </c>
      <c r="AM512" s="83">
        <f t="shared" si="275"/>
        <v>5.5511151231257827E-16</v>
      </c>
      <c r="AN512" s="83">
        <f t="shared" si="275"/>
        <v>5.5511151231257827E-16</v>
      </c>
      <c r="AO512" s="83">
        <f t="shared" si="275"/>
        <v>5.5511151231257827E-16</v>
      </c>
      <c r="AP512" s="83">
        <f t="shared" si="275"/>
        <v>5.5511151231257827E-16</v>
      </c>
      <c r="AQ512" s="83">
        <f t="shared" si="275"/>
        <v>5.5511151231257827E-16</v>
      </c>
      <c r="AR512" s="83">
        <f t="shared" si="275"/>
        <v>5.5511151231257827E-16</v>
      </c>
      <c r="AS512" s="83">
        <f t="shared" si="275"/>
        <v>5.5511151231257827E-16</v>
      </c>
      <c r="AT512" s="83">
        <f t="shared" si="275"/>
        <v>5.5511151231257827E-16</v>
      </c>
      <c r="AU512" s="83">
        <f t="shared" si="275"/>
        <v>5.5511151231257827E-16</v>
      </c>
      <c r="AV512" s="83">
        <f t="shared" si="275"/>
        <v>5.5511151231257827E-16</v>
      </c>
      <c r="AW512" s="83">
        <f t="shared" si="275"/>
        <v>5.5511151231257827E-16</v>
      </c>
      <c r="AX512" s="83">
        <f t="shared" si="275"/>
        <v>5.5511151231257827E-16</v>
      </c>
      <c r="AY512" s="83">
        <f t="shared" si="275"/>
        <v>5.5511151231257827E-16</v>
      </c>
      <c r="AZ512" s="83">
        <f t="shared" si="275"/>
        <v>5.5511151231257827E-16</v>
      </c>
      <c r="BA512" s="83">
        <f t="shared" si="275"/>
        <v>5.5511151231257827E-16</v>
      </c>
      <c r="BB512" s="83">
        <f t="shared" si="275"/>
        <v>5.5511151231257827E-16</v>
      </c>
      <c r="BC512" s="83">
        <f t="shared" si="275"/>
        <v>5.5511151231257827E-16</v>
      </c>
      <c r="BD512" s="83">
        <f t="shared" si="275"/>
        <v>5.5511151231257827E-16</v>
      </c>
      <c r="BE512" s="83">
        <f t="shared" si="275"/>
        <v>5.5511151231257827E-16</v>
      </c>
      <c r="BF512" s="83">
        <f t="shared" si="275"/>
        <v>5.5511151231257827E-16</v>
      </c>
      <c r="BG512" s="83">
        <f t="shared" si="275"/>
        <v>5.5511151231257827E-16</v>
      </c>
      <c r="BH512" s="83">
        <f t="shared" si="275"/>
        <v>5.5511151231257827E-16</v>
      </c>
    </row>
    <row r="513" spans="1:61" ht="12" customHeight="1" x14ac:dyDescent="0.25">
      <c r="A513" s="200" t="s">
        <v>133</v>
      </c>
      <c r="B513" s="200"/>
      <c r="C513" s="61">
        <f>$C$97</f>
        <v>2</v>
      </c>
      <c r="D513" s="189"/>
      <c r="G513" s="83">
        <f t="shared" ref="G513:BH513" ca="1" si="276">SUM(OFFSET(G512,0,0,1,-MIN($C513,G$91+1)))/$C513</f>
        <v>0</v>
      </c>
      <c r="H513" s="83">
        <f t="shared" ca="1" si="276"/>
        <v>0</v>
      </c>
      <c r="I513" s="83">
        <f t="shared" ca="1" si="276"/>
        <v>4.9400891900783996</v>
      </c>
      <c r="J513" s="83">
        <f t="shared" ca="1" si="276"/>
        <v>9.6903722534351999</v>
      </c>
      <c r="K513" s="83">
        <f t="shared" ca="1" si="276"/>
        <v>9.3107599999919977</v>
      </c>
      <c r="L513" s="83">
        <f t="shared" ca="1" si="276"/>
        <v>8.9311477465487989</v>
      </c>
      <c r="M513" s="83">
        <f t="shared" ca="1" si="276"/>
        <v>8.5515354931055967</v>
      </c>
      <c r="N513" s="83">
        <f t="shared" ca="1" si="276"/>
        <v>8.171923239662398</v>
      </c>
      <c r="O513" s="83">
        <f t="shared" ca="1" si="276"/>
        <v>7.7923109862191975</v>
      </c>
      <c r="P513" s="83">
        <f t="shared" ca="1" si="276"/>
        <v>7.4126987327759988</v>
      </c>
      <c r="Q513" s="83">
        <f t="shared" ca="1" si="276"/>
        <v>7.0330864793327983</v>
      </c>
      <c r="R513" s="83">
        <f t="shared" ca="1" si="276"/>
        <v>6.6534742258895996</v>
      </c>
      <c r="S513" s="83">
        <f t="shared" ca="1" si="276"/>
        <v>6.2738619724463991</v>
      </c>
      <c r="T513" s="83">
        <f t="shared" ca="1" si="276"/>
        <v>5.8942497190032004</v>
      </c>
      <c r="U513" s="83">
        <f t="shared" ca="1" si="276"/>
        <v>5.5146374655599999</v>
      </c>
      <c r="V513" s="83">
        <f t="shared" ca="1" si="276"/>
        <v>5.1350252121168012</v>
      </c>
      <c r="W513" s="83">
        <f t="shared" ca="1" si="276"/>
        <v>4.7554129586736007</v>
      </c>
      <c r="X513" s="83">
        <f t="shared" ca="1" si="276"/>
        <v>4.375800705230402</v>
      </c>
      <c r="Y513" s="83">
        <f t="shared" ca="1" si="276"/>
        <v>3.9961884517872015</v>
      </c>
      <c r="Z513" s="83">
        <f t="shared" ca="1" si="276"/>
        <v>3.6165761983440019</v>
      </c>
      <c r="AA513" s="83">
        <f t="shared" ca="1" si="276"/>
        <v>3.2369639449008014</v>
      </c>
      <c r="AB513" s="83">
        <f t="shared" ca="1" si="276"/>
        <v>2.8573516914576018</v>
      </c>
      <c r="AC513" s="83">
        <f t="shared" ca="1" si="276"/>
        <v>2.4777394380144013</v>
      </c>
      <c r="AD513" s="83">
        <f t="shared" ca="1" si="276"/>
        <v>2.0981271845712017</v>
      </c>
      <c r="AE513" s="83">
        <f t="shared" ca="1" si="276"/>
        <v>1.7185149311280015</v>
      </c>
      <c r="AF513" s="83">
        <f t="shared" ca="1" si="276"/>
        <v>1.3389026776848014</v>
      </c>
      <c r="AG513" s="83">
        <f t="shared" ca="1" si="276"/>
        <v>0.95929042424160138</v>
      </c>
      <c r="AH513" s="83">
        <f t="shared" ca="1" si="276"/>
        <v>0.57967817079840134</v>
      </c>
      <c r="AI513" s="83">
        <f t="shared" ca="1" si="276"/>
        <v>0.20006591735520138</v>
      </c>
      <c r="AJ513" s="83">
        <f t="shared" ca="1" si="276"/>
        <v>5.1298953168009698E-3</v>
      </c>
      <c r="AK513" s="83">
        <f t="shared" ca="1" si="276"/>
        <v>5.5511151231257827E-16</v>
      </c>
      <c r="AL513" s="83">
        <f t="shared" ca="1" si="276"/>
        <v>5.5511151231257827E-16</v>
      </c>
      <c r="AM513" s="83">
        <f t="shared" ca="1" si="276"/>
        <v>5.5511151231257827E-16</v>
      </c>
      <c r="AN513" s="83">
        <f t="shared" ca="1" si="276"/>
        <v>5.5511151231257827E-16</v>
      </c>
      <c r="AO513" s="83">
        <f t="shared" ca="1" si="276"/>
        <v>5.5511151231257827E-16</v>
      </c>
      <c r="AP513" s="83">
        <f t="shared" ca="1" si="276"/>
        <v>5.5511151231257827E-16</v>
      </c>
      <c r="AQ513" s="83">
        <f t="shared" ca="1" si="276"/>
        <v>5.5511151231257827E-16</v>
      </c>
      <c r="AR513" s="83">
        <f t="shared" ca="1" si="276"/>
        <v>5.5511151231257827E-16</v>
      </c>
      <c r="AS513" s="83">
        <f t="shared" ca="1" si="276"/>
        <v>5.5511151231257827E-16</v>
      </c>
      <c r="AT513" s="83">
        <f t="shared" ca="1" si="276"/>
        <v>5.5511151231257827E-16</v>
      </c>
      <c r="AU513" s="83">
        <f t="shared" ca="1" si="276"/>
        <v>5.5511151231257827E-16</v>
      </c>
      <c r="AV513" s="83">
        <f t="shared" ca="1" si="276"/>
        <v>5.5511151231257827E-16</v>
      </c>
      <c r="AW513" s="83">
        <f t="shared" ca="1" si="276"/>
        <v>5.5511151231257827E-16</v>
      </c>
      <c r="AX513" s="83">
        <f t="shared" ca="1" si="276"/>
        <v>5.5511151231257827E-16</v>
      </c>
      <c r="AY513" s="83">
        <f t="shared" ca="1" si="276"/>
        <v>5.5511151231257827E-16</v>
      </c>
      <c r="AZ513" s="83">
        <f t="shared" ca="1" si="276"/>
        <v>5.5511151231257827E-16</v>
      </c>
      <c r="BA513" s="83">
        <f t="shared" ca="1" si="276"/>
        <v>5.5511151231257827E-16</v>
      </c>
      <c r="BB513" s="83">
        <f t="shared" ca="1" si="276"/>
        <v>5.5511151231257827E-16</v>
      </c>
      <c r="BC513" s="83">
        <f t="shared" ca="1" si="276"/>
        <v>5.5511151231257827E-16</v>
      </c>
      <c r="BD513" s="83">
        <f t="shared" ca="1" si="276"/>
        <v>5.5511151231257827E-16</v>
      </c>
      <c r="BE513" s="83">
        <f t="shared" ca="1" si="276"/>
        <v>5.5511151231257827E-16</v>
      </c>
      <c r="BF513" s="83">
        <f t="shared" ca="1" si="276"/>
        <v>5.5511151231257827E-16</v>
      </c>
      <c r="BG513" s="83">
        <f t="shared" ca="1" si="276"/>
        <v>5.5511151231257827E-16</v>
      </c>
      <c r="BH513" s="83">
        <f t="shared" ca="1" si="276"/>
        <v>5.5511151231257827E-16</v>
      </c>
    </row>
    <row r="514" spans="1:61" x14ac:dyDescent="0.25">
      <c r="A514" s="200" t="s">
        <v>140</v>
      </c>
      <c r="B514" s="200"/>
      <c r="C514" s="147">
        <f>$C$98</f>
        <v>0.46</v>
      </c>
      <c r="G514" s="83">
        <f t="shared" ref="G514:BG515" ca="1" si="277">G513*$C514</f>
        <v>0</v>
      </c>
      <c r="H514" s="83">
        <f t="shared" ca="1" si="277"/>
        <v>0</v>
      </c>
      <c r="I514" s="83">
        <f t="shared" ca="1" si="277"/>
        <v>2.2724410274360638</v>
      </c>
      <c r="J514" s="83">
        <f t="shared" ca="1" si="277"/>
        <v>4.4575712365801925</v>
      </c>
      <c r="K514" s="83">
        <f t="shared" ca="1" si="277"/>
        <v>4.2829495999963187</v>
      </c>
      <c r="L514" s="83">
        <f t="shared" ca="1" si="277"/>
        <v>4.1083279634124477</v>
      </c>
      <c r="M514" s="83">
        <f t="shared" ca="1" si="277"/>
        <v>3.9337063268285748</v>
      </c>
      <c r="N514" s="83">
        <f t="shared" ca="1" si="277"/>
        <v>3.7590846902447033</v>
      </c>
      <c r="O514" s="83">
        <f t="shared" ca="1" si="277"/>
        <v>3.5844630536608308</v>
      </c>
      <c r="P514" s="83">
        <f t="shared" ca="1" si="277"/>
        <v>3.4098414170769598</v>
      </c>
      <c r="Q514" s="83">
        <f t="shared" ca="1" si="277"/>
        <v>3.2352197804930873</v>
      </c>
      <c r="R514" s="83">
        <f t="shared" ca="1" si="277"/>
        <v>3.0605981439092158</v>
      </c>
      <c r="S514" s="83">
        <f t="shared" ca="1" si="277"/>
        <v>2.8859765073253438</v>
      </c>
      <c r="T514" s="83">
        <f t="shared" ca="1" si="277"/>
        <v>2.7113548707414723</v>
      </c>
      <c r="U514" s="83">
        <f t="shared" ca="1" si="277"/>
        <v>2.5367332341575999</v>
      </c>
      <c r="V514" s="83">
        <f t="shared" ca="1" si="277"/>
        <v>2.3621115975737288</v>
      </c>
      <c r="W514" s="83">
        <f t="shared" ca="1" si="277"/>
        <v>2.1874899609898564</v>
      </c>
      <c r="X514" s="83">
        <f t="shared" ca="1" si="277"/>
        <v>2.0128683244059848</v>
      </c>
      <c r="Y514" s="83">
        <f t="shared" ca="1" si="277"/>
        <v>1.8382466878221129</v>
      </c>
      <c r="Z514" s="83">
        <f t="shared" ca="1" si="277"/>
        <v>1.6636250512382409</v>
      </c>
      <c r="AA514" s="83">
        <f t="shared" ca="1" si="277"/>
        <v>1.4890034146543687</v>
      </c>
      <c r="AB514" s="83">
        <f t="shared" ca="1" si="277"/>
        <v>1.3143817780704969</v>
      </c>
      <c r="AC514" s="83">
        <f t="shared" ca="1" si="277"/>
        <v>1.1397601414866247</v>
      </c>
      <c r="AD514" s="83">
        <f t="shared" ca="1" si="277"/>
        <v>0.96513850490275288</v>
      </c>
      <c r="AE514" s="83">
        <f t="shared" ca="1" si="277"/>
        <v>0.79051686831888068</v>
      </c>
      <c r="AF514" s="83">
        <f t="shared" ca="1" si="277"/>
        <v>0.61589523173500871</v>
      </c>
      <c r="AG514" s="83">
        <f t="shared" ca="1" si="277"/>
        <v>0.44127359515113668</v>
      </c>
      <c r="AH514" s="83">
        <f t="shared" ca="1" si="277"/>
        <v>0.26665195856726465</v>
      </c>
      <c r="AI514" s="83">
        <f t="shared" ca="1" si="277"/>
        <v>9.2030321983392643E-2</v>
      </c>
      <c r="AJ514" s="83">
        <f t="shared" ca="1" si="277"/>
        <v>2.3597518457284463E-3</v>
      </c>
      <c r="AK514" s="83">
        <f t="shared" ca="1" si="277"/>
        <v>2.5535129566378603E-16</v>
      </c>
      <c r="AL514" s="83">
        <f t="shared" ca="1" si="277"/>
        <v>2.5535129566378603E-16</v>
      </c>
      <c r="AM514" s="83">
        <f t="shared" ca="1" si="277"/>
        <v>2.5535129566378603E-16</v>
      </c>
      <c r="AN514" s="83">
        <f t="shared" ca="1" si="277"/>
        <v>2.5535129566378603E-16</v>
      </c>
      <c r="AO514" s="83">
        <f t="shared" ca="1" si="277"/>
        <v>2.5535129566378603E-16</v>
      </c>
      <c r="AP514" s="83">
        <f t="shared" ca="1" si="277"/>
        <v>2.5535129566378603E-16</v>
      </c>
      <c r="AQ514" s="83">
        <f t="shared" ca="1" si="277"/>
        <v>2.5535129566378603E-16</v>
      </c>
      <c r="AR514" s="83">
        <f t="shared" ca="1" si="277"/>
        <v>2.5535129566378603E-16</v>
      </c>
      <c r="AS514" s="83">
        <f t="shared" ca="1" si="277"/>
        <v>2.5535129566378603E-16</v>
      </c>
      <c r="AT514" s="83">
        <f t="shared" ca="1" si="277"/>
        <v>2.5535129566378603E-16</v>
      </c>
      <c r="AU514" s="83">
        <f t="shared" ca="1" si="277"/>
        <v>2.5535129566378603E-16</v>
      </c>
      <c r="AV514" s="83">
        <f t="shared" ca="1" si="277"/>
        <v>2.5535129566378603E-16</v>
      </c>
      <c r="AW514" s="83">
        <f t="shared" ca="1" si="277"/>
        <v>2.5535129566378603E-16</v>
      </c>
      <c r="AX514" s="83">
        <f t="shared" ca="1" si="277"/>
        <v>2.5535129566378603E-16</v>
      </c>
      <c r="AY514" s="83">
        <f t="shared" ca="1" si="277"/>
        <v>2.5535129566378603E-16</v>
      </c>
      <c r="AZ514" s="83">
        <f t="shared" ca="1" si="277"/>
        <v>2.5535129566378603E-16</v>
      </c>
      <c r="BA514" s="83">
        <f t="shared" ca="1" si="277"/>
        <v>2.5535129566378603E-16</v>
      </c>
      <c r="BB514" s="83">
        <f t="shared" ca="1" si="277"/>
        <v>2.5535129566378603E-16</v>
      </c>
      <c r="BC514" s="83">
        <f t="shared" ca="1" si="277"/>
        <v>2.5535129566378603E-16</v>
      </c>
      <c r="BD514" s="83">
        <f t="shared" ca="1" si="277"/>
        <v>2.5535129566378603E-16</v>
      </c>
      <c r="BE514" s="83">
        <f t="shared" ca="1" si="277"/>
        <v>2.5535129566378603E-16</v>
      </c>
      <c r="BF514" s="83">
        <f t="shared" ca="1" si="277"/>
        <v>2.5535129566378603E-16</v>
      </c>
      <c r="BG514" s="83">
        <f t="shared" ca="1" si="277"/>
        <v>2.5535129566378603E-16</v>
      </c>
      <c r="BH514" s="83">
        <f ca="1">BH513*$C514</f>
        <v>2.5535129566378603E-16</v>
      </c>
    </row>
    <row r="515" spans="1:61" x14ac:dyDescent="0.25">
      <c r="A515" s="200" t="s">
        <v>141</v>
      </c>
      <c r="B515" s="200"/>
      <c r="C515" s="147">
        <f>$C$99</f>
        <v>0.115</v>
      </c>
      <c r="G515" s="83">
        <f t="shared" ca="1" si="277"/>
        <v>0</v>
      </c>
      <c r="H515" s="83">
        <f t="shared" ca="1" si="277"/>
        <v>0</v>
      </c>
      <c r="I515" s="83">
        <f t="shared" ca="1" si="277"/>
        <v>0.26133071815514736</v>
      </c>
      <c r="J515" s="83">
        <f t="shared" ca="1" si="277"/>
        <v>0.51262069220672213</v>
      </c>
      <c r="K515" s="83">
        <f t="shared" ca="1" si="277"/>
        <v>0.49253920399957668</v>
      </c>
      <c r="L515" s="83">
        <f t="shared" ca="1" si="277"/>
        <v>0.47245771579243151</v>
      </c>
      <c r="M515" s="83">
        <f t="shared" ca="1" si="277"/>
        <v>0.45237622758528612</v>
      </c>
      <c r="N515" s="83">
        <f t="shared" ca="1" si="277"/>
        <v>0.43229473937814089</v>
      </c>
      <c r="O515" s="83">
        <f t="shared" ca="1" si="277"/>
        <v>0.41221325117099555</v>
      </c>
      <c r="P515" s="83">
        <f t="shared" ca="1" si="277"/>
        <v>0.39213176296385038</v>
      </c>
      <c r="Q515" s="83">
        <f t="shared" ca="1" si="277"/>
        <v>0.37205027475670505</v>
      </c>
      <c r="R515" s="83">
        <f t="shared" ca="1" si="277"/>
        <v>0.35196878654955982</v>
      </c>
      <c r="S515" s="83">
        <f t="shared" ca="1" si="277"/>
        <v>0.33188729834241454</v>
      </c>
      <c r="T515" s="83">
        <f t="shared" ca="1" si="277"/>
        <v>0.31180581013526931</v>
      </c>
      <c r="U515" s="83">
        <f t="shared" ca="1" si="277"/>
        <v>0.29172432192812398</v>
      </c>
      <c r="V515" s="83">
        <f t="shared" ca="1" si="277"/>
        <v>0.2716428337209788</v>
      </c>
      <c r="W515" s="83">
        <f t="shared" ca="1" si="277"/>
        <v>0.25156134551383347</v>
      </c>
      <c r="X515" s="83">
        <f t="shared" ca="1" si="277"/>
        <v>0.23147985730668827</v>
      </c>
      <c r="Y515" s="83">
        <f t="shared" ca="1" si="277"/>
        <v>0.21139836909954299</v>
      </c>
      <c r="Z515" s="83">
        <f t="shared" ca="1" si="277"/>
        <v>0.19131688089239771</v>
      </c>
      <c r="AA515" s="83">
        <f t="shared" ca="1" si="277"/>
        <v>0.1712353926852524</v>
      </c>
      <c r="AB515" s="83">
        <f t="shared" ca="1" si="277"/>
        <v>0.15115390447810714</v>
      </c>
      <c r="AC515" s="83">
        <f t="shared" ca="1" si="277"/>
        <v>0.13107241627096186</v>
      </c>
      <c r="AD515" s="83">
        <f t="shared" ca="1" si="277"/>
        <v>0.11099092806381658</v>
      </c>
      <c r="AE515" s="83">
        <f t="shared" ca="1" si="277"/>
        <v>9.0909439856671284E-2</v>
      </c>
      <c r="AF515" s="83">
        <f t="shared" ca="1" si="277"/>
        <v>7.0827951649526003E-2</v>
      </c>
      <c r="AG515" s="83">
        <f t="shared" ca="1" si="277"/>
        <v>5.0746463442380721E-2</v>
      </c>
      <c r="AH515" s="83">
        <f t="shared" ca="1" si="277"/>
        <v>3.0664975235235436E-2</v>
      </c>
      <c r="AI515" s="83">
        <f t="shared" ca="1" si="277"/>
        <v>1.0583487028090154E-2</v>
      </c>
      <c r="AJ515" s="83">
        <f t="shared" ca="1" si="277"/>
        <v>2.7137146225877131E-4</v>
      </c>
      <c r="AK515" s="83">
        <f t="shared" ca="1" si="277"/>
        <v>2.9365399001335398E-17</v>
      </c>
      <c r="AL515" s="83">
        <f t="shared" ca="1" si="277"/>
        <v>2.9365399001335398E-17</v>
      </c>
      <c r="AM515" s="83">
        <f t="shared" ca="1" si="277"/>
        <v>2.9365399001335398E-17</v>
      </c>
      <c r="AN515" s="83">
        <f t="shared" ca="1" si="277"/>
        <v>2.9365399001335398E-17</v>
      </c>
      <c r="AO515" s="83">
        <f t="shared" ca="1" si="277"/>
        <v>2.9365399001335398E-17</v>
      </c>
      <c r="AP515" s="83">
        <f t="shared" ca="1" si="277"/>
        <v>2.9365399001335398E-17</v>
      </c>
      <c r="AQ515" s="83">
        <f t="shared" ca="1" si="277"/>
        <v>2.9365399001335398E-17</v>
      </c>
      <c r="AR515" s="83">
        <f t="shared" ca="1" si="277"/>
        <v>2.9365399001335398E-17</v>
      </c>
      <c r="AS515" s="83">
        <f t="shared" ca="1" si="277"/>
        <v>2.9365399001335398E-17</v>
      </c>
      <c r="AT515" s="83">
        <f t="shared" ca="1" si="277"/>
        <v>2.9365399001335398E-17</v>
      </c>
      <c r="AU515" s="83">
        <f t="shared" ca="1" si="277"/>
        <v>2.9365399001335398E-17</v>
      </c>
      <c r="AV515" s="83">
        <f t="shared" ca="1" si="277"/>
        <v>2.9365399001335398E-17</v>
      </c>
      <c r="AW515" s="83">
        <f t="shared" ca="1" si="277"/>
        <v>2.9365399001335398E-17</v>
      </c>
      <c r="AX515" s="83">
        <f t="shared" ca="1" si="277"/>
        <v>2.9365399001335398E-17</v>
      </c>
      <c r="AY515" s="83">
        <f t="shared" ca="1" si="277"/>
        <v>2.9365399001335398E-17</v>
      </c>
      <c r="AZ515" s="83">
        <f t="shared" ca="1" si="277"/>
        <v>2.9365399001335398E-17</v>
      </c>
      <c r="BA515" s="83">
        <f t="shared" ca="1" si="277"/>
        <v>2.9365399001335398E-17</v>
      </c>
      <c r="BB515" s="83">
        <f t="shared" ca="1" si="277"/>
        <v>2.9365399001335398E-17</v>
      </c>
      <c r="BC515" s="83">
        <f t="shared" ca="1" si="277"/>
        <v>2.9365399001335398E-17</v>
      </c>
      <c r="BD515" s="83">
        <f t="shared" ca="1" si="277"/>
        <v>2.9365399001335398E-17</v>
      </c>
      <c r="BE515" s="83">
        <f t="shared" ca="1" si="277"/>
        <v>2.9365399001335398E-17</v>
      </c>
      <c r="BF515" s="83">
        <f t="shared" ca="1" si="277"/>
        <v>2.9365399001335398E-17</v>
      </c>
      <c r="BG515" s="83">
        <f t="shared" ca="1" si="277"/>
        <v>2.9365399001335398E-17</v>
      </c>
      <c r="BH515" s="83">
        <f ca="1">BH514*$C515</f>
        <v>2.9365399001335398E-17</v>
      </c>
    </row>
    <row r="517" spans="1:61" x14ac:dyDescent="0.25">
      <c r="A517" s="196" t="str">
        <f>A$40</f>
        <v>Vero Beach Dismantlement</v>
      </c>
      <c r="B517" s="196"/>
    </row>
    <row r="518" spans="1:61" x14ac:dyDescent="0.25">
      <c r="A518" s="197" t="s">
        <v>132</v>
      </c>
      <c r="B518" s="197"/>
      <c r="G518" s="171">
        <f>G$96</f>
        <v>0.95</v>
      </c>
      <c r="H518" s="171">
        <f t="shared" ref="H518:M518" si="278">H$96</f>
        <v>0.98</v>
      </c>
      <c r="I518" s="171">
        <f t="shared" si="278"/>
        <v>0.96</v>
      </c>
      <c r="J518" s="171">
        <f t="shared" si="278"/>
        <v>0.96</v>
      </c>
      <c r="K518" s="171">
        <f t="shared" si="278"/>
        <v>0.96</v>
      </c>
      <c r="L518" s="171">
        <f t="shared" si="278"/>
        <v>0.96</v>
      </c>
      <c r="M518" s="171">
        <f t="shared" si="278"/>
        <v>0.96</v>
      </c>
      <c r="N518" s="171"/>
    </row>
    <row r="519" spans="1:61" x14ac:dyDescent="0.25">
      <c r="A519" s="197" t="s">
        <v>109</v>
      </c>
      <c r="B519" s="197"/>
      <c r="D519" s="144">
        <f>SUM(G519:N519)</f>
        <v>0</v>
      </c>
      <c r="G519" s="144">
        <f>G$40*G518</f>
        <v>0</v>
      </c>
      <c r="H519" s="144">
        <f t="shared" ref="H519:N519" si="279">H$40*H518</f>
        <v>0</v>
      </c>
      <c r="I519" s="144">
        <f t="shared" si="279"/>
        <v>0</v>
      </c>
      <c r="J519" s="144">
        <f t="shared" si="279"/>
        <v>0</v>
      </c>
      <c r="K519" s="144">
        <f t="shared" si="279"/>
        <v>0</v>
      </c>
      <c r="L519" s="144">
        <f t="shared" si="279"/>
        <v>0</v>
      </c>
      <c r="M519" s="144">
        <f t="shared" si="279"/>
        <v>0</v>
      </c>
      <c r="N519" s="144">
        <f t="shared" si="279"/>
        <v>0</v>
      </c>
    </row>
    <row r="520" spans="1:61" x14ac:dyDescent="0.25">
      <c r="A520" s="197" t="s">
        <v>110</v>
      </c>
      <c r="B520" s="197"/>
      <c r="G520" s="144">
        <f t="shared" ref="G520:N520" si="280">+F520+G519</f>
        <v>0</v>
      </c>
      <c r="H520" s="144">
        <f t="shared" si="280"/>
        <v>0</v>
      </c>
      <c r="I520" s="144">
        <f t="shared" si="280"/>
        <v>0</v>
      </c>
      <c r="J520" s="144">
        <f t="shared" si="280"/>
        <v>0</v>
      </c>
      <c r="K520" s="144">
        <f t="shared" si="280"/>
        <v>0</v>
      </c>
      <c r="L520" s="144">
        <f t="shared" si="280"/>
        <v>0</v>
      </c>
      <c r="M520" s="144">
        <f t="shared" si="280"/>
        <v>0</v>
      </c>
      <c r="N520" s="144">
        <f t="shared" si="280"/>
        <v>0</v>
      </c>
    </row>
    <row r="521" spans="1:61" x14ac:dyDescent="0.25">
      <c r="A521" s="197"/>
      <c r="B521" s="197"/>
    </row>
    <row r="522" spans="1:61" x14ac:dyDescent="0.25">
      <c r="A522" s="198" t="s">
        <v>111</v>
      </c>
      <c r="B522" s="198"/>
      <c r="G522" s="144">
        <f t="shared" ref="G522:BH522" si="281">F525</f>
        <v>0</v>
      </c>
      <c r="H522" s="144">
        <f t="shared" si="281"/>
        <v>0</v>
      </c>
      <c r="I522" s="144">
        <f t="shared" si="281"/>
        <v>0</v>
      </c>
      <c r="J522" s="144">
        <f t="shared" si="281"/>
        <v>0</v>
      </c>
      <c r="K522" s="144">
        <f t="shared" si="281"/>
        <v>0</v>
      </c>
      <c r="L522" s="144">
        <f t="shared" si="281"/>
        <v>0</v>
      </c>
      <c r="M522" s="144">
        <f t="shared" si="281"/>
        <v>0</v>
      </c>
      <c r="N522" s="144">
        <f t="shared" si="281"/>
        <v>0</v>
      </c>
      <c r="O522" s="144">
        <f t="shared" si="281"/>
        <v>0</v>
      </c>
      <c r="P522" s="144">
        <f t="shared" si="281"/>
        <v>0</v>
      </c>
      <c r="Q522" s="144">
        <f t="shared" si="281"/>
        <v>0</v>
      </c>
      <c r="R522" s="144">
        <f t="shared" si="281"/>
        <v>0</v>
      </c>
      <c r="S522" s="144">
        <f t="shared" si="281"/>
        <v>0</v>
      </c>
      <c r="T522" s="144">
        <f t="shared" si="281"/>
        <v>0</v>
      </c>
      <c r="U522" s="144">
        <f t="shared" si="281"/>
        <v>0</v>
      </c>
      <c r="V522" s="144">
        <f t="shared" si="281"/>
        <v>0</v>
      </c>
      <c r="W522" s="144">
        <f t="shared" si="281"/>
        <v>0</v>
      </c>
      <c r="X522" s="144">
        <f t="shared" si="281"/>
        <v>0</v>
      </c>
      <c r="Y522" s="144">
        <f t="shared" si="281"/>
        <v>0</v>
      </c>
      <c r="Z522" s="144">
        <f t="shared" si="281"/>
        <v>0</v>
      </c>
      <c r="AA522" s="144">
        <f t="shared" si="281"/>
        <v>0</v>
      </c>
      <c r="AB522" s="144">
        <f t="shared" si="281"/>
        <v>0</v>
      </c>
      <c r="AC522" s="144">
        <f t="shared" si="281"/>
        <v>0</v>
      </c>
      <c r="AD522" s="144">
        <f t="shared" si="281"/>
        <v>0</v>
      </c>
      <c r="AE522" s="144">
        <f t="shared" si="281"/>
        <v>0</v>
      </c>
      <c r="AF522" s="144">
        <f t="shared" si="281"/>
        <v>0</v>
      </c>
      <c r="AG522" s="144">
        <f t="shared" si="281"/>
        <v>0</v>
      </c>
      <c r="AH522" s="144">
        <f t="shared" si="281"/>
        <v>0</v>
      </c>
      <c r="AI522" s="144">
        <f t="shared" si="281"/>
        <v>0</v>
      </c>
      <c r="AJ522" s="144">
        <f t="shared" si="281"/>
        <v>0</v>
      </c>
      <c r="AK522" s="144">
        <f t="shared" si="281"/>
        <v>0</v>
      </c>
      <c r="AL522" s="144">
        <f t="shared" si="281"/>
        <v>0</v>
      </c>
      <c r="AM522" s="144">
        <f t="shared" si="281"/>
        <v>0</v>
      </c>
      <c r="AN522" s="144">
        <f t="shared" si="281"/>
        <v>0</v>
      </c>
      <c r="AO522" s="144">
        <f t="shared" si="281"/>
        <v>0</v>
      </c>
      <c r="AP522" s="144">
        <f t="shared" si="281"/>
        <v>0</v>
      </c>
      <c r="AQ522" s="144">
        <f t="shared" si="281"/>
        <v>0</v>
      </c>
      <c r="AR522" s="144">
        <f t="shared" si="281"/>
        <v>0</v>
      </c>
      <c r="AS522" s="144">
        <f t="shared" si="281"/>
        <v>0</v>
      </c>
      <c r="AT522" s="144">
        <f t="shared" si="281"/>
        <v>0</v>
      </c>
      <c r="AU522" s="144">
        <f t="shared" si="281"/>
        <v>0</v>
      </c>
      <c r="AV522" s="144">
        <f t="shared" si="281"/>
        <v>0</v>
      </c>
      <c r="AW522" s="144">
        <f t="shared" si="281"/>
        <v>0</v>
      </c>
      <c r="AX522" s="144">
        <f t="shared" si="281"/>
        <v>0</v>
      </c>
      <c r="AY522" s="144">
        <f t="shared" si="281"/>
        <v>0</v>
      </c>
      <c r="AZ522" s="144">
        <f t="shared" si="281"/>
        <v>0</v>
      </c>
      <c r="BA522" s="144">
        <f t="shared" si="281"/>
        <v>0</v>
      </c>
      <c r="BB522" s="144">
        <f t="shared" si="281"/>
        <v>0</v>
      </c>
      <c r="BC522" s="144">
        <f t="shared" si="281"/>
        <v>0</v>
      </c>
      <c r="BD522" s="144">
        <f t="shared" si="281"/>
        <v>0</v>
      </c>
      <c r="BE522" s="144">
        <f t="shared" si="281"/>
        <v>0</v>
      </c>
      <c r="BF522" s="144">
        <f t="shared" si="281"/>
        <v>0</v>
      </c>
      <c r="BG522" s="144">
        <f t="shared" si="281"/>
        <v>0</v>
      </c>
      <c r="BH522" s="144">
        <f t="shared" si="281"/>
        <v>0</v>
      </c>
      <c r="BI522" s="144"/>
    </row>
    <row r="523" spans="1:61" x14ac:dyDescent="0.25">
      <c r="A523" s="198" t="s">
        <v>112</v>
      </c>
      <c r="B523" s="198"/>
      <c r="D523" s="144">
        <f>SUM(G523:N523)</f>
        <v>0</v>
      </c>
      <c r="E523" s="144"/>
      <c r="F523" s="144"/>
      <c r="G523" s="144">
        <f>G519</f>
        <v>0</v>
      </c>
      <c r="H523" s="144">
        <f>H519</f>
        <v>0</v>
      </c>
      <c r="I523" s="144">
        <f>I519</f>
        <v>0</v>
      </c>
      <c r="J523" s="144">
        <f t="shared" ref="J523:BH523" si="282">J519</f>
        <v>0</v>
      </c>
      <c r="K523" s="144">
        <f t="shared" si="282"/>
        <v>0</v>
      </c>
      <c r="L523" s="144">
        <f t="shared" si="282"/>
        <v>0</v>
      </c>
      <c r="M523" s="144">
        <f t="shared" si="282"/>
        <v>0</v>
      </c>
      <c r="N523" s="144">
        <f t="shared" si="282"/>
        <v>0</v>
      </c>
      <c r="O523" s="144">
        <f t="shared" si="282"/>
        <v>0</v>
      </c>
      <c r="P523" s="144">
        <f t="shared" si="282"/>
        <v>0</v>
      </c>
      <c r="Q523" s="144">
        <f t="shared" si="282"/>
        <v>0</v>
      </c>
      <c r="R523" s="144">
        <f t="shared" si="282"/>
        <v>0</v>
      </c>
      <c r="S523" s="144">
        <f t="shared" si="282"/>
        <v>0</v>
      </c>
      <c r="T523" s="144">
        <f t="shared" si="282"/>
        <v>0</v>
      </c>
      <c r="U523" s="144">
        <f t="shared" si="282"/>
        <v>0</v>
      </c>
      <c r="V523" s="144">
        <f t="shared" si="282"/>
        <v>0</v>
      </c>
      <c r="W523" s="144">
        <f t="shared" si="282"/>
        <v>0</v>
      </c>
      <c r="X523" s="144">
        <f t="shared" si="282"/>
        <v>0</v>
      </c>
      <c r="Y523" s="144">
        <f t="shared" si="282"/>
        <v>0</v>
      </c>
      <c r="Z523" s="144">
        <f t="shared" si="282"/>
        <v>0</v>
      </c>
      <c r="AA523" s="144">
        <f t="shared" si="282"/>
        <v>0</v>
      </c>
      <c r="AB523" s="144">
        <f t="shared" si="282"/>
        <v>0</v>
      </c>
      <c r="AC523" s="144">
        <f t="shared" si="282"/>
        <v>0</v>
      </c>
      <c r="AD523" s="144">
        <f t="shared" si="282"/>
        <v>0</v>
      </c>
      <c r="AE523" s="144">
        <f t="shared" si="282"/>
        <v>0</v>
      </c>
      <c r="AF523" s="144">
        <f t="shared" si="282"/>
        <v>0</v>
      </c>
      <c r="AG523" s="144">
        <f t="shared" si="282"/>
        <v>0</v>
      </c>
      <c r="AH523" s="144">
        <f t="shared" si="282"/>
        <v>0</v>
      </c>
      <c r="AI523" s="144">
        <f t="shared" si="282"/>
        <v>0</v>
      </c>
      <c r="AJ523" s="144">
        <f t="shared" si="282"/>
        <v>0</v>
      </c>
      <c r="AK523" s="144">
        <f t="shared" si="282"/>
        <v>0</v>
      </c>
      <c r="AL523" s="144">
        <f t="shared" si="282"/>
        <v>0</v>
      </c>
      <c r="AM523" s="144">
        <f t="shared" si="282"/>
        <v>0</v>
      </c>
      <c r="AN523" s="144">
        <f t="shared" si="282"/>
        <v>0</v>
      </c>
      <c r="AO523" s="144">
        <f t="shared" si="282"/>
        <v>0</v>
      </c>
      <c r="AP523" s="144">
        <f t="shared" si="282"/>
        <v>0</v>
      </c>
      <c r="AQ523" s="144">
        <f t="shared" si="282"/>
        <v>0</v>
      </c>
      <c r="AR523" s="144">
        <f t="shared" si="282"/>
        <v>0</v>
      </c>
      <c r="AS523" s="144">
        <f t="shared" si="282"/>
        <v>0</v>
      </c>
      <c r="AT523" s="144">
        <f t="shared" si="282"/>
        <v>0</v>
      </c>
      <c r="AU523" s="144">
        <f t="shared" si="282"/>
        <v>0</v>
      </c>
      <c r="AV523" s="144">
        <f t="shared" si="282"/>
        <v>0</v>
      </c>
      <c r="AW523" s="144">
        <f t="shared" si="282"/>
        <v>0</v>
      </c>
      <c r="AX523" s="144">
        <f t="shared" si="282"/>
        <v>0</v>
      </c>
      <c r="AY523" s="144">
        <f t="shared" si="282"/>
        <v>0</v>
      </c>
      <c r="AZ523" s="144">
        <f t="shared" si="282"/>
        <v>0</v>
      </c>
      <c r="BA523" s="144">
        <f t="shared" si="282"/>
        <v>0</v>
      </c>
      <c r="BB523" s="144">
        <f t="shared" si="282"/>
        <v>0</v>
      </c>
      <c r="BC523" s="144">
        <f t="shared" si="282"/>
        <v>0</v>
      </c>
      <c r="BD523" s="144">
        <f t="shared" si="282"/>
        <v>0</v>
      </c>
      <c r="BE523" s="144">
        <f t="shared" si="282"/>
        <v>0</v>
      </c>
      <c r="BF523" s="144">
        <f t="shared" si="282"/>
        <v>0</v>
      </c>
      <c r="BG523" s="144">
        <f t="shared" si="282"/>
        <v>0</v>
      </c>
      <c r="BH523" s="144">
        <f t="shared" si="282"/>
        <v>0</v>
      </c>
      <c r="BI523" s="144"/>
    </row>
    <row r="524" spans="1:61" x14ac:dyDescent="0.25">
      <c r="A524" s="198" t="s">
        <v>113</v>
      </c>
      <c r="B524" s="198"/>
      <c r="C524" s="147">
        <f>C40</f>
        <v>3.6999999999999998E-2</v>
      </c>
      <c r="D524" s="144">
        <f>SUM(G524:BH524)</f>
        <v>0</v>
      </c>
      <c r="G524" s="144">
        <f>MAX(-SUM($F519:G519)*$C524,-SUM($F519:G519)-SUM($E524:F524))</f>
        <v>0</v>
      </c>
      <c r="H524" s="144">
        <f>MAX(-SUM($F519:H519)*$C524,-SUM($F519:H519)-SUM($E524:G524))</f>
        <v>0</v>
      </c>
      <c r="I524" s="144">
        <f>MAX(-SUM($F519:I519)*$C524,-SUM($F519:I519)-SUM($E524:H524))</f>
        <v>0</v>
      </c>
      <c r="J524" s="144">
        <f>MAX(-SUM($F519:J519)*$C524,-SUM($F519:J519)-SUM($E524:I524))</f>
        <v>0</v>
      </c>
      <c r="K524" s="144">
        <f>MAX(-SUM($F519:K519)*$C524,-SUM($F519:K519)-SUM($E524:J524))</f>
        <v>0</v>
      </c>
      <c r="L524" s="144">
        <f>MAX(-SUM($F519:L519)*$C524,-SUM($F519:L519)-SUM($E524:K524))</f>
        <v>0</v>
      </c>
      <c r="M524" s="144">
        <f>MAX(-SUM($F519:M519)*$C524,-SUM($F519:M519)-SUM($E524:L524))</f>
        <v>0</v>
      </c>
      <c r="N524" s="144">
        <f>MAX(-SUM($F519:N519)*$C524,-SUM($F519:N519)-SUM($E524:M524))</f>
        <v>0</v>
      </c>
      <c r="O524" s="144">
        <f>MAX(-SUM($F519:O519)*$C524,-SUM($F519:O519)-SUM($E524:N524))</f>
        <v>0</v>
      </c>
      <c r="P524" s="144">
        <f>MAX(-SUM($F519:P519)*$C524,-SUM($F519:P519)-SUM($E524:O524))</f>
        <v>0</v>
      </c>
      <c r="Q524" s="144">
        <f>MAX(-SUM($F519:Q519)*$C524,-SUM($F519:Q519)-SUM($E524:P524))</f>
        <v>0</v>
      </c>
      <c r="R524" s="144">
        <f>MAX(-SUM($F519:R519)*$C524,-SUM($F519:R519)-SUM($E524:Q524))</f>
        <v>0</v>
      </c>
      <c r="S524" s="144">
        <f>MAX(-SUM($F519:S519)*$C524,-SUM($F519:S519)-SUM($E524:R524))</f>
        <v>0</v>
      </c>
      <c r="T524" s="144">
        <f>MAX(-SUM($F519:T519)*$C524,-SUM($F519:T519)-SUM($E524:S524))</f>
        <v>0</v>
      </c>
      <c r="U524" s="144">
        <f>MAX(-SUM($F519:U519)*$C524,-SUM($F519:U519)-SUM($E524:T524))</f>
        <v>0</v>
      </c>
      <c r="V524" s="144">
        <f>MAX(-SUM($F519:V519)*$C524,-SUM($F519:V519)-SUM($E524:U524))</f>
        <v>0</v>
      </c>
      <c r="W524" s="144">
        <f>MAX(-SUM($F519:W519)*$C524,-SUM($F519:W519)-SUM($E524:V524))</f>
        <v>0</v>
      </c>
      <c r="X524" s="144">
        <f>MAX(-SUM($F519:X519)*$C524,-SUM($F519:X519)-SUM($E524:W524))</f>
        <v>0</v>
      </c>
      <c r="Y524" s="144">
        <f>MAX(-SUM($F519:Y519)*$C524,-SUM($F519:Y519)-SUM($E524:X524))</f>
        <v>0</v>
      </c>
      <c r="Z524" s="144">
        <f>MAX(-SUM($F519:Z519)*$C524,-SUM($F519:Z519)-SUM($E524:Y524))</f>
        <v>0</v>
      </c>
      <c r="AA524" s="144">
        <f>MAX(-SUM($F519:AA519)*$C524,-SUM($F519:AA519)-SUM($E524:Z524))</f>
        <v>0</v>
      </c>
      <c r="AB524" s="144">
        <f>MAX(-SUM($F519:AB519)*$C524,-SUM($F519:AB519)-SUM($E524:AA524))</f>
        <v>0</v>
      </c>
      <c r="AC524" s="144">
        <f>MAX(-SUM($F519:AC519)*$C524,-SUM($F519:AC519)-SUM($E524:AB524))</f>
        <v>0</v>
      </c>
      <c r="AD524" s="144">
        <f>MAX(-SUM($F519:AD519)*$C524,-SUM($F519:AD519)-SUM($E524:AC524))</f>
        <v>0</v>
      </c>
      <c r="AE524" s="144">
        <f>MAX(-SUM($F519:AE519)*$C524,-SUM($F519:AE519)-SUM($E524:AD524))</f>
        <v>0</v>
      </c>
      <c r="AF524" s="144">
        <f>MAX(-SUM($F519:AF519)*$C524,-SUM($F519:AF519)-SUM($E524:AE524))</f>
        <v>0</v>
      </c>
      <c r="AG524" s="144">
        <f>MAX(-SUM($F519:AG519)*$C524,-SUM($F519:AG519)-SUM($E524:AF524))</f>
        <v>0</v>
      </c>
      <c r="AH524" s="144">
        <f>MAX(-SUM($F519:AH519)*$C524,-SUM($F519:AH519)-SUM($E524:AG524))</f>
        <v>0</v>
      </c>
      <c r="AI524" s="144">
        <f>MAX(-SUM($F519:AI519)*$C524,-SUM($F519:AI519)-SUM($E524:AH524))</f>
        <v>0</v>
      </c>
      <c r="AJ524" s="144">
        <f>MAX(-SUM($F519:AJ519)*$C524,-SUM($F519:AJ519)-SUM($E524:AI524))</f>
        <v>0</v>
      </c>
      <c r="AK524" s="144">
        <f>MAX(-SUM($F519:AK519)*$C524,-SUM($F519:AK519)-SUM($E524:AJ524))</f>
        <v>0</v>
      </c>
      <c r="AL524" s="144">
        <f>MAX(-SUM($F519:AL519)*$C524,-SUM($F519:AL519)-SUM($E524:AK524))</f>
        <v>0</v>
      </c>
      <c r="AM524" s="144">
        <f>MAX(-SUM($F519:AM519)*$C524,-SUM($F519:AM519)-SUM($E524:AL524))</f>
        <v>0</v>
      </c>
      <c r="AN524" s="144">
        <f>MAX(-SUM($F519:AN519)*$C524,-SUM($F519:AN519)-SUM($E524:AM524))</f>
        <v>0</v>
      </c>
      <c r="AO524" s="144">
        <f>MAX(-SUM($F519:AO519)*$C524,-SUM($F519:AO519)-SUM($E524:AN524))</f>
        <v>0</v>
      </c>
      <c r="AP524" s="144">
        <f>MAX(-SUM($F519:AP519)*$C524,-SUM($F519:AP519)-SUM($E524:AO524))</f>
        <v>0</v>
      </c>
      <c r="AQ524" s="144">
        <f>MAX(-SUM($F519:AQ519)*$C524,-SUM($F519:AQ519)-SUM($E524:AP524))</f>
        <v>0</v>
      </c>
      <c r="AR524" s="144">
        <f>MAX(-SUM($F519:AR519)*$C524,-SUM($F519:AR519)-SUM($E524:AQ524))</f>
        <v>0</v>
      </c>
      <c r="AS524" s="144">
        <f>MAX(-SUM($F519:AS519)*$C524,-SUM($F519:AS519)-SUM($E524:AR524))</f>
        <v>0</v>
      </c>
      <c r="AT524" s="144">
        <f>MAX(-SUM($F519:AT519)*$C524,-SUM($F519:AT519)-SUM($E524:AS524))</f>
        <v>0</v>
      </c>
      <c r="AU524" s="144">
        <f>MAX(-SUM($F519:AU519)*$C524,-SUM($F519:AU519)-SUM($E524:AT524))</f>
        <v>0</v>
      </c>
      <c r="AV524" s="144">
        <f>MAX(-SUM($F519:AV519)*$C524,-SUM($F519:AV519)-SUM($E524:AU524))</f>
        <v>0</v>
      </c>
      <c r="AW524" s="144">
        <f>MAX(-SUM($F519:AW519)*$C524,-SUM($F519:AW519)-SUM($E524:AV524))</f>
        <v>0</v>
      </c>
      <c r="AX524" s="144">
        <f>MAX(-SUM($F519:AX519)*$C524,-SUM($F519:AX519)-SUM($E524:AW524))</f>
        <v>0</v>
      </c>
      <c r="AY524" s="144">
        <f>MAX(-SUM($F519:AY519)*$C524,-SUM($F519:AY519)-SUM($E524:AX524))</f>
        <v>0</v>
      </c>
      <c r="AZ524" s="144">
        <f>MAX(-SUM($F519:AZ519)*$C524,-SUM($F519:AZ519)-SUM($E524:AY524))</f>
        <v>0</v>
      </c>
      <c r="BA524" s="144">
        <f>MAX(-SUM($F519:BA519)*$C524,-SUM($F519:BA519)-SUM($E524:AZ524))</f>
        <v>0</v>
      </c>
      <c r="BB524" s="144">
        <f>MAX(-SUM($F519:BB519)*$C524,-SUM($F519:BB519)-SUM($E524:BA524))</f>
        <v>0</v>
      </c>
      <c r="BC524" s="144">
        <f>MAX(-SUM($F519:BC519)*$C524,-SUM($F519:BC519)-SUM($E524:BB524))</f>
        <v>0</v>
      </c>
      <c r="BD524" s="144">
        <f>MAX(-SUM($F519:BD519)*$C524,-SUM($F519:BD519)-SUM($E524:BC524))</f>
        <v>0</v>
      </c>
      <c r="BE524" s="144">
        <f>MAX(-SUM($F519:BE519)*$C524,-SUM($F519:BE519)-SUM($E524:BD524))</f>
        <v>0</v>
      </c>
      <c r="BF524" s="144">
        <f>MAX(-SUM($F519:BF519)*$C524,-SUM($F519:BF519)-SUM($E524:BE524))</f>
        <v>0</v>
      </c>
      <c r="BG524" s="144">
        <f>MAX(-SUM($F519:BG519)*$C524,-SUM($F519:BG519)-SUM($E524:BF524))</f>
        <v>0</v>
      </c>
      <c r="BH524" s="144">
        <f>MAX(-SUM($F519:BH519)*$C524,-SUM($F519:BH519)-SUM($E524:BG524))</f>
        <v>0</v>
      </c>
      <c r="BI524" s="144"/>
    </row>
    <row r="525" spans="1:61" x14ac:dyDescent="0.25">
      <c r="A525" s="199" t="s">
        <v>114</v>
      </c>
      <c r="B525" s="199"/>
      <c r="D525" s="92">
        <f>SUM(D522:D524)</f>
        <v>0</v>
      </c>
      <c r="G525" s="92">
        <f>SUM(G522:G524)</f>
        <v>0</v>
      </c>
      <c r="H525" s="92">
        <f>SUM(H522:H524)</f>
        <v>0</v>
      </c>
      <c r="I525" s="92">
        <f>SUM(I522:I524)</f>
        <v>0</v>
      </c>
      <c r="J525" s="92">
        <f t="shared" ref="J525:BH525" si="283">SUM(J522:J524)</f>
        <v>0</v>
      </c>
      <c r="K525" s="92">
        <f t="shared" si="283"/>
        <v>0</v>
      </c>
      <c r="L525" s="92">
        <f t="shared" si="283"/>
        <v>0</v>
      </c>
      <c r="M525" s="92">
        <f t="shared" si="283"/>
        <v>0</v>
      </c>
      <c r="N525" s="92">
        <f t="shared" si="283"/>
        <v>0</v>
      </c>
      <c r="O525" s="92">
        <f t="shared" si="283"/>
        <v>0</v>
      </c>
      <c r="P525" s="92">
        <f t="shared" si="283"/>
        <v>0</v>
      </c>
      <c r="Q525" s="92">
        <f t="shared" si="283"/>
        <v>0</v>
      </c>
      <c r="R525" s="92">
        <f t="shared" si="283"/>
        <v>0</v>
      </c>
      <c r="S525" s="92">
        <f t="shared" si="283"/>
        <v>0</v>
      </c>
      <c r="T525" s="92">
        <f t="shared" si="283"/>
        <v>0</v>
      </c>
      <c r="U525" s="92">
        <f t="shared" si="283"/>
        <v>0</v>
      </c>
      <c r="V525" s="92">
        <f t="shared" si="283"/>
        <v>0</v>
      </c>
      <c r="W525" s="92">
        <f t="shared" si="283"/>
        <v>0</v>
      </c>
      <c r="X525" s="92">
        <f t="shared" si="283"/>
        <v>0</v>
      </c>
      <c r="Y525" s="92">
        <f t="shared" si="283"/>
        <v>0</v>
      </c>
      <c r="Z525" s="92">
        <f t="shared" si="283"/>
        <v>0</v>
      </c>
      <c r="AA525" s="92">
        <f t="shared" si="283"/>
        <v>0</v>
      </c>
      <c r="AB525" s="92">
        <f t="shared" si="283"/>
        <v>0</v>
      </c>
      <c r="AC525" s="92">
        <f t="shared" si="283"/>
        <v>0</v>
      </c>
      <c r="AD525" s="92">
        <f t="shared" si="283"/>
        <v>0</v>
      </c>
      <c r="AE525" s="92">
        <f t="shared" si="283"/>
        <v>0</v>
      </c>
      <c r="AF525" s="92">
        <f t="shared" si="283"/>
        <v>0</v>
      </c>
      <c r="AG525" s="92">
        <f t="shared" si="283"/>
        <v>0</v>
      </c>
      <c r="AH525" s="92">
        <f t="shared" si="283"/>
        <v>0</v>
      </c>
      <c r="AI525" s="92">
        <f t="shared" si="283"/>
        <v>0</v>
      </c>
      <c r="AJ525" s="92">
        <f t="shared" si="283"/>
        <v>0</v>
      </c>
      <c r="AK525" s="92">
        <f t="shared" si="283"/>
        <v>0</v>
      </c>
      <c r="AL525" s="92">
        <f t="shared" si="283"/>
        <v>0</v>
      </c>
      <c r="AM525" s="92">
        <f t="shared" si="283"/>
        <v>0</v>
      </c>
      <c r="AN525" s="92">
        <f t="shared" si="283"/>
        <v>0</v>
      </c>
      <c r="AO525" s="92">
        <f t="shared" si="283"/>
        <v>0</v>
      </c>
      <c r="AP525" s="92">
        <f t="shared" si="283"/>
        <v>0</v>
      </c>
      <c r="AQ525" s="92">
        <f t="shared" si="283"/>
        <v>0</v>
      </c>
      <c r="AR525" s="92">
        <f t="shared" si="283"/>
        <v>0</v>
      </c>
      <c r="AS525" s="92">
        <f t="shared" si="283"/>
        <v>0</v>
      </c>
      <c r="AT525" s="92">
        <f t="shared" si="283"/>
        <v>0</v>
      </c>
      <c r="AU525" s="92">
        <f t="shared" si="283"/>
        <v>0</v>
      </c>
      <c r="AV525" s="92">
        <f t="shared" si="283"/>
        <v>0</v>
      </c>
      <c r="AW525" s="92">
        <f t="shared" si="283"/>
        <v>0</v>
      </c>
      <c r="AX525" s="92">
        <f t="shared" si="283"/>
        <v>0</v>
      </c>
      <c r="AY525" s="92">
        <f t="shared" si="283"/>
        <v>0</v>
      </c>
      <c r="AZ525" s="92">
        <f t="shared" si="283"/>
        <v>0</v>
      </c>
      <c r="BA525" s="92">
        <f t="shared" si="283"/>
        <v>0</v>
      </c>
      <c r="BB525" s="92">
        <f t="shared" si="283"/>
        <v>0</v>
      </c>
      <c r="BC525" s="92">
        <f t="shared" si="283"/>
        <v>0</v>
      </c>
      <c r="BD525" s="92">
        <f t="shared" si="283"/>
        <v>0</v>
      </c>
      <c r="BE525" s="92">
        <f t="shared" si="283"/>
        <v>0</v>
      </c>
      <c r="BF525" s="92">
        <f t="shared" si="283"/>
        <v>0</v>
      </c>
      <c r="BG525" s="92">
        <f t="shared" si="283"/>
        <v>0</v>
      </c>
      <c r="BH525" s="92">
        <f t="shared" si="283"/>
        <v>0</v>
      </c>
    </row>
    <row r="526" spans="1:61" x14ac:dyDescent="0.25">
      <c r="A526" s="197"/>
      <c r="B526" s="197"/>
    </row>
    <row r="527" spans="1:61" x14ac:dyDescent="0.25">
      <c r="A527" s="197" t="s">
        <v>115</v>
      </c>
      <c r="B527" s="197"/>
      <c r="G527" s="83">
        <f>G525</f>
        <v>0</v>
      </c>
      <c r="H527" s="83">
        <f>H525</f>
        <v>0</v>
      </c>
      <c r="I527" s="83">
        <f>I525</f>
        <v>0</v>
      </c>
      <c r="J527" s="83">
        <f>J525</f>
        <v>0</v>
      </c>
      <c r="K527" s="83">
        <f t="shared" ref="K527:BH527" si="284">K525</f>
        <v>0</v>
      </c>
      <c r="L527" s="83">
        <f t="shared" si="284"/>
        <v>0</v>
      </c>
      <c r="M527" s="83">
        <f t="shared" si="284"/>
        <v>0</v>
      </c>
      <c r="N527" s="83">
        <f t="shared" si="284"/>
        <v>0</v>
      </c>
      <c r="O527" s="83">
        <f t="shared" si="284"/>
        <v>0</v>
      </c>
      <c r="P527" s="83">
        <f t="shared" si="284"/>
        <v>0</v>
      </c>
      <c r="Q527" s="83">
        <f t="shared" si="284"/>
        <v>0</v>
      </c>
      <c r="R527" s="83">
        <f t="shared" si="284"/>
        <v>0</v>
      </c>
      <c r="S527" s="83">
        <f t="shared" si="284"/>
        <v>0</v>
      </c>
      <c r="T527" s="83">
        <f t="shared" si="284"/>
        <v>0</v>
      </c>
      <c r="U527" s="83">
        <f t="shared" si="284"/>
        <v>0</v>
      </c>
      <c r="V527" s="83">
        <f t="shared" si="284"/>
        <v>0</v>
      </c>
      <c r="W527" s="83">
        <f t="shared" si="284"/>
        <v>0</v>
      </c>
      <c r="X527" s="83">
        <f t="shared" si="284"/>
        <v>0</v>
      </c>
      <c r="Y527" s="83">
        <f t="shared" si="284"/>
        <v>0</v>
      </c>
      <c r="Z527" s="83">
        <f t="shared" si="284"/>
        <v>0</v>
      </c>
      <c r="AA527" s="83">
        <f t="shared" si="284"/>
        <v>0</v>
      </c>
      <c r="AB527" s="83">
        <f t="shared" si="284"/>
        <v>0</v>
      </c>
      <c r="AC527" s="83">
        <f t="shared" si="284"/>
        <v>0</v>
      </c>
      <c r="AD527" s="83">
        <f t="shared" si="284"/>
        <v>0</v>
      </c>
      <c r="AE527" s="83">
        <f t="shared" si="284"/>
        <v>0</v>
      </c>
      <c r="AF527" s="83">
        <f t="shared" si="284"/>
        <v>0</v>
      </c>
      <c r="AG527" s="83">
        <f t="shared" si="284"/>
        <v>0</v>
      </c>
      <c r="AH527" s="83">
        <f t="shared" si="284"/>
        <v>0</v>
      </c>
      <c r="AI527" s="83">
        <f t="shared" si="284"/>
        <v>0</v>
      </c>
      <c r="AJ527" s="83">
        <f t="shared" si="284"/>
        <v>0</v>
      </c>
      <c r="AK527" s="83">
        <f t="shared" si="284"/>
        <v>0</v>
      </c>
      <c r="AL527" s="83">
        <f t="shared" si="284"/>
        <v>0</v>
      </c>
      <c r="AM527" s="83">
        <f t="shared" si="284"/>
        <v>0</v>
      </c>
      <c r="AN527" s="83">
        <f t="shared" si="284"/>
        <v>0</v>
      </c>
      <c r="AO527" s="83">
        <f t="shared" si="284"/>
        <v>0</v>
      </c>
      <c r="AP527" s="83">
        <f t="shared" si="284"/>
        <v>0</v>
      </c>
      <c r="AQ527" s="83">
        <f t="shared" si="284"/>
        <v>0</v>
      </c>
      <c r="AR527" s="83">
        <f t="shared" si="284"/>
        <v>0</v>
      </c>
      <c r="AS527" s="83">
        <f t="shared" si="284"/>
        <v>0</v>
      </c>
      <c r="AT527" s="83">
        <f t="shared" si="284"/>
        <v>0</v>
      </c>
      <c r="AU527" s="83">
        <f t="shared" si="284"/>
        <v>0</v>
      </c>
      <c r="AV527" s="83">
        <f t="shared" si="284"/>
        <v>0</v>
      </c>
      <c r="AW527" s="83">
        <f t="shared" si="284"/>
        <v>0</v>
      </c>
      <c r="AX527" s="83">
        <f t="shared" si="284"/>
        <v>0</v>
      </c>
      <c r="AY527" s="83">
        <f t="shared" si="284"/>
        <v>0</v>
      </c>
      <c r="AZ527" s="83">
        <f t="shared" si="284"/>
        <v>0</v>
      </c>
      <c r="BA527" s="83">
        <f t="shared" si="284"/>
        <v>0</v>
      </c>
      <c r="BB527" s="83">
        <f t="shared" si="284"/>
        <v>0</v>
      </c>
      <c r="BC527" s="83">
        <f t="shared" si="284"/>
        <v>0</v>
      </c>
      <c r="BD527" s="83">
        <f t="shared" si="284"/>
        <v>0</v>
      </c>
      <c r="BE527" s="83">
        <f t="shared" si="284"/>
        <v>0</v>
      </c>
      <c r="BF527" s="83">
        <f t="shared" si="284"/>
        <v>0</v>
      </c>
      <c r="BG527" s="83">
        <f t="shared" si="284"/>
        <v>0</v>
      </c>
      <c r="BH527" s="83">
        <f t="shared" si="284"/>
        <v>0</v>
      </c>
    </row>
    <row r="528" spans="1:61" ht="12" customHeight="1" x14ac:dyDescent="0.25">
      <c r="A528" s="200" t="s">
        <v>133</v>
      </c>
      <c r="B528" s="200"/>
      <c r="C528" s="61">
        <f>$C$97</f>
        <v>2</v>
      </c>
      <c r="D528" s="189"/>
      <c r="G528" s="83">
        <f t="shared" ref="G528:BH528" ca="1" si="285">SUM(OFFSET(G527,0,0,1,-MIN($C528,G$91+1)))/$C528</f>
        <v>0</v>
      </c>
      <c r="H528" s="83">
        <f t="shared" ca="1" si="285"/>
        <v>0</v>
      </c>
      <c r="I528" s="83">
        <f t="shared" ca="1" si="285"/>
        <v>0</v>
      </c>
      <c r="J528" s="83">
        <f t="shared" ca="1" si="285"/>
        <v>0</v>
      </c>
      <c r="K528" s="83">
        <f t="shared" ca="1" si="285"/>
        <v>0</v>
      </c>
      <c r="L528" s="83">
        <f t="shared" ca="1" si="285"/>
        <v>0</v>
      </c>
      <c r="M528" s="83">
        <f t="shared" ca="1" si="285"/>
        <v>0</v>
      </c>
      <c r="N528" s="83">
        <f t="shared" ca="1" si="285"/>
        <v>0</v>
      </c>
      <c r="O528" s="83">
        <f t="shared" ca="1" si="285"/>
        <v>0</v>
      </c>
      <c r="P528" s="83">
        <f t="shared" ca="1" si="285"/>
        <v>0</v>
      </c>
      <c r="Q528" s="83">
        <f t="shared" ca="1" si="285"/>
        <v>0</v>
      </c>
      <c r="R528" s="83">
        <f t="shared" ca="1" si="285"/>
        <v>0</v>
      </c>
      <c r="S528" s="83">
        <f t="shared" ca="1" si="285"/>
        <v>0</v>
      </c>
      <c r="T528" s="83">
        <f t="shared" ca="1" si="285"/>
        <v>0</v>
      </c>
      <c r="U528" s="83">
        <f t="shared" ca="1" si="285"/>
        <v>0</v>
      </c>
      <c r="V528" s="83">
        <f t="shared" ca="1" si="285"/>
        <v>0</v>
      </c>
      <c r="W528" s="83">
        <f t="shared" ca="1" si="285"/>
        <v>0</v>
      </c>
      <c r="X528" s="83">
        <f t="shared" ca="1" si="285"/>
        <v>0</v>
      </c>
      <c r="Y528" s="83">
        <f t="shared" ca="1" si="285"/>
        <v>0</v>
      </c>
      <c r="Z528" s="83">
        <f t="shared" ca="1" si="285"/>
        <v>0</v>
      </c>
      <c r="AA528" s="83">
        <f t="shared" ca="1" si="285"/>
        <v>0</v>
      </c>
      <c r="AB528" s="83">
        <f t="shared" ca="1" si="285"/>
        <v>0</v>
      </c>
      <c r="AC528" s="83">
        <f t="shared" ca="1" si="285"/>
        <v>0</v>
      </c>
      <c r="AD528" s="83">
        <f t="shared" ca="1" si="285"/>
        <v>0</v>
      </c>
      <c r="AE528" s="83">
        <f t="shared" ca="1" si="285"/>
        <v>0</v>
      </c>
      <c r="AF528" s="83">
        <f t="shared" ca="1" si="285"/>
        <v>0</v>
      </c>
      <c r="AG528" s="83">
        <f t="shared" ca="1" si="285"/>
        <v>0</v>
      </c>
      <c r="AH528" s="83">
        <f t="shared" ca="1" si="285"/>
        <v>0</v>
      </c>
      <c r="AI528" s="83">
        <f t="shared" ca="1" si="285"/>
        <v>0</v>
      </c>
      <c r="AJ528" s="83">
        <f t="shared" ca="1" si="285"/>
        <v>0</v>
      </c>
      <c r="AK528" s="83">
        <f t="shared" ca="1" si="285"/>
        <v>0</v>
      </c>
      <c r="AL528" s="83">
        <f t="shared" ca="1" si="285"/>
        <v>0</v>
      </c>
      <c r="AM528" s="83">
        <f t="shared" ca="1" si="285"/>
        <v>0</v>
      </c>
      <c r="AN528" s="83">
        <f t="shared" ca="1" si="285"/>
        <v>0</v>
      </c>
      <c r="AO528" s="83">
        <f t="shared" ca="1" si="285"/>
        <v>0</v>
      </c>
      <c r="AP528" s="83">
        <f t="shared" ca="1" si="285"/>
        <v>0</v>
      </c>
      <c r="AQ528" s="83">
        <f t="shared" ca="1" si="285"/>
        <v>0</v>
      </c>
      <c r="AR528" s="83">
        <f t="shared" ca="1" si="285"/>
        <v>0</v>
      </c>
      <c r="AS528" s="83">
        <f t="shared" ca="1" si="285"/>
        <v>0</v>
      </c>
      <c r="AT528" s="83">
        <f t="shared" ca="1" si="285"/>
        <v>0</v>
      </c>
      <c r="AU528" s="83">
        <f t="shared" ca="1" si="285"/>
        <v>0</v>
      </c>
      <c r="AV528" s="83">
        <f t="shared" ca="1" si="285"/>
        <v>0</v>
      </c>
      <c r="AW528" s="83">
        <f t="shared" ca="1" si="285"/>
        <v>0</v>
      </c>
      <c r="AX528" s="83">
        <f t="shared" ca="1" si="285"/>
        <v>0</v>
      </c>
      <c r="AY528" s="83">
        <f t="shared" ca="1" si="285"/>
        <v>0</v>
      </c>
      <c r="AZ528" s="83">
        <f t="shared" ca="1" si="285"/>
        <v>0</v>
      </c>
      <c r="BA528" s="83">
        <f t="shared" ca="1" si="285"/>
        <v>0</v>
      </c>
      <c r="BB528" s="83">
        <f t="shared" ca="1" si="285"/>
        <v>0</v>
      </c>
      <c r="BC528" s="83">
        <f t="shared" ca="1" si="285"/>
        <v>0</v>
      </c>
      <c r="BD528" s="83">
        <f t="shared" ca="1" si="285"/>
        <v>0</v>
      </c>
      <c r="BE528" s="83">
        <f t="shared" ca="1" si="285"/>
        <v>0</v>
      </c>
      <c r="BF528" s="83">
        <f t="shared" ca="1" si="285"/>
        <v>0</v>
      </c>
      <c r="BG528" s="83">
        <f t="shared" ca="1" si="285"/>
        <v>0</v>
      </c>
      <c r="BH528" s="83">
        <f t="shared" ca="1" si="285"/>
        <v>0</v>
      </c>
    </row>
    <row r="529" spans="1:61" x14ac:dyDescent="0.25">
      <c r="A529" s="200" t="s">
        <v>140</v>
      </c>
      <c r="B529" s="200"/>
      <c r="C529" s="147">
        <f>$C$98</f>
        <v>0.46</v>
      </c>
      <c r="G529" s="83">
        <f t="shared" ref="G529:BG530" ca="1" si="286">G528*$C529</f>
        <v>0</v>
      </c>
      <c r="H529" s="83">
        <f t="shared" ca="1" si="286"/>
        <v>0</v>
      </c>
      <c r="I529" s="83">
        <f t="shared" ca="1" si="286"/>
        <v>0</v>
      </c>
      <c r="J529" s="83">
        <f t="shared" ca="1" si="286"/>
        <v>0</v>
      </c>
      <c r="K529" s="83">
        <f t="shared" ca="1" si="286"/>
        <v>0</v>
      </c>
      <c r="L529" s="83">
        <f t="shared" ca="1" si="286"/>
        <v>0</v>
      </c>
      <c r="M529" s="83">
        <f t="shared" ca="1" si="286"/>
        <v>0</v>
      </c>
      <c r="N529" s="83">
        <f t="shared" ca="1" si="286"/>
        <v>0</v>
      </c>
      <c r="O529" s="83">
        <f t="shared" ca="1" si="286"/>
        <v>0</v>
      </c>
      <c r="P529" s="83">
        <f t="shared" ca="1" si="286"/>
        <v>0</v>
      </c>
      <c r="Q529" s="83">
        <f t="shared" ca="1" si="286"/>
        <v>0</v>
      </c>
      <c r="R529" s="83">
        <f t="shared" ca="1" si="286"/>
        <v>0</v>
      </c>
      <c r="S529" s="83">
        <f t="shared" ca="1" si="286"/>
        <v>0</v>
      </c>
      <c r="T529" s="83">
        <f t="shared" ca="1" si="286"/>
        <v>0</v>
      </c>
      <c r="U529" s="83">
        <f t="shared" ca="1" si="286"/>
        <v>0</v>
      </c>
      <c r="V529" s="83">
        <f t="shared" ca="1" si="286"/>
        <v>0</v>
      </c>
      <c r="W529" s="83">
        <f t="shared" ca="1" si="286"/>
        <v>0</v>
      </c>
      <c r="X529" s="83">
        <f t="shared" ca="1" si="286"/>
        <v>0</v>
      </c>
      <c r="Y529" s="83">
        <f t="shared" ca="1" si="286"/>
        <v>0</v>
      </c>
      <c r="Z529" s="83">
        <f t="shared" ca="1" si="286"/>
        <v>0</v>
      </c>
      <c r="AA529" s="83">
        <f t="shared" ca="1" si="286"/>
        <v>0</v>
      </c>
      <c r="AB529" s="83">
        <f t="shared" ca="1" si="286"/>
        <v>0</v>
      </c>
      <c r="AC529" s="83">
        <f t="shared" ca="1" si="286"/>
        <v>0</v>
      </c>
      <c r="AD529" s="83">
        <f t="shared" ca="1" si="286"/>
        <v>0</v>
      </c>
      <c r="AE529" s="83">
        <f t="shared" ca="1" si="286"/>
        <v>0</v>
      </c>
      <c r="AF529" s="83">
        <f t="shared" ca="1" si="286"/>
        <v>0</v>
      </c>
      <c r="AG529" s="83">
        <f t="shared" ca="1" si="286"/>
        <v>0</v>
      </c>
      <c r="AH529" s="83">
        <f t="shared" ca="1" si="286"/>
        <v>0</v>
      </c>
      <c r="AI529" s="83">
        <f t="shared" ca="1" si="286"/>
        <v>0</v>
      </c>
      <c r="AJ529" s="83">
        <f t="shared" ca="1" si="286"/>
        <v>0</v>
      </c>
      <c r="AK529" s="83">
        <f t="shared" ca="1" si="286"/>
        <v>0</v>
      </c>
      <c r="AL529" s="83">
        <f t="shared" ca="1" si="286"/>
        <v>0</v>
      </c>
      <c r="AM529" s="83">
        <f t="shared" ca="1" si="286"/>
        <v>0</v>
      </c>
      <c r="AN529" s="83">
        <f t="shared" ca="1" si="286"/>
        <v>0</v>
      </c>
      <c r="AO529" s="83">
        <f t="shared" ca="1" si="286"/>
        <v>0</v>
      </c>
      <c r="AP529" s="83">
        <f t="shared" ca="1" si="286"/>
        <v>0</v>
      </c>
      <c r="AQ529" s="83">
        <f t="shared" ca="1" si="286"/>
        <v>0</v>
      </c>
      <c r="AR529" s="83">
        <f t="shared" ca="1" si="286"/>
        <v>0</v>
      </c>
      <c r="AS529" s="83">
        <f t="shared" ca="1" si="286"/>
        <v>0</v>
      </c>
      <c r="AT529" s="83">
        <f t="shared" ca="1" si="286"/>
        <v>0</v>
      </c>
      <c r="AU529" s="83">
        <f t="shared" ca="1" si="286"/>
        <v>0</v>
      </c>
      <c r="AV529" s="83">
        <f t="shared" ca="1" si="286"/>
        <v>0</v>
      </c>
      <c r="AW529" s="83">
        <f t="shared" ca="1" si="286"/>
        <v>0</v>
      </c>
      <c r="AX529" s="83">
        <f t="shared" ca="1" si="286"/>
        <v>0</v>
      </c>
      <c r="AY529" s="83">
        <f t="shared" ca="1" si="286"/>
        <v>0</v>
      </c>
      <c r="AZ529" s="83">
        <f t="shared" ca="1" si="286"/>
        <v>0</v>
      </c>
      <c r="BA529" s="83">
        <f t="shared" ca="1" si="286"/>
        <v>0</v>
      </c>
      <c r="BB529" s="83">
        <f t="shared" ca="1" si="286"/>
        <v>0</v>
      </c>
      <c r="BC529" s="83">
        <f t="shared" ca="1" si="286"/>
        <v>0</v>
      </c>
      <c r="BD529" s="83">
        <f t="shared" ca="1" si="286"/>
        <v>0</v>
      </c>
      <c r="BE529" s="83">
        <f t="shared" ca="1" si="286"/>
        <v>0</v>
      </c>
      <c r="BF529" s="83">
        <f t="shared" ca="1" si="286"/>
        <v>0</v>
      </c>
      <c r="BG529" s="83">
        <f t="shared" ca="1" si="286"/>
        <v>0</v>
      </c>
      <c r="BH529" s="83">
        <f ca="1">BH528*$C529</f>
        <v>0</v>
      </c>
    </row>
    <row r="530" spans="1:61" x14ac:dyDescent="0.25">
      <c r="A530" s="200" t="s">
        <v>141</v>
      </c>
      <c r="B530" s="200"/>
      <c r="C530" s="147">
        <f>$C$99</f>
        <v>0.115</v>
      </c>
      <c r="G530" s="83">
        <f t="shared" ca="1" si="286"/>
        <v>0</v>
      </c>
      <c r="H530" s="83">
        <f t="shared" ca="1" si="286"/>
        <v>0</v>
      </c>
      <c r="I530" s="83">
        <f t="shared" ca="1" si="286"/>
        <v>0</v>
      </c>
      <c r="J530" s="83">
        <f t="shared" ca="1" si="286"/>
        <v>0</v>
      </c>
      <c r="K530" s="83">
        <f t="shared" ca="1" si="286"/>
        <v>0</v>
      </c>
      <c r="L530" s="83">
        <f t="shared" ca="1" si="286"/>
        <v>0</v>
      </c>
      <c r="M530" s="83">
        <f t="shared" ca="1" si="286"/>
        <v>0</v>
      </c>
      <c r="N530" s="83">
        <f t="shared" ca="1" si="286"/>
        <v>0</v>
      </c>
      <c r="O530" s="83">
        <f t="shared" ca="1" si="286"/>
        <v>0</v>
      </c>
      <c r="P530" s="83">
        <f t="shared" ca="1" si="286"/>
        <v>0</v>
      </c>
      <c r="Q530" s="83">
        <f t="shared" ca="1" si="286"/>
        <v>0</v>
      </c>
      <c r="R530" s="83">
        <f t="shared" ca="1" si="286"/>
        <v>0</v>
      </c>
      <c r="S530" s="83">
        <f t="shared" ca="1" si="286"/>
        <v>0</v>
      </c>
      <c r="T530" s="83">
        <f t="shared" ca="1" si="286"/>
        <v>0</v>
      </c>
      <c r="U530" s="83">
        <f t="shared" ca="1" si="286"/>
        <v>0</v>
      </c>
      <c r="V530" s="83">
        <f t="shared" ca="1" si="286"/>
        <v>0</v>
      </c>
      <c r="W530" s="83">
        <f t="shared" ca="1" si="286"/>
        <v>0</v>
      </c>
      <c r="X530" s="83">
        <f t="shared" ca="1" si="286"/>
        <v>0</v>
      </c>
      <c r="Y530" s="83">
        <f t="shared" ca="1" si="286"/>
        <v>0</v>
      </c>
      <c r="Z530" s="83">
        <f t="shared" ca="1" si="286"/>
        <v>0</v>
      </c>
      <c r="AA530" s="83">
        <f t="shared" ca="1" si="286"/>
        <v>0</v>
      </c>
      <c r="AB530" s="83">
        <f t="shared" ca="1" si="286"/>
        <v>0</v>
      </c>
      <c r="AC530" s="83">
        <f t="shared" ca="1" si="286"/>
        <v>0</v>
      </c>
      <c r="AD530" s="83">
        <f t="shared" ca="1" si="286"/>
        <v>0</v>
      </c>
      <c r="AE530" s="83">
        <f t="shared" ca="1" si="286"/>
        <v>0</v>
      </c>
      <c r="AF530" s="83">
        <f t="shared" ca="1" si="286"/>
        <v>0</v>
      </c>
      <c r="AG530" s="83">
        <f t="shared" ca="1" si="286"/>
        <v>0</v>
      </c>
      <c r="AH530" s="83">
        <f t="shared" ca="1" si="286"/>
        <v>0</v>
      </c>
      <c r="AI530" s="83">
        <f t="shared" ca="1" si="286"/>
        <v>0</v>
      </c>
      <c r="AJ530" s="83">
        <f t="shared" ca="1" si="286"/>
        <v>0</v>
      </c>
      <c r="AK530" s="83">
        <f t="shared" ca="1" si="286"/>
        <v>0</v>
      </c>
      <c r="AL530" s="83">
        <f t="shared" ca="1" si="286"/>
        <v>0</v>
      </c>
      <c r="AM530" s="83">
        <f t="shared" ca="1" si="286"/>
        <v>0</v>
      </c>
      <c r="AN530" s="83">
        <f t="shared" ca="1" si="286"/>
        <v>0</v>
      </c>
      <c r="AO530" s="83">
        <f t="shared" ca="1" si="286"/>
        <v>0</v>
      </c>
      <c r="AP530" s="83">
        <f t="shared" ca="1" si="286"/>
        <v>0</v>
      </c>
      <c r="AQ530" s="83">
        <f t="shared" ca="1" si="286"/>
        <v>0</v>
      </c>
      <c r="AR530" s="83">
        <f t="shared" ca="1" si="286"/>
        <v>0</v>
      </c>
      <c r="AS530" s="83">
        <f t="shared" ca="1" si="286"/>
        <v>0</v>
      </c>
      <c r="AT530" s="83">
        <f t="shared" ca="1" si="286"/>
        <v>0</v>
      </c>
      <c r="AU530" s="83">
        <f t="shared" ca="1" si="286"/>
        <v>0</v>
      </c>
      <c r="AV530" s="83">
        <f t="shared" ca="1" si="286"/>
        <v>0</v>
      </c>
      <c r="AW530" s="83">
        <f t="shared" ca="1" si="286"/>
        <v>0</v>
      </c>
      <c r="AX530" s="83">
        <f t="shared" ca="1" si="286"/>
        <v>0</v>
      </c>
      <c r="AY530" s="83">
        <f t="shared" ca="1" si="286"/>
        <v>0</v>
      </c>
      <c r="AZ530" s="83">
        <f t="shared" ca="1" si="286"/>
        <v>0</v>
      </c>
      <c r="BA530" s="83">
        <f t="shared" ca="1" si="286"/>
        <v>0</v>
      </c>
      <c r="BB530" s="83">
        <f t="shared" ca="1" si="286"/>
        <v>0</v>
      </c>
      <c r="BC530" s="83">
        <f t="shared" ca="1" si="286"/>
        <v>0</v>
      </c>
      <c r="BD530" s="83">
        <f t="shared" ca="1" si="286"/>
        <v>0</v>
      </c>
      <c r="BE530" s="83">
        <f t="shared" ca="1" si="286"/>
        <v>0</v>
      </c>
      <c r="BF530" s="83">
        <f t="shared" ca="1" si="286"/>
        <v>0</v>
      </c>
      <c r="BG530" s="83">
        <f t="shared" ca="1" si="286"/>
        <v>0</v>
      </c>
      <c r="BH530" s="83">
        <f ca="1">BH529*$C530</f>
        <v>0</v>
      </c>
    </row>
    <row r="532" spans="1:61" x14ac:dyDescent="0.25">
      <c r="A532" s="196" t="str">
        <f>A$41</f>
        <v xml:space="preserve">Staff Groups and Other Capital </v>
      </c>
      <c r="B532" s="196"/>
    </row>
    <row r="533" spans="1:61" x14ac:dyDescent="0.25">
      <c r="A533" s="197" t="s">
        <v>132</v>
      </c>
      <c r="B533" s="197"/>
      <c r="G533" s="171">
        <f>G$96</f>
        <v>0.95</v>
      </c>
      <c r="H533" s="171">
        <f t="shared" ref="H533:M533" si="287">H$96</f>
        <v>0.98</v>
      </c>
      <c r="I533" s="171">
        <f t="shared" si="287"/>
        <v>0.96</v>
      </c>
      <c r="J533" s="171">
        <f t="shared" si="287"/>
        <v>0.96</v>
      </c>
      <c r="K533" s="171">
        <f t="shared" si="287"/>
        <v>0.96</v>
      </c>
      <c r="L533" s="171">
        <f t="shared" si="287"/>
        <v>0.96</v>
      </c>
      <c r="M533" s="171">
        <f t="shared" si="287"/>
        <v>0.96</v>
      </c>
      <c r="N533" s="171"/>
    </row>
    <row r="534" spans="1:61" x14ac:dyDescent="0.25">
      <c r="A534" s="197" t="s">
        <v>109</v>
      </c>
      <c r="B534" s="197"/>
      <c r="D534" s="144">
        <f>SUM(G534:N534)</f>
        <v>53.980182353800004</v>
      </c>
      <c r="G534" s="144">
        <f>G$41*G533</f>
        <v>1.989917063</v>
      </c>
      <c r="H534" s="144">
        <f t="shared" ref="H534:N534" si="288">H$41*H533</f>
        <v>2.2657711915999998</v>
      </c>
      <c r="I534" s="144">
        <f t="shared" si="288"/>
        <v>13.244494099199999</v>
      </c>
      <c r="J534" s="144">
        <f t="shared" si="288"/>
        <v>8.64</v>
      </c>
      <c r="K534" s="144">
        <f t="shared" si="288"/>
        <v>9.6</v>
      </c>
      <c r="L534" s="144">
        <f t="shared" si="288"/>
        <v>11.52</v>
      </c>
      <c r="M534" s="144">
        <f t="shared" si="288"/>
        <v>6.72</v>
      </c>
      <c r="N534" s="144">
        <f t="shared" si="288"/>
        <v>0</v>
      </c>
    </row>
    <row r="535" spans="1:61" x14ac:dyDescent="0.25">
      <c r="A535" s="197" t="s">
        <v>110</v>
      </c>
      <c r="B535" s="197"/>
      <c r="G535" s="144">
        <f t="shared" ref="G535:N535" si="289">+F535+G534</f>
        <v>1.989917063</v>
      </c>
      <c r="H535" s="144">
        <f t="shared" si="289"/>
        <v>4.2556882545999999</v>
      </c>
      <c r="I535" s="144">
        <f t="shared" si="289"/>
        <v>17.5001823538</v>
      </c>
      <c r="J535" s="144">
        <f t="shared" si="289"/>
        <v>26.1401823538</v>
      </c>
      <c r="K535" s="144">
        <f t="shared" si="289"/>
        <v>35.740182353800002</v>
      </c>
      <c r="L535" s="144">
        <f t="shared" si="289"/>
        <v>47.260182353800005</v>
      </c>
      <c r="M535" s="144">
        <f t="shared" si="289"/>
        <v>53.980182353800004</v>
      </c>
      <c r="N535" s="144">
        <f t="shared" si="289"/>
        <v>53.980182353800004</v>
      </c>
    </row>
    <row r="536" spans="1:61" x14ac:dyDescent="0.25">
      <c r="A536" s="197"/>
      <c r="B536" s="197"/>
    </row>
    <row r="537" spans="1:61" x14ac:dyDescent="0.25">
      <c r="A537" s="198" t="s">
        <v>111</v>
      </c>
      <c r="B537" s="198"/>
      <c r="G537" s="144">
        <f t="shared" ref="G537:BH537" si="290">F540</f>
        <v>0</v>
      </c>
      <c r="H537" s="144">
        <f t="shared" si="290"/>
        <v>1.916290131669</v>
      </c>
      <c r="I537" s="144">
        <f t="shared" si="290"/>
        <v>4.0246008578488004</v>
      </c>
      <c r="J537" s="144">
        <f t="shared" si="290"/>
        <v>16.621588209958201</v>
      </c>
      <c r="K537" s="144">
        <f t="shared" si="290"/>
        <v>24.294401462867601</v>
      </c>
      <c r="L537" s="144">
        <f t="shared" si="290"/>
        <v>32.572014715777001</v>
      </c>
      <c r="M537" s="144">
        <f t="shared" si="290"/>
        <v>42.3433879686864</v>
      </c>
      <c r="N537" s="144">
        <f t="shared" si="290"/>
        <v>47.0661212215958</v>
      </c>
      <c r="O537" s="144">
        <f t="shared" si="290"/>
        <v>45.068854474505201</v>
      </c>
      <c r="P537" s="144">
        <f t="shared" si="290"/>
        <v>43.071587727414602</v>
      </c>
      <c r="Q537" s="144">
        <f t="shared" si="290"/>
        <v>41.074320980324003</v>
      </c>
      <c r="R537" s="144">
        <f t="shared" si="290"/>
        <v>39.077054233233405</v>
      </c>
      <c r="S537" s="144">
        <f t="shared" si="290"/>
        <v>37.079787486142806</v>
      </c>
      <c r="T537" s="144">
        <f t="shared" si="290"/>
        <v>35.082520739052207</v>
      </c>
      <c r="U537" s="144">
        <f t="shared" si="290"/>
        <v>33.085253991961608</v>
      </c>
      <c r="V537" s="144">
        <f t="shared" si="290"/>
        <v>31.087987244871009</v>
      </c>
      <c r="W537" s="144">
        <f t="shared" si="290"/>
        <v>29.09072049778041</v>
      </c>
      <c r="X537" s="144">
        <f t="shared" si="290"/>
        <v>27.093453750689811</v>
      </c>
      <c r="Y537" s="144">
        <f t="shared" si="290"/>
        <v>25.096187003599212</v>
      </c>
      <c r="Z537" s="144">
        <f t="shared" si="290"/>
        <v>23.098920256508613</v>
      </c>
      <c r="AA537" s="144">
        <f t="shared" si="290"/>
        <v>21.101653509418014</v>
      </c>
      <c r="AB537" s="144">
        <f t="shared" si="290"/>
        <v>19.104386762327415</v>
      </c>
      <c r="AC537" s="144">
        <f t="shared" si="290"/>
        <v>17.107120015236816</v>
      </c>
      <c r="AD537" s="144">
        <f t="shared" si="290"/>
        <v>15.109853268146216</v>
      </c>
      <c r="AE537" s="144">
        <f t="shared" si="290"/>
        <v>13.112586521055615</v>
      </c>
      <c r="AF537" s="144">
        <f t="shared" si="290"/>
        <v>11.115319773965014</v>
      </c>
      <c r="AG537" s="144">
        <f t="shared" si="290"/>
        <v>9.1180530268744135</v>
      </c>
      <c r="AH537" s="144">
        <f t="shared" si="290"/>
        <v>7.1207862797838137</v>
      </c>
      <c r="AI537" s="144">
        <f t="shared" si="290"/>
        <v>5.1235195326932139</v>
      </c>
      <c r="AJ537" s="144">
        <f t="shared" si="290"/>
        <v>3.1262527856026141</v>
      </c>
      <c r="AK537" s="144">
        <f t="shared" si="290"/>
        <v>1.1289860385120141</v>
      </c>
      <c r="AL537" s="144">
        <f t="shared" si="290"/>
        <v>-3.7747582837255322E-15</v>
      </c>
      <c r="AM537" s="144">
        <f t="shared" si="290"/>
        <v>-3.7747582837255322E-15</v>
      </c>
      <c r="AN537" s="144">
        <f t="shared" si="290"/>
        <v>-3.7747582837255322E-15</v>
      </c>
      <c r="AO537" s="144">
        <f t="shared" si="290"/>
        <v>-3.7747582837255322E-15</v>
      </c>
      <c r="AP537" s="144">
        <f t="shared" si="290"/>
        <v>-3.7747582837255322E-15</v>
      </c>
      <c r="AQ537" s="144">
        <f t="shared" si="290"/>
        <v>-3.7747582837255322E-15</v>
      </c>
      <c r="AR537" s="144">
        <f t="shared" si="290"/>
        <v>-3.7747582837255322E-15</v>
      </c>
      <c r="AS537" s="144">
        <f t="shared" si="290"/>
        <v>-3.7747582837255322E-15</v>
      </c>
      <c r="AT537" s="144">
        <f t="shared" si="290"/>
        <v>-3.7747582837255322E-15</v>
      </c>
      <c r="AU537" s="144">
        <f t="shared" si="290"/>
        <v>-3.7747582837255322E-15</v>
      </c>
      <c r="AV537" s="144">
        <f t="shared" si="290"/>
        <v>-3.7747582837255322E-15</v>
      </c>
      <c r="AW537" s="144">
        <f t="shared" si="290"/>
        <v>-3.7747582837255322E-15</v>
      </c>
      <c r="AX537" s="144">
        <f t="shared" si="290"/>
        <v>-3.7747582837255322E-15</v>
      </c>
      <c r="AY537" s="144">
        <f t="shared" si="290"/>
        <v>-3.7747582837255322E-15</v>
      </c>
      <c r="AZ537" s="144">
        <f t="shared" si="290"/>
        <v>-3.7747582837255322E-15</v>
      </c>
      <c r="BA537" s="144">
        <f t="shared" si="290"/>
        <v>-3.7747582837255322E-15</v>
      </c>
      <c r="BB537" s="144">
        <f t="shared" si="290"/>
        <v>-3.7747582837255322E-15</v>
      </c>
      <c r="BC537" s="144">
        <f t="shared" si="290"/>
        <v>-3.7747582837255322E-15</v>
      </c>
      <c r="BD537" s="144">
        <f t="shared" si="290"/>
        <v>-3.7747582837255322E-15</v>
      </c>
      <c r="BE537" s="144">
        <f t="shared" si="290"/>
        <v>-3.7747582837255322E-15</v>
      </c>
      <c r="BF537" s="144">
        <f t="shared" si="290"/>
        <v>-3.7747582837255322E-15</v>
      </c>
      <c r="BG537" s="144">
        <f t="shared" si="290"/>
        <v>-3.7747582837255322E-15</v>
      </c>
      <c r="BH537" s="144">
        <f t="shared" si="290"/>
        <v>-3.7747582837255322E-15</v>
      </c>
      <c r="BI537" s="144"/>
    </row>
    <row r="538" spans="1:61" x14ac:dyDescent="0.25">
      <c r="A538" s="198" t="s">
        <v>112</v>
      </c>
      <c r="B538" s="198"/>
      <c r="D538" s="144">
        <f>SUM(G538:N538)</f>
        <v>53.980182353800004</v>
      </c>
      <c r="E538" s="144"/>
      <c r="F538" s="144"/>
      <c r="G538" s="144">
        <f>G534</f>
        <v>1.989917063</v>
      </c>
      <c r="H538" s="144">
        <f>H534</f>
        <v>2.2657711915999998</v>
      </c>
      <c r="I538" s="144">
        <f>I534</f>
        <v>13.244494099199999</v>
      </c>
      <c r="J538" s="144">
        <f t="shared" ref="J538:BH538" si="291">J534</f>
        <v>8.64</v>
      </c>
      <c r="K538" s="144">
        <f t="shared" si="291"/>
        <v>9.6</v>
      </c>
      <c r="L538" s="144">
        <f t="shared" si="291"/>
        <v>11.52</v>
      </c>
      <c r="M538" s="144">
        <f t="shared" si="291"/>
        <v>6.72</v>
      </c>
      <c r="N538" s="144">
        <f t="shared" si="291"/>
        <v>0</v>
      </c>
      <c r="O538" s="144">
        <f t="shared" si="291"/>
        <v>0</v>
      </c>
      <c r="P538" s="144">
        <f t="shared" si="291"/>
        <v>0</v>
      </c>
      <c r="Q538" s="144">
        <f t="shared" si="291"/>
        <v>0</v>
      </c>
      <c r="R538" s="144">
        <f t="shared" si="291"/>
        <v>0</v>
      </c>
      <c r="S538" s="144">
        <f t="shared" si="291"/>
        <v>0</v>
      </c>
      <c r="T538" s="144">
        <f t="shared" si="291"/>
        <v>0</v>
      </c>
      <c r="U538" s="144">
        <f t="shared" si="291"/>
        <v>0</v>
      </c>
      <c r="V538" s="144">
        <f t="shared" si="291"/>
        <v>0</v>
      </c>
      <c r="W538" s="144">
        <f t="shared" si="291"/>
        <v>0</v>
      </c>
      <c r="X538" s="144">
        <f t="shared" si="291"/>
        <v>0</v>
      </c>
      <c r="Y538" s="144">
        <f t="shared" si="291"/>
        <v>0</v>
      </c>
      <c r="Z538" s="144">
        <f t="shared" si="291"/>
        <v>0</v>
      </c>
      <c r="AA538" s="144">
        <f t="shared" si="291"/>
        <v>0</v>
      </c>
      <c r="AB538" s="144">
        <f t="shared" si="291"/>
        <v>0</v>
      </c>
      <c r="AC538" s="144">
        <f t="shared" si="291"/>
        <v>0</v>
      </c>
      <c r="AD538" s="144">
        <f t="shared" si="291"/>
        <v>0</v>
      </c>
      <c r="AE538" s="144">
        <f t="shared" si="291"/>
        <v>0</v>
      </c>
      <c r="AF538" s="144">
        <f t="shared" si="291"/>
        <v>0</v>
      </c>
      <c r="AG538" s="144">
        <f t="shared" si="291"/>
        <v>0</v>
      </c>
      <c r="AH538" s="144">
        <f t="shared" si="291"/>
        <v>0</v>
      </c>
      <c r="AI538" s="144">
        <f t="shared" si="291"/>
        <v>0</v>
      </c>
      <c r="AJ538" s="144">
        <f t="shared" si="291"/>
        <v>0</v>
      </c>
      <c r="AK538" s="144">
        <f t="shared" si="291"/>
        <v>0</v>
      </c>
      <c r="AL538" s="144">
        <f t="shared" si="291"/>
        <v>0</v>
      </c>
      <c r="AM538" s="144">
        <f t="shared" si="291"/>
        <v>0</v>
      </c>
      <c r="AN538" s="144">
        <f t="shared" si="291"/>
        <v>0</v>
      </c>
      <c r="AO538" s="144">
        <f t="shared" si="291"/>
        <v>0</v>
      </c>
      <c r="AP538" s="144">
        <f t="shared" si="291"/>
        <v>0</v>
      </c>
      <c r="AQ538" s="144">
        <f t="shared" si="291"/>
        <v>0</v>
      </c>
      <c r="AR538" s="144">
        <f t="shared" si="291"/>
        <v>0</v>
      </c>
      <c r="AS538" s="144">
        <f t="shared" si="291"/>
        <v>0</v>
      </c>
      <c r="AT538" s="144">
        <f t="shared" si="291"/>
        <v>0</v>
      </c>
      <c r="AU538" s="144">
        <f t="shared" si="291"/>
        <v>0</v>
      </c>
      <c r="AV538" s="144">
        <f t="shared" si="291"/>
        <v>0</v>
      </c>
      <c r="AW538" s="144">
        <f t="shared" si="291"/>
        <v>0</v>
      </c>
      <c r="AX538" s="144">
        <f t="shared" si="291"/>
        <v>0</v>
      </c>
      <c r="AY538" s="144">
        <f t="shared" si="291"/>
        <v>0</v>
      </c>
      <c r="AZ538" s="144">
        <f t="shared" si="291"/>
        <v>0</v>
      </c>
      <c r="BA538" s="144">
        <f t="shared" si="291"/>
        <v>0</v>
      </c>
      <c r="BB538" s="144">
        <f t="shared" si="291"/>
        <v>0</v>
      </c>
      <c r="BC538" s="144">
        <f t="shared" si="291"/>
        <v>0</v>
      </c>
      <c r="BD538" s="144">
        <f t="shared" si="291"/>
        <v>0</v>
      </c>
      <c r="BE538" s="144">
        <f t="shared" si="291"/>
        <v>0</v>
      </c>
      <c r="BF538" s="144">
        <f t="shared" si="291"/>
        <v>0</v>
      </c>
      <c r="BG538" s="144">
        <f t="shared" si="291"/>
        <v>0</v>
      </c>
      <c r="BH538" s="144">
        <f t="shared" si="291"/>
        <v>0</v>
      </c>
      <c r="BI538" s="144"/>
    </row>
    <row r="539" spans="1:61" x14ac:dyDescent="0.25">
      <c r="A539" s="198" t="s">
        <v>113</v>
      </c>
      <c r="B539" s="198"/>
      <c r="C539" s="147">
        <f>C41</f>
        <v>3.6999999999999998E-2</v>
      </c>
      <c r="D539" s="144">
        <f>SUM(G539:BH539)</f>
        <v>-53.980182353800004</v>
      </c>
      <c r="G539" s="144">
        <f>MAX(-SUM($F534:G534)*$C539,-SUM($F534:G534)-SUM($E539:F539))</f>
        <v>-7.3626931330999998E-2</v>
      </c>
      <c r="H539" s="144">
        <f>MAX(-SUM($F534:H534)*$C539,-SUM($F534:H534)-SUM($E539:G539))</f>
        <v>-0.15746046542019998</v>
      </c>
      <c r="I539" s="144">
        <f>MAX(-SUM($F534:I534)*$C539,-SUM($F534:I534)-SUM($E539:H539))</f>
        <v>-0.64750674709059997</v>
      </c>
      <c r="J539" s="144">
        <f>MAX(-SUM($F534:J534)*$C539,-SUM($F534:J534)-SUM($E539:I539))</f>
        <v>-0.96718674709059993</v>
      </c>
      <c r="K539" s="144">
        <f>MAX(-SUM($F534:K534)*$C539,-SUM($F534:K534)-SUM($E539:J539))</f>
        <v>-1.3223867470905999</v>
      </c>
      <c r="L539" s="144">
        <f>MAX(-SUM($F534:L534)*$C539,-SUM($F534:L534)-SUM($E539:K539))</f>
        <v>-1.7486267470906001</v>
      </c>
      <c r="M539" s="144">
        <f>MAX(-SUM($F534:M534)*$C539,-SUM($F534:M534)-SUM($E539:L539))</f>
        <v>-1.9972667470906</v>
      </c>
      <c r="N539" s="144">
        <f>MAX(-SUM($F534:N534)*$C539,-SUM($F534:N534)-SUM($E539:M539))</f>
        <v>-1.9972667470906</v>
      </c>
      <c r="O539" s="144">
        <f>MAX(-SUM($F534:O534)*$C539,-SUM($F534:O534)-SUM($E539:N539))</f>
        <v>-1.9972667470906</v>
      </c>
      <c r="P539" s="144">
        <f>MAX(-SUM($F534:P534)*$C539,-SUM($F534:P534)-SUM($E539:O539))</f>
        <v>-1.9972667470906</v>
      </c>
      <c r="Q539" s="144">
        <f>MAX(-SUM($F534:Q534)*$C539,-SUM($F534:Q534)-SUM($E539:P539))</f>
        <v>-1.9972667470906</v>
      </c>
      <c r="R539" s="144">
        <f>MAX(-SUM($F534:R534)*$C539,-SUM($F534:R534)-SUM($E539:Q539))</f>
        <v>-1.9972667470906</v>
      </c>
      <c r="S539" s="144">
        <f>MAX(-SUM($F534:S534)*$C539,-SUM($F534:S534)-SUM($E539:R539))</f>
        <v>-1.9972667470906</v>
      </c>
      <c r="T539" s="144">
        <f>MAX(-SUM($F534:T534)*$C539,-SUM($F534:T534)-SUM($E539:S539))</f>
        <v>-1.9972667470906</v>
      </c>
      <c r="U539" s="144">
        <f>MAX(-SUM($F534:U534)*$C539,-SUM($F534:U534)-SUM($E539:T539))</f>
        <v>-1.9972667470906</v>
      </c>
      <c r="V539" s="144">
        <f>MAX(-SUM($F534:V534)*$C539,-SUM($F534:V534)-SUM($E539:U539))</f>
        <v>-1.9972667470906</v>
      </c>
      <c r="W539" s="144">
        <f>MAX(-SUM($F534:W534)*$C539,-SUM($F534:W534)-SUM($E539:V539))</f>
        <v>-1.9972667470906</v>
      </c>
      <c r="X539" s="144">
        <f>MAX(-SUM($F534:X534)*$C539,-SUM($F534:X534)-SUM($E539:W539))</f>
        <v>-1.9972667470906</v>
      </c>
      <c r="Y539" s="144">
        <f>MAX(-SUM($F534:Y534)*$C539,-SUM($F534:Y534)-SUM($E539:X539))</f>
        <v>-1.9972667470906</v>
      </c>
      <c r="Z539" s="144">
        <f>MAX(-SUM($F534:Z534)*$C539,-SUM($F534:Z534)-SUM($E539:Y539))</f>
        <v>-1.9972667470906</v>
      </c>
      <c r="AA539" s="144">
        <f>MAX(-SUM($F534:AA534)*$C539,-SUM($F534:AA534)-SUM($E539:Z539))</f>
        <v>-1.9972667470906</v>
      </c>
      <c r="AB539" s="144">
        <f>MAX(-SUM($F534:AB534)*$C539,-SUM($F534:AB534)-SUM($E539:AA539))</f>
        <v>-1.9972667470906</v>
      </c>
      <c r="AC539" s="144">
        <f>MAX(-SUM($F534:AC534)*$C539,-SUM($F534:AC534)-SUM($E539:AB539))</f>
        <v>-1.9972667470906</v>
      </c>
      <c r="AD539" s="144">
        <f>MAX(-SUM($F534:AD534)*$C539,-SUM($F534:AD534)-SUM($E539:AC539))</f>
        <v>-1.9972667470906</v>
      </c>
      <c r="AE539" s="144">
        <f>MAX(-SUM($F534:AE534)*$C539,-SUM($F534:AE534)-SUM($E539:AD539))</f>
        <v>-1.9972667470906</v>
      </c>
      <c r="AF539" s="144">
        <f>MAX(-SUM($F534:AF534)*$C539,-SUM($F534:AF534)-SUM($E539:AE539))</f>
        <v>-1.9972667470906</v>
      </c>
      <c r="AG539" s="144">
        <f>MAX(-SUM($F534:AG534)*$C539,-SUM($F534:AG534)-SUM($E539:AF539))</f>
        <v>-1.9972667470906</v>
      </c>
      <c r="AH539" s="144">
        <f>MAX(-SUM($F534:AH534)*$C539,-SUM($F534:AH534)-SUM($E539:AG539))</f>
        <v>-1.9972667470906</v>
      </c>
      <c r="AI539" s="144">
        <f>MAX(-SUM($F534:AI534)*$C539,-SUM($F534:AI534)-SUM($E539:AH539))</f>
        <v>-1.9972667470906</v>
      </c>
      <c r="AJ539" s="144">
        <f>MAX(-SUM($F534:AJ534)*$C539,-SUM($F534:AJ534)-SUM($E539:AI539))</f>
        <v>-1.9972667470906</v>
      </c>
      <c r="AK539" s="144">
        <f>MAX(-SUM($F534:AK534)*$C539,-SUM($F534:AK534)-SUM($E539:AJ539))</f>
        <v>-1.1289860385120178</v>
      </c>
      <c r="AL539" s="144">
        <f>MAX(-SUM($F534:AL534)*$C539,-SUM($F534:AL534)-SUM($E539:AK539))</f>
        <v>0</v>
      </c>
      <c r="AM539" s="144">
        <f>MAX(-SUM($F534:AM534)*$C539,-SUM($F534:AM534)-SUM($E539:AL539))</f>
        <v>0</v>
      </c>
      <c r="AN539" s="144">
        <f>MAX(-SUM($F534:AN534)*$C539,-SUM($F534:AN534)-SUM($E539:AM539))</f>
        <v>0</v>
      </c>
      <c r="AO539" s="144">
        <f>MAX(-SUM($F534:AO534)*$C539,-SUM($F534:AO534)-SUM($E539:AN539))</f>
        <v>0</v>
      </c>
      <c r="AP539" s="144">
        <f>MAX(-SUM($F534:AP534)*$C539,-SUM($F534:AP534)-SUM($E539:AO539))</f>
        <v>0</v>
      </c>
      <c r="AQ539" s="144">
        <f>MAX(-SUM($F534:AQ534)*$C539,-SUM($F534:AQ534)-SUM($E539:AP539))</f>
        <v>0</v>
      </c>
      <c r="AR539" s="144">
        <f>MAX(-SUM($F534:AR534)*$C539,-SUM($F534:AR534)-SUM($E539:AQ539))</f>
        <v>0</v>
      </c>
      <c r="AS539" s="144">
        <f>MAX(-SUM($F534:AS534)*$C539,-SUM($F534:AS534)-SUM($E539:AR539))</f>
        <v>0</v>
      </c>
      <c r="AT539" s="144">
        <f>MAX(-SUM($F534:AT534)*$C539,-SUM($F534:AT534)-SUM($E539:AS539))</f>
        <v>0</v>
      </c>
      <c r="AU539" s="144">
        <f>MAX(-SUM($F534:AU534)*$C539,-SUM($F534:AU534)-SUM($E539:AT539))</f>
        <v>0</v>
      </c>
      <c r="AV539" s="144">
        <f>MAX(-SUM($F534:AV534)*$C539,-SUM($F534:AV534)-SUM($E539:AU539))</f>
        <v>0</v>
      </c>
      <c r="AW539" s="144">
        <f>MAX(-SUM($F534:AW534)*$C539,-SUM($F534:AW534)-SUM($E539:AV539))</f>
        <v>0</v>
      </c>
      <c r="AX539" s="144">
        <f>MAX(-SUM($F534:AX534)*$C539,-SUM($F534:AX534)-SUM($E539:AW539))</f>
        <v>0</v>
      </c>
      <c r="AY539" s="144">
        <f>MAX(-SUM($F534:AY534)*$C539,-SUM($F534:AY534)-SUM($E539:AX539))</f>
        <v>0</v>
      </c>
      <c r="AZ539" s="144">
        <f>MAX(-SUM($F534:AZ534)*$C539,-SUM($F534:AZ534)-SUM($E539:AY539))</f>
        <v>0</v>
      </c>
      <c r="BA539" s="144">
        <f>MAX(-SUM($F534:BA534)*$C539,-SUM($F534:BA534)-SUM($E539:AZ539))</f>
        <v>0</v>
      </c>
      <c r="BB539" s="144">
        <f>MAX(-SUM($F534:BB534)*$C539,-SUM($F534:BB534)-SUM($E539:BA539))</f>
        <v>0</v>
      </c>
      <c r="BC539" s="144">
        <f>MAX(-SUM($F534:BC534)*$C539,-SUM($F534:BC534)-SUM($E539:BB539))</f>
        <v>0</v>
      </c>
      <c r="BD539" s="144">
        <f>MAX(-SUM($F534:BD534)*$C539,-SUM($F534:BD534)-SUM($E539:BC539))</f>
        <v>0</v>
      </c>
      <c r="BE539" s="144">
        <f>MAX(-SUM($F534:BE534)*$C539,-SUM($F534:BE534)-SUM($E539:BD539))</f>
        <v>0</v>
      </c>
      <c r="BF539" s="144">
        <f>MAX(-SUM($F534:BF534)*$C539,-SUM($F534:BF534)-SUM($E539:BE539))</f>
        <v>0</v>
      </c>
      <c r="BG539" s="144">
        <f>MAX(-SUM($F534:BG534)*$C539,-SUM($F534:BG534)-SUM($E539:BF539))</f>
        <v>0</v>
      </c>
      <c r="BH539" s="144">
        <f>MAX(-SUM($F534:BH534)*$C539,-SUM($F534:BH534)-SUM($E539:BG539))</f>
        <v>0</v>
      </c>
      <c r="BI539" s="144"/>
    </row>
    <row r="540" spans="1:61" x14ac:dyDescent="0.25">
      <c r="A540" s="199" t="s">
        <v>114</v>
      </c>
      <c r="B540" s="199"/>
      <c r="D540" s="92">
        <f>SUM(D537:D539)</f>
        <v>0</v>
      </c>
      <c r="G540" s="92">
        <f>SUM(G537:G539)</f>
        <v>1.916290131669</v>
      </c>
      <c r="H540" s="92">
        <f>SUM(H537:H539)</f>
        <v>4.0246008578488004</v>
      </c>
      <c r="I540" s="92">
        <f>SUM(I537:I539)</f>
        <v>16.621588209958201</v>
      </c>
      <c r="J540" s="92">
        <f t="shared" ref="J540:BH540" si="292">SUM(J537:J539)</f>
        <v>24.294401462867601</v>
      </c>
      <c r="K540" s="92">
        <f t="shared" si="292"/>
        <v>32.572014715777001</v>
      </c>
      <c r="L540" s="92">
        <f t="shared" si="292"/>
        <v>42.3433879686864</v>
      </c>
      <c r="M540" s="92">
        <f t="shared" si="292"/>
        <v>47.0661212215958</v>
      </c>
      <c r="N540" s="92">
        <f t="shared" si="292"/>
        <v>45.068854474505201</v>
      </c>
      <c r="O540" s="92">
        <f t="shared" si="292"/>
        <v>43.071587727414602</v>
      </c>
      <c r="P540" s="92">
        <f t="shared" si="292"/>
        <v>41.074320980324003</v>
      </c>
      <c r="Q540" s="92">
        <f t="shared" si="292"/>
        <v>39.077054233233405</v>
      </c>
      <c r="R540" s="92">
        <f t="shared" si="292"/>
        <v>37.079787486142806</v>
      </c>
      <c r="S540" s="92">
        <f t="shared" si="292"/>
        <v>35.082520739052207</v>
      </c>
      <c r="T540" s="92">
        <f t="shared" si="292"/>
        <v>33.085253991961608</v>
      </c>
      <c r="U540" s="92">
        <f t="shared" si="292"/>
        <v>31.087987244871009</v>
      </c>
      <c r="V540" s="92">
        <f t="shared" si="292"/>
        <v>29.09072049778041</v>
      </c>
      <c r="W540" s="92">
        <f t="shared" si="292"/>
        <v>27.093453750689811</v>
      </c>
      <c r="X540" s="92">
        <f t="shared" si="292"/>
        <v>25.096187003599212</v>
      </c>
      <c r="Y540" s="92">
        <f t="shared" si="292"/>
        <v>23.098920256508613</v>
      </c>
      <c r="Z540" s="92">
        <f t="shared" si="292"/>
        <v>21.101653509418014</v>
      </c>
      <c r="AA540" s="92">
        <f t="shared" si="292"/>
        <v>19.104386762327415</v>
      </c>
      <c r="AB540" s="92">
        <f t="shared" si="292"/>
        <v>17.107120015236816</v>
      </c>
      <c r="AC540" s="92">
        <f t="shared" si="292"/>
        <v>15.109853268146216</v>
      </c>
      <c r="AD540" s="92">
        <f t="shared" si="292"/>
        <v>13.112586521055615</v>
      </c>
      <c r="AE540" s="92">
        <f t="shared" si="292"/>
        <v>11.115319773965014</v>
      </c>
      <c r="AF540" s="92">
        <f t="shared" si="292"/>
        <v>9.1180530268744135</v>
      </c>
      <c r="AG540" s="92">
        <f t="shared" si="292"/>
        <v>7.1207862797838137</v>
      </c>
      <c r="AH540" s="92">
        <f t="shared" si="292"/>
        <v>5.1235195326932139</v>
      </c>
      <c r="AI540" s="92">
        <f t="shared" si="292"/>
        <v>3.1262527856026141</v>
      </c>
      <c r="AJ540" s="92">
        <f t="shared" si="292"/>
        <v>1.1289860385120141</v>
      </c>
      <c r="AK540" s="92">
        <f t="shared" si="292"/>
        <v>-3.7747582837255322E-15</v>
      </c>
      <c r="AL540" s="92">
        <f t="shared" si="292"/>
        <v>-3.7747582837255322E-15</v>
      </c>
      <c r="AM540" s="92">
        <f t="shared" si="292"/>
        <v>-3.7747582837255322E-15</v>
      </c>
      <c r="AN540" s="92">
        <f t="shared" si="292"/>
        <v>-3.7747582837255322E-15</v>
      </c>
      <c r="AO540" s="92">
        <f t="shared" si="292"/>
        <v>-3.7747582837255322E-15</v>
      </c>
      <c r="AP540" s="92">
        <f t="shared" si="292"/>
        <v>-3.7747582837255322E-15</v>
      </c>
      <c r="AQ540" s="92">
        <f t="shared" si="292"/>
        <v>-3.7747582837255322E-15</v>
      </c>
      <c r="AR540" s="92">
        <f t="shared" si="292"/>
        <v>-3.7747582837255322E-15</v>
      </c>
      <c r="AS540" s="92">
        <f t="shared" si="292"/>
        <v>-3.7747582837255322E-15</v>
      </c>
      <c r="AT540" s="92">
        <f t="shared" si="292"/>
        <v>-3.7747582837255322E-15</v>
      </c>
      <c r="AU540" s="92">
        <f t="shared" si="292"/>
        <v>-3.7747582837255322E-15</v>
      </c>
      <c r="AV540" s="92">
        <f t="shared" si="292"/>
        <v>-3.7747582837255322E-15</v>
      </c>
      <c r="AW540" s="92">
        <f t="shared" si="292"/>
        <v>-3.7747582837255322E-15</v>
      </c>
      <c r="AX540" s="92">
        <f t="shared" si="292"/>
        <v>-3.7747582837255322E-15</v>
      </c>
      <c r="AY540" s="92">
        <f t="shared" si="292"/>
        <v>-3.7747582837255322E-15</v>
      </c>
      <c r="AZ540" s="92">
        <f t="shared" si="292"/>
        <v>-3.7747582837255322E-15</v>
      </c>
      <c r="BA540" s="92">
        <f t="shared" si="292"/>
        <v>-3.7747582837255322E-15</v>
      </c>
      <c r="BB540" s="92">
        <f t="shared" si="292"/>
        <v>-3.7747582837255322E-15</v>
      </c>
      <c r="BC540" s="92">
        <f t="shared" si="292"/>
        <v>-3.7747582837255322E-15</v>
      </c>
      <c r="BD540" s="92">
        <f t="shared" si="292"/>
        <v>-3.7747582837255322E-15</v>
      </c>
      <c r="BE540" s="92">
        <f t="shared" si="292"/>
        <v>-3.7747582837255322E-15</v>
      </c>
      <c r="BF540" s="92">
        <f t="shared" si="292"/>
        <v>-3.7747582837255322E-15</v>
      </c>
      <c r="BG540" s="92">
        <f t="shared" si="292"/>
        <v>-3.7747582837255322E-15</v>
      </c>
      <c r="BH540" s="92">
        <f t="shared" si="292"/>
        <v>-3.7747582837255322E-15</v>
      </c>
    </row>
    <row r="541" spans="1:61" x14ac:dyDescent="0.25">
      <c r="A541" s="197"/>
      <c r="B541" s="197"/>
    </row>
    <row r="542" spans="1:61" x14ac:dyDescent="0.25">
      <c r="A542" s="197" t="s">
        <v>115</v>
      </c>
      <c r="B542" s="197"/>
      <c r="G542" s="83">
        <f>G540</f>
        <v>1.916290131669</v>
      </c>
      <c r="H542" s="83">
        <f>H540</f>
        <v>4.0246008578488004</v>
      </c>
      <c r="I542" s="83">
        <f>I540</f>
        <v>16.621588209958201</v>
      </c>
      <c r="J542" s="83">
        <f>J540</f>
        <v>24.294401462867601</v>
      </c>
      <c r="K542" s="83">
        <f t="shared" ref="K542:BH542" si="293">K540</f>
        <v>32.572014715777001</v>
      </c>
      <c r="L542" s="83">
        <f t="shared" si="293"/>
        <v>42.3433879686864</v>
      </c>
      <c r="M542" s="83">
        <f t="shared" si="293"/>
        <v>47.0661212215958</v>
      </c>
      <c r="N542" s="83">
        <f t="shared" si="293"/>
        <v>45.068854474505201</v>
      </c>
      <c r="O542" s="83">
        <f t="shared" si="293"/>
        <v>43.071587727414602</v>
      </c>
      <c r="P542" s="83">
        <f t="shared" si="293"/>
        <v>41.074320980324003</v>
      </c>
      <c r="Q542" s="83">
        <f t="shared" si="293"/>
        <v>39.077054233233405</v>
      </c>
      <c r="R542" s="83">
        <f t="shared" si="293"/>
        <v>37.079787486142806</v>
      </c>
      <c r="S542" s="83">
        <f t="shared" si="293"/>
        <v>35.082520739052207</v>
      </c>
      <c r="T542" s="83">
        <f t="shared" si="293"/>
        <v>33.085253991961608</v>
      </c>
      <c r="U542" s="83">
        <f t="shared" si="293"/>
        <v>31.087987244871009</v>
      </c>
      <c r="V542" s="83">
        <f t="shared" si="293"/>
        <v>29.09072049778041</v>
      </c>
      <c r="W542" s="83">
        <f t="shared" si="293"/>
        <v>27.093453750689811</v>
      </c>
      <c r="X542" s="83">
        <f t="shared" si="293"/>
        <v>25.096187003599212</v>
      </c>
      <c r="Y542" s="83">
        <f t="shared" si="293"/>
        <v>23.098920256508613</v>
      </c>
      <c r="Z542" s="83">
        <f t="shared" si="293"/>
        <v>21.101653509418014</v>
      </c>
      <c r="AA542" s="83">
        <f t="shared" si="293"/>
        <v>19.104386762327415</v>
      </c>
      <c r="AB542" s="83">
        <f t="shared" si="293"/>
        <v>17.107120015236816</v>
      </c>
      <c r="AC542" s="83">
        <f t="shared" si="293"/>
        <v>15.109853268146216</v>
      </c>
      <c r="AD542" s="83">
        <f t="shared" si="293"/>
        <v>13.112586521055615</v>
      </c>
      <c r="AE542" s="83">
        <f t="shared" si="293"/>
        <v>11.115319773965014</v>
      </c>
      <c r="AF542" s="83">
        <f t="shared" si="293"/>
        <v>9.1180530268744135</v>
      </c>
      <c r="AG542" s="83">
        <f t="shared" si="293"/>
        <v>7.1207862797838137</v>
      </c>
      <c r="AH542" s="83">
        <f t="shared" si="293"/>
        <v>5.1235195326932139</v>
      </c>
      <c r="AI542" s="83">
        <f t="shared" si="293"/>
        <v>3.1262527856026141</v>
      </c>
      <c r="AJ542" s="83">
        <f t="shared" si="293"/>
        <v>1.1289860385120141</v>
      </c>
      <c r="AK542" s="83">
        <f t="shared" si="293"/>
        <v>-3.7747582837255322E-15</v>
      </c>
      <c r="AL542" s="83">
        <f t="shared" si="293"/>
        <v>-3.7747582837255322E-15</v>
      </c>
      <c r="AM542" s="83">
        <f t="shared" si="293"/>
        <v>-3.7747582837255322E-15</v>
      </c>
      <c r="AN542" s="83">
        <f t="shared" si="293"/>
        <v>-3.7747582837255322E-15</v>
      </c>
      <c r="AO542" s="83">
        <f t="shared" si="293"/>
        <v>-3.7747582837255322E-15</v>
      </c>
      <c r="AP542" s="83">
        <f t="shared" si="293"/>
        <v>-3.7747582837255322E-15</v>
      </c>
      <c r="AQ542" s="83">
        <f t="shared" si="293"/>
        <v>-3.7747582837255322E-15</v>
      </c>
      <c r="AR542" s="83">
        <f t="shared" si="293"/>
        <v>-3.7747582837255322E-15</v>
      </c>
      <c r="AS542" s="83">
        <f t="shared" si="293"/>
        <v>-3.7747582837255322E-15</v>
      </c>
      <c r="AT542" s="83">
        <f t="shared" si="293"/>
        <v>-3.7747582837255322E-15</v>
      </c>
      <c r="AU542" s="83">
        <f t="shared" si="293"/>
        <v>-3.7747582837255322E-15</v>
      </c>
      <c r="AV542" s="83">
        <f t="shared" si="293"/>
        <v>-3.7747582837255322E-15</v>
      </c>
      <c r="AW542" s="83">
        <f t="shared" si="293"/>
        <v>-3.7747582837255322E-15</v>
      </c>
      <c r="AX542" s="83">
        <f t="shared" si="293"/>
        <v>-3.7747582837255322E-15</v>
      </c>
      <c r="AY542" s="83">
        <f t="shared" si="293"/>
        <v>-3.7747582837255322E-15</v>
      </c>
      <c r="AZ542" s="83">
        <f t="shared" si="293"/>
        <v>-3.7747582837255322E-15</v>
      </c>
      <c r="BA542" s="83">
        <f t="shared" si="293"/>
        <v>-3.7747582837255322E-15</v>
      </c>
      <c r="BB542" s="83">
        <f t="shared" si="293"/>
        <v>-3.7747582837255322E-15</v>
      </c>
      <c r="BC542" s="83">
        <f t="shared" si="293"/>
        <v>-3.7747582837255322E-15</v>
      </c>
      <c r="BD542" s="83">
        <f t="shared" si="293"/>
        <v>-3.7747582837255322E-15</v>
      </c>
      <c r="BE542" s="83">
        <f t="shared" si="293"/>
        <v>-3.7747582837255322E-15</v>
      </c>
      <c r="BF542" s="83">
        <f t="shared" si="293"/>
        <v>-3.7747582837255322E-15</v>
      </c>
      <c r="BG542" s="83">
        <f t="shared" si="293"/>
        <v>-3.7747582837255322E-15</v>
      </c>
      <c r="BH542" s="83">
        <f t="shared" si="293"/>
        <v>-3.7747582837255322E-15</v>
      </c>
    </row>
    <row r="543" spans="1:61" ht="12" customHeight="1" x14ac:dyDescent="0.25">
      <c r="A543" s="200" t="s">
        <v>133</v>
      </c>
      <c r="B543" s="200"/>
      <c r="C543" s="61">
        <f>$C$97</f>
        <v>2</v>
      </c>
      <c r="D543" s="189"/>
      <c r="G543" s="83">
        <f t="shared" ref="G543:BH543" ca="1" si="294">SUM(OFFSET(G542,0,0,1,-MIN($C543,G$91+1)))/$C543</f>
        <v>0.95814506583449999</v>
      </c>
      <c r="H543" s="83">
        <f t="shared" ca="1" si="294"/>
        <v>2.9704454947589003</v>
      </c>
      <c r="I543" s="83">
        <f t="shared" ca="1" si="294"/>
        <v>10.3230945339035</v>
      </c>
      <c r="J543" s="83">
        <f t="shared" ca="1" si="294"/>
        <v>20.457994836412901</v>
      </c>
      <c r="K543" s="83">
        <f t="shared" ca="1" si="294"/>
        <v>28.433208089322299</v>
      </c>
      <c r="L543" s="83">
        <f t="shared" ca="1" si="294"/>
        <v>37.457701342231701</v>
      </c>
      <c r="M543" s="83">
        <f t="shared" ca="1" si="294"/>
        <v>44.704754595141097</v>
      </c>
      <c r="N543" s="83">
        <f t="shared" ca="1" si="294"/>
        <v>46.067487848050504</v>
      </c>
      <c r="O543" s="83">
        <f t="shared" ca="1" si="294"/>
        <v>44.070221100959898</v>
      </c>
      <c r="P543" s="83">
        <f t="shared" ca="1" si="294"/>
        <v>42.072954353869306</v>
      </c>
      <c r="Q543" s="83">
        <f t="shared" ca="1" si="294"/>
        <v>40.0756876067787</v>
      </c>
      <c r="R543" s="83">
        <f t="shared" ca="1" si="294"/>
        <v>38.078420859688109</v>
      </c>
      <c r="S543" s="83">
        <f t="shared" ca="1" si="294"/>
        <v>36.081154112597503</v>
      </c>
      <c r="T543" s="83">
        <f t="shared" ca="1" si="294"/>
        <v>34.083887365506911</v>
      </c>
      <c r="U543" s="83">
        <f t="shared" ca="1" si="294"/>
        <v>32.086620618416305</v>
      </c>
      <c r="V543" s="83">
        <f t="shared" ca="1" si="294"/>
        <v>30.089353871325709</v>
      </c>
      <c r="W543" s="83">
        <f t="shared" ca="1" si="294"/>
        <v>28.09208712423511</v>
      </c>
      <c r="X543" s="83">
        <f t="shared" ca="1" si="294"/>
        <v>26.094820377144512</v>
      </c>
      <c r="Y543" s="83">
        <f t="shared" ca="1" si="294"/>
        <v>24.097553630053913</v>
      </c>
      <c r="Z543" s="83">
        <f t="shared" ca="1" si="294"/>
        <v>22.100286882963314</v>
      </c>
      <c r="AA543" s="83">
        <f t="shared" ca="1" si="294"/>
        <v>20.103020135872715</v>
      </c>
      <c r="AB543" s="83">
        <f t="shared" ca="1" si="294"/>
        <v>18.105753388782116</v>
      </c>
      <c r="AC543" s="83">
        <f t="shared" ca="1" si="294"/>
        <v>16.108486641691517</v>
      </c>
      <c r="AD543" s="83">
        <f t="shared" ca="1" si="294"/>
        <v>14.111219894600914</v>
      </c>
      <c r="AE543" s="83">
        <f t="shared" ca="1" si="294"/>
        <v>12.113953147510315</v>
      </c>
      <c r="AF543" s="83">
        <f t="shared" ca="1" si="294"/>
        <v>10.116686400419713</v>
      </c>
      <c r="AG543" s="83">
        <f t="shared" ca="1" si="294"/>
        <v>8.1194196533291141</v>
      </c>
      <c r="AH543" s="83">
        <f t="shared" ca="1" si="294"/>
        <v>6.1221529062385134</v>
      </c>
      <c r="AI543" s="83">
        <f t="shared" ca="1" si="294"/>
        <v>4.1248861591479145</v>
      </c>
      <c r="AJ543" s="83">
        <f t="shared" ca="1" si="294"/>
        <v>2.1276194120573142</v>
      </c>
      <c r="AK543" s="83">
        <f t="shared" ca="1" si="294"/>
        <v>0.56449301925600515</v>
      </c>
      <c r="AL543" s="83">
        <f t="shared" ca="1" si="294"/>
        <v>-3.7747582837255322E-15</v>
      </c>
      <c r="AM543" s="83">
        <f t="shared" ca="1" si="294"/>
        <v>-3.7747582837255322E-15</v>
      </c>
      <c r="AN543" s="83">
        <f t="shared" ca="1" si="294"/>
        <v>-3.7747582837255322E-15</v>
      </c>
      <c r="AO543" s="83">
        <f t="shared" ca="1" si="294"/>
        <v>-3.7747582837255322E-15</v>
      </c>
      <c r="AP543" s="83">
        <f t="shared" ca="1" si="294"/>
        <v>-3.7747582837255322E-15</v>
      </c>
      <c r="AQ543" s="83">
        <f t="shared" ca="1" si="294"/>
        <v>-3.7747582837255322E-15</v>
      </c>
      <c r="AR543" s="83">
        <f t="shared" ca="1" si="294"/>
        <v>-3.7747582837255322E-15</v>
      </c>
      <c r="AS543" s="83">
        <f t="shared" ca="1" si="294"/>
        <v>-3.7747582837255322E-15</v>
      </c>
      <c r="AT543" s="83">
        <f t="shared" ca="1" si="294"/>
        <v>-3.7747582837255322E-15</v>
      </c>
      <c r="AU543" s="83">
        <f t="shared" ca="1" si="294"/>
        <v>-3.7747582837255322E-15</v>
      </c>
      <c r="AV543" s="83">
        <f t="shared" ca="1" si="294"/>
        <v>-3.7747582837255322E-15</v>
      </c>
      <c r="AW543" s="83">
        <f t="shared" ca="1" si="294"/>
        <v>-3.7747582837255322E-15</v>
      </c>
      <c r="AX543" s="83">
        <f t="shared" ca="1" si="294"/>
        <v>-3.7747582837255322E-15</v>
      </c>
      <c r="AY543" s="83">
        <f t="shared" ca="1" si="294"/>
        <v>-3.7747582837255322E-15</v>
      </c>
      <c r="AZ543" s="83">
        <f t="shared" ca="1" si="294"/>
        <v>-3.7747582837255322E-15</v>
      </c>
      <c r="BA543" s="83">
        <f t="shared" ca="1" si="294"/>
        <v>-3.7747582837255322E-15</v>
      </c>
      <c r="BB543" s="83">
        <f t="shared" ca="1" si="294"/>
        <v>-3.7747582837255322E-15</v>
      </c>
      <c r="BC543" s="83">
        <f t="shared" ca="1" si="294"/>
        <v>-3.7747582837255322E-15</v>
      </c>
      <c r="BD543" s="83">
        <f t="shared" ca="1" si="294"/>
        <v>-3.7747582837255322E-15</v>
      </c>
      <c r="BE543" s="83">
        <f t="shared" ca="1" si="294"/>
        <v>-3.7747582837255322E-15</v>
      </c>
      <c r="BF543" s="83">
        <f t="shared" ca="1" si="294"/>
        <v>-3.7747582837255322E-15</v>
      </c>
      <c r="BG543" s="83">
        <f t="shared" ca="1" si="294"/>
        <v>-3.7747582837255322E-15</v>
      </c>
      <c r="BH543" s="83">
        <f t="shared" ca="1" si="294"/>
        <v>-3.7747582837255322E-15</v>
      </c>
    </row>
    <row r="544" spans="1:61" ht="12" customHeight="1" x14ac:dyDescent="0.25">
      <c r="A544" s="200" t="s">
        <v>140</v>
      </c>
      <c r="B544" s="200"/>
      <c r="C544" s="147">
        <f>$C$98</f>
        <v>0.46</v>
      </c>
      <c r="G544" s="83">
        <f t="shared" ref="G544:BG545" ca="1" si="295">G543*$C544</f>
        <v>0.44074673028387001</v>
      </c>
      <c r="H544" s="83">
        <f t="shared" ca="1" si="295"/>
        <v>1.3664049275890942</v>
      </c>
      <c r="I544" s="83">
        <f t="shared" ca="1" si="295"/>
        <v>4.7486234855956102</v>
      </c>
      <c r="J544" s="83">
        <f t="shared" ca="1" si="295"/>
        <v>9.4106776247499351</v>
      </c>
      <c r="K544" s="83">
        <f t="shared" ca="1" si="295"/>
        <v>13.079275721088258</v>
      </c>
      <c r="L544" s="83">
        <f t="shared" ca="1" si="295"/>
        <v>17.230542617426583</v>
      </c>
      <c r="M544" s="83">
        <f t="shared" ca="1" si="295"/>
        <v>20.564187113764905</v>
      </c>
      <c r="N544" s="83">
        <f t="shared" ca="1" si="295"/>
        <v>21.191044410103231</v>
      </c>
      <c r="O544" s="83">
        <f t="shared" ca="1" si="295"/>
        <v>20.272301706441553</v>
      </c>
      <c r="P544" s="83">
        <f t="shared" ca="1" si="295"/>
        <v>19.353559002779882</v>
      </c>
      <c r="Q544" s="83">
        <f t="shared" ca="1" si="295"/>
        <v>18.434816299118204</v>
      </c>
      <c r="R544" s="83">
        <f t="shared" ca="1" si="295"/>
        <v>17.516073595456529</v>
      </c>
      <c r="S544" s="83">
        <f t="shared" ca="1" si="295"/>
        <v>16.597330891794851</v>
      </c>
      <c r="T544" s="83">
        <f t="shared" ca="1" si="295"/>
        <v>15.67858818813318</v>
      </c>
      <c r="U544" s="83">
        <f t="shared" ca="1" si="295"/>
        <v>14.759845484471501</v>
      </c>
      <c r="V544" s="83">
        <f t="shared" ca="1" si="295"/>
        <v>13.841102780809827</v>
      </c>
      <c r="W544" s="83">
        <f t="shared" ca="1" si="295"/>
        <v>12.922360077148152</v>
      </c>
      <c r="X544" s="83">
        <f t="shared" ca="1" si="295"/>
        <v>12.003617373486476</v>
      </c>
      <c r="Y544" s="83">
        <f t="shared" ca="1" si="295"/>
        <v>11.084874669824801</v>
      </c>
      <c r="Z544" s="83">
        <f t="shared" ca="1" si="295"/>
        <v>10.166131966163125</v>
      </c>
      <c r="AA544" s="83">
        <f t="shared" ca="1" si="295"/>
        <v>9.24738926250145</v>
      </c>
      <c r="AB544" s="83">
        <f t="shared" ca="1" si="295"/>
        <v>8.3286465588397736</v>
      </c>
      <c r="AC544" s="83">
        <f t="shared" ca="1" si="295"/>
        <v>7.409903855178098</v>
      </c>
      <c r="AD544" s="83">
        <f t="shared" ca="1" si="295"/>
        <v>6.4911611515164207</v>
      </c>
      <c r="AE544" s="83">
        <f t="shared" ca="1" si="295"/>
        <v>5.5724184478547452</v>
      </c>
      <c r="AF544" s="83">
        <f t="shared" ca="1" si="295"/>
        <v>4.6536757441930678</v>
      </c>
      <c r="AG544" s="83">
        <f t="shared" ca="1" si="295"/>
        <v>3.7349330405313927</v>
      </c>
      <c r="AH544" s="83">
        <f t="shared" ca="1" si="295"/>
        <v>2.8161903368697163</v>
      </c>
      <c r="AI544" s="83">
        <f t="shared" ca="1" si="295"/>
        <v>1.8974476332080408</v>
      </c>
      <c r="AJ544" s="83">
        <f t="shared" ca="1" si="295"/>
        <v>0.97870492954636457</v>
      </c>
      <c r="AK544" s="83">
        <f t="shared" ca="1" si="295"/>
        <v>0.2596667888577624</v>
      </c>
      <c r="AL544" s="83">
        <f t="shared" ca="1" si="295"/>
        <v>-1.7363888105137449E-15</v>
      </c>
      <c r="AM544" s="83">
        <f t="shared" ca="1" si="295"/>
        <v>-1.7363888105137449E-15</v>
      </c>
      <c r="AN544" s="83">
        <f t="shared" ca="1" si="295"/>
        <v>-1.7363888105137449E-15</v>
      </c>
      <c r="AO544" s="83">
        <f t="shared" ca="1" si="295"/>
        <v>-1.7363888105137449E-15</v>
      </c>
      <c r="AP544" s="83">
        <f t="shared" ca="1" si="295"/>
        <v>-1.7363888105137449E-15</v>
      </c>
      <c r="AQ544" s="83">
        <f t="shared" ca="1" si="295"/>
        <v>-1.7363888105137449E-15</v>
      </c>
      <c r="AR544" s="83">
        <f t="shared" ca="1" si="295"/>
        <v>-1.7363888105137449E-15</v>
      </c>
      <c r="AS544" s="83">
        <f t="shared" ca="1" si="295"/>
        <v>-1.7363888105137449E-15</v>
      </c>
      <c r="AT544" s="83">
        <f t="shared" ca="1" si="295"/>
        <v>-1.7363888105137449E-15</v>
      </c>
      <c r="AU544" s="83">
        <f t="shared" ca="1" si="295"/>
        <v>-1.7363888105137449E-15</v>
      </c>
      <c r="AV544" s="83">
        <f t="shared" ca="1" si="295"/>
        <v>-1.7363888105137449E-15</v>
      </c>
      <c r="AW544" s="83">
        <f t="shared" ca="1" si="295"/>
        <v>-1.7363888105137449E-15</v>
      </c>
      <c r="AX544" s="83">
        <f t="shared" ca="1" si="295"/>
        <v>-1.7363888105137449E-15</v>
      </c>
      <c r="AY544" s="83">
        <f t="shared" ca="1" si="295"/>
        <v>-1.7363888105137449E-15</v>
      </c>
      <c r="AZ544" s="83">
        <f t="shared" ca="1" si="295"/>
        <v>-1.7363888105137449E-15</v>
      </c>
      <c r="BA544" s="83">
        <f t="shared" ca="1" si="295"/>
        <v>-1.7363888105137449E-15</v>
      </c>
      <c r="BB544" s="83">
        <f t="shared" ca="1" si="295"/>
        <v>-1.7363888105137449E-15</v>
      </c>
      <c r="BC544" s="83">
        <f t="shared" ca="1" si="295"/>
        <v>-1.7363888105137449E-15</v>
      </c>
      <c r="BD544" s="83">
        <f t="shared" ca="1" si="295"/>
        <v>-1.7363888105137449E-15</v>
      </c>
      <c r="BE544" s="83">
        <f t="shared" ca="1" si="295"/>
        <v>-1.7363888105137449E-15</v>
      </c>
      <c r="BF544" s="83">
        <f t="shared" ca="1" si="295"/>
        <v>-1.7363888105137449E-15</v>
      </c>
      <c r="BG544" s="83">
        <f t="shared" ca="1" si="295"/>
        <v>-1.7363888105137449E-15</v>
      </c>
      <c r="BH544" s="83">
        <f ca="1">BH543*$C544</f>
        <v>-1.7363888105137449E-15</v>
      </c>
    </row>
    <row r="545" spans="1:61" x14ac:dyDescent="0.25">
      <c r="A545" s="200" t="s">
        <v>141</v>
      </c>
      <c r="B545" s="200"/>
      <c r="C545" s="147">
        <f>$C$99</f>
        <v>0.115</v>
      </c>
      <c r="G545" s="83">
        <f t="shared" ca="1" si="295"/>
        <v>5.0685873982645055E-2</v>
      </c>
      <c r="H545" s="83">
        <f t="shared" ca="1" si="295"/>
        <v>0.15713656667274584</v>
      </c>
      <c r="I545" s="83">
        <f t="shared" ca="1" si="295"/>
        <v>0.54609170084349523</v>
      </c>
      <c r="J545" s="83">
        <f t="shared" ca="1" si="295"/>
        <v>1.0822279268462425</v>
      </c>
      <c r="K545" s="83">
        <f t="shared" ca="1" si="295"/>
        <v>1.5041167079251498</v>
      </c>
      <c r="L545" s="83">
        <f t="shared" ca="1" si="295"/>
        <v>1.981512401004057</v>
      </c>
      <c r="M545" s="83">
        <f t="shared" ca="1" si="295"/>
        <v>2.3648815180829641</v>
      </c>
      <c r="N545" s="83">
        <f t="shared" ca="1" si="295"/>
        <v>2.4369701071618719</v>
      </c>
      <c r="O545" s="83">
        <f t="shared" ca="1" si="295"/>
        <v>2.3313146962407787</v>
      </c>
      <c r="P545" s="83">
        <f t="shared" ca="1" si="295"/>
        <v>2.2256592853196864</v>
      </c>
      <c r="Q545" s="83">
        <f t="shared" ca="1" si="295"/>
        <v>2.1200038743985936</v>
      </c>
      <c r="R545" s="83">
        <f t="shared" ca="1" si="295"/>
        <v>2.0143484634775009</v>
      </c>
      <c r="S545" s="83">
        <f t="shared" ca="1" si="295"/>
        <v>1.9086930525564079</v>
      </c>
      <c r="T545" s="83">
        <f t="shared" ca="1" si="295"/>
        <v>1.8030376416353158</v>
      </c>
      <c r="U545" s="83">
        <f t="shared" ca="1" si="295"/>
        <v>1.6973822307142228</v>
      </c>
      <c r="V545" s="83">
        <f t="shared" ca="1" si="295"/>
        <v>1.5917268197931302</v>
      </c>
      <c r="W545" s="83">
        <f t="shared" ca="1" si="295"/>
        <v>1.4860714088720375</v>
      </c>
      <c r="X545" s="83">
        <f t="shared" ca="1" si="295"/>
        <v>1.3804159979509447</v>
      </c>
      <c r="Y545" s="83">
        <f t="shared" ca="1" si="295"/>
        <v>1.2747605870298522</v>
      </c>
      <c r="Z545" s="83">
        <f t="shared" ca="1" si="295"/>
        <v>1.1691051761087594</v>
      </c>
      <c r="AA545" s="83">
        <f t="shared" ca="1" si="295"/>
        <v>1.0634497651876669</v>
      </c>
      <c r="AB545" s="83">
        <f t="shared" ca="1" si="295"/>
        <v>0.957794354266574</v>
      </c>
      <c r="AC545" s="83">
        <f t="shared" ca="1" si="295"/>
        <v>0.85213894334548135</v>
      </c>
      <c r="AD545" s="83">
        <f t="shared" ca="1" si="295"/>
        <v>0.74648353242438836</v>
      </c>
      <c r="AE545" s="83">
        <f t="shared" ca="1" si="295"/>
        <v>0.64082812150329571</v>
      </c>
      <c r="AF545" s="83">
        <f t="shared" ca="1" si="295"/>
        <v>0.53517271058220284</v>
      </c>
      <c r="AG545" s="83">
        <f t="shared" ca="1" si="295"/>
        <v>0.42951729966111019</v>
      </c>
      <c r="AH545" s="83">
        <f t="shared" ca="1" si="295"/>
        <v>0.32386188874001737</v>
      </c>
      <c r="AI545" s="83">
        <f t="shared" ca="1" si="295"/>
        <v>0.21820647781892469</v>
      </c>
      <c r="AJ545" s="83">
        <f t="shared" ca="1" si="295"/>
        <v>0.11255106689783193</v>
      </c>
      <c r="AK545" s="83">
        <f t="shared" ca="1" si="295"/>
        <v>2.9861680718642678E-2</v>
      </c>
      <c r="AL545" s="83">
        <f t="shared" ca="1" si="295"/>
        <v>-1.9968471320908068E-16</v>
      </c>
      <c r="AM545" s="83">
        <f t="shared" ca="1" si="295"/>
        <v>-1.9968471320908068E-16</v>
      </c>
      <c r="AN545" s="83">
        <f t="shared" ca="1" si="295"/>
        <v>-1.9968471320908068E-16</v>
      </c>
      <c r="AO545" s="83">
        <f t="shared" ca="1" si="295"/>
        <v>-1.9968471320908068E-16</v>
      </c>
      <c r="AP545" s="83">
        <f t="shared" ca="1" si="295"/>
        <v>-1.9968471320908068E-16</v>
      </c>
      <c r="AQ545" s="83">
        <f t="shared" ca="1" si="295"/>
        <v>-1.9968471320908068E-16</v>
      </c>
      <c r="AR545" s="83">
        <f t="shared" ca="1" si="295"/>
        <v>-1.9968471320908068E-16</v>
      </c>
      <c r="AS545" s="83">
        <f t="shared" ca="1" si="295"/>
        <v>-1.9968471320908068E-16</v>
      </c>
      <c r="AT545" s="83">
        <f t="shared" ca="1" si="295"/>
        <v>-1.9968471320908068E-16</v>
      </c>
      <c r="AU545" s="83">
        <f t="shared" ca="1" si="295"/>
        <v>-1.9968471320908068E-16</v>
      </c>
      <c r="AV545" s="83">
        <f t="shared" ca="1" si="295"/>
        <v>-1.9968471320908068E-16</v>
      </c>
      <c r="AW545" s="83">
        <f t="shared" ca="1" si="295"/>
        <v>-1.9968471320908068E-16</v>
      </c>
      <c r="AX545" s="83">
        <f t="shared" ca="1" si="295"/>
        <v>-1.9968471320908068E-16</v>
      </c>
      <c r="AY545" s="83">
        <f t="shared" ca="1" si="295"/>
        <v>-1.9968471320908068E-16</v>
      </c>
      <c r="AZ545" s="83">
        <f t="shared" ca="1" si="295"/>
        <v>-1.9968471320908068E-16</v>
      </c>
      <c r="BA545" s="83">
        <f t="shared" ca="1" si="295"/>
        <v>-1.9968471320908068E-16</v>
      </c>
      <c r="BB545" s="83">
        <f t="shared" ca="1" si="295"/>
        <v>-1.9968471320908068E-16</v>
      </c>
      <c r="BC545" s="83">
        <f t="shared" ca="1" si="295"/>
        <v>-1.9968471320908068E-16</v>
      </c>
      <c r="BD545" s="83">
        <f t="shared" ca="1" si="295"/>
        <v>-1.9968471320908068E-16</v>
      </c>
      <c r="BE545" s="83">
        <f t="shared" ca="1" si="295"/>
        <v>-1.9968471320908068E-16</v>
      </c>
      <c r="BF545" s="83">
        <f t="shared" ca="1" si="295"/>
        <v>-1.9968471320908068E-16</v>
      </c>
      <c r="BG545" s="83">
        <f t="shared" ca="1" si="295"/>
        <v>-1.9968471320908068E-16</v>
      </c>
      <c r="BH545" s="83">
        <f ca="1">BH544*$C545</f>
        <v>-1.9968471320908068E-16</v>
      </c>
    </row>
    <row r="548" spans="1:61" s="188" customFormat="1" ht="15.6" x14ac:dyDescent="0.3">
      <c r="A548" s="187" t="s">
        <v>62</v>
      </c>
      <c r="B548" s="187"/>
    </row>
    <row r="550" spans="1:61" ht="15.6" x14ac:dyDescent="0.3">
      <c r="A550" s="142" t="s">
        <v>82</v>
      </c>
      <c r="B550" s="142"/>
    </row>
    <row r="551" spans="1:61" x14ac:dyDescent="0.25">
      <c r="A551" s="83" t="s">
        <v>132</v>
      </c>
      <c r="G551" s="143"/>
      <c r="H551" s="143"/>
      <c r="I551" s="143"/>
      <c r="J551" s="143"/>
      <c r="K551" s="143"/>
      <c r="L551" s="143"/>
      <c r="M551" s="143"/>
      <c r="N551" s="143"/>
    </row>
    <row r="552" spans="1:61" x14ac:dyDescent="0.25">
      <c r="A552" s="83" t="s">
        <v>109</v>
      </c>
      <c r="D552" s="144">
        <f>SUM(G552:N552)</f>
        <v>1160.9112407713999</v>
      </c>
      <c r="G552" s="144">
        <f>G567+G687+G702+G762+G777</f>
        <v>217.099068934</v>
      </c>
      <c r="H552" s="144">
        <f t="shared" ref="H552:N552" si="296">H567+H687+H702+H762+H777</f>
        <v>136.44911321019998</v>
      </c>
      <c r="I552" s="144">
        <f t="shared" si="296"/>
        <v>149.281089984</v>
      </c>
      <c r="J552" s="144">
        <f t="shared" si="296"/>
        <v>196.80850993920001</v>
      </c>
      <c r="K552" s="144">
        <f t="shared" si="296"/>
        <v>134.39999999999998</v>
      </c>
      <c r="L552" s="144">
        <f t="shared" si="296"/>
        <v>163.67345870400001</v>
      </c>
      <c r="M552" s="144">
        <f t="shared" si="296"/>
        <v>163.19999999999999</v>
      </c>
      <c r="N552" s="144">
        <f t="shared" si="296"/>
        <v>0</v>
      </c>
    </row>
    <row r="553" spans="1:61" x14ac:dyDescent="0.25">
      <c r="A553" s="83" t="s">
        <v>110</v>
      </c>
      <c r="G553" s="144">
        <f t="shared" ref="G553:N553" si="297">+F553+G552</f>
        <v>217.099068934</v>
      </c>
      <c r="H553" s="144">
        <f t="shared" si="297"/>
        <v>353.54818214419998</v>
      </c>
      <c r="I553" s="144">
        <f t="shared" si="297"/>
        <v>502.82927212819999</v>
      </c>
      <c r="J553" s="144">
        <f t="shared" si="297"/>
        <v>699.63778206739994</v>
      </c>
      <c r="K553" s="144">
        <f t="shared" si="297"/>
        <v>834.03778206739992</v>
      </c>
      <c r="L553" s="144">
        <f t="shared" si="297"/>
        <v>997.71124077139996</v>
      </c>
      <c r="M553" s="144">
        <f t="shared" si="297"/>
        <v>1160.9112407713999</v>
      </c>
      <c r="N553" s="144">
        <f t="shared" si="297"/>
        <v>1160.9112407713999</v>
      </c>
    </row>
    <row r="555" spans="1:61" x14ac:dyDescent="0.25">
      <c r="A555" s="146" t="s">
        <v>111</v>
      </c>
      <c r="B555" s="146"/>
      <c r="G555" s="144">
        <f t="shared" ref="G555:BH555" si="298">F558</f>
        <v>0</v>
      </c>
      <c r="H555" s="144">
        <f t="shared" si="298"/>
        <v>210.58609686598001</v>
      </c>
      <c r="I555" s="144">
        <f t="shared" si="298"/>
        <v>336.42876461185398</v>
      </c>
      <c r="J555" s="144">
        <f t="shared" si="298"/>
        <v>470.624976432008</v>
      </c>
      <c r="K555" s="144">
        <f t="shared" si="298"/>
        <v>646.44435290918602</v>
      </c>
      <c r="L555" s="144">
        <f t="shared" si="298"/>
        <v>755.82321944716398</v>
      </c>
      <c r="M555" s="144">
        <f t="shared" si="298"/>
        <v>889.56534092802201</v>
      </c>
      <c r="N555" s="144">
        <f t="shared" si="298"/>
        <v>1017.93800370488</v>
      </c>
      <c r="O555" s="144">
        <f t="shared" si="298"/>
        <v>983.11066648173801</v>
      </c>
      <c r="P555" s="144">
        <f t="shared" si="298"/>
        <v>948.28332925859604</v>
      </c>
      <c r="Q555" s="144">
        <f t="shared" si="298"/>
        <v>913.45599203545407</v>
      </c>
      <c r="R555" s="144">
        <f t="shared" si="298"/>
        <v>878.62865481231211</v>
      </c>
      <c r="S555" s="144">
        <f t="shared" si="298"/>
        <v>843.80131758917014</v>
      </c>
      <c r="T555" s="144">
        <f t="shared" si="298"/>
        <v>808.97398036602817</v>
      </c>
      <c r="U555" s="144">
        <f t="shared" si="298"/>
        <v>774.14664314288621</v>
      </c>
      <c r="V555" s="144">
        <f t="shared" si="298"/>
        <v>739.31930591974424</v>
      </c>
      <c r="W555" s="144">
        <f t="shared" si="298"/>
        <v>704.49196869660227</v>
      </c>
      <c r="X555" s="144">
        <f t="shared" si="298"/>
        <v>669.6646314734603</v>
      </c>
      <c r="Y555" s="144">
        <f t="shared" si="298"/>
        <v>634.83729425031834</v>
      </c>
      <c r="Z555" s="144">
        <f t="shared" si="298"/>
        <v>600.00995702717637</v>
      </c>
      <c r="AA555" s="144">
        <f t="shared" si="298"/>
        <v>565.1826198040344</v>
      </c>
      <c r="AB555" s="144">
        <f t="shared" si="298"/>
        <v>530.35528258089244</v>
      </c>
      <c r="AC555" s="144">
        <f t="shared" si="298"/>
        <v>495.52794535775047</v>
      </c>
      <c r="AD555" s="144">
        <f t="shared" si="298"/>
        <v>460.7006081346085</v>
      </c>
      <c r="AE555" s="144">
        <f t="shared" si="298"/>
        <v>425.87327091146653</v>
      </c>
      <c r="AF555" s="144">
        <f t="shared" si="298"/>
        <v>391.04593368832457</v>
      </c>
      <c r="AG555" s="144">
        <f t="shared" si="298"/>
        <v>356.2185964651826</v>
      </c>
      <c r="AH555" s="144">
        <f t="shared" si="298"/>
        <v>321.39125924204063</v>
      </c>
      <c r="AI555" s="144">
        <f t="shared" si="298"/>
        <v>286.56392201889867</v>
      </c>
      <c r="AJ555" s="144">
        <f t="shared" si="298"/>
        <v>251.73658479575667</v>
      </c>
      <c r="AK555" s="144">
        <f t="shared" si="298"/>
        <v>216.90924757261467</v>
      </c>
      <c r="AL555" s="144">
        <f t="shared" si="298"/>
        <v>182.08191034947268</v>
      </c>
      <c r="AM555" s="144">
        <f t="shared" si="298"/>
        <v>147.25457312633068</v>
      </c>
      <c r="AN555" s="144">
        <f t="shared" si="298"/>
        <v>112.42723590318869</v>
      </c>
      <c r="AO555" s="144">
        <f t="shared" si="298"/>
        <v>78.849143600690724</v>
      </c>
      <c r="AP555" s="144">
        <f t="shared" si="298"/>
        <v>46.395174564636733</v>
      </c>
      <c r="AQ555" s="144">
        <f t="shared" si="298"/>
        <v>18.179868983494792</v>
      </c>
      <c r="AR555" s="144">
        <f t="shared" si="298"/>
        <v>3.026315109742777</v>
      </c>
      <c r="AS555" s="144">
        <f t="shared" si="298"/>
        <v>7.4074080202990444E-13</v>
      </c>
      <c r="AT555" s="144">
        <f t="shared" si="298"/>
        <v>7.4074080202990444E-13</v>
      </c>
      <c r="AU555" s="144">
        <f t="shared" si="298"/>
        <v>7.4074080202990444E-13</v>
      </c>
      <c r="AV555" s="144">
        <f t="shared" si="298"/>
        <v>7.4074080202990444E-13</v>
      </c>
      <c r="AW555" s="144">
        <f t="shared" si="298"/>
        <v>7.4074080202990444E-13</v>
      </c>
      <c r="AX555" s="144">
        <f t="shared" si="298"/>
        <v>7.4074080202990444E-13</v>
      </c>
      <c r="AY555" s="144">
        <f t="shared" si="298"/>
        <v>7.4074080202990444E-13</v>
      </c>
      <c r="AZ555" s="144">
        <f t="shared" si="298"/>
        <v>7.4074080202990444E-13</v>
      </c>
      <c r="BA555" s="144">
        <f t="shared" si="298"/>
        <v>7.4074080202990444E-13</v>
      </c>
      <c r="BB555" s="144">
        <f t="shared" si="298"/>
        <v>7.4074080202990444E-13</v>
      </c>
      <c r="BC555" s="144">
        <f t="shared" si="298"/>
        <v>7.4074080202990444E-13</v>
      </c>
      <c r="BD555" s="144">
        <f t="shared" si="298"/>
        <v>7.4074080202990444E-13</v>
      </c>
      <c r="BE555" s="144">
        <f t="shared" si="298"/>
        <v>7.4074080202990444E-13</v>
      </c>
      <c r="BF555" s="144">
        <f t="shared" si="298"/>
        <v>7.4074080202990444E-13</v>
      </c>
      <c r="BG555" s="144">
        <f t="shared" si="298"/>
        <v>7.4074080202990444E-13</v>
      </c>
      <c r="BH555" s="144">
        <f t="shared" si="298"/>
        <v>7.4074080202990444E-13</v>
      </c>
      <c r="BI555" s="144"/>
    </row>
    <row r="556" spans="1:61" ht="12" customHeight="1" x14ac:dyDescent="0.25">
      <c r="A556" s="146" t="s">
        <v>112</v>
      </c>
      <c r="B556" s="146"/>
      <c r="D556" s="144">
        <f>SUM(G556:N556)</f>
        <v>1160.9112407713999</v>
      </c>
      <c r="E556" s="144"/>
      <c r="F556" s="144"/>
      <c r="G556" s="144">
        <f>G552</f>
        <v>217.099068934</v>
      </c>
      <c r="H556" s="144">
        <f>H552</f>
        <v>136.44911321019998</v>
      </c>
      <c r="I556" s="144">
        <f>I552</f>
        <v>149.281089984</v>
      </c>
      <c r="J556" s="144">
        <f t="shared" ref="J556:BH556" si="299">J552</f>
        <v>196.80850993920001</v>
      </c>
      <c r="K556" s="144">
        <f t="shared" si="299"/>
        <v>134.39999999999998</v>
      </c>
      <c r="L556" s="144">
        <f t="shared" si="299"/>
        <v>163.67345870400001</v>
      </c>
      <c r="M556" s="144">
        <f t="shared" si="299"/>
        <v>163.19999999999999</v>
      </c>
      <c r="N556" s="144">
        <f t="shared" si="299"/>
        <v>0</v>
      </c>
      <c r="O556" s="144">
        <f t="shared" si="299"/>
        <v>0</v>
      </c>
      <c r="P556" s="144">
        <f t="shared" si="299"/>
        <v>0</v>
      </c>
      <c r="Q556" s="144">
        <f t="shared" si="299"/>
        <v>0</v>
      </c>
      <c r="R556" s="144">
        <f t="shared" si="299"/>
        <v>0</v>
      </c>
      <c r="S556" s="144">
        <f t="shared" si="299"/>
        <v>0</v>
      </c>
      <c r="T556" s="144">
        <f t="shared" si="299"/>
        <v>0</v>
      </c>
      <c r="U556" s="144">
        <f t="shared" si="299"/>
        <v>0</v>
      </c>
      <c r="V556" s="144">
        <f t="shared" si="299"/>
        <v>0</v>
      </c>
      <c r="W556" s="144">
        <f t="shared" si="299"/>
        <v>0</v>
      </c>
      <c r="X556" s="144">
        <f t="shared" si="299"/>
        <v>0</v>
      </c>
      <c r="Y556" s="144">
        <f t="shared" si="299"/>
        <v>0</v>
      </c>
      <c r="Z556" s="144">
        <f t="shared" si="299"/>
        <v>0</v>
      </c>
      <c r="AA556" s="144">
        <f t="shared" si="299"/>
        <v>0</v>
      </c>
      <c r="AB556" s="144">
        <f t="shared" si="299"/>
        <v>0</v>
      </c>
      <c r="AC556" s="144">
        <f t="shared" si="299"/>
        <v>0</v>
      </c>
      <c r="AD556" s="144">
        <f t="shared" si="299"/>
        <v>0</v>
      </c>
      <c r="AE556" s="144">
        <f t="shared" si="299"/>
        <v>0</v>
      </c>
      <c r="AF556" s="144">
        <f t="shared" si="299"/>
        <v>0</v>
      </c>
      <c r="AG556" s="144">
        <f t="shared" si="299"/>
        <v>0</v>
      </c>
      <c r="AH556" s="144">
        <f t="shared" si="299"/>
        <v>0</v>
      </c>
      <c r="AI556" s="144">
        <f t="shared" si="299"/>
        <v>0</v>
      </c>
      <c r="AJ556" s="144">
        <f t="shared" si="299"/>
        <v>0</v>
      </c>
      <c r="AK556" s="144">
        <f t="shared" si="299"/>
        <v>0</v>
      </c>
      <c r="AL556" s="144">
        <f t="shared" si="299"/>
        <v>0</v>
      </c>
      <c r="AM556" s="144">
        <f t="shared" si="299"/>
        <v>0</v>
      </c>
      <c r="AN556" s="144">
        <f t="shared" si="299"/>
        <v>0</v>
      </c>
      <c r="AO556" s="144">
        <f t="shared" si="299"/>
        <v>0</v>
      </c>
      <c r="AP556" s="144">
        <f t="shared" si="299"/>
        <v>0</v>
      </c>
      <c r="AQ556" s="144">
        <f t="shared" si="299"/>
        <v>0</v>
      </c>
      <c r="AR556" s="144">
        <f t="shared" si="299"/>
        <v>0</v>
      </c>
      <c r="AS556" s="144">
        <f t="shared" si="299"/>
        <v>0</v>
      </c>
      <c r="AT556" s="144">
        <f t="shared" si="299"/>
        <v>0</v>
      </c>
      <c r="AU556" s="144">
        <f t="shared" si="299"/>
        <v>0</v>
      </c>
      <c r="AV556" s="144">
        <f t="shared" si="299"/>
        <v>0</v>
      </c>
      <c r="AW556" s="144">
        <f t="shared" si="299"/>
        <v>0</v>
      </c>
      <c r="AX556" s="144">
        <f t="shared" si="299"/>
        <v>0</v>
      </c>
      <c r="AY556" s="144">
        <f t="shared" si="299"/>
        <v>0</v>
      </c>
      <c r="AZ556" s="144">
        <f t="shared" si="299"/>
        <v>0</v>
      </c>
      <c r="BA556" s="144">
        <f t="shared" si="299"/>
        <v>0</v>
      </c>
      <c r="BB556" s="144">
        <f t="shared" si="299"/>
        <v>0</v>
      </c>
      <c r="BC556" s="144">
        <f t="shared" si="299"/>
        <v>0</v>
      </c>
      <c r="BD556" s="144">
        <f t="shared" si="299"/>
        <v>0</v>
      </c>
      <c r="BE556" s="144">
        <f t="shared" si="299"/>
        <v>0</v>
      </c>
      <c r="BF556" s="144">
        <f t="shared" si="299"/>
        <v>0</v>
      </c>
      <c r="BG556" s="144">
        <f t="shared" si="299"/>
        <v>0</v>
      </c>
      <c r="BH556" s="144">
        <f t="shared" si="299"/>
        <v>0</v>
      </c>
      <c r="BI556" s="144"/>
    </row>
    <row r="557" spans="1:61" x14ac:dyDescent="0.25">
      <c r="A557" s="146" t="s">
        <v>113</v>
      </c>
      <c r="B557" s="146"/>
      <c r="C557" s="147"/>
      <c r="D557" s="144">
        <f>SUM(G557:BH557)</f>
        <v>-1160.9112407713994</v>
      </c>
      <c r="G557" s="144">
        <f>G572+G692+G707+G767+G782</f>
        <v>-6.5129720680200016</v>
      </c>
      <c r="H557" s="144">
        <f t="shared" ref="H557:BH557" si="300">H572+H692+H707+H767+H782</f>
        <v>-10.606445464326001</v>
      </c>
      <c r="I557" s="144">
        <f t="shared" si="300"/>
        <v>-15.084878163846</v>
      </c>
      <c r="J557" s="144">
        <f t="shared" si="300"/>
        <v>-20.989133462022</v>
      </c>
      <c r="K557" s="144">
        <f t="shared" si="300"/>
        <v>-25.021133462022004</v>
      </c>
      <c r="L557" s="144">
        <f t="shared" si="300"/>
        <v>-29.931337223142002</v>
      </c>
      <c r="M557" s="144">
        <f t="shared" si="300"/>
        <v>-34.827337223141996</v>
      </c>
      <c r="N557" s="144">
        <f t="shared" si="300"/>
        <v>-34.827337223141996</v>
      </c>
      <c r="O557" s="144">
        <f t="shared" si="300"/>
        <v>-34.827337223141996</v>
      </c>
      <c r="P557" s="144">
        <f t="shared" si="300"/>
        <v>-34.827337223141996</v>
      </c>
      <c r="Q557" s="144">
        <f t="shared" si="300"/>
        <v>-34.827337223141996</v>
      </c>
      <c r="R557" s="144">
        <f t="shared" si="300"/>
        <v>-34.827337223141996</v>
      </c>
      <c r="S557" s="144">
        <f t="shared" si="300"/>
        <v>-34.827337223141996</v>
      </c>
      <c r="T557" s="144">
        <f t="shared" si="300"/>
        <v>-34.827337223141996</v>
      </c>
      <c r="U557" s="144">
        <f t="shared" si="300"/>
        <v>-34.827337223141996</v>
      </c>
      <c r="V557" s="144">
        <f t="shared" si="300"/>
        <v>-34.827337223141996</v>
      </c>
      <c r="W557" s="144">
        <f t="shared" si="300"/>
        <v>-34.827337223141996</v>
      </c>
      <c r="X557" s="144">
        <f t="shared" si="300"/>
        <v>-34.827337223141996</v>
      </c>
      <c r="Y557" s="144">
        <f t="shared" si="300"/>
        <v>-34.827337223141996</v>
      </c>
      <c r="Z557" s="144">
        <f t="shared" si="300"/>
        <v>-34.827337223141996</v>
      </c>
      <c r="AA557" s="144">
        <f t="shared" si="300"/>
        <v>-34.827337223141996</v>
      </c>
      <c r="AB557" s="144">
        <f t="shared" si="300"/>
        <v>-34.827337223141996</v>
      </c>
      <c r="AC557" s="144">
        <f t="shared" si="300"/>
        <v>-34.827337223141996</v>
      </c>
      <c r="AD557" s="144">
        <f t="shared" si="300"/>
        <v>-34.827337223141996</v>
      </c>
      <c r="AE557" s="144">
        <f t="shared" si="300"/>
        <v>-34.827337223141996</v>
      </c>
      <c r="AF557" s="144">
        <f t="shared" si="300"/>
        <v>-34.827337223141996</v>
      </c>
      <c r="AG557" s="144">
        <f t="shared" si="300"/>
        <v>-34.827337223141996</v>
      </c>
      <c r="AH557" s="144">
        <f t="shared" si="300"/>
        <v>-34.827337223141996</v>
      </c>
      <c r="AI557" s="144">
        <f t="shared" si="300"/>
        <v>-34.827337223141996</v>
      </c>
      <c r="AJ557" s="144">
        <f t="shared" si="300"/>
        <v>-34.827337223141996</v>
      </c>
      <c r="AK557" s="144">
        <f t="shared" si="300"/>
        <v>-34.827337223141996</v>
      </c>
      <c r="AL557" s="144">
        <f t="shared" si="300"/>
        <v>-34.827337223141996</v>
      </c>
      <c r="AM557" s="144">
        <f t="shared" si="300"/>
        <v>-34.827337223141996</v>
      </c>
      <c r="AN557" s="144">
        <f t="shared" si="300"/>
        <v>-33.578092302497971</v>
      </c>
      <c r="AO557" s="144">
        <f t="shared" si="300"/>
        <v>-32.453969036053991</v>
      </c>
      <c r="AP557" s="144">
        <f t="shared" si="300"/>
        <v>-28.215305581141941</v>
      </c>
      <c r="AQ557" s="144">
        <f t="shared" si="300"/>
        <v>-15.153553873752015</v>
      </c>
      <c r="AR557" s="144">
        <f t="shared" si="300"/>
        <v>-3.0263151097420362</v>
      </c>
      <c r="AS557" s="144">
        <f t="shared" si="300"/>
        <v>0</v>
      </c>
      <c r="AT557" s="144">
        <f t="shared" si="300"/>
        <v>0</v>
      </c>
      <c r="AU557" s="144">
        <f t="shared" si="300"/>
        <v>0</v>
      </c>
      <c r="AV557" s="144">
        <f t="shared" si="300"/>
        <v>0</v>
      </c>
      <c r="AW557" s="144">
        <f t="shared" si="300"/>
        <v>0</v>
      </c>
      <c r="AX557" s="144">
        <f t="shared" si="300"/>
        <v>0</v>
      </c>
      <c r="AY557" s="144">
        <f t="shared" si="300"/>
        <v>0</v>
      </c>
      <c r="AZ557" s="144">
        <f t="shared" si="300"/>
        <v>0</v>
      </c>
      <c r="BA557" s="144">
        <f t="shared" si="300"/>
        <v>0</v>
      </c>
      <c r="BB557" s="144">
        <f t="shared" si="300"/>
        <v>0</v>
      </c>
      <c r="BC557" s="144">
        <f t="shared" si="300"/>
        <v>0</v>
      </c>
      <c r="BD557" s="144">
        <f t="shared" si="300"/>
        <v>0</v>
      </c>
      <c r="BE557" s="144">
        <f t="shared" si="300"/>
        <v>0</v>
      </c>
      <c r="BF557" s="144">
        <f t="shared" si="300"/>
        <v>0</v>
      </c>
      <c r="BG557" s="144">
        <f t="shared" si="300"/>
        <v>0</v>
      </c>
      <c r="BH557" s="144">
        <f t="shared" si="300"/>
        <v>0</v>
      </c>
      <c r="BI557" s="144"/>
    </row>
    <row r="558" spans="1:61" x14ac:dyDescent="0.25">
      <c r="A558" s="148" t="s">
        <v>114</v>
      </c>
      <c r="B558" s="148"/>
      <c r="D558" s="92">
        <f>SUM(D555:D557)</f>
        <v>0</v>
      </c>
      <c r="G558" s="92">
        <f>SUM(G555:G557)</f>
        <v>210.58609686598001</v>
      </c>
      <c r="H558" s="92">
        <f>SUM(H555:H557)</f>
        <v>336.42876461185398</v>
      </c>
      <c r="I558" s="92">
        <f>SUM(I555:I557)</f>
        <v>470.624976432008</v>
      </c>
      <c r="J558" s="92">
        <f t="shared" ref="J558:BH558" si="301">SUM(J555:J557)</f>
        <v>646.44435290918602</v>
      </c>
      <c r="K558" s="92">
        <f t="shared" si="301"/>
        <v>755.82321944716398</v>
      </c>
      <c r="L558" s="92">
        <f t="shared" si="301"/>
        <v>889.56534092802201</v>
      </c>
      <c r="M558" s="92">
        <f t="shared" si="301"/>
        <v>1017.93800370488</v>
      </c>
      <c r="N558" s="92">
        <f t="shared" si="301"/>
        <v>983.11066648173801</v>
      </c>
      <c r="O558" s="92">
        <f t="shared" si="301"/>
        <v>948.28332925859604</v>
      </c>
      <c r="P558" s="92">
        <f t="shared" si="301"/>
        <v>913.45599203545407</v>
      </c>
      <c r="Q558" s="92">
        <f t="shared" si="301"/>
        <v>878.62865481231211</v>
      </c>
      <c r="R558" s="92">
        <f t="shared" si="301"/>
        <v>843.80131758917014</v>
      </c>
      <c r="S558" s="92">
        <f t="shared" si="301"/>
        <v>808.97398036602817</v>
      </c>
      <c r="T558" s="92">
        <f t="shared" si="301"/>
        <v>774.14664314288621</v>
      </c>
      <c r="U558" s="92">
        <f t="shared" si="301"/>
        <v>739.31930591974424</v>
      </c>
      <c r="V558" s="92">
        <f t="shared" si="301"/>
        <v>704.49196869660227</v>
      </c>
      <c r="W558" s="92">
        <f t="shared" si="301"/>
        <v>669.6646314734603</v>
      </c>
      <c r="X558" s="92">
        <f t="shared" si="301"/>
        <v>634.83729425031834</v>
      </c>
      <c r="Y558" s="92">
        <f t="shared" si="301"/>
        <v>600.00995702717637</v>
      </c>
      <c r="Z558" s="92">
        <f t="shared" si="301"/>
        <v>565.1826198040344</v>
      </c>
      <c r="AA558" s="92">
        <f t="shared" si="301"/>
        <v>530.35528258089244</v>
      </c>
      <c r="AB558" s="92">
        <f t="shared" si="301"/>
        <v>495.52794535775047</v>
      </c>
      <c r="AC558" s="92">
        <f t="shared" si="301"/>
        <v>460.7006081346085</v>
      </c>
      <c r="AD558" s="92">
        <f t="shared" si="301"/>
        <v>425.87327091146653</v>
      </c>
      <c r="AE558" s="92">
        <f t="shared" si="301"/>
        <v>391.04593368832457</v>
      </c>
      <c r="AF558" s="92">
        <f t="shared" si="301"/>
        <v>356.2185964651826</v>
      </c>
      <c r="AG558" s="92">
        <f t="shared" si="301"/>
        <v>321.39125924204063</v>
      </c>
      <c r="AH558" s="92">
        <f t="shared" si="301"/>
        <v>286.56392201889867</v>
      </c>
      <c r="AI558" s="92">
        <f t="shared" si="301"/>
        <v>251.73658479575667</v>
      </c>
      <c r="AJ558" s="92">
        <f t="shared" si="301"/>
        <v>216.90924757261467</v>
      </c>
      <c r="AK558" s="92">
        <f t="shared" si="301"/>
        <v>182.08191034947268</v>
      </c>
      <c r="AL558" s="92">
        <f t="shared" si="301"/>
        <v>147.25457312633068</v>
      </c>
      <c r="AM558" s="92">
        <f t="shared" si="301"/>
        <v>112.42723590318869</v>
      </c>
      <c r="AN558" s="92">
        <f t="shared" si="301"/>
        <v>78.849143600690724</v>
      </c>
      <c r="AO558" s="92">
        <f t="shared" si="301"/>
        <v>46.395174564636733</v>
      </c>
      <c r="AP558" s="92">
        <f t="shared" si="301"/>
        <v>18.179868983494792</v>
      </c>
      <c r="AQ558" s="92">
        <f t="shared" si="301"/>
        <v>3.026315109742777</v>
      </c>
      <c r="AR558" s="92">
        <f t="shared" si="301"/>
        <v>7.4074080202990444E-13</v>
      </c>
      <c r="AS558" s="92">
        <f t="shared" si="301"/>
        <v>7.4074080202990444E-13</v>
      </c>
      <c r="AT558" s="92">
        <f t="shared" si="301"/>
        <v>7.4074080202990444E-13</v>
      </c>
      <c r="AU558" s="92">
        <f t="shared" si="301"/>
        <v>7.4074080202990444E-13</v>
      </c>
      <c r="AV558" s="92">
        <f t="shared" si="301"/>
        <v>7.4074080202990444E-13</v>
      </c>
      <c r="AW558" s="92">
        <f t="shared" si="301"/>
        <v>7.4074080202990444E-13</v>
      </c>
      <c r="AX558" s="92">
        <f t="shared" si="301"/>
        <v>7.4074080202990444E-13</v>
      </c>
      <c r="AY558" s="92">
        <f t="shared" si="301"/>
        <v>7.4074080202990444E-13</v>
      </c>
      <c r="AZ558" s="92">
        <f t="shared" si="301"/>
        <v>7.4074080202990444E-13</v>
      </c>
      <c r="BA558" s="92">
        <f t="shared" si="301"/>
        <v>7.4074080202990444E-13</v>
      </c>
      <c r="BB558" s="92">
        <f t="shared" si="301"/>
        <v>7.4074080202990444E-13</v>
      </c>
      <c r="BC558" s="92">
        <f t="shared" si="301"/>
        <v>7.4074080202990444E-13</v>
      </c>
      <c r="BD558" s="92">
        <f t="shared" si="301"/>
        <v>7.4074080202990444E-13</v>
      </c>
      <c r="BE558" s="92">
        <f t="shared" si="301"/>
        <v>7.4074080202990444E-13</v>
      </c>
      <c r="BF558" s="92">
        <f t="shared" si="301"/>
        <v>7.4074080202990444E-13</v>
      </c>
      <c r="BG558" s="92">
        <f t="shared" si="301"/>
        <v>7.4074080202990444E-13</v>
      </c>
      <c r="BH558" s="92">
        <f t="shared" si="301"/>
        <v>7.4074080202990444E-13</v>
      </c>
    </row>
    <row r="560" spans="1:61" x14ac:dyDescent="0.25">
      <c r="A560" s="83" t="s">
        <v>115</v>
      </c>
      <c r="G560" s="83">
        <f>G558</f>
        <v>210.58609686598001</v>
      </c>
      <c r="H560" s="83">
        <f>H558</f>
        <v>336.42876461185398</v>
      </c>
      <c r="I560" s="83">
        <f>I558</f>
        <v>470.624976432008</v>
      </c>
      <c r="J560" s="83">
        <f>J558</f>
        <v>646.44435290918602</v>
      </c>
      <c r="K560" s="83">
        <f t="shared" ref="K560:BH560" si="302">K558</f>
        <v>755.82321944716398</v>
      </c>
      <c r="L560" s="83">
        <f t="shared" si="302"/>
        <v>889.56534092802201</v>
      </c>
      <c r="M560" s="83">
        <f t="shared" si="302"/>
        <v>1017.93800370488</v>
      </c>
      <c r="N560" s="83">
        <f t="shared" si="302"/>
        <v>983.11066648173801</v>
      </c>
      <c r="O560" s="83">
        <f t="shared" si="302"/>
        <v>948.28332925859604</v>
      </c>
      <c r="P560" s="83">
        <f t="shared" si="302"/>
        <v>913.45599203545407</v>
      </c>
      <c r="Q560" s="83">
        <f t="shared" si="302"/>
        <v>878.62865481231211</v>
      </c>
      <c r="R560" s="83">
        <f t="shared" si="302"/>
        <v>843.80131758917014</v>
      </c>
      <c r="S560" s="83">
        <f t="shared" si="302"/>
        <v>808.97398036602817</v>
      </c>
      <c r="T560" s="83">
        <f t="shared" si="302"/>
        <v>774.14664314288621</v>
      </c>
      <c r="U560" s="83">
        <f t="shared" si="302"/>
        <v>739.31930591974424</v>
      </c>
      <c r="V560" s="83">
        <f t="shared" si="302"/>
        <v>704.49196869660227</v>
      </c>
      <c r="W560" s="83">
        <f t="shared" si="302"/>
        <v>669.6646314734603</v>
      </c>
      <c r="X560" s="83">
        <f t="shared" si="302"/>
        <v>634.83729425031834</v>
      </c>
      <c r="Y560" s="83">
        <f t="shared" si="302"/>
        <v>600.00995702717637</v>
      </c>
      <c r="Z560" s="83">
        <f t="shared" si="302"/>
        <v>565.1826198040344</v>
      </c>
      <c r="AA560" s="83">
        <f t="shared" si="302"/>
        <v>530.35528258089244</v>
      </c>
      <c r="AB560" s="83">
        <f t="shared" si="302"/>
        <v>495.52794535775047</v>
      </c>
      <c r="AC560" s="83">
        <f t="shared" si="302"/>
        <v>460.7006081346085</v>
      </c>
      <c r="AD560" s="83">
        <f t="shared" si="302"/>
        <v>425.87327091146653</v>
      </c>
      <c r="AE560" s="83">
        <f t="shared" si="302"/>
        <v>391.04593368832457</v>
      </c>
      <c r="AF560" s="83">
        <f t="shared" si="302"/>
        <v>356.2185964651826</v>
      </c>
      <c r="AG560" s="83">
        <f t="shared" si="302"/>
        <v>321.39125924204063</v>
      </c>
      <c r="AH560" s="83">
        <f t="shared" si="302"/>
        <v>286.56392201889867</v>
      </c>
      <c r="AI560" s="83">
        <f t="shared" si="302"/>
        <v>251.73658479575667</v>
      </c>
      <c r="AJ560" s="83">
        <f t="shared" si="302"/>
        <v>216.90924757261467</v>
      </c>
      <c r="AK560" s="83">
        <f t="shared" si="302"/>
        <v>182.08191034947268</v>
      </c>
      <c r="AL560" s="83">
        <f t="shared" si="302"/>
        <v>147.25457312633068</v>
      </c>
      <c r="AM560" s="83">
        <f t="shared" si="302"/>
        <v>112.42723590318869</v>
      </c>
      <c r="AN560" s="83">
        <f t="shared" si="302"/>
        <v>78.849143600690724</v>
      </c>
      <c r="AO560" s="83">
        <f t="shared" si="302"/>
        <v>46.395174564636733</v>
      </c>
      <c r="AP560" s="83">
        <f t="shared" si="302"/>
        <v>18.179868983494792</v>
      </c>
      <c r="AQ560" s="83">
        <f t="shared" si="302"/>
        <v>3.026315109742777</v>
      </c>
      <c r="AR560" s="83">
        <f t="shared" si="302"/>
        <v>7.4074080202990444E-13</v>
      </c>
      <c r="AS560" s="83">
        <f t="shared" si="302"/>
        <v>7.4074080202990444E-13</v>
      </c>
      <c r="AT560" s="83">
        <f t="shared" si="302"/>
        <v>7.4074080202990444E-13</v>
      </c>
      <c r="AU560" s="83">
        <f t="shared" si="302"/>
        <v>7.4074080202990444E-13</v>
      </c>
      <c r="AV560" s="83">
        <f t="shared" si="302"/>
        <v>7.4074080202990444E-13</v>
      </c>
      <c r="AW560" s="83">
        <f t="shared" si="302"/>
        <v>7.4074080202990444E-13</v>
      </c>
      <c r="AX560" s="83">
        <f t="shared" si="302"/>
        <v>7.4074080202990444E-13</v>
      </c>
      <c r="AY560" s="83">
        <f t="shared" si="302"/>
        <v>7.4074080202990444E-13</v>
      </c>
      <c r="AZ560" s="83">
        <f t="shared" si="302"/>
        <v>7.4074080202990444E-13</v>
      </c>
      <c r="BA560" s="83">
        <f t="shared" si="302"/>
        <v>7.4074080202990444E-13</v>
      </c>
      <c r="BB560" s="83">
        <f t="shared" si="302"/>
        <v>7.4074080202990444E-13</v>
      </c>
      <c r="BC560" s="83">
        <f t="shared" si="302"/>
        <v>7.4074080202990444E-13</v>
      </c>
      <c r="BD560" s="83">
        <f t="shared" si="302"/>
        <v>7.4074080202990444E-13</v>
      </c>
      <c r="BE560" s="83">
        <f t="shared" si="302"/>
        <v>7.4074080202990444E-13</v>
      </c>
      <c r="BF560" s="83">
        <f t="shared" si="302"/>
        <v>7.4074080202990444E-13</v>
      </c>
      <c r="BG560" s="83">
        <f t="shared" si="302"/>
        <v>7.4074080202990444E-13</v>
      </c>
      <c r="BH560" s="83">
        <f t="shared" si="302"/>
        <v>7.4074080202990444E-13</v>
      </c>
    </row>
    <row r="561" spans="1:61" ht="12" customHeight="1" x14ac:dyDescent="0.25">
      <c r="A561" s="149" t="s">
        <v>133</v>
      </c>
      <c r="B561" s="149"/>
      <c r="C561" s="61">
        <f>$C$97</f>
        <v>2</v>
      </c>
      <c r="D561" s="149"/>
      <c r="G561" s="83">
        <f t="shared" ref="G561:BH561" ca="1" si="303">SUM(OFFSET(G560,0,0,1,-MIN($C561,G$91+1)))/$C561</f>
        <v>105.29304843299001</v>
      </c>
      <c r="H561" s="83">
        <f t="shared" ca="1" si="303"/>
        <v>273.50743073891698</v>
      </c>
      <c r="I561" s="83">
        <f t="shared" ca="1" si="303"/>
        <v>403.52687052193096</v>
      </c>
      <c r="J561" s="83">
        <f t="shared" ca="1" si="303"/>
        <v>558.53466467059707</v>
      </c>
      <c r="K561" s="83">
        <f t="shared" ca="1" si="303"/>
        <v>701.133786178175</v>
      </c>
      <c r="L561" s="83">
        <f t="shared" ca="1" si="303"/>
        <v>822.69428018759299</v>
      </c>
      <c r="M561" s="83">
        <f t="shared" ca="1" si="303"/>
        <v>953.75167231645105</v>
      </c>
      <c r="N561" s="83">
        <f t="shared" ca="1" si="303"/>
        <v>1000.524335093309</v>
      </c>
      <c r="O561" s="83">
        <f t="shared" ca="1" si="303"/>
        <v>965.69699787016702</v>
      </c>
      <c r="P561" s="83">
        <f t="shared" ca="1" si="303"/>
        <v>930.86966064702506</v>
      </c>
      <c r="Q561" s="83">
        <f t="shared" ca="1" si="303"/>
        <v>896.04232342388309</v>
      </c>
      <c r="R561" s="83">
        <f t="shared" ca="1" si="303"/>
        <v>861.21498620074112</v>
      </c>
      <c r="S561" s="83">
        <f t="shared" ca="1" si="303"/>
        <v>826.38764897759916</v>
      </c>
      <c r="T561" s="83">
        <f t="shared" ca="1" si="303"/>
        <v>791.56031175445719</v>
      </c>
      <c r="U561" s="83">
        <f t="shared" ca="1" si="303"/>
        <v>756.73297453131522</v>
      </c>
      <c r="V561" s="83">
        <f t="shared" ca="1" si="303"/>
        <v>721.90563730817325</v>
      </c>
      <c r="W561" s="83">
        <f t="shared" ca="1" si="303"/>
        <v>687.07830008503129</v>
      </c>
      <c r="X561" s="83">
        <f t="shared" ca="1" si="303"/>
        <v>652.25096286188932</v>
      </c>
      <c r="Y561" s="83">
        <f t="shared" ca="1" si="303"/>
        <v>617.42362563874735</v>
      </c>
      <c r="Z561" s="83">
        <f t="shared" ca="1" si="303"/>
        <v>582.59628841560539</v>
      </c>
      <c r="AA561" s="83">
        <f t="shared" ca="1" si="303"/>
        <v>547.76895119246342</v>
      </c>
      <c r="AB561" s="83">
        <f t="shared" ca="1" si="303"/>
        <v>512.94161396932145</v>
      </c>
      <c r="AC561" s="83">
        <f t="shared" ca="1" si="303"/>
        <v>478.11427674617948</v>
      </c>
      <c r="AD561" s="83">
        <f t="shared" ca="1" si="303"/>
        <v>443.28693952303752</v>
      </c>
      <c r="AE561" s="83">
        <f t="shared" ca="1" si="303"/>
        <v>408.45960229989555</v>
      </c>
      <c r="AF561" s="83">
        <f t="shared" ca="1" si="303"/>
        <v>373.63226507675358</v>
      </c>
      <c r="AG561" s="83">
        <f t="shared" ca="1" si="303"/>
        <v>338.80492785361162</v>
      </c>
      <c r="AH561" s="83">
        <f t="shared" ca="1" si="303"/>
        <v>303.97759063046965</v>
      </c>
      <c r="AI561" s="83">
        <f t="shared" ca="1" si="303"/>
        <v>269.15025340732768</v>
      </c>
      <c r="AJ561" s="83">
        <f t="shared" ca="1" si="303"/>
        <v>234.32291618418566</v>
      </c>
      <c r="AK561" s="83">
        <f t="shared" ca="1" si="303"/>
        <v>199.49557896104369</v>
      </c>
      <c r="AL561" s="83">
        <f t="shared" ca="1" si="303"/>
        <v>164.66824173790167</v>
      </c>
      <c r="AM561" s="83">
        <f t="shared" ca="1" si="303"/>
        <v>129.8409045147597</v>
      </c>
      <c r="AN561" s="83">
        <f t="shared" ca="1" si="303"/>
        <v>95.638189751939706</v>
      </c>
      <c r="AO561" s="83">
        <f t="shared" ca="1" si="303"/>
        <v>62.622159082663728</v>
      </c>
      <c r="AP561" s="83">
        <f t="shared" ca="1" si="303"/>
        <v>32.287521774065766</v>
      </c>
      <c r="AQ561" s="83">
        <f t="shared" ca="1" si="303"/>
        <v>10.603092046618784</v>
      </c>
      <c r="AR561" s="83">
        <f t="shared" ca="1" si="303"/>
        <v>1.5131575548717588</v>
      </c>
      <c r="AS561" s="83">
        <f t="shared" ca="1" si="303"/>
        <v>7.4074080202990444E-13</v>
      </c>
      <c r="AT561" s="83">
        <f t="shared" ca="1" si="303"/>
        <v>7.4074080202990444E-13</v>
      </c>
      <c r="AU561" s="83">
        <f t="shared" ca="1" si="303"/>
        <v>7.4074080202990444E-13</v>
      </c>
      <c r="AV561" s="83">
        <f t="shared" ca="1" si="303"/>
        <v>7.4074080202990444E-13</v>
      </c>
      <c r="AW561" s="83">
        <f t="shared" ca="1" si="303"/>
        <v>7.4074080202990444E-13</v>
      </c>
      <c r="AX561" s="83">
        <f t="shared" ca="1" si="303"/>
        <v>7.4074080202990444E-13</v>
      </c>
      <c r="AY561" s="83">
        <f t="shared" ca="1" si="303"/>
        <v>7.4074080202990444E-13</v>
      </c>
      <c r="AZ561" s="83">
        <f t="shared" ca="1" si="303"/>
        <v>7.4074080202990444E-13</v>
      </c>
      <c r="BA561" s="83">
        <f t="shared" ca="1" si="303"/>
        <v>7.4074080202990444E-13</v>
      </c>
      <c r="BB561" s="83">
        <f t="shared" ca="1" si="303"/>
        <v>7.4074080202990444E-13</v>
      </c>
      <c r="BC561" s="83">
        <f t="shared" ca="1" si="303"/>
        <v>7.4074080202990444E-13</v>
      </c>
      <c r="BD561" s="83">
        <f t="shared" ca="1" si="303"/>
        <v>7.4074080202990444E-13</v>
      </c>
      <c r="BE561" s="83">
        <f t="shared" ca="1" si="303"/>
        <v>7.4074080202990444E-13</v>
      </c>
      <c r="BF561" s="83">
        <f t="shared" ca="1" si="303"/>
        <v>7.4074080202990444E-13</v>
      </c>
      <c r="BG561" s="83">
        <f t="shared" ca="1" si="303"/>
        <v>7.4074080202990444E-13</v>
      </c>
      <c r="BH561" s="83">
        <f t="shared" ca="1" si="303"/>
        <v>7.4074080202990444E-13</v>
      </c>
    </row>
    <row r="562" spans="1:61" x14ac:dyDescent="0.25">
      <c r="A562" s="149" t="s">
        <v>140</v>
      </c>
      <c r="B562" s="149"/>
      <c r="C562" s="147">
        <f>$C$98</f>
        <v>0.46</v>
      </c>
      <c r="G562" s="83">
        <f t="shared" ref="G562:BG563" ca="1" si="304">G561*$C562</f>
        <v>48.434802279175408</v>
      </c>
      <c r="H562" s="83">
        <f t="shared" ca="1" si="304"/>
        <v>125.81341813990181</v>
      </c>
      <c r="I562" s="83">
        <f t="shared" ca="1" si="304"/>
        <v>185.62236044008824</v>
      </c>
      <c r="J562" s="83">
        <f t="shared" ca="1" si="304"/>
        <v>256.92594574847465</v>
      </c>
      <c r="K562" s="83">
        <f t="shared" ca="1" si="304"/>
        <v>322.52154164196054</v>
      </c>
      <c r="L562" s="83">
        <f t="shared" ca="1" si="304"/>
        <v>378.43936888629281</v>
      </c>
      <c r="M562" s="83">
        <f t="shared" ca="1" si="304"/>
        <v>438.72576926556752</v>
      </c>
      <c r="N562" s="83">
        <f t="shared" ca="1" si="304"/>
        <v>460.24119414292215</v>
      </c>
      <c r="O562" s="83">
        <f t="shared" ca="1" si="304"/>
        <v>444.22061902027684</v>
      </c>
      <c r="P562" s="83">
        <f t="shared" ca="1" si="304"/>
        <v>428.20004389763153</v>
      </c>
      <c r="Q562" s="83">
        <f t="shared" ca="1" si="304"/>
        <v>412.17946877498622</v>
      </c>
      <c r="R562" s="83">
        <f t="shared" ca="1" si="304"/>
        <v>396.15889365234091</v>
      </c>
      <c r="S562" s="83">
        <f t="shared" ca="1" si="304"/>
        <v>380.13831852969565</v>
      </c>
      <c r="T562" s="83">
        <f t="shared" ca="1" si="304"/>
        <v>364.11774340705034</v>
      </c>
      <c r="U562" s="83">
        <f t="shared" ca="1" si="304"/>
        <v>348.09716828440503</v>
      </c>
      <c r="V562" s="83">
        <f t="shared" ca="1" si="304"/>
        <v>332.07659316175972</v>
      </c>
      <c r="W562" s="83">
        <f t="shared" ca="1" si="304"/>
        <v>316.05601803911441</v>
      </c>
      <c r="X562" s="83">
        <f t="shared" ca="1" si="304"/>
        <v>300.03544291646909</v>
      </c>
      <c r="Y562" s="83">
        <f t="shared" ca="1" si="304"/>
        <v>284.01486779382378</v>
      </c>
      <c r="Z562" s="83">
        <f t="shared" ca="1" si="304"/>
        <v>267.99429267117847</v>
      </c>
      <c r="AA562" s="83">
        <f t="shared" ca="1" si="304"/>
        <v>251.97371754853319</v>
      </c>
      <c r="AB562" s="83">
        <f t="shared" ca="1" si="304"/>
        <v>235.95314242588788</v>
      </c>
      <c r="AC562" s="83">
        <f t="shared" ca="1" si="304"/>
        <v>219.93256730324256</v>
      </c>
      <c r="AD562" s="83">
        <f t="shared" ca="1" si="304"/>
        <v>203.91199218059728</v>
      </c>
      <c r="AE562" s="83">
        <f t="shared" ca="1" si="304"/>
        <v>187.89141705795197</v>
      </c>
      <c r="AF562" s="83">
        <f t="shared" ca="1" si="304"/>
        <v>171.87084193530666</v>
      </c>
      <c r="AG562" s="83">
        <f t="shared" ca="1" si="304"/>
        <v>155.85026681266135</v>
      </c>
      <c r="AH562" s="83">
        <f t="shared" ca="1" si="304"/>
        <v>139.82969169001603</v>
      </c>
      <c r="AI562" s="83">
        <f t="shared" ca="1" si="304"/>
        <v>123.80911656737074</v>
      </c>
      <c r="AJ562" s="83">
        <f t="shared" ca="1" si="304"/>
        <v>107.78854144472541</v>
      </c>
      <c r="AK562" s="83">
        <f t="shared" ca="1" si="304"/>
        <v>91.767966322080099</v>
      </c>
      <c r="AL562" s="83">
        <f t="shared" ca="1" si="304"/>
        <v>75.747391199434773</v>
      </c>
      <c r="AM562" s="83">
        <f t="shared" ca="1" si="304"/>
        <v>59.726816076789461</v>
      </c>
      <c r="AN562" s="83">
        <f t="shared" ca="1" si="304"/>
        <v>43.993567285892269</v>
      </c>
      <c r="AO562" s="83">
        <f t="shared" ca="1" si="304"/>
        <v>28.806193178025318</v>
      </c>
      <c r="AP562" s="83">
        <f t="shared" ca="1" si="304"/>
        <v>14.852260016070254</v>
      </c>
      <c r="AQ562" s="83">
        <f t="shared" ca="1" si="304"/>
        <v>4.8774223414446407</v>
      </c>
      <c r="AR562" s="83">
        <f t="shared" ca="1" si="304"/>
        <v>0.69605247524100911</v>
      </c>
      <c r="AS562" s="83">
        <f t="shared" ca="1" si="304"/>
        <v>3.4074076893375608E-13</v>
      </c>
      <c r="AT562" s="83">
        <f t="shared" ca="1" si="304"/>
        <v>3.4074076893375608E-13</v>
      </c>
      <c r="AU562" s="83">
        <f t="shared" ca="1" si="304"/>
        <v>3.4074076893375608E-13</v>
      </c>
      <c r="AV562" s="83">
        <f t="shared" ca="1" si="304"/>
        <v>3.4074076893375608E-13</v>
      </c>
      <c r="AW562" s="83">
        <f t="shared" ca="1" si="304"/>
        <v>3.4074076893375608E-13</v>
      </c>
      <c r="AX562" s="83">
        <f t="shared" ca="1" si="304"/>
        <v>3.4074076893375608E-13</v>
      </c>
      <c r="AY562" s="83">
        <f t="shared" ca="1" si="304"/>
        <v>3.4074076893375608E-13</v>
      </c>
      <c r="AZ562" s="83">
        <f t="shared" ca="1" si="304"/>
        <v>3.4074076893375608E-13</v>
      </c>
      <c r="BA562" s="83">
        <f t="shared" ca="1" si="304"/>
        <v>3.4074076893375608E-13</v>
      </c>
      <c r="BB562" s="83">
        <f t="shared" ca="1" si="304"/>
        <v>3.4074076893375608E-13</v>
      </c>
      <c r="BC562" s="83">
        <f t="shared" ca="1" si="304"/>
        <v>3.4074076893375608E-13</v>
      </c>
      <c r="BD562" s="83">
        <f t="shared" ca="1" si="304"/>
        <v>3.4074076893375608E-13</v>
      </c>
      <c r="BE562" s="83">
        <f t="shared" ca="1" si="304"/>
        <v>3.4074076893375608E-13</v>
      </c>
      <c r="BF562" s="83">
        <f t="shared" ca="1" si="304"/>
        <v>3.4074076893375608E-13</v>
      </c>
      <c r="BG562" s="83">
        <f t="shared" ca="1" si="304"/>
        <v>3.4074076893375608E-13</v>
      </c>
      <c r="BH562" s="83">
        <f ca="1">BH561*$C562</f>
        <v>3.4074076893375608E-13</v>
      </c>
    </row>
    <row r="563" spans="1:61" x14ac:dyDescent="0.25">
      <c r="A563" s="149" t="s">
        <v>141</v>
      </c>
      <c r="B563" s="149"/>
      <c r="C563" s="147">
        <f>$C$99</f>
        <v>0.115</v>
      </c>
      <c r="G563" s="83">
        <f t="shared" ca="1" si="304"/>
        <v>5.5700022621051719</v>
      </c>
      <c r="H563" s="83">
        <f t="shared" ca="1" si="304"/>
        <v>14.46854308608871</v>
      </c>
      <c r="I563" s="83">
        <f t="shared" ca="1" si="304"/>
        <v>21.346571450610149</v>
      </c>
      <c r="J563" s="83">
        <f t="shared" ca="1" si="304"/>
        <v>29.546483761074587</v>
      </c>
      <c r="K563" s="83">
        <f t="shared" ca="1" si="304"/>
        <v>37.089977288825466</v>
      </c>
      <c r="L563" s="83">
        <f t="shared" ca="1" si="304"/>
        <v>43.520527421923674</v>
      </c>
      <c r="M563" s="83">
        <f t="shared" ca="1" si="304"/>
        <v>50.453463465540267</v>
      </c>
      <c r="N563" s="83">
        <f t="shared" ca="1" si="304"/>
        <v>52.927737326436052</v>
      </c>
      <c r="O563" s="83">
        <f t="shared" ca="1" si="304"/>
        <v>51.085371187331837</v>
      </c>
      <c r="P563" s="83">
        <f t="shared" ca="1" si="304"/>
        <v>49.24300504822763</v>
      </c>
      <c r="Q563" s="83">
        <f t="shared" ca="1" si="304"/>
        <v>47.400638909123415</v>
      </c>
      <c r="R563" s="83">
        <f t="shared" ca="1" si="304"/>
        <v>45.558272770019208</v>
      </c>
      <c r="S563" s="83">
        <f t="shared" ca="1" si="304"/>
        <v>43.715906630915001</v>
      </c>
      <c r="T563" s="83">
        <f t="shared" ca="1" si="304"/>
        <v>41.873540491810793</v>
      </c>
      <c r="U563" s="83">
        <f t="shared" ca="1" si="304"/>
        <v>40.031174352706579</v>
      </c>
      <c r="V563" s="83">
        <f t="shared" ca="1" si="304"/>
        <v>38.188808213602371</v>
      </c>
      <c r="W563" s="83">
        <f t="shared" ca="1" si="304"/>
        <v>36.346442074498157</v>
      </c>
      <c r="X563" s="83">
        <f t="shared" ca="1" si="304"/>
        <v>34.504075935393949</v>
      </c>
      <c r="Y563" s="83">
        <f t="shared" ca="1" si="304"/>
        <v>32.661709796289735</v>
      </c>
      <c r="Z563" s="83">
        <f t="shared" ca="1" si="304"/>
        <v>30.819343657185524</v>
      </c>
      <c r="AA563" s="83">
        <f t="shared" ca="1" si="304"/>
        <v>28.976977518081316</v>
      </c>
      <c r="AB563" s="83">
        <f t="shared" ca="1" si="304"/>
        <v>27.134611378977105</v>
      </c>
      <c r="AC563" s="83">
        <f t="shared" ca="1" si="304"/>
        <v>25.292245239872894</v>
      </c>
      <c r="AD563" s="83">
        <f t="shared" ca="1" si="304"/>
        <v>23.449879100768687</v>
      </c>
      <c r="AE563" s="83">
        <f t="shared" ca="1" si="304"/>
        <v>21.607512961664476</v>
      </c>
      <c r="AF563" s="83">
        <f t="shared" ca="1" si="304"/>
        <v>19.765146822560265</v>
      </c>
      <c r="AG563" s="83">
        <f t="shared" ca="1" si="304"/>
        <v>17.922780683456054</v>
      </c>
      <c r="AH563" s="83">
        <f t="shared" ca="1" si="304"/>
        <v>16.080414544351843</v>
      </c>
      <c r="AI563" s="83">
        <f t="shared" ca="1" si="304"/>
        <v>14.238048405247635</v>
      </c>
      <c r="AJ563" s="83">
        <f t="shared" ca="1" si="304"/>
        <v>12.395682266143423</v>
      </c>
      <c r="AK563" s="83">
        <f t="shared" ca="1" si="304"/>
        <v>10.553316127039212</v>
      </c>
      <c r="AL563" s="83">
        <f t="shared" ca="1" si="304"/>
        <v>8.710949987934999</v>
      </c>
      <c r="AM563" s="83">
        <f t="shared" ca="1" si="304"/>
        <v>6.868583848830788</v>
      </c>
      <c r="AN563" s="83">
        <f t="shared" ca="1" si="304"/>
        <v>5.059260237877611</v>
      </c>
      <c r="AO563" s="83">
        <f t="shared" ca="1" si="304"/>
        <v>3.3127122154729118</v>
      </c>
      <c r="AP563" s="83">
        <f t="shared" ca="1" si="304"/>
        <v>1.7080099018480792</v>
      </c>
      <c r="AQ563" s="83">
        <f t="shared" ca="1" si="304"/>
        <v>0.56090356926613372</v>
      </c>
      <c r="AR563" s="83">
        <f t="shared" ca="1" si="304"/>
        <v>8.004603465271605E-2</v>
      </c>
      <c r="AS563" s="83">
        <f t="shared" ca="1" si="304"/>
        <v>3.9185188427381952E-14</v>
      </c>
      <c r="AT563" s="83">
        <f t="shared" ca="1" si="304"/>
        <v>3.9185188427381952E-14</v>
      </c>
      <c r="AU563" s="83">
        <f t="shared" ca="1" si="304"/>
        <v>3.9185188427381952E-14</v>
      </c>
      <c r="AV563" s="83">
        <f t="shared" ca="1" si="304"/>
        <v>3.9185188427381952E-14</v>
      </c>
      <c r="AW563" s="83">
        <f t="shared" ca="1" si="304"/>
        <v>3.9185188427381952E-14</v>
      </c>
      <c r="AX563" s="83">
        <f t="shared" ca="1" si="304"/>
        <v>3.9185188427381952E-14</v>
      </c>
      <c r="AY563" s="83">
        <f t="shared" ca="1" si="304"/>
        <v>3.9185188427381952E-14</v>
      </c>
      <c r="AZ563" s="83">
        <f t="shared" ca="1" si="304"/>
        <v>3.9185188427381952E-14</v>
      </c>
      <c r="BA563" s="83">
        <f t="shared" ca="1" si="304"/>
        <v>3.9185188427381952E-14</v>
      </c>
      <c r="BB563" s="83">
        <f t="shared" ca="1" si="304"/>
        <v>3.9185188427381952E-14</v>
      </c>
      <c r="BC563" s="83">
        <f t="shared" ca="1" si="304"/>
        <v>3.9185188427381952E-14</v>
      </c>
      <c r="BD563" s="83">
        <f t="shared" ca="1" si="304"/>
        <v>3.9185188427381952E-14</v>
      </c>
      <c r="BE563" s="83">
        <f t="shared" ca="1" si="304"/>
        <v>3.9185188427381952E-14</v>
      </c>
      <c r="BF563" s="83">
        <f t="shared" ca="1" si="304"/>
        <v>3.9185188427381952E-14</v>
      </c>
      <c r="BG563" s="83">
        <f t="shared" ca="1" si="304"/>
        <v>3.9185188427381952E-14</v>
      </c>
      <c r="BH563" s="83">
        <f ca="1">BH562*$C563</f>
        <v>3.9185188427381952E-14</v>
      </c>
    </row>
    <row r="565" spans="1:61" ht="15.6" x14ac:dyDescent="0.3">
      <c r="A565" s="191" t="str">
        <f>A$45</f>
        <v>Equipment Reliability</v>
      </c>
      <c r="B565" s="191"/>
    </row>
    <row r="566" spans="1:61" x14ac:dyDescent="0.25">
      <c r="A566" s="154" t="s">
        <v>132</v>
      </c>
      <c r="B566" s="154"/>
      <c r="G566" s="143"/>
      <c r="H566" s="143"/>
      <c r="I566" s="143"/>
      <c r="J566" s="143"/>
      <c r="K566" s="143"/>
      <c r="L566" s="143"/>
      <c r="M566" s="143"/>
      <c r="N566" s="143"/>
    </row>
    <row r="567" spans="1:61" x14ac:dyDescent="0.25">
      <c r="A567" s="154" t="s">
        <v>109</v>
      </c>
      <c r="B567" s="154"/>
      <c r="D567" s="144">
        <f>SUM(G567:N567)</f>
        <v>874.98896761899994</v>
      </c>
      <c r="G567" s="144">
        <f>G582+G597+G612+G627+G642+G657+G672</f>
        <v>121.158359383</v>
      </c>
      <c r="H567" s="144">
        <f t="shared" ref="H567:N567" si="305">H582+H597+H612+H627+H642+H657+H672</f>
        <v>96.358125679199986</v>
      </c>
      <c r="I567" s="144">
        <f t="shared" si="305"/>
        <v>116.03248255680001</v>
      </c>
      <c r="J567" s="144">
        <f t="shared" si="305"/>
        <v>159.36000000000001</v>
      </c>
      <c r="K567" s="144">
        <f t="shared" si="305"/>
        <v>104.63999999999999</v>
      </c>
      <c r="L567" s="144">
        <f t="shared" si="305"/>
        <v>127.67999999999999</v>
      </c>
      <c r="M567" s="144">
        <f t="shared" si="305"/>
        <v>149.76</v>
      </c>
      <c r="N567" s="144">
        <f t="shared" si="305"/>
        <v>0</v>
      </c>
    </row>
    <row r="568" spans="1:61" x14ac:dyDescent="0.25">
      <c r="A568" s="154" t="s">
        <v>110</v>
      </c>
      <c r="B568" s="154"/>
      <c r="G568" s="144">
        <f t="shared" ref="G568:N568" si="306">+F568+G567</f>
        <v>121.158359383</v>
      </c>
      <c r="H568" s="144">
        <f t="shared" si="306"/>
        <v>217.51648506219999</v>
      </c>
      <c r="I568" s="144">
        <f t="shared" si="306"/>
        <v>333.548967619</v>
      </c>
      <c r="J568" s="144">
        <f t="shared" si="306"/>
        <v>492.90896761900001</v>
      </c>
      <c r="K568" s="144">
        <f t="shared" si="306"/>
        <v>597.548967619</v>
      </c>
      <c r="L568" s="144">
        <f t="shared" si="306"/>
        <v>725.22896761899995</v>
      </c>
      <c r="M568" s="144">
        <f t="shared" si="306"/>
        <v>874.98896761899994</v>
      </c>
      <c r="N568" s="144">
        <f t="shared" si="306"/>
        <v>874.98896761899994</v>
      </c>
    </row>
    <row r="569" spans="1:61" x14ac:dyDescent="0.25">
      <c r="A569" s="154"/>
      <c r="B569" s="154"/>
    </row>
    <row r="570" spans="1:61" x14ac:dyDescent="0.25">
      <c r="A570" s="192" t="s">
        <v>111</v>
      </c>
      <c r="B570" s="192"/>
      <c r="G570" s="144">
        <f t="shared" ref="G570:BH570" si="307">F573</f>
        <v>0</v>
      </c>
      <c r="H570" s="144">
        <f t="shared" si="307"/>
        <v>117.52360860151001</v>
      </c>
      <c r="I570" s="144">
        <f t="shared" si="307"/>
        <v>207.356239728844</v>
      </c>
      <c r="J570" s="144">
        <f t="shared" si="307"/>
        <v>313.38225325707401</v>
      </c>
      <c r="K570" s="144">
        <f t="shared" si="307"/>
        <v>457.95498422850403</v>
      </c>
      <c r="L570" s="144">
        <f t="shared" si="307"/>
        <v>544.66851519993406</v>
      </c>
      <c r="M570" s="144">
        <f t="shared" si="307"/>
        <v>650.591646171364</v>
      </c>
      <c r="N570" s="144">
        <f t="shared" si="307"/>
        <v>774.101977142794</v>
      </c>
      <c r="O570" s="144">
        <f t="shared" si="307"/>
        <v>747.852308114224</v>
      </c>
      <c r="P570" s="144">
        <f t="shared" si="307"/>
        <v>721.602639085654</v>
      </c>
      <c r="Q570" s="144">
        <f t="shared" si="307"/>
        <v>695.35297005708401</v>
      </c>
      <c r="R570" s="144">
        <f t="shared" si="307"/>
        <v>669.10330102851401</v>
      </c>
      <c r="S570" s="144">
        <f t="shared" si="307"/>
        <v>642.85363199994401</v>
      </c>
      <c r="T570" s="144">
        <f t="shared" si="307"/>
        <v>616.60396297137402</v>
      </c>
      <c r="U570" s="144">
        <f t="shared" si="307"/>
        <v>590.35429394280402</v>
      </c>
      <c r="V570" s="144">
        <f t="shared" si="307"/>
        <v>564.10462491423402</v>
      </c>
      <c r="W570" s="144">
        <f t="shared" si="307"/>
        <v>537.85495588566403</v>
      </c>
      <c r="X570" s="144">
        <f t="shared" si="307"/>
        <v>511.60528685709403</v>
      </c>
      <c r="Y570" s="144">
        <f t="shared" si="307"/>
        <v>485.35561782852403</v>
      </c>
      <c r="Z570" s="144">
        <f t="shared" si="307"/>
        <v>459.10594879995404</v>
      </c>
      <c r="AA570" s="144">
        <f t="shared" si="307"/>
        <v>432.85627977138404</v>
      </c>
      <c r="AB570" s="144">
        <f t="shared" si="307"/>
        <v>406.60661074281404</v>
      </c>
      <c r="AC570" s="144">
        <f t="shared" si="307"/>
        <v>380.35694171424404</v>
      </c>
      <c r="AD570" s="144">
        <f t="shared" si="307"/>
        <v>354.10727268567405</v>
      </c>
      <c r="AE570" s="144">
        <f t="shared" si="307"/>
        <v>327.85760365710405</v>
      </c>
      <c r="AF570" s="144">
        <f t="shared" si="307"/>
        <v>301.60793462853405</v>
      </c>
      <c r="AG570" s="144">
        <f t="shared" si="307"/>
        <v>275.35826559996406</v>
      </c>
      <c r="AH570" s="144">
        <f t="shared" si="307"/>
        <v>249.10859657139406</v>
      </c>
      <c r="AI570" s="144">
        <f t="shared" si="307"/>
        <v>222.85892754282406</v>
      </c>
      <c r="AJ570" s="144">
        <f t="shared" si="307"/>
        <v>196.60925851425407</v>
      </c>
      <c r="AK570" s="144">
        <f t="shared" si="307"/>
        <v>170.35958948568407</v>
      </c>
      <c r="AL570" s="144">
        <f t="shared" si="307"/>
        <v>144.10992045711407</v>
      </c>
      <c r="AM570" s="144">
        <f t="shared" si="307"/>
        <v>117.86025142854407</v>
      </c>
      <c r="AN570" s="144">
        <f t="shared" si="307"/>
        <v>91.610582399974078</v>
      </c>
      <c r="AO570" s="144">
        <f t="shared" si="307"/>
        <v>65.360913371404081</v>
      </c>
      <c r="AP570" s="144">
        <f t="shared" si="307"/>
        <v>39.111244342834084</v>
      </c>
      <c r="AQ570" s="144">
        <f t="shared" si="307"/>
        <v>15.610505781016144</v>
      </c>
      <c r="AR570" s="144">
        <f t="shared" si="307"/>
        <v>2.962782424552147</v>
      </c>
      <c r="AS570" s="144">
        <f t="shared" si="307"/>
        <v>1.0835776720341528E-13</v>
      </c>
      <c r="AT570" s="144">
        <f t="shared" si="307"/>
        <v>1.0835776720341528E-13</v>
      </c>
      <c r="AU570" s="144">
        <f t="shared" si="307"/>
        <v>1.0835776720341528E-13</v>
      </c>
      <c r="AV570" s="144">
        <f t="shared" si="307"/>
        <v>1.0835776720341528E-13</v>
      </c>
      <c r="AW570" s="144">
        <f t="shared" si="307"/>
        <v>1.0835776720341528E-13</v>
      </c>
      <c r="AX570" s="144">
        <f t="shared" si="307"/>
        <v>1.0835776720341528E-13</v>
      </c>
      <c r="AY570" s="144">
        <f t="shared" si="307"/>
        <v>1.0835776720341528E-13</v>
      </c>
      <c r="AZ570" s="144">
        <f t="shared" si="307"/>
        <v>1.0835776720341528E-13</v>
      </c>
      <c r="BA570" s="144">
        <f t="shared" si="307"/>
        <v>1.0835776720341528E-13</v>
      </c>
      <c r="BB570" s="144">
        <f t="shared" si="307"/>
        <v>1.0835776720341528E-13</v>
      </c>
      <c r="BC570" s="144">
        <f t="shared" si="307"/>
        <v>1.0835776720341528E-13</v>
      </c>
      <c r="BD570" s="144">
        <f t="shared" si="307"/>
        <v>1.0835776720341528E-13</v>
      </c>
      <c r="BE570" s="144">
        <f t="shared" si="307"/>
        <v>1.0835776720341528E-13</v>
      </c>
      <c r="BF570" s="144">
        <f t="shared" si="307"/>
        <v>1.0835776720341528E-13</v>
      </c>
      <c r="BG570" s="144">
        <f t="shared" si="307"/>
        <v>1.0835776720341528E-13</v>
      </c>
      <c r="BH570" s="144">
        <f t="shared" si="307"/>
        <v>1.0835776720341528E-13</v>
      </c>
      <c r="BI570" s="144"/>
    </row>
    <row r="571" spans="1:61" x14ac:dyDescent="0.25">
      <c r="A571" s="192" t="s">
        <v>112</v>
      </c>
      <c r="B571" s="192"/>
      <c r="D571" s="144">
        <f>SUM(G571:N571)</f>
        <v>874.98896761899994</v>
      </c>
      <c r="E571" s="144"/>
      <c r="F571" s="144"/>
      <c r="G571" s="144">
        <f>G567</f>
        <v>121.158359383</v>
      </c>
      <c r="H571" s="144">
        <f>H567</f>
        <v>96.358125679199986</v>
      </c>
      <c r="I571" s="144">
        <f>I567</f>
        <v>116.03248255680001</v>
      </c>
      <c r="J571" s="144">
        <f t="shared" ref="J571:BH571" si="308">J567</f>
        <v>159.36000000000001</v>
      </c>
      <c r="K571" s="144">
        <f t="shared" si="308"/>
        <v>104.63999999999999</v>
      </c>
      <c r="L571" s="144">
        <f t="shared" si="308"/>
        <v>127.67999999999999</v>
      </c>
      <c r="M571" s="144">
        <f t="shared" si="308"/>
        <v>149.76</v>
      </c>
      <c r="N571" s="144">
        <f t="shared" si="308"/>
        <v>0</v>
      </c>
      <c r="O571" s="144">
        <f t="shared" si="308"/>
        <v>0</v>
      </c>
      <c r="P571" s="144">
        <f t="shared" si="308"/>
        <v>0</v>
      </c>
      <c r="Q571" s="144">
        <f t="shared" si="308"/>
        <v>0</v>
      </c>
      <c r="R571" s="144">
        <f t="shared" si="308"/>
        <v>0</v>
      </c>
      <c r="S571" s="144">
        <f t="shared" si="308"/>
        <v>0</v>
      </c>
      <c r="T571" s="144">
        <f t="shared" si="308"/>
        <v>0</v>
      </c>
      <c r="U571" s="144">
        <f t="shared" si="308"/>
        <v>0</v>
      </c>
      <c r="V571" s="144">
        <f t="shared" si="308"/>
        <v>0</v>
      </c>
      <c r="W571" s="144">
        <f t="shared" si="308"/>
        <v>0</v>
      </c>
      <c r="X571" s="144">
        <f t="shared" si="308"/>
        <v>0</v>
      </c>
      <c r="Y571" s="144">
        <f t="shared" si="308"/>
        <v>0</v>
      </c>
      <c r="Z571" s="144">
        <f t="shared" si="308"/>
        <v>0</v>
      </c>
      <c r="AA571" s="144">
        <f t="shared" si="308"/>
        <v>0</v>
      </c>
      <c r="AB571" s="144">
        <f t="shared" si="308"/>
        <v>0</v>
      </c>
      <c r="AC571" s="144">
        <f t="shared" si="308"/>
        <v>0</v>
      </c>
      <c r="AD571" s="144">
        <f t="shared" si="308"/>
        <v>0</v>
      </c>
      <c r="AE571" s="144">
        <f t="shared" si="308"/>
        <v>0</v>
      </c>
      <c r="AF571" s="144">
        <f t="shared" si="308"/>
        <v>0</v>
      </c>
      <c r="AG571" s="144">
        <f t="shared" si="308"/>
        <v>0</v>
      </c>
      <c r="AH571" s="144">
        <f t="shared" si="308"/>
        <v>0</v>
      </c>
      <c r="AI571" s="144">
        <f t="shared" si="308"/>
        <v>0</v>
      </c>
      <c r="AJ571" s="144">
        <f t="shared" si="308"/>
        <v>0</v>
      </c>
      <c r="AK571" s="144">
        <f t="shared" si="308"/>
        <v>0</v>
      </c>
      <c r="AL571" s="144">
        <f t="shared" si="308"/>
        <v>0</v>
      </c>
      <c r="AM571" s="144">
        <f t="shared" si="308"/>
        <v>0</v>
      </c>
      <c r="AN571" s="144">
        <f t="shared" si="308"/>
        <v>0</v>
      </c>
      <c r="AO571" s="144">
        <f t="shared" si="308"/>
        <v>0</v>
      </c>
      <c r="AP571" s="144">
        <f t="shared" si="308"/>
        <v>0</v>
      </c>
      <c r="AQ571" s="144">
        <f t="shared" si="308"/>
        <v>0</v>
      </c>
      <c r="AR571" s="144">
        <f t="shared" si="308"/>
        <v>0</v>
      </c>
      <c r="AS571" s="144">
        <f t="shared" si="308"/>
        <v>0</v>
      </c>
      <c r="AT571" s="144">
        <f t="shared" si="308"/>
        <v>0</v>
      </c>
      <c r="AU571" s="144">
        <f t="shared" si="308"/>
        <v>0</v>
      </c>
      <c r="AV571" s="144">
        <f t="shared" si="308"/>
        <v>0</v>
      </c>
      <c r="AW571" s="144">
        <f t="shared" si="308"/>
        <v>0</v>
      </c>
      <c r="AX571" s="144">
        <f t="shared" si="308"/>
        <v>0</v>
      </c>
      <c r="AY571" s="144">
        <f t="shared" si="308"/>
        <v>0</v>
      </c>
      <c r="AZ571" s="144">
        <f t="shared" si="308"/>
        <v>0</v>
      </c>
      <c r="BA571" s="144">
        <f t="shared" si="308"/>
        <v>0</v>
      </c>
      <c r="BB571" s="144">
        <f t="shared" si="308"/>
        <v>0</v>
      </c>
      <c r="BC571" s="144">
        <f t="shared" si="308"/>
        <v>0</v>
      </c>
      <c r="BD571" s="144">
        <f t="shared" si="308"/>
        <v>0</v>
      </c>
      <c r="BE571" s="144">
        <f t="shared" si="308"/>
        <v>0</v>
      </c>
      <c r="BF571" s="144">
        <f t="shared" si="308"/>
        <v>0</v>
      </c>
      <c r="BG571" s="144">
        <f t="shared" si="308"/>
        <v>0</v>
      </c>
      <c r="BH571" s="144">
        <f t="shared" si="308"/>
        <v>0</v>
      </c>
      <c r="BI571" s="144"/>
    </row>
    <row r="572" spans="1:61" x14ac:dyDescent="0.25">
      <c r="A572" s="192" t="s">
        <v>113</v>
      </c>
      <c r="B572" s="192"/>
      <c r="C572" s="147"/>
      <c r="D572" s="144">
        <f>SUM(G572:BH572)</f>
        <v>-874.98896761899982</v>
      </c>
      <c r="G572" s="144">
        <f>G587+G602+G617+G632+G647+G662+G677</f>
        <v>-3.6347507814900006</v>
      </c>
      <c r="H572" s="144">
        <f t="shared" ref="H572:BH572" si="309">H587+H602+H617+H632+H647+H662+H677</f>
        <v>-6.5254945518659992</v>
      </c>
      <c r="I572" s="144">
        <f t="shared" si="309"/>
        <v>-10.006469028569999</v>
      </c>
      <c r="J572" s="144">
        <f t="shared" si="309"/>
        <v>-14.787269028570002</v>
      </c>
      <c r="K572" s="144">
        <f t="shared" si="309"/>
        <v>-17.926469028570001</v>
      </c>
      <c r="L572" s="144">
        <f t="shared" si="309"/>
        <v>-21.756869028570001</v>
      </c>
      <c r="M572" s="144">
        <f t="shared" si="309"/>
        <v>-26.249669028569997</v>
      </c>
      <c r="N572" s="144">
        <f t="shared" si="309"/>
        <v>-26.249669028569997</v>
      </c>
      <c r="O572" s="144">
        <f t="shared" si="309"/>
        <v>-26.249669028569997</v>
      </c>
      <c r="P572" s="144">
        <f t="shared" si="309"/>
        <v>-26.249669028569997</v>
      </c>
      <c r="Q572" s="144">
        <f t="shared" si="309"/>
        <v>-26.249669028569997</v>
      </c>
      <c r="R572" s="144">
        <f t="shared" si="309"/>
        <v>-26.249669028569997</v>
      </c>
      <c r="S572" s="144">
        <f t="shared" si="309"/>
        <v>-26.249669028569997</v>
      </c>
      <c r="T572" s="144">
        <f t="shared" si="309"/>
        <v>-26.249669028569997</v>
      </c>
      <c r="U572" s="144">
        <f t="shared" si="309"/>
        <v>-26.249669028569997</v>
      </c>
      <c r="V572" s="144">
        <f t="shared" si="309"/>
        <v>-26.249669028569997</v>
      </c>
      <c r="W572" s="144">
        <f t="shared" si="309"/>
        <v>-26.249669028569997</v>
      </c>
      <c r="X572" s="144">
        <f t="shared" si="309"/>
        <v>-26.249669028569997</v>
      </c>
      <c r="Y572" s="144">
        <f t="shared" si="309"/>
        <v>-26.249669028569997</v>
      </c>
      <c r="Z572" s="144">
        <f t="shared" si="309"/>
        <v>-26.249669028569997</v>
      </c>
      <c r="AA572" s="144">
        <f t="shared" si="309"/>
        <v>-26.249669028569997</v>
      </c>
      <c r="AB572" s="144">
        <f t="shared" si="309"/>
        <v>-26.249669028569997</v>
      </c>
      <c r="AC572" s="144">
        <f t="shared" si="309"/>
        <v>-26.249669028569997</v>
      </c>
      <c r="AD572" s="144">
        <f t="shared" si="309"/>
        <v>-26.249669028569997</v>
      </c>
      <c r="AE572" s="144">
        <f t="shared" si="309"/>
        <v>-26.249669028569997</v>
      </c>
      <c r="AF572" s="144">
        <f t="shared" si="309"/>
        <v>-26.249669028569997</v>
      </c>
      <c r="AG572" s="144">
        <f t="shared" si="309"/>
        <v>-26.249669028569997</v>
      </c>
      <c r="AH572" s="144">
        <f t="shared" si="309"/>
        <v>-26.249669028569997</v>
      </c>
      <c r="AI572" s="144">
        <f t="shared" si="309"/>
        <v>-26.249669028569997</v>
      </c>
      <c r="AJ572" s="144">
        <f t="shared" si="309"/>
        <v>-26.249669028569997</v>
      </c>
      <c r="AK572" s="144">
        <f t="shared" si="309"/>
        <v>-26.249669028569997</v>
      </c>
      <c r="AL572" s="144">
        <f t="shared" si="309"/>
        <v>-26.249669028569997</v>
      </c>
      <c r="AM572" s="144">
        <f t="shared" si="309"/>
        <v>-26.249669028569997</v>
      </c>
      <c r="AN572" s="144">
        <f t="shared" si="309"/>
        <v>-26.249669028569997</v>
      </c>
      <c r="AO572" s="144">
        <f t="shared" si="309"/>
        <v>-26.249669028569997</v>
      </c>
      <c r="AP572" s="144">
        <f t="shared" si="309"/>
        <v>-23.50073856181794</v>
      </c>
      <c r="AQ572" s="144">
        <f t="shared" si="309"/>
        <v>-12.647723356463997</v>
      </c>
      <c r="AR572" s="144">
        <f t="shared" si="309"/>
        <v>-2.9627824245520387</v>
      </c>
      <c r="AS572" s="144">
        <f t="shared" si="309"/>
        <v>0</v>
      </c>
      <c r="AT572" s="144">
        <f t="shared" si="309"/>
        <v>0</v>
      </c>
      <c r="AU572" s="144">
        <f t="shared" si="309"/>
        <v>0</v>
      </c>
      <c r="AV572" s="144">
        <f t="shared" si="309"/>
        <v>0</v>
      </c>
      <c r="AW572" s="144">
        <f t="shared" si="309"/>
        <v>0</v>
      </c>
      <c r="AX572" s="144">
        <f t="shared" si="309"/>
        <v>0</v>
      </c>
      <c r="AY572" s="144">
        <f t="shared" si="309"/>
        <v>0</v>
      </c>
      <c r="AZ572" s="144">
        <f t="shared" si="309"/>
        <v>0</v>
      </c>
      <c r="BA572" s="144">
        <f t="shared" si="309"/>
        <v>0</v>
      </c>
      <c r="BB572" s="144">
        <f t="shared" si="309"/>
        <v>0</v>
      </c>
      <c r="BC572" s="144">
        <f t="shared" si="309"/>
        <v>0</v>
      </c>
      <c r="BD572" s="144">
        <f t="shared" si="309"/>
        <v>0</v>
      </c>
      <c r="BE572" s="144">
        <f t="shared" si="309"/>
        <v>0</v>
      </c>
      <c r="BF572" s="144">
        <f t="shared" si="309"/>
        <v>0</v>
      </c>
      <c r="BG572" s="144">
        <f t="shared" si="309"/>
        <v>0</v>
      </c>
      <c r="BH572" s="144">
        <f t="shared" si="309"/>
        <v>0</v>
      </c>
      <c r="BI572" s="144"/>
    </row>
    <row r="573" spans="1:61" x14ac:dyDescent="0.25">
      <c r="A573" s="193" t="s">
        <v>114</v>
      </c>
      <c r="B573" s="193"/>
      <c r="D573" s="92">
        <f>SUM(D570:D572)</f>
        <v>0</v>
      </c>
      <c r="G573" s="92">
        <f>SUM(G570:G572)</f>
        <v>117.52360860151001</v>
      </c>
      <c r="H573" s="92">
        <f>SUM(H570:H572)</f>
        <v>207.356239728844</v>
      </c>
      <c r="I573" s="92">
        <f>SUM(I570:I572)</f>
        <v>313.38225325707401</v>
      </c>
      <c r="J573" s="92">
        <f t="shared" ref="J573:BH573" si="310">SUM(J570:J572)</f>
        <v>457.95498422850403</v>
      </c>
      <c r="K573" s="92">
        <f t="shared" si="310"/>
        <v>544.66851519993406</v>
      </c>
      <c r="L573" s="92">
        <f t="shared" si="310"/>
        <v>650.591646171364</v>
      </c>
      <c r="M573" s="92">
        <f t="shared" si="310"/>
        <v>774.101977142794</v>
      </c>
      <c r="N573" s="92">
        <f t="shared" si="310"/>
        <v>747.852308114224</v>
      </c>
      <c r="O573" s="92">
        <f t="shared" si="310"/>
        <v>721.602639085654</v>
      </c>
      <c r="P573" s="92">
        <f t="shared" si="310"/>
        <v>695.35297005708401</v>
      </c>
      <c r="Q573" s="92">
        <f t="shared" si="310"/>
        <v>669.10330102851401</v>
      </c>
      <c r="R573" s="92">
        <f t="shared" si="310"/>
        <v>642.85363199994401</v>
      </c>
      <c r="S573" s="92">
        <f t="shared" si="310"/>
        <v>616.60396297137402</v>
      </c>
      <c r="T573" s="92">
        <f t="shared" si="310"/>
        <v>590.35429394280402</v>
      </c>
      <c r="U573" s="92">
        <f t="shared" si="310"/>
        <v>564.10462491423402</v>
      </c>
      <c r="V573" s="92">
        <f t="shared" si="310"/>
        <v>537.85495588566403</v>
      </c>
      <c r="W573" s="92">
        <f t="shared" si="310"/>
        <v>511.60528685709403</v>
      </c>
      <c r="X573" s="92">
        <f t="shared" si="310"/>
        <v>485.35561782852403</v>
      </c>
      <c r="Y573" s="92">
        <f t="shared" si="310"/>
        <v>459.10594879995404</v>
      </c>
      <c r="Z573" s="92">
        <f t="shared" si="310"/>
        <v>432.85627977138404</v>
      </c>
      <c r="AA573" s="92">
        <f t="shared" si="310"/>
        <v>406.60661074281404</v>
      </c>
      <c r="AB573" s="92">
        <f t="shared" si="310"/>
        <v>380.35694171424404</v>
      </c>
      <c r="AC573" s="92">
        <f t="shared" si="310"/>
        <v>354.10727268567405</v>
      </c>
      <c r="AD573" s="92">
        <f t="shared" si="310"/>
        <v>327.85760365710405</v>
      </c>
      <c r="AE573" s="92">
        <f t="shared" si="310"/>
        <v>301.60793462853405</v>
      </c>
      <c r="AF573" s="92">
        <f t="shared" si="310"/>
        <v>275.35826559996406</v>
      </c>
      <c r="AG573" s="92">
        <f t="shared" si="310"/>
        <v>249.10859657139406</v>
      </c>
      <c r="AH573" s="92">
        <f t="shared" si="310"/>
        <v>222.85892754282406</v>
      </c>
      <c r="AI573" s="92">
        <f t="shared" si="310"/>
        <v>196.60925851425407</v>
      </c>
      <c r="AJ573" s="92">
        <f t="shared" si="310"/>
        <v>170.35958948568407</v>
      </c>
      <c r="AK573" s="92">
        <f t="shared" si="310"/>
        <v>144.10992045711407</v>
      </c>
      <c r="AL573" s="92">
        <f t="shared" si="310"/>
        <v>117.86025142854407</v>
      </c>
      <c r="AM573" s="92">
        <f t="shared" si="310"/>
        <v>91.610582399974078</v>
      </c>
      <c r="AN573" s="92">
        <f t="shared" si="310"/>
        <v>65.360913371404081</v>
      </c>
      <c r="AO573" s="92">
        <f t="shared" si="310"/>
        <v>39.111244342834084</v>
      </c>
      <c r="AP573" s="92">
        <f t="shared" si="310"/>
        <v>15.610505781016144</v>
      </c>
      <c r="AQ573" s="92">
        <f t="shared" si="310"/>
        <v>2.962782424552147</v>
      </c>
      <c r="AR573" s="92">
        <f t="shared" si="310"/>
        <v>1.0835776720341528E-13</v>
      </c>
      <c r="AS573" s="92">
        <f t="shared" si="310"/>
        <v>1.0835776720341528E-13</v>
      </c>
      <c r="AT573" s="92">
        <f t="shared" si="310"/>
        <v>1.0835776720341528E-13</v>
      </c>
      <c r="AU573" s="92">
        <f t="shared" si="310"/>
        <v>1.0835776720341528E-13</v>
      </c>
      <c r="AV573" s="92">
        <f t="shared" si="310"/>
        <v>1.0835776720341528E-13</v>
      </c>
      <c r="AW573" s="92">
        <f t="shared" si="310"/>
        <v>1.0835776720341528E-13</v>
      </c>
      <c r="AX573" s="92">
        <f t="shared" si="310"/>
        <v>1.0835776720341528E-13</v>
      </c>
      <c r="AY573" s="92">
        <f t="shared" si="310"/>
        <v>1.0835776720341528E-13</v>
      </c>
      <c r="AZ573" s="92">
        <f t="shared" si="310"/>
        <v>1.0835776720341528E-13</v>
      </c>
      <c r="BA573" s="92">
        <f t="shared" si="310"/>
        <v>1.0835776720341528E-13</v>
      </c>
      <c r="BB573" s="92">
        <f t="shared" si="310"/>
        <v>1.0835776720341528E-13</v>
      </c>
      <c r="BC573" s="92">
        <f t="shared" si="310"/>
        <v>1.0835776720341528E-13</v>
      </c>
      <c r="BD573" s="92">
        <f t="shared" si="310"/>
        <v>1.0835776720341528E-13</v>
      </c>
      <c r="BE573" s="92">
        <f t="shared" si="310"/>
        <v>1.0835776720341528E-13</v>
      </c>
      <c r="BF573" s="92">
        <f t="shared" si="310"/>
        <v>1.0835776720341528E-13</v>
      </c>
      <c r="BG573" s="92">
        <f t="shared" si="310"/>
        <v>1.0835776720341528E-13</v>
      </c>
      <c r="BH573" s="92">
        <f t="shared" si="310"/>
        <v>1.0835776720341528E-13</v>
      </c>
    </row>
    <row r="574" spans="1:61" x14ac:dyDescent="0.25">
      <c r="A574" s="154"/>
      <c r="B574" s="154"/>
    </row>
    <row r="575" spans="1:61" x14ac:dyDescent="0.25">
      <c r="A575" s="154" t="s">
        <v>115</v>
      </c>
      <c r="B575" s="154"/>
      <c r="G575" s="83">
        <f>G573</f>
        <v>117.52360860151001</v>
      </c>
      <c r="H575" s="83">
        <f>H573</f>
        <v>207.356239728844</v>
      </c>
      <c r="I575" s="83">
        <f>I573</f>
        <v>313.38225325707401</v>
      </c>
      <c r="J575" s="83">
        <f>J573</f>
        <v>457.95498422850403</v>
      </c>
      <c r="K575" s="83">
        <f t="shared" ref="K575:BH575" si="311">K573</f>
        <v>544.66851519993406</v>
      </c>
      <c r="L575" s="83">
        <f t="shared" si="311"/>
        <v>650.591646171364</v>
      </c>
      <c r="M575" s="83">
        <f t="shared" si="311"/>
        <v>774.101977142794</v>
      </c>
      <c r="N575" s="83">
        <f t="shared" si="311"/>
        <v>747.852308114224</v>
      </c>
      <c r="O575" s="83">
        <f t="shared" si="311"/>
        <v>721.602639085654</v>
      </c>
      <c r="P575" s="83">
        <f t="shared" si="311"/>
        <v>695.35297005708401</v>
      </c>
      <c r="Q575" s="83">
        <f t="shared" si="311"/>
        <v>669.10330102851401</v>
      </c>
      <c r="R575" s="83">
        <f t="shared" si="311"/>
        <v>642.85363199994401</v>
      </c>
      <c r="S575" s="83">
        <f t="shared" si="311"/>
        <v>616.60396297137402</v>
      </c>
      <c r="T575" s="83">
        <f t="shared" si="311"/>
        <v>590.35429394280402</v>
      </c>
      <c r="U575" s="83">
        <f t="shared" si="311"/>
        <v>564.10462491423402</v>
      </c>
      <c r="V575" s="83">
        <f t="shared" si="311"/>
        <v>537.85495588566403</v>
      </c>
      <c r="W575" s="83">
        <f t="shared" si="311"/>
        <v>511.60528685709403</v>
      </c>
      <c r="X575" s="83">
        <f t="shared" si="311"/>
        <v>485.35561782852403</v>
      </c>
      <c r="Y575" s="83">
        <f t="shared" si="311"/>
        <v>459.10594879995404</v>
      </c>
      <c r="Z575" s="83">
        <f t="shared" si="311"/>
        <v>432.85627977138404</v>
      </c>
      <c r="AA575" s="83">
        <f t="shared" si="311"/>
        <v>406.60661074281404</v>
      </c>
      <c r="AB575" s="83">
        <f t="shared" si="311"/>
        <v>380.35694171424404</v>
      </c>
      <c r="AC575" s="83">
        <f t="shared" si="311"/>
        <v>354.10727268567405</v>
      </c>
      <c r="AD575" s="83">
        <f t="shared" si="311"/>
        <v>327.85760365710405</v>
      </c>
      <c r="AE575" s="83">
        <f t="shared" si="311"/>
        <v>301.60793462853405</v>
      </c>
      <c r="AF575" s="83">
        <f t="shared" si="311"/>
        <v>275.35826559996406</v>
      </c>
      <c r="AG575" s="83">
        <f t="shared" si="311"/>
        <v>249.10859657139406</v>
      </c>
      <c r="AH575" s="83">
        <f t="shared" si="311"/>
        <v>222.85892754282406</v>
      </c>
      <c r="AI575" s="83">
        <f t="shared" si="311"/>
        <v>196.60925851425407</v>
      </c>
      <c r="AJ575" s="83">
        <f t="shared" si="311"/>
        <v>170.35958948568407</v>
      </c>
      <c r="AK575" s="83">
        <f t="shared" si="311"/>
        <v>144.10992045711407</v>
      </c>
      <c r="AL575" s="83">
        <f t="shared" si="311"/>
        <v>117.86025142854407</v>
      </c>
      <c r="AM575" s="83">
        <f t="shared" si="311"/>
        <v>91.610582399974078</v>
      </c>
      <c r="AN575" s="83">
        <f t="shared" si="311"/>
        <v>65.360913371404081</v>
      </c>
      <c r="AO575" s="83">
        <f t="shared" si="311"/>
        <v>39.111244342834084</v>
      </c>
      <c r="AP575" s="83">
        <f t="shared" si="311"/>
        <v>15.610505781016144</v>
      </c>
      <c r="AQ575" s="83">
        <f t="shared" si="311"/>
        <v>2.962782424552147</v>
      </c>
      <c r="AR575" s="83">
        <f t="shared" si="311"/>
        <v>1.0835776720341528E-13</v>
      </c>
      <c r="AS575" s="83">
        <f t="shared" si="311"/>
        <v>1.0835776720341528E-13</v>
      </c>
      <c r="AT575" s="83">
        <f t="shared" si="311"/>
        <v>1.0835776720341528E-13</v>
      </c>
      <c r="AU575" s="83">
        <f t="shared" si="311"/>
        <v>1.0835776720341528E-13</v>
      </c>
      <c r="AV575" s="83">
        <f t="shared" si="311"/>
        <v>1.0835776720341528E-13</v>
      </c>
      <c r="AW575" s="83">
        <f t="shared" si="311"/>
        <v>1.0835776720341528E-13</v>
      </c>
      <c r="AX575" s="83">
        <f t="shared" si="311"/>
        <v>1.0835776720341528E-13</v>
      </c>
      <c r="AY575" s="83">
        <f t="shared" si="311"/>
        <v>1.0835776720341528E-13</v>
      </c>
      <c r="AZ575" s="83">
        <f t="shared" si="311"/>
        <v>1.0835776720341528E-13</v>
      </c>
      <c r="BA575" s="83">
        <f t="shared" si="311"/>
        <v>1.0835776720341528E-13</v>
      </c>
      <c r="BB575" s="83">
        <f t="shared" si="311"/>
        <v>1.0835776720341528E-13</v>
      </c>
      <c r="BC575" s="83">
        <f t="shared" si="311"/>
        <v>1.0835776720341528E-13</v>
      </c>
      <c r="BD575" s="83">
        <f t="shared" si="311"/>
        <v>1.0835776720341528E-13</v>
      </c>
      <c r="BE575" s="83">
        <f t="shared" si="311"/>
        <v>1.0835776720341528E-13</v>
      </c>
      <c r="BF575" s="83">
        <f t="shared" si="311"/>
        <v>1.0835776720341528E-13</v>
      </c>
      <c r="BG575" s="83">
        <f t="shared" si="311"/>
        <v>1.0835776720341528E-13</v>
      </c>
      <c r="BH575" s="83">
        <f t="shared" si="311"/>
        <v>1.0835776720341528E-13</v>
      </c>
    </row>
    <row r="576" spans="1:61" ht="12" customHeight="1" x14ac:dyDescent="0.25">
      <c r="A576" s="194" t="s">
        <v>133</v>
      </c>
      <c r="B576" s="194"/>
      <c r="C576" s="61">
        <f>$C$97</f>
        <v>2</v>
      </c>
      <c r="D576" s="195"/>
      <c r="G576" s="83">
        <f t="shared" ref="G576:BH576" ca="1" si="312">SUM(OFFSET(G575,0,0,1,-MIN($C576,G$91+1)))/$C576</f>
        <v>58.761804300755003</v>
      </c>
      <c r="H576" s="83">
        <f t="shared" ca="1" si="312"/>
        <v>162.43992416517699</v>
      </c>
      <c r="I576" s="83">
        <f t="shared" ca="1" si="312"/>
        <v>260.36924649295901</v>
      </c>
      <c r="J576" s="83">
        <f t="shared" ca="1" si="312"/>
        <v>385.66861874278902</v>
      </c>
      <c r="K576" s="83">
        <f t="shared" ca="1" si="312"/>
        <v>501.31174971421905</v>
      </c>
      <c r="L576" s="83">
        <f t="shared" ca="1" si="312"/>
        <v>597.63008068564909</v>
      </c>
      <c r="M576" s="83">
        <f t="shared" ca="1" si="312"/>
        <v>712.346811657079</v>
      </c>
      <c r="N576" s="83">
        <f t="shared" ca="1" si="312"/>
        <v>760.977142628509</v>
      </c>
      <c r="O576" s="83">
        <f t="shared" ca="1" si="312"/>
        <v>734.727473599939</v>
      </c>
      <c r="P576" s="83">
        <f t="shared" ca="1" si="312"/>
        <v>708.47780457136901</v>
      </c>
      <c r="Q576" s="83">
        <f t="shared" ca="1" si="312"/>
        <v>682.22813554279901</v>
      </c>
      <c r="R576" s="83">
        <f t="shared" ca="1" si="312"/>
        <v>655.97846651422901</v>
      </c>
      <c r="S576" s="83">
        <f t="shared" ca="1" si="312"/>
        <v>629.72879748565902</v>
      </c>
      <c r="T576" s="83">
        <f t="shared" ca="1" si="312"/>
        <v>603.47912845708902</v>
      </c>
      <c r="U576" s="83">
        <f t="shared" ca="1" si="312"/>
        <v>577.22945942851902</v>
      </c>
      <c r="V576" s="83">
        <f t="shared" ca="1" si="312"/>
        <v>550.97979039994902</v>
      </c>
      <c r="W576" s="83">
        <f t="shared" ca="1" si="312"/>
        <v>524.73012137137903</v>
      </c>
      <c r="X576" s="83">
        <f t="shared" ca="1" si="312"/>
        <v>498.48045234280903</v>
      </c>
      <c r="Y576" s="83">
        <f t="shared" ca="1" si="312"/>
        <v>472.23078331423903</v>
      </c>
      <c r="Z576" s="83">
        <f t="shared" ca="1" si="312"/>
        <v>445.98111428566904</v>
      </c>
      <c r="AA576" s="83">
        <f t="shared" ca="1" si="312"/>
        <v>419.73144525709904</v>
      </c>
      <c r="AB576" s="83">
        <f t="shared" ca="1" si="312"/>
        <v>393.48177622852904</v>
      </c>
      <c r="AC576" s="83">
        <f t="shared" ca="1" si="312"/>
        <v>367.23210719995905</v>
      </c>
      <c r="AD576" s="83">
        <f t="shared" ca="1" si="312"/>
        <v>340.98243817138905</v>
      </c>
      <c r="AE576" s="83">
        <f t="shared" ca="1" si="312"/>
        <v>314.73276914281905</v>
      </c>
      <c r="AF576" s="83">
        <f t="shared" ca="1" si="312"/>
        <v>288.48310011424905</v>
      </c>
      <c r="AG576" s="83">
        <f t="shared" ca="1" si="312"/>
        <v>262.23343108567906</v>
      </c>
      <c r="AH576" s="83">
        <f t="shared" ca="1" si="312"/>
        <v>235.98376205710906</v>
      </c>
      <c r="AI576" s="83">
        <f t="shared" ca="1" si="312"/>
        <v>209.73409302853906</v>
      </c>
      <c r="AJ576" s="83">
        <f t="shared" ca="1" si="312"/>
        <v>183.48442399996907</v>
      </c>
      <c r="AK576" s="83">
        <f t="shared" ca="1" si="312"/>
        <v>157.23475497139907</v>
      </c>
      <c r="AL576" s="83">
        <f t="shared" ca="1" si="312"/>
        <v>130.98508594282907</v>
      </c>
      <c r="AM576" s="83">
        <f t="shared" ca="1" si="312"/>
        <v>104.73541691425908</v>
      </c>
      <c r="AN576" s="83">
        <f t="shared" ca="1" si="312"/>
        <v>78.485747885689079</v>
      </c>
      <c r="AO576" s="83">
        <f t="shared" ca="1" si="312"/>
        <v>52.236078857119082</v>
      </c>
      <c r="AP576" s="83">
        <f t="shared" ca="1" si="312"/>
        <v>27.360875061925114</v>
      </c>
      <c r="AQ576" s="83">
        <f t="shared" ca="1" si="312"/>
        <v>9.2866441027841446</v>
      </c>
      <c r="AR576" s="83">
        <f t="shared" ca="1" si="312"/>
        <v>1.4813912122761277</v>
      </c>
      <c r="AS576" s="83">
        <f t="shared" ca="1" si="312"/>
        <v>1.0835776720341528E-13</v>
      </c>
      <c r="AT576" s="83">
        <f t="shared" ca="1" si="312"/>
        <v>1.0835776720341528E-13</v>
      </c>
      <c r="AU576" s="83">
        <f t="shared" ca="1" si="312"/>
        <v>1.0835776720341528E-13</v>
      </c>
      <c r="AV576" s="83">
        <f t="shared" ca="1" si="312"/>
        <v>1.0835776720341528E-13</v>
      </c>
      <c r="AW576" s="83">
        <f t="shared" ca="1" si="312"/>
        <v>1.0835776720341528E-13</v>
      </c>
      <c r="AX576" s="83">
        <f t="shared" ca="1" si="312"/>
        <v>1.0835776720341528E-13</v>
      </c>
      <c r="AY576" s="83">
        <f t="shared" ca="1" si="312"/>
        <v>1.0835776720341528E-13</v>
      </c>
      <c r="AZ576" s="83">
        <f t="shared" ca="1" si="312"/>
        <v>1.0835776720341528E-13</v>
      </c>
      <c r="BA576" s="83">
        <f t="shared" ca="1" si="312"/>
        <v>1.0835776720341528E-13</v>
      </c>
      <c r="BB576" s="83">
        <f t="shared" ca="1" si="312"/>
        <v>1.0835776720341528E-13</v>
      </c>
      <c r="BC576" s="83">
        <f t="shared" ca="1" si="312"/>
        <v>1.0835776720341528E-13</v>
      </c>
      <c r="BD576" s="83">
        <f t="shared" ca="1" si="312"/>
        <v>1.0835776720341528E-13</v>
      </c>
      <c r="BE576" s="83">
        <f t="shared" ca="1" si="312"/>
        <v>1.0835776720341528E-13</v>
      </c>
      <c r="BF576" s="83">
        <f t="shared" ca="1" si="312"/>
        <v>1.0835776720341528E-13</v>
      </c>
      <c r="BG576" s="83">
        <f t="shared" ca="1" si="312"/>
        <v>1.0835776720341528E-13</v>
      </c>
      <c r="BH576" s="83">
        <f t="shared" ca="1" si="312"/>
        <v>1.0835776720341528E-13</v>
      </c>
    </row>
    <row r="577" spans="1:61" x14ac:dyDescent="0.25">
      <c r="A577" s="194" t="s">
        <v>140</v>
      </c>
      <c r="B577" s="194"/>
      <c r="C577" s="147">
        <f>$C$98</f>
        <v>0.46</v>
      </c>
      <c r="G577" s="83">
        <f t="shared" ref="G577:BG578" ca="1" si="313">G576*$C577</f>
        <v>27.030429978347303</v>
      </c>
      <c r="H577" s="83">
        <f t="shared" ca="1" si="313"/>
        <v>74.722365115981418</v>
      </c>
      <c r="I577" s="83">
        <f t="shared" ca="1" si="313"/>
        <v>119.76985338676114</v>
      </c>
      <c r="J577" s="83">
        <f t="shared" ca="1" si="313"/>
        <v>177.40756462168295</v>
      </c>
      <c r="K577" s="83">
        <f t="shared" ca="1" si="313"/>
        <v>230.60340486854076</v>
      </c>
      <c r="L577" s="83">
        <f t="shared" ca="1" si="313"/>
        <v>274.9098371153986</v>
      </c>
      <c r="M577" s="83">
        <f t="shared" ca="1" si="313"/>
        <v>327.67953336225634</v>
      </c>
      <c r="N577" s="83">
        <f t="shared" ca="1" si="313"/>
        <v>350.04948560911413</v>
      </c>
      <c r="O577" s="83">
        <f t="shared" ca="1" si="313"/>
        <v>337.97463785597193</v>
      </c>
      <c r="P577" s="83">
        <f t="shared" ca="1" si="313"/>
        <v>325.89979010282974</v>
      </c>
      <c r="Q577" s="83">
        <f t="shared" ca="1" si="313"/>
        <v>313.82494234968755</v>
      </c>
      <c r="R577" s="83">
        <f t="shared" ca="1" si="313"/>
        <v>301.75009459654535</v>
      </c>
      <c r="S577" s="83">
        <f t="shared" ca="1" si="313"/>
        <v>289.67524684340316</v>
      </c>
      <c r="T577" s="83">
        <f t="shared" ca="1" si="313"/>
        <v>277.60039909026096</v>
      </c>
      <c r="U577" s="83">
        <f t="shared" ca="1" si="313"/>
        <v>265.52555133711877</v>
      </c>
      <c r="V577" s="83">
        <f t="shared" ca="1" si="313"/>
        <v>253.45070358397658</v>
      </c>
      <c r="W577" s="83">
        <f t="shared" ca="1" si="313"/>
        <v>241.37585583083435</v>
      </c>
      <c r="X577" s="83">
        <f t="shared" ca="1" si="313"/>
        <v>229.30100807769216</v>
      </c>
      <c r="Y577" s="83">
        <f t="shared" ca="1" si="313"/>
        <v>217.22616032454997</v>
      </c>
      <c r="Z577" s="83">
        <f t="shared" ca="1" si="313"/>
        <v>205.15131257140777</v>
      </c>
      <c r="AA577" s="83">
        <f t="shared" ca="1" si="313"/>
        <v>193.07646481826558</v>
      </c>
      <c r="AB577" s="83">
        <f t="shared" ca="1" si="313"/>
        <v>181.00161706512336</v>
      </c>
      <c r="AC577" s="83">
        <f t="shared" ca="1" si="313"/>
        <v>168.92676931198116</v>
      </c>
      <c r="AD577" s="83">
        <f t="shared" ca="1" si="313"/>
        <v>156.85192155883897</v>
      </c>
      <c r="AE577" s="83">
        <f t="shared" ca="1" si="313"/>
        <v>144.77707380569677</v>
      </c>
      <c r="AF577" s="83">
        <f t="shared" ca="1" si="313"/>
        <v>132.70222605255458</v>
      </c>
      <c r="AG577" s="83">
        <f t="shared" ca="1" si="313"/>
        <v>120.62737829941237</v>
      </c>
      <c r="AH577" s="83">
        <f t="shared" ca="1" si="313"/>
        <v>108.55253054627018</v>
      </c>
      <c r="AI577" s="83">
        <f t="shared" ca="1" si="313"/>
        <v>96.477682793127968</v>
      </c>
      <c r="AJ577" s="83">
        <f t="shared" ca="1" si="313"/>
        <v>84.402835039985774</v>
      </c>
      <c r="AK577" s="83">
        <f t="shared" ca="1" si="313"/>
        <v>72.32798728684358</v>
      </c>
      <c r="AL577" s="83">
        <f t="shared" ca="1" si="313"/>
        <v>60.253139533701379</v>
      </c>
      <c r="AM577" s="83">
        <f t="shared" ca="1" si="313"/>
        <v>48.178291780559178</v>
      </c>
      <c r="AN577" s="83">
        <f t="shared" ca="1" si="313"/>
        <v>36.103444027416977</v>
      </c>
      <c r="AO577" s="83">
        <f t="shared" ca="1" si="313"/>
        <v>24.028596274274779</v>
      </c>
      <c r="AP577" s="83">
        <f t="shared" ca="1" si="313"/>
        <v>12.586002528485553</v>
      </c>
      <c r="AQ577" s="83">
        <f t="shared" ca="1" si="313"/>
        <v>4.2718562872807064</v>
      </c>
      <c r="AR577" s="83">
        <f t="shared" ca="1" si="313"/>
        <v>0.68143995764701881</v>
      </c>
      <c r="AS577" s="83">
        <f t="shared" ca="1" si="313"/>
        <v>4.9844572913571032E-14</v>
      </c>
      <c r="AT577" s="83">
        <f t="shared" ca="1" si="313"/>
        <v>4.9844572913571032E-14</v>
      </c>
      <c r="AU577" s="83">
        <f t="shared" ca="1" si="313"/>
        <v>4.9844572913571032E-14</v>
      </c>
      <c r="AV577" s="83">
        <f t="shared" ca="1" si="313"/>
        <v>4.9844572913571032E-14</v>
      </c>
      <c r="AW577" s="83">
        <f t="shared" ca="1" si="313"/>
        <v>4.9844572913571032E-14</v>
      </c>
      <c r="AX577" s="83">
        <f t="shared" ca="1" si="313"/>
        <v>4.9844572913571032E-14</v>
      </c>
      <c r="AY577" s="83">
        <f t="shared" ca="1" si="313"/>
        <v>4.9844572913571032E-14</v>
      </c>
      <c r="AZ577" s="83">
        <f t="shared" ca="1" si="313"/>
        <v>4.9844572913571032E-14</v>
      </c>
      <c r="BA577" s="83">
        <f t="shared" ca="1" si="313"/>
        <v>4.9844572913571032E-14</v>
      </c>
      <c r="BB577" s="83">
        <f t="shared" ca="1" si="313"/>
        <v>4.9844572913571032E-14</v>
      </c>
      <c r="BC577" s="83">
        <f t="shared" ca="1" si="313"/>
        <v>4.9844572913571032E-14</v>
      </c>
      <c r="BD577" s="83">
        <f t="shared" ca="1" si="313"/>
        <v>4.9844572913571032E-14</v>
      </c>
      <c r="BE577" s="83">
        <f t="shared" ca="1" si="313"/>
        <v>4.9844572913571032E-14</v>
      </c>
      <c r="BF577" s="83">
        <f t="shared" ca="1" si="313"/>
        <v>4.9844572913571032E-14</v>
      </c>
      <c r="BG577" s="83">
        <f t="shared" ca="1" si="313"/>
        <v>4.9844572913571032E-14</v>
      </c>
      <c r="BH577" s="83">
        <f ca="1">BH576*$C577</f>
        <v>4.9844572913571032E-14</v>
      </c>
    </row>
    <row r="578" spans="1:61" x14ac:dyDescent="0.25">
      <c r="A578" s="194" t="s">
        <v>141</v>
      </c>
      <c r="B578" s="194"/>
      <c r="C578" s="147">
        <f>$C$99</f>
        <v>0.115</v>
      </c>
      <c r="G578" s="83">
        <f t="shared" ca="1" si="313"/>
        <v>3.1084994475099399</v>
      </c>
      <c r="H578" s="83">
        <f t="shared" ca="1" si="313"/>
        <v>8.5930719883378632</v>
      </c>
      <c r="I578" s="83">
        <f t="shared" ca="1" si="313"/>
        <v>13.773533139477532</v>
      </c>
      <c r="J578" s="83">
        <f t="shared" ca="1" si="313"/>
        <v>20.40186993149354</v>
      </c>
      <c r="K578" s="83">
        <f t="shared" ca="1" si="313"/>
        <v>26.519391559882187</v>
      </c>
      <c r="L578" s="83">
        <f t="shared" ca="1" si="313"/>
        <v>31.614631268270841</v>
      </c>
      <c r="M578" s="83">
        <f t="shared" ca="1" si="313"/>
        <v>37.683146336659483</v>
      </c>
      <c r="N578" s="83">
        <f t="shared" ca="1" si="313"/>
        <v>40.255690845048129</v>
      </c>
      <c r="O578" s="83">
        <f t="shared" ca="1" si="313"/>
        <v>38.867083353436776</v>
      </c>
      <c r="P578" s="83">
        <f t="shared" ca="1" si="313"/>
        <v>37.478475861825423</v>
      </c>
      <c r="Q578" s="83">
        <f t="shared" ca="1" si="313"/>
        <v>36.08986837021407</v>
      </c>
      <c r="R578" s="83">
        <f t="shared" ca="1" si="313"/>
        <v>34.701260878602717</v>
      </c>
      <c r="S578" s="83">
        <f t="shared" ca="1" si="313"/>
        <v>33.312653386991364</v>
      </c>
      <c r="T578" s="83">
        <f t="shared" ca="1" si="313"/>
        <v>31.924045895380011</v>
      </c>
      <c r="U578" s="83">
        <f t="shared" ca="1" si="313"/>
        <v>30.535438403768659</v>
      </c>
      <c r="V578" s="83">
        <f t="shared" ca="1" si="313"/>
        <v>29.146830912157309</v>
      </c>
      <c r="W578" s="83">
        <f t="shared" ca="1" si="313"/>
        <v>27.758223420545953</v>
      </c>
      <c r="X578" s="83">
        <f t="shared" ca="1" si="313"/>
        <v>26.3696159289346</v>
      </c>
      <c r="Y578" s="83">
        <f t="shared" ca="1" si="313"/>
        <v>24.981008437323247</v>
      </c>
      <c r="Z578" s="83">
        <f t="shared" ca="1" si="313"/>
        <v>23.592400945711894</v>
      </c>
      <c r="AA578" s="83">
        <f t="shared" ca="1" si="313"/>
        <v>22.203793454100541</v>
      </c>
      <c r="AB578" s="83">
        <f t="shared" ca="1" si="313"/>
        <v>20.815185962489188</v>
      </c>
      <c r="AC578" s="83">
        <f t="shared" ca="1" si="313"/>
        <v>19.426578470877836</v>
      </c>
      <c r="AD578" s="83">
        <f t="shared" ca="1" si="313"/>
        <v>18.037970979266483</v>
      </c>
      <c r="AE578" s="83">
        <f t="shared" ca="1" si="313"/>
        <v>16.64936348765513</v>
      </c>
      <c r="AF578" s="83">
        <f t="shared" ca="1" si="313"/>
        <v>15.260755996043777</v>
      </c>
      <c r="AG578" s="83">
        <f t="shared" ca="1" si="313"/>
        <v>13.872148504432424</v>
      </c>
      <c r="AH578" s="83">
        <f t="shared" ca="1" si="313"/>
        <v>12.483541012821071</v>
      </c>
      <c r="AI578" s="83">
        <f t="shared" ca="1" si="313"/>
        <v>11.094933521209716</v>
      </c>
      <c r="AJ578" s="83">
        <f t="shared" ca="1" si="313"/>
        <v>9.7063260295983653</v>
      </c>
      <c r="AK578" s="83">
        <f t="shared" ca="1" si="313"/>
        <v>8.3177185379870124</v>
      </c>
      <c r="AL578" s="83">
        <f t="shared" ca="1" si="313"/>
        <v>6.9291110463756587</v>
      </c>
      <c r="AM578" s="83">
        <f t="shared" ca="1" si="313"/>
        <v>5.5405035547643058</v>
      </c>
      <c r="AN578" s="83">
        <f t="shared" ca="1" si="313"/>
        <v>4.1518960631529529</v>
      </c>
      <c r="AO578" s="83">
        <f t="shared" ca="1" si="313"/>
        <v>2.7632885715415996</v>
      </c>
      <c r="AP578" s="83">
        <f t="shared" ca="1" si="313"/>
        <v>1.4473902907758387</v>
      </c>
      <c r="AQ578" s="83">
        <f t="shared" ca="1" si="313"/>
        <v>0.49126347303728124</v>
      </c>
      <c r="AR578" s="83">
        <f t="shared" ca="1" si="313"/>
        <v>7.8365595129407162E-2</v>
      </c>
      <c r="AS578" s="83">
        <f t="shared" ca="1" si="313"/>
        <v>5.7321258850606692E-15</v>
      </c>
      <c r="AT578" s="83">
        <f t="shared" ca="1" si="313"/>
        <v>5.7321258850606692E-15</v>
      </c>
      <c r="AU578" s="83">
        <f t="shared" ca="1" si="313"/>
        <v>5.7321258850606692E-15</v>
      </c>
      <c r="AV578" s="83">
        <f t="shared" ca="1" si="313"/>
        <v>5.7321258850606692E-15</v>
      </c>
      <c r="AW578" s="83">
        <f t="shared" ca="1" si="313"/>
        <v>5.7321258850606692E-15</v>
      </c>
      <c r="AX578" s="83">
        <f t="shared" ca="1" si="313"/>
        <v>5.7321258850606692E-15</v>
      </c>
      <c r="AY578" s="83">
        <f t="shared" ca="1" si="313"/>
        <v>5.7321258850606692E-15</v>
      </c>
      <c r="AZ578" s="83">
        <f t="shared" ca="1" si="313"/>
        <v>5.7321258850606692E-15</v>
      </c>
      <c r="BA578" s="83">
        <f t="shared" ca="1" si="313"/>
        <v>5.7321258850606692E-15</v>
      </c>
      <c r="BB578" s="83">
        <f t="shared" ca="1" si="313"/>
        <v>5.7321258850606692E-15</v>
      </c>
      <c r="BC578" s="83">
        <f t="shared" ca="1" si="313"/>
        <v>5.7321258850606692E-15</v>
      </c>
      <c r="BD578" s="83">
        <f t="shared" ca="1" si="313"/>
        <v>5.7321258850606692E-15</v>
      </c>
      <c r="BE578" s="83">
        <f t="shared" ca="1" si="313"/>
        <v>5.7321258850606692E-15</v>
      </c>
      <c r="BF578" s="83">
        <f t="shared" ca="1" si="313"/>
        <v>5.7321258850606692E-15</v>
      </c>
      <c r="BG578" s="83">
        <f t="shared" ca="1" si="313"/>
        <v>5.7321258850606692E-15</v>
      </c>
      <c r="BH578" s="83">
        <f ca="1">BH577*$C578</f>
        <v>5.7321258850606692E-15</v>
      </c>
    </row>
    <row r="580" spans="1:61" x14ac:dyDescent="0.25">
      <c r="A580" s="196" t="str">
        <f>A$46</f>
        <v>Base Capital</v>
      </c>
      <c r="B580" s="196"/>
    </row>
    <row r="581" spans="1:61" x14ac:dyDescent="0.25">
      <c r="A581" s="197" t="s">
        <v>132</v>
      </c>
      <c r="B581" s="197"/>
      <c r="G581" s="171">
        <f>G$96</f>
        <v>0.95</v>
      </c>
      <c r="H581" s="171">
        <f t="shared" ref="H581:M581" si="314">H$96</f>
        <v>0.98</v>
      </c>
      <c r="I581" s="171">
        <f t="shared" si="314"/>
        <v>0.96</v>
      </c>
      <c r="J581" s="171">
        <f t="shared" si="314"/>
        <v>0.96</v>
      </c>
      <c r="K581" s="171">
        <f t="shared" si="314"/>
        <v>0.96</v>
      </c>
      <c r="L581" s="171">
        <f t="shared" si="314"/>
        <v>0.96</v>
      </c>
      <c r="M581" s="171">
        <f t="shared" si="314"/>
        <v>0.96</v>
      </c>
      <c r="N581" s="171"/>
    </row>
    <row r="582" spans="1:61" x14ac:dyDescent="0.25">
      <c r="A582" s="197" t="s">
        <v>109</v>
      </c>
      <c r="B582" s="197"/>
      <c r="D582" s="144">
        <f>SUM(G582:N582)</f>
        <v>52.817296147799993</v>
      </c>
      <c r="G582" s="144">
        <f>G$46*G581</f>
        <v>4.5085260739999997</v>
      </c>
      <c r="H582" s="144">
        <f t="shared" ref="H582:N582" si="315">H$46*H581</f>
        <v>11.8979374402</v>
      </c>
      <c r="I582" s="144">
        <f t="shared" si="315"/>
        <v>10.4908326336</v>
      </c>
      <c r="J582" s="144">
        <f t="shared" si="315"/>
        <v>9.6</v>
      </c>
      <c r="K582" s="144">
        <f t="shared" si="315"/>
        <v>4.8</v>
      </c>
      <c r="L582" s="144">
        <f t="shared" si="315"/>
        <v>4.8</v>
      </c>
      <c r="M582" s="144">
        <f t="shared" si="315"/>
        <v>6.72</v>
      </c>
      <c r="N582" s="144">
        <f t="shared" si="315"/>
        <v>0</v>
      </c>
    </row>
    <row r="583" spans="1:61" x14ac:dyDescent="0.25">
      <c r="A583" s="197" t="s">
        <v>110</v>
      </c>
      <c r="B583" s="197"/>
      <c r="G583" s="144">
        <f t="shared" ref="G583:N583" si="316">+F583+G582</f>
        <v>4.5085260739999997</v>
      </c>
      <c r="H583" s="144">
        <f t="shared" si="316"/>
        <v>16.406463514199999</v>
      </c>
      <c r="I583" s="144">
        <f t="shared" si="316"/>
        <v>26.897296147799999</v>
      </c>
      <c r="J583" s="144">
        <f t="shared" si="316"/>
        <v>36.4972961478</v>
      </c>
      <c r="K583" s="144">
        <f t="shared" si="316"/>
        <v>41.297296147799997</v>
      </c>
      <c r="L583" s="144">
        <f t="shared" si="316"/>
        <v>46.097296147799995</v>
      </c>
      <c r="M583" s="144">
        <f t="shared" si="316"/>
        <v>52.817296147799993</v>
      </c>
      <c r="N583" s="144">
        <f t="shared" si="316"/>
        <v>52.817296147799993</v>
      </c>
    </row>
    <row r="584" spans="1:61" x14ac:dyDescent="0.25">
      <c r="A584" s="197"/>
      <c r="B584" s="197"/>
    </row>
    <row r="585" spans="1:61" x14ac:dyDescent="0.25">
      <c r="A585" s="198" t="s">
        <v>111</v>
      </c>
      <c r="B585" s="198"/>
      <c r="G585" s="144">
        <f t="shared" ref="G585:BH585" si="317">F588</f>
        <v>0</v>
      </c>
      <c r="H585" s="144">
        <f t="shared" si="317"/>
        <v>4.3732702917799999</v>
      </c>
      <c r="I585" s="144">
        <f t="shared" si="317"/>
        <v>15.779013826553999</v>
      </c>
      <c r="J585" s="144">
        <f t="shared" si="317"/>
        <v>25.462927575719998</v>
      </c>
      <c r="K585" s="144">
        <f t="shared" si="317"/>
        <v>33.968008691285995</v>
      </c>
      <c r="L585" s="144">
        <f t="shared" si="317"/>
        <v>37.529089806851992</v>
      </c>
      <c r="M585" s="144">
        <f t="shared" si="317"/>
        <v>40.946170922417991</v>
      </c>
      <c r="N585" s="144">
        <f t="shared" si="317"/>
        <v>46.081652037983993</v>
      </c>
      <c r="O585" s="144">
        <f t="shared" si="317"/>
        <v>44.497133153549996</v>
      </c>
      <c r="P585" s="144">
        <f t="shared" si="317"/>
        <v>42.912614269115998</v>
      </c>
      <c r="Q585" s="144">
        <f t="shared" si="317"/>
        <v>41.328095384682001</v>
      </c>
      <c r="R585" s="144">
        <f t="shared" si="317"/>
        <v>39.743576500248004</v>
      </c>
      <c r="S585" s="144">
        <f t="shared" si="317"/>
        <v>38.159057615814007</v>
      </c>
      <c r="T585" s="144">
        <f t="shared" si="317"/>
        <v>36.574538731380009</v>
      </c>
      <c r="U585" s="144">
        <f t="shared" si="317"/>
        <v>34.990019846946012</v>
      </c>
      <c r="V585" s="144">
        <f t="shared" si="317"/>
        <v>33.405500962512015</v>
      </c>
      <c r="W585" s="144">
        <f t="shared" si="317"/>
        <v>31.820982078078014</v>
      </c>
      <c r="X585" s="144">
        <f t="shared" si="317"/>
        <v>30.236463193644013</v>
      </c>
      <c r="Y585" s="144">
        <f t="shared" si="317"/>
        <v>28.651944309210013</v>
      </c>
      <c r="Z585" s="144">
        <f t="shared" si="317"/>
        <v>27.067425424776012</v>
      </c>
      <c r="AA585" s="144">
        <f t="shared" si="317"/>
        <v>25.482906540342011</v>
      </c>
      <c r="AB585" s="144">
        <f t="shared" si="317"/>
        <v>23.89838765590801</v>
      </c>
      <c r="AC585" s="144">
        <f t="shared" si="317"/>
        <v>22.313868771474009</v>
      </c>
      <c r="AD585" s="144">
        <f t="shared" si="317"/>
        <v>20.729349887040009</v>
      </c>
      <c r="AE585" s="144">
        <f t="shared" si="317"/>
        <v>19.144831002606008</v>
      </c>
      <c r="AF585" s="144">
        <f t="shared" si="317"/>
        <v>17.560312118172007</v>
      </c>
      <c r="AG585" s="144">
        <f t="shared" si="317"/>
        <v>15.975793233738008</v>
      </c>
      <c r="AH585" s="144">
        <f t="shared" si="317"/>
        <v>14.391274349304009</v>
      </c>
      <c r="AI585" s="144">
        <f t="shared" si="317"/>
        <v>12.80675546487001</v>
      </c>
      <c r="AJ585" s="144">
        <f t="shared" si="317"/>
        <v>11.222236580436011</v>
      </c>
      <c r="AK585" s="144">
        <f t="shared" si="317"/>
        <v>9.6377176960020119</v>
      </c>
      <c r="AL585" s="144">
        <f t="shared" si="317"/>
        <v>8.0531988115680129</v>
      </c>
      <c r="AM585" s="144">
        <f t="shared" si="317"/>
        <v>6.468679927134013</v>
      </c>
      <c r="AN585" s="144">
        <f t="shared" si="317"/>
        <v>4.8841610427000131</v>
      </c>
      <c r="AO585" s="144">
        <f t="shared" si="317"/>
        <v>3.2996421582660131</v>
      </c>
      <c r="AP585" s="144">
        <f t="shared" si="317"/>
        <v>1.7151232738320135</v>
      </c>
      <c r="AQ585" s="144">
        <f t="shared" si="317"/>
        <v>0.13060438939801378</v>
      </c>
      <c r="AR585" s="144">
        <f t="shared" si="317"/>
        <v>-1.6431300764452317E-14</v>
      </c>
      <c r="AS585" s="144">
        <f t="shared" si="317"/>
        <v>-1.6431300764452317E-14</v>
      </c>
      <c r="AT585" s="144">
        <f t="shared" si="317"/>
        <v>-1.6431300764452317E-14</v>
      </c>
      <c r="AU585" s="144">
        <f t="shared" si="317"/>
        <v>-1.6431300764452317E-14</v>
      </c>
      <c r="AV585" s="144">
        <f t="shared" si="317"/>
        <v>-1.6431300764452317E-14</v>
      </c>
      <c r="AW585" s="144">
        <f t="shared" si="317"/>
        <v>-1.6431300764452317E-14</v>
      </c>
      <c r="AX585" s="144">
        <f t="shared" si="317"/>
        <v>-1.6431300764452317E-14</v>
      </c>
      <c r="AY585" s="144">
        <f t="shared" si="317"/>
        <v>-1.6431300764452317E-14</v>
      </c>
      <c r="AZ585" s="144">
        <f t="shared" si="317"/>
        <v>-1.6431300764452317E-14</v>
      </c>
      <c r="BA585" s="144">
        <f t="shared" si="317"/>
        <v>-1.6431300764452317E-14</v>
      </c>
      <c r="BB585" s="144">
        <f t="shared" si="317"/>
        <v>-1.6431300764452317E-14</v>
      </c>
      <c r="BC585" s="144">
        <f t="shared" si="317"/>
        <v>-1.6431300764452317E-14</v>
      </c>
      <c r="BD585" s="144">
        <f t="shared" si="317"/>
        <v>-1.6431300764452317E-14</v>
      </c>
      <c r="BE585" s="144">
        <f t="shared" si="317"/>
        <v>-1.6431300764452317E-14</v>
      </c>
      <c r="BF585" s="144">
        <f t="shared" si="317"/>
        <v>-1.6431300764452317E-14</v>
      </c>
      <c r="BG585" s="144">
        <f t="shared" si="317"/>
        <v>-1.6431300764452317E-14</v>
      </c>
      <c r="BH585" s="144">
        <f t="shared" si="317"/>
        <v>-1.6431300764452317E-14</v>
      </c>
      <c r="BI585" s="144"/>
    </row>
    <row r="586" spans="1:61" x14ac:dyDescent="0.25">
      <c r="A586" s="198" t="s">
        <v>112</v>
      </c>
      <c r="B586" s="198"/>
      <c r="D586" s="144">
        <f>SUM(G586:N586)</f>
        <v>52.817296147799993</v>
      </c>
      <c r="E586" s="144"/>
      <c r="F586" s="144"/>
      <c r="G586" s="144">
        <f>G582</f>
        <v>4.5085260739999997</v>
      </c>
      <c r="H586" s="144">
        <f>H582</f>
        <v>11.8979374402</v>
      </c>
      <c r="I586" s="144">
        <f>I582</f>
        <v>10.4908326336</v>
      </c>
      <c r="J586" s="144">
        <f t="shared" ref="J586:BH586" si="318">J582</f>
        <v>9.6</v>
      </c>
      <c r="K586" s="144">
        <f t="shared" si="318"/>
        <v>4.8</v>
      </c>
      <c r="L586" s="144">
        <f t="shared" si="318"/>
        <v>4.8</v>
      </c>
      <c r="M586" s="144">
        <f t="shared" si="318"/>
        <v>6.72</v>
      </c>
      <c r="N586" s="144">
        <f t="shared" si="318"/>
        <v>0</v>
      </c>
      <c r="O586" s="144">
        <f t="shared" si="318"/>
        <v>0</v>
      </c>
      <c r="P586" s="144">
        <f t="shared" si="318"/>
        <v>0</v>
      </c>
      <c r="Q586" s="144">
        <f t="shared" si="318"/>
        <v>0</v>
      </c>
      <c r="R586" s="144">
        <f t="shared" si="318"/>
        <v>0</v>
      </c>
      <c r="S586" s="144">
        <f t="shared" si="318"/>
        <v>0</v>
      </c>
      <c r="T586" s="144">
        <f t="shared" si="318"/>
        <v>0</v>
      </c>
      <c r="U586" s="144">
        <f t="shared" si="318"/>
        <v>0</v>
      </c>
      <c r="V586" s="144">
        <f t="shared" si="318"/>
        <v>0</v>
      </c>
      <c r="W586" s="144">
        <f t="shared" si="318"/>
        <v>0</v>
      </c>
      <c r="X586" s="144">
        <f t="shared" si="318"/>
        <v>0</v>
      </c>
      <c r="Y586" s="144">
        <f t="shared" si="318"/>
        <v>0</v>
      </c>
      <c r="Z586" s="144">
        <f t="shared" si="318"/>
        <v>0</v>
      </c>
      <c r="AA586" s="144">
        <f t="shared" si="318"/>
        <v>0</v>
      </c>
      <c r="AB586" s="144">
        <f t="shared" si="318"/>
        <v>0</v>
      </c>
      <c r="AC586" s="144">
        <f t="shared" si="318"/>
        <v>0</v>
      </c>
      <c r="AD586" s="144">
        <f t="shared" si="318"/>
        <v>0</v>
      </c>
      <c r="AE586" s="144">
        <f t="shared" si="318"/>
        <v>0</v>
      </c>
      <c r="AF586" s="144">
        <f t="shared" si="318"/>
        <v>0</v>
      </c>
      <c r="AG586" s="144">
        <f t="shared" si="318"/>
        <v>0</v>
      </c>
      <c r="AH586" s="144">
        <f t="shared" si="318"/>
        <v>0</v>
      </c>
      <c r="AI586" s="144">
        <f t="shared" si="318"/>
        <v>0</v>
      </c>
      <c r="AJ586" s="144">
        <f t="shared" si="318"/>
        <v>0</v>
      </c>
      <c r="AK586" s="144">
        <f t="shared" si="318"/>
        <v>0</v>
      </c>
      <c r="AL586" s="144">
        <f t="shared" si="318"/>
        <v>0</v>
      </c>
      <c r="AM586" s="144">
        <f t="shared" si="318"/>
        <v>0</v>
      </c>
      <c r="AN586" s="144">
        <f t="shared" si="318"/>
        <v>0</v>
      </c>
      <c r="AO586" s="144">
        <f t="shared" si="318"/>
        <v>0</v>
      </c>
      <c r="AP586" s="144">
        <f t="shared" si="318"/>
        <v>0</v>
      </c>
      <c r="AQ586" s="144">
        <f t="shared" si="318"/>
        <v>0</v>
      </c>
      <c r="AR586" s="144">
        <f t="shared" si="318"/>
        <v>0</v>
      </c>
      <c r="AS586" s="144">
        <f t="shared" si="318"/>
        <v>0</v>
      </c>
      <c r="AT586" s="144">
        <f t="shared" si="318"/>
        <v>0</v>
      </c>
      <c r="AU586" s="144">
        <f t="shared" si="318"/>
        <v>0</v>
      </c>
      <c r="AV586" s="144">
        <f t="shared" si="318"/>
        <v>0</v>
      </c>
      <c r="AW586" s="144">
        <f t="shared" si="318"/>
        <v>0</v>
      </c>
      <c r="AX586" s="144">
        <f t="shared" si="318"/>
        <v>0</v>
      </c>
      <c r="AY586" s="144">
        <f t="shared" si="318"/>
        <v>0</v>
      </c>
      <c r="AZ586" s="144">
        <f t="shared" si="318"/>
        <v>0</v>
      </c>
      <c r="BA586" s="144">
        <f t="shared" si="318"/>
        <v>0</v>
      </c>
      <c r="BB586" s="144">
        <f t="shared" si="318"/>
        <v>0</v>
      </c>
      <c r="BC586" s="144">
        <f t="shared" si="318"/>
        <v>0</v>
      </c>
      <c r="BD586" s="144">
        <f t="shared" si="318"/>
        <v>0</v>
      </c>
      <c r="BE586" s="144">
        <f t="shared" si="318"/>
        <v>0</v>
      </c>
      <c r="BF586" s="144">
        <f t="shared" si="318"/>
        <v>0</v>
      </c>
      <c r="BG586" s="144">
        <f t="shared" si="318"/>
        <v>0</v>
      </c>
      <c r="BH586" s="144">
        <f t="shared" si="318"/>
        <v>0</v>
      </c>
      <c r="BI586" s="144"/>
    </row>
    <row r="587" spans="1:61" x14ac:dyDescent="0.25">
      <c r="A587" s="198" t="s">
        <v>113</v>
      </c>
      <c r="B587" s="198"/>
      <c r="C587" s="147">
        <f>C46</f>
        <v>0.03</v>
      </c>
      <c r="D587" s="144">
        <f>SUM(G587:BH587)</f>
        <v>-52.817296147799993</v>
      </c>
      <c r="G587" s="144">
        <f>MAX(-SUM($F582:G582)*$C587,-SUM($F582:G582)-SUM($E587:F587))</f>
        <v>-0.13525578221999998</v>
      </c>
      <c r="H587" s="144">
        <f>MAX(-SUM($F582:H582)*$C587,-SUM($F582:H582)-SUM($E587:G587))</f>
        <v>-0.49219390542599994</v>
      </c>
      <c r="I587" s="144">
        <f>MAX(-SUM($F582:I582)*$C587,-SUM($F582:I582)-SUM($E587:H587))</f>
        <v>-0.80691888443399995</v>
      </c>
      <c r="J587" s="144">
        <f>MAX(-SUM($F582:J582)*$C587,-SUM($F582:J582)-SUM($E587:I587))</f>
        <v>-1.0949188844339999</v>
      </c>
      <c r="K587" s="144">
        <f>MAX(-SUM($F582:K582)*$C587,-SUM($F582:K582)-SUM($E587:J587))</f>
        <v>-1.2389188844339998</v>
      </c>
      <c r="L587" s="144">
        <f>MAX(-SUM($F582:L582)*$C587,-SUM($F582:L582)-SUM($E587:K587))</f>
        <v>-1.3829188844339997</v>
      </c>
      <c r="M587" s="144">
        <f>MAX(-SUM($F582:M582)*$C587,-SUM($F582:M582)-SUM($E587:L587))</f>
        <v>-1.5845188844339997</v>
      </c>
      <c r="N587" s="144">
        <f>MAX(-SUM($F582:N582)*$C587,-SUM($F582:N582)-SUM($E587:M587))</f>
        <v>-1.5845188844339997</v>
      </c>
      <c r="O587" s="144">
        <f>MAX(-SUM($F582:O582)*$C587,-SUM($F582:O582)-SUM($E587:N587))</f>
        <v>-1.5845188844339997</v>
      </c>
      <c r="P587" s="144">
        <f>MAX(-SUM($F582:P582)*$C587,-SUM($F582:P582)-SUM($E587:O587))</f>
        <v>-1.5845188844339997</v>
      </c>
      <c r="Q587" s="144">
        <f>MAX(-SUM($F582:Q582)*$C587,-SUM($F582:Q582)-SUM($E587:P587))</f>
        <v>-1.5845188844339997</v>
      </c>
      <c r="R587" s="144">
        <f>MAX(-SUM($F582:R582)*$C587,-SUM($F582:R582)-SUM($E587:Q587))</f>
        <v>-1.5845188844339997</v>
      </c>
      <c r="S587" s="144">
        <f>MAX(-SUM($F582:S582)*$C587,-SUM($F582:S582)-SUM($E587:R587))</f>
        <v>-1.5845188844339997</v>
      </c>
      <c r="T587" s="144">
        <f>MAX(-SUM($F582:T582)*$C587,-SUM($F582:T582)-SUM($E587:S587))</f>
        <v>-1.5845188844339997</v>
      </c>
      <c r="U587" s="144">
        <f>MAX(-SUM($F582:U582)*$C587,-SUM($F582:U582)-SUM($E587:T587))</f>
        <v>-1.5845188844339997</v>
      </c>
      <c r="V587" s="144">
        <f>MAX(-SUM($F582:V582)*$C587,-SUM($F582:V582)-SUM($E587:U587))</f>
        <v>-1.5845188844339997</v>
      </c>
      <c r="W587" s="144">
        <f>MAX(-SUM($F582:W582)*$C587,-SUM($F582:W582)-SUM($E587:V587))</f>
        <v>-1.5845188844339997</v>
      </c>
      <c r="X587" s="144">
        <f>MAX(-SUM($F582:X582)*$C587,-SUM($F582:X582)-SUM($E587:W587))</f>
        <v>-1.5845188844339997</v>
      </c>
      <c r="Y587" s="144">
        <f>MAX(-SUM($F582:Y582)*$C587,-SUM($F582:Y582)-SUM($E587:X587))</f>
        <v>-1.5845188844339997</v>
      </c>
      <c r="Z587" s="144">
        <f>MAX(-SUM($F582:Z582)*$C587,-SUM($F582:Z582)-SUM($E587:Y587))</f>
        <v>-1.5845188844339997</v>
      </c>
      <c r="AA587" s="144">
        <f>MAX(-SUM($F582:AA582)*$C587,-SUM($F582:AA582)-SUM($E587:Z587))</f>
        <v>-1.5845188844339997</v>
      </c>
      <c r="AB587" s="144">
        <f>MAX(-SUM($F582:AB582)*$C587,-SUM($F582:AB582)-SUM($E587:AA587))</f>
        <v>-1.5845188844339997</v>
      </c>
      <c r="AC587" s="144">
        <f>MAX(-SUM($F582:AC582)*$C587,-SUM($F582:AC582)-SUM($E587:AB587))</f>
        <v>-1.5845188844339997</v>
      </c>
      <c r="AD587" s="144">
        <f>MAX(-SUM($F582:AD582)*$C587,-SUM($F582:AD582)-SUM($E587:AC587))</f>
        <v>-1.5845188844339997</v>
      </c>
      <c r="AE587" s="144">
        <f>MAX(-SUM($F582:AE582)*$C587,-SUM($F582:AE582)-SUM($E587:AD587))</f>
        <v>-1.5845188844339997</v>
      </c>
      <c r="AF587" s="144">
        <f>MAX(-SUM($F582:AF582)*$C587,-SUM($F582:AF582)-SUM($E587:AE587))</f>
        <v>-1.5845188844339997</v>
      </c>
      <c r="AG587" s="144">
        <f>MAX(-SUM($F582:AG582)*$C587,-SUM($F582:AG582)-SUM($E587:AF587))</f>
        <v>-1.5845188844339997</v>
      </c>
      <c r="AH587" s="144">
        <f>MAX(-SUM($F582:AH582)*$C587,-SUM($F582:AH582)-SUM($E587:AG587))</f>
        <v>-1.5845188844339997</v>
      </c>
      <c r="AI587" s="144">
        <f>MAX(-SUM($F582:AI582)*$C587,-SUM($F582:AI582)-SUM($E587:AH587))</f>
        <v>-1.5845188844339997</v>
      </c>
      <c r="AJ587" s="144">
        <f>MAX(-SUM($F582:AJ582)*$C587,-SUM($F582:AJ582)-SUM($E587:AI587))</f>
        <v>-1.5845188844339997</v>
      </c>
      <c r="AK587" s="144">
        <f>MAX(-SUM($F582:AK582)*$C587,-SUM($F582:AK582)-SUM($E587:AJ587))</f>
        <v>-1.5845188844339997</v>
      </c>
      <c r="AL587" s="144">
        <f>MAX(-SUM($F582:AL582)*$C587,-SUM($F582:AL582)-SUM($E587:AK587))</f>
        <v>-1.5845188844339997</v>
      </c>
      <c r="AM587" s="144">
        <f>MAX(-SUM($F582:AM582)*$C587,-SUM($F582:AM582)-SUM($E587:AL587))</f>
        <v>-1.5845188844339997</v>
      </c>
      <c r="AN587" s="144">
        <f>MAX(-SUM($F582:AN582)*$C587,-SUM($F582:AN582)-SUM($E587:AM587))</f>
        <v>-1.5845188844339997</v>
      </c>
      <c r="AO587" s="144">
        <f>MAX(-SUM($F582:AO582)*$C587,-SUM($F582:AO582)-SUM($E587:AN587))</f>
        <v>-1.5845188844339997</v>
      </c>
      <c r="AP587" s="144">
        <f>MAX(-SUM($F582:AP582)*$C587,-SUM($F582:AP582)-SUM($E587:AO587))</f>
        <v>-1.5845188844339997</v>
      </c>
      <c r="AQ587" s="144">
        <f>MAX(-SUM($F582:AQ582)*$C587,-SUM($F582:AQ582)-SUM($E587:AP587))</f>
        <v>-0.13060438939803021</v>
      </c>
      <c r="AR587" s="144">
        <f>MAX(-SUM($F582:AR582)*$C587,-SUM($F582:AR582)-SUM($E587:AQ587))</f>
        <v>0</v>
      </c>
      <c r="AS587" s="144">
        <f>MAX(-SUM($F582:AS582)*$C587,-SUM($F582:AS582)-SUM($E587:AR587))</f>
        <v>0</v>
      </c>
      <c r="AT587" s="144">
        <f>MAX(-SUM($F582:AT582)*$C587,-SUM($F582:AT582)-SUM($E587:AS587))</f>
        <v>0</v>
      </c>
      <c r="AU587" s="144">
        <f>MAX(-SUM($F582:AU582)*$C587,-SUM($F582:AU582)-SUM($E587:AT587))</f>
        <v>0</v>
      </c>
      <c r="AV587" s="144">
        <f>MAX(-SUM($F582:AV582)*$C587,-SUM($F582:AV582)-SUM($E587:AU587))</f>
        <v>0</v>
      </c>
      <c r="AW587" s="144">
        <f>MAX(-SUM($F582:AW582)*$C587,-SUM($F582:AW582)-SUM($E587:AV587))</f>
        <v>0</v>
      </c>
      <c r="AX587" s="144">
        <f>MAX(-SUM($F582:AX582)*$C587,-SUM($F582:AX582)-SUM($E587:AW587))</f>
        <v>0</v>
      </c>
      <c r="AY587" s="144">
        <f>MAX(-SUM($F582:AY582)*$C587,-SUM($F582:AY582)-SUM($E587:AX587))</f>
        <v>0</v>
      </c>
      <c r="AZ587" s="144">
        <f>MAX(-SUM($F582:AZ582)*$C587,-SUM($F582:AZ582)-SUM($E587:AY587))</f>
        <v>0</v>
      </c>
      <c r="BA587" s="144">
        <f>MAX(-SUM($F582:BA582)*$C587,-SUM($F582:BA582)-SUM($E587:AZ587))</f>
        <v>0</v>
      </c>
      <c r="BB587" s="144">
        <f>MAX(-SUM($F582:BB582)*$C587,-SUM($F582:BB582)-SUM($E587:BA587))</f>
        <v>0</v>
      </c>
      <c r="BC587" s="144">
        <f>MAX(-SUM($F582:BC582)*$C587,-SUM($F582:BC582)-SUM($E587:BB587))</f>
        <v>0</v>
      </c>
      <c r="BD587" s="144">
        <f>MAX(-SUM($F582:BD582)*$C587,-SUM($F582:BD582)-SUM($E587:BC587))</f>
        <v>0</v>
      </c>
      <c r="BE587" s="144">
        <f>MAX(-SUM($F582:BE582)*$C587,-SUM($F582:BE582)-SUM($E587:BD587))</f>
        <v>0</v>
      </c>
      <c r="BF587" s="144">
        <f>MAX(-SUM($F582:BF582)*$C587,-SUM($F582:BF582)-SUM($E587:BE587))</f>
        <v>0</v>
      </c>
      <c r="BG587" s="144">
        <f>MAX(-SUM($F582:BG582)*$C587,-SUM($F582:BG582)-SUM($E587:BF587))</f>
        <v>0</v>
      </c>
      <c r="BH587" s="144">
        <f>MAX(-SUM($F582:BH582)*$C587,-SUM($F582:BH582)-SUM($E587:BG587))</f>
        <v>0</v>
      </c>
      <c r="BI587" s="144"/>
    </row>
    <row r="588" spans="1:61" x14ac:dyDescent="0.25">
      <c r="A588" s="199" t="s">
        <v>114</v>
      </c>
      <c r="B588" s="199"/>
      <c r="D588" s="92">
        <f>SUM(D585:D587)</f>
        <v>0</v>
      </c>
      <c r="G588" s="92">
        <f>SUM(G585:G587)</f>
        <v>4.3732702917799999</v>
      </c>
      <c r="H588" s="92">
        <f>SUM(H585:H587)</f>
        <v>15.779013826553999</v>
      </c>
      <c r="I588" s="92">
        <f>SUM(I585:I587)</f>
        <v>25.462927575719998</v>
      </c>
      <c r="J588" s="92">
        <f t="shared" ref="J588:BH588" si="319">SUM(J585:J587)</f>
        <v>33.968008691285995</v>
      </c>
      <c r="K588" s="92">
        <f t="shared" si="319"/>
        <v>37.529089806851992</v>
      </c>
      <c r="L588" s="92">
        <f t="shared" si="319"/>
        <v>40.946170922417991</v>
      </c>
      <c r="M588" s="92">
        <f t="shared" si="319"/>
        <v>46.081652037983993</v>
      </c>
      <c r="N588" s="92">
        <f t="shared" si="319"/>
        <v>44.497133153549996</v>
      </c>
      <c r="O588" s="92">
        <f t="shared" si="319"/>
        <v>42.912614269115998</v>
      </c>
      <c r="P588" s="92">
        <f t="shared" si="319"/>
        <v>41.328095384682001</v>
      </c>
      <c r="Q588" s="92">
        <f t="shared" si="319"/>
        <v>39.743576500248004</v>
      </c>
      <c r="R588" s="92">
        <f t="shared" si="319"/>
        <v>38.159057615814007</v>
      </c>
      <c r="S588" s="92">
        <f t="shared" si="319"/>
        <v>36.574538731380009</v>
      </c>
      <c r="T588" s="92">
        <f t="shared" si="319"/>
        <v>34.990019846946012</v>
      </c>
      <c r="U588" s="92">
        <f t="shared" si="319"/>
        <v>33.405500962512015</v>
      </c>
      <c r="V588" s="92">
        <f t="shared" si="319"/>
        <v>31.820982078078014</v>
      </c>
      <c r="W588" s="92">
        <f t="shared" si="319"/>
        <v>30.236463193644013</v>
      </c>
      <c r="X588" s="92">
        <f t="shared" si="319"/>
        <v>28.651944309210013</v>
      </c>
      <c r="Y588" s="92">
        <f t="shared" si="319"/>
        <v>27.067425424776012</v>
      </c>
      <c r="Z588" s="92">
        <f t="shared" si="319"/>
        <v>25.482906540342011</v>
      </c>
      <c r="AA588" s="92">
        <f t="shared" si="319"/>
        <v>23.89838765590801</v>
      </c>
      <c r="AB588" s="92">
        <f t="shared" si="319"/>
        <v>22.313868771474009</v>
      </c>
      <c r="AC588" s="92">
        <f t="shared" si="319"/>
        <v>20.729349887040009</v>
      </c>
      <c r="AD588" s="92">
        <f t="shared" si="319"/>
        <v>19.144831002606008</v>
      </c>
      <c r="AE588" s="92">
        <f t="shared" si="319"/>
        <v>17.560312118172007</v>
      </c>
      <c r="AF588" s="92">
        <f t="shared" si="319"/>
        <v>15.975793233738008</v>
      </c>
      <c r="AG588" s="92">
        <f t="shared" si="319"/>
        <v>14.391274349304009</v>
      </c>
      <c r="AH588" s="92">
        <f t="shared" si="319"/>
        <v>12.80675546487001</v>
      </c>
      <c r="AI588" s="92">
        <f t="shared" si="319"/>
        <v>11.222236580436011</v>
      </c>
      <c r="AJ588" s="92">
        <f t="shared" si="319"/>
        <v>9.6377176960020119</v>
      </c>
      <c r="AK588" s="92">
        <f t="shared" si="319"/>
        <v>8.0531988115680129</v>
      </c>
      <c r="AL588" s="92">
        <f t="shared" si="319"/>
        <v>6.468679927134013</v>
      </c>
      <c r="AM588" s="92">
        <f t="shared" si="319"/>
        <v>4.8841610427000131</v>
      </c>
      <c r="AN588" s="92">
        <f t="shared" si="319"/>
        <v>3.2996421582660131</v>
      </c>
      <c r="AO588" s="92">
        <f t="shared" si="319"/>
        <v>1.7151232738320135</v>
      </c>
      <c r="AP588" s="92">
        <f t="shared" si="319"/>
        <v>0.13060438939801378</v>
      </c>
      <c r="AQ588" s="92">
        <f t="shared" si="319"/>
        <v>-1.6431300764452317E-14</v>
      </c>
      <c r="AR588" s="92">
        <f t="shared" si="319"/>
        <v>-1.6431300764452317E-14</v>
      </c>
      <c r="AS588" s="92">
        <f t="shared" si="319"/>
        <v>-1.6431300764452317E-14</v>
      </c>
      <c r="AT588" s="92">
        <f t="shared" si="319"/>
        <v>-1.6431300764452317E-14</v>
      </c>
      <c r="AU588" s="92">
        <f t="shared" si="319"/>
        <v>-1.6431300764452317E-14</v>
      </c>
      <c r="AV588" s="92">
        <f t="shared" si="319"/>
        <v>-1.6431300764452317E-14</v>
      </c>
      <c r="AW588" s="92">
        <f t="shared" si="319"/>
        <v>-1.6431300764452317E-14</v>
      </c>
      <c r="AX588" s="92">
        <f t="shared" si="319"/>
        <v>-1.6431300764452317E-14</v>
      </c>
      <c r="AY588" s="92">
        <f t="shared" si="319"/>
        <v>-1.6431300764452317E-14</v>
      </c>
      <c r="AZ588" s="92">
        <f t="shared" si="319"/>
        <v>-1.6431300764452317E-14</v>
      </c>
      <c r="BA588" s="92">
        <f t="shared" si="319"/>
        <v>-1.6431300764452317E-14</v>
      </c>
      <c r="BB588" s="92">
        <f t="shared" si="319"/>
        <v>-1.6431300764452317E-14</v>
      </c>
      <c r="BC588" s="92">
        <f t="shared" si="319"/>
        <v>-1.6431300764452317E-14</v>
      </c>
      <c r="BD588" s="92">
        <f t="shared" si="319"/>
        <v>-1.6431300764452317E-14</v>
      </c>
      <c r="BE588" s="92">
        <f t="shared" si="319"/>
        <v>-1.6431300764452317E-14</v>
      </c>
      <c r="BF588" s="92">
        <f t="shared" si="319"/>
        <v>-1.6431300764452317E-14</v>
      </c>
      <c r="BG588" s="92">
        <f t="shared" si="319"/>
        <v>-1.6431300764452317E-14</v>
      </c>
      <c r="BH588" s="92">
        <f t="shared" si="319"/>
        <v>-1.6431300764452317E-14</v>
      </c>
    </row>
    <row r="589" spans="1:61" x14ac:dyDescent="0.25">
      <c r="A589" s="197"/>
      <c r="B589" s="197"/>
    </row>
    <row r="590" spans="1:61" x14ac:dyDescent="0.25">
      <c r="A590" s="197" t="s">
        <v>115</v>
      </c>
      <c r="B590" s="197"/>
      <c r="G590" s="83">
        <f>G588</f>
        <v>4.3732702917799999</v>
      </c>
      <c r="H590" s="83">
        <f>H588</f>
        <v>15.779013826553999</v>
      </c>
      <c r="I590" s="83">
        <f>I588</f>
        <v>25.462927575719998</v>
      </c>
      <c r="J590" s="83">
        <f>J588</f>
        <v>33.968008691285995</v>
      </c>
      <c r="K590" s="83">
        <f t="shared" ref="K590:BH590" si="320">K588</f>
        <v>37.529089806851992</v>
      </c>
      <c r="L590" s="83">
        <f t="shared" si="320"/>
        <v>40.946170922417991</v>
      </c>
      <c r="M590" s="83">
        <f t="shared" si="320"/>
        <v>46.081652037983993</v>
      </c>
      <c r="N590" s="83">
        <f t="shared" si="320"/>
        <v>44.497133153549996</v>
      </c>
      <c r="O590" s="83">
        <f t="shared" si="320"/>
        <v>42.912614269115998</v>
      </c>
      <c r="P590" s="83">
        <f t="shared" si="320"/>
        <v>41.328095384682001</v>
      </c>
      <c r="Q590" s="83">
        <f t="shared" si="320"/>
        <v>39.743576500248004</v>
      </c>
      <c r="R590" s="83">
        <f t="shared" si="320"/>
        <v>38.159057615814007</v>
      </c>
      <c r="S590" s="83">
        <f t="shared" si="320"/>
        <v>36.574538731380009</v>
      </c>
      <c r="T590" s="83">
        <f t="shared" si="320"/>
        <v>34.990019846946012</v>
      </c>
      <c r="U590" s="83">
        <f t="shared" si="320"/>
        <v>33.405500962512015</v>
      </c>
      <c r="V590" s="83">
        <f t="shared" si="320"/>
        <v>31.820982078078014</v>
      </c>
      <c r="W590" s="83">
        <f t="shared" si="320"/>
        <v>30.236463193644013</v>
      </c>
      <c r="X590" s="83">
        <f t="shared" si="320"/>
        <v>28.651944309210013</v>
      </c>
      <c r="Y590" s="83">
        <f t="shared" si="320"/>
        <v>27.067425424776012</v>
      </c>
      <c r="Z590" s="83">
        <f t="shared" si="320"/>
        <v>25.482906540342011</v>
      </c>
      <c r="AA590" s="83">
        <f t="shared" si="320"/>
        <v>23.89838765590801</v>
      </c>
      <c r="AB590" s="83">
        <f t="shared" si="320"/>
        <v>22.313868771474009</v>
      </c>
      <c r="AC590" s="83">
        <f t="shared" si="320"/>
        <v>20.729349887040009</v>
      </c>
      <c r="AD590" s="83">
        <f t="shared" si="320"/>
        <v>19.144831002606008</v>
      </c>
      <c r="AE590" s="83">
        <f t="shared" si="320"/>
        <v>17.560312118172007</v>
      </c>
      <c r="AF590" s="83">
        <f t="shared" si="320"/>
        <v>15.975793233738008</v>
      </c>
      <c r="AG590" s="83">
        <f t="shared" si="320"/>
        <v>14.391274349304009</v>
      </c>
      <c r="AH590" s="83">
        <f t="shared" si="320"/>
        <v>12.80675546487001</v>
      </c>
      <c r="AI590" s="83">
        <f t="shared" si="320"/>
        <v>11.222236580436011</v>
      </c>
      <c r="AJ590" s="83">
        <f t="shared" si="320"/>
        <v>9.6377176960020119</v>
      </c>
      <c r="AK590" s="83">
        <f t="shared" si="320"/>
        <v>8.0531988115680129</v>
      </c>
      <c r="AL590" s="83">
        <f t="shared" si="320"/>
        <v>6.468679927134013</v>
      </c>
      <c r="AM590" s="83">
        <f t="shared" si="320"/>
        <v>4.8841610427000131</v>
      </c>
      <c r="AN590" s="83">
        <f t="shared" si="320"/>
        <v>3.2996421582660131</v>
      </c>
      <c r="AO590" s="83">
        <f t="shared" si="320"/>
        <v>1.7151232738320135</v>
      </c>
      <c r="AP590" s="83">
        <f t="shared" si="320"/>
        <v>0.13060438939801378</v>
      </c>
      <c r="AQ590" s="83">
        <f t="shared" si="320"/>
        <v>-1.6431300764452317E-14</v>
      </c>
      <c r="AR590" s="83">
        <f t="shared" si="320"/>
        <v>-1.6431300764452317E-14</v>
      </c>
      <c r="AS590" s="83">
        <f t="shared" si="320"/>
        <v>-1.6431300764452317E-14</v>
      </c>
      <c r="AT590" s="83">
        <f t="shared" si="320"/>
        <v>-1.6431300764452317E-14</v>
      </c>
      <c r="AU590" s="83">
        <f t="shared" si="320"/>
        <v>-1.6431300764452317E-14</v>
      </c>
      <c r="AV590" s="83">
        <f t="shared" si="320"/>
        <v>-1.6431300764452317E-14</v>
      </c>
      <c r="AW590" s="83">
        <f t="shared" si="320"/>
        <v>-1.6431300764452317E-14</v>
      </c>
      <c r="AX590" s="83">
        <f t="shared" si="320"/>
        <v>-1.6431300764452317E-14</v>
      </c>
      <c r="AY590" s="83">
        <f t="shared" si="320"/>
        <v>-1.6431300764452317E-14</v>
      </c>
      <c r="AZ590" s="83">
        <f t="shared" si="320"/>
        <v>-1.6431300764452317E-14</v>
      </c>
      <c r="BA590" s="83">
        <f t="shared" si="320"/>
        <v>-1.6431300764452317E-14</v>
      </c>
      <c r="BB590" s="83">
        <f t="shared" si="320"/>
        <v>-1.6431300764452317E-14</v>
      </c>
      <c r="BC590" s="83">
        <f t="shared" si="320"/>
        <v>-1.6431300764452317E-14</v>
      </c>
      <c r="BD590" s="83">
        <f t="shared" si="320"/>
        <v>-1.6431300764452317E-14</v>
      </c>
      <c r="BE590" s="83">
        <f t="shared" si="320"/>
        <v>-1.6431300764452317E-14</v>
      </c>
      <c r="BF590" s="83">
        <f t="shared" si="320"/>
        <v>-1.6431300764452317E-14</v>
      </c>
      <c r="BG590" s="83">
        <f t="shared" si="320"/>
        <v>-1.6431300764452317E-14</v>
      </c>
      <c r="BH590" s="83">
        <f t="shared" si="320"/>
        <v>-1.6431300764452317E-14</v>
      </c>
    </row>
    <row r="591" spans="1:61" x14ac:dyDescent="0.25">
      <c r="A591" s="200" t="s">
        <v>133</v>
      </c>
      <c r="B591" s="200"/>
      <c r="C591" s="61">
        <f>$C$97</f>
        <v>2</v>
      </c>
      <c r="D591" s="201"/>
      <c r="G591" s="83">
        <f t="shared" ref="G591:BH591" ca="1" si="321">SUM(OFFSET(G590,0,0,1,-MIN($C591,G$91+1)))/$C591</f>
        <v>2.18663514589</v>
      </c>
      <c r="H591" s="83">
        <f t="shared" ca="1" si="321"/>
        <v>10.076142059166999</v>
      </c>
      <c r="I591" s="83">
        <f t="shared" ca="1" si="321"/>
        <v>20.620970701136997</v>
      </c>
      <c r="J591" s="83">
        <f t="shared" ca="1" si="321"/>
        <v>29.715468133502995</v>
      </c>
      <c r="K591" s="83">
        <f t="shared" ca="1" si="321"/>
        <v>35.748549249068994</v>
      </c>
      <c r="L591" s="83">
        <f t="shared" ca="1" si="321"/>
        <v>39.237630364634995</v>
      </c>
      <c r="M591" s="83">
        <f t="shared" ca="1" si="321"/>
        <v>43.513911480200989</v>
      </c>
      <c r="N591" s="83">
        <f t="shared" ca="1" si="321"/>
        <v>45.289392595766998</v>
      </c>
      <c r="O591" s="83">
        <f t="shared" ca="1" si="321"/>
        <v>43.704873711332993</v>
      </c>
      <c r="P591" s="83">
        <f t="shared" ca="1" si="321"/>
        <v>42.120354826899003</v>
      </c>
      <c r="Q591" s="83">
        <f t="shared" ca="1" si="321"/>
        <v>40.535835942464999</v>
      </c>
      <c r="R591" s="83">
        <f t="shared" ca="1" si="321"/>
        <v>38.951317058031009</v>
      </c>
      <c r="S591" s="83">
        <f t="shared" ca="1" si="321"/>
        <v>37.366798173597005</v>
      </c>
      <c r="T591" s="83">
        <f t="shared" ca="1" si="321"/>
        <v>35.782279289163014</v>
      </c>
      <c r="U591" s="83">
        <f t="shared" ca="1" si="321"/>
        <v>34.19776040472901</v>
      </c>
      <c r="V591" s="83">
        <f t="shared" ca="1" si="321"/>
        <v>32.613241520295013</v>
      </c>
      <c r="W591" s="83">
        <f t="shared" ca="1" si="321"/>
        <v>31.028722635861016</v>
      </c>
      <c r="X591" s="83">
        <f t="shared" ca="1" si="321"/>
        <v>29.444203751427011</v>
      </c>
      <c r="Y591" s="83">
        <f t="shared" ca="1" si="321"/>
        <v>27.859684866993014</v>
      </c>
      <c r="Z591" s="83">
        <f t="shared" ca="1" si="321"/>
        <v>26.27516598255901</v>
      </c>
      <c r="AA591" s="83">
        <f t="shared" ca="1" si="321"/>
        <v>24.690647098125012</v>
      </c>
      <c r="AB591" s="83">
        <f t="shared" ca="1" si="321"/>
        <v>23.106128213691008</v>
      </c>
      <c r="AC591" s="83">
        <f t="shared" ca="1" si="321"/>
        <v>21.521609329257011</v>
      </c>
      <c r="AD591" s="83">
        <f t="shared" ca="1" si="321"/>
        <v>19.937090444823006</v>
      </c>
      <c r="AE591" s="83">
        <f t="shared" ca="1" si="321"/>
        <v>18.352571560389009</v>
      </c>
      <c r="AF591" s="83">
        <f t="shared" ca="1" si="321"/>
        <v>16.768052675955008</v>
      </c>
      <c r="AG591" s="83">
        <f t="shared" ca="1" si="321"/>
        <v>15.183533791521008</v>
      </c>
      <c r="AH591" s="83">
        <f t="shared" ca="1" si="321"/>
        <v>13.59901490708701</v>
      </c>
      <c r="AI591" s="83">
        <f t="shared" ca="1" si="321"/>
        <v>12.01449602265301</v>
      </c>
      <c r="AJ591" s="83">
        <f t="shared" ca="1" si="321"/>
        <v>10.429977138219012</v>
      </c>
      <c r="AK591" s="83">
        <f t="shared" ca="1" si="321"/>
        <v>8.8454582537850115</v>
      </c>
      <c r="AL591" s="83">
        <f t="shared" ca="1" si="321"/>
        <v>7.2609393693510125</v>
      </c>
      <c r="AM591" s="83">
        <f t="shared" ca="1" si="321"/>
        <v>5.6764204849170135</v>
      </c>
      <c r="AN591" s="83">
        <f t="shared" ca="1" si="321"/>
        <v>4.0919016004830127</v>
      </c>
      <c r="AO591" s="83">
        <f t="shared" ca="1" si="321"/>
        <v>2.5073827160490132</v>
      </c>
      <c r="AP591" s="83">
        <f t="shared" ca="1" si="321"/>
        <v>0.92286383161501362</v>
      </c>
      <c r="AQ591" s="83">
        <f t="shared" ca="1" si="321"/>
        <v>6.5302194698998672E-2</v>
      </c>
      <c r="AR591" s="83">
        <f t="shared" ca="1" si="321"/>
        <v>-1.6431300764452317E-14</v>
      </c>
      <c r="AS591" s="83">
        <f t="shared" ca="1" si="321"/>
        <v>-1.6431300764452317E-14</v>
      </c>
      <c r="AT591" s="83">
        <f t="shared" ca="1" si="321"/>
        <v>-1.6431300764452317E-14</v>
      </c>
      <c r="AU591" s="83">
        <f t="shared" ca="1" si="321"/>
        <v>-1.6431300764452317E-14</v>
      </c>
      <c r="AV591" s="83">
        <f t="shared" ca="1" si="321"/>
        <v>-1.6431300764452317E-14</v>
      </c>
      <c r="AW591" s="83">
        <f t="shared" ca="1" si="321"/>
        <v>-1.6431300764452317E-14</v>
      </c>
      <c r="AX591" s="83">
        <f t="shared" ca="1" si="321"/>
        <v>-1.6431300764452317E-14</v>
      </c>
      <c r="AY591" s="83">
        <f t="shared" ca="1" si="321"/>
        <v>-1.6431300764452317E-14</v>
      </c>
      <c r="AZ591" s="83">
        <f t="shared" ca="1" si="321"/>
        <v>-1.6431300764452317E-14</v>
      </c>
      <c r="BA591" s="83">
        <f t="shared" ca="1" si="321"/>
        <v>-1.6431300764452317E-14</v>
      </c>
      <c r="BB591" s="83">
        <f t="shared" ca="1" si="321"/>
        <v>-1.6431300764452317E-14</v>
      </c>
      <c r="BC591" s="83">
        <f t="shared" ca="1" si="321"/>
        <v>-1.6431300764452317E-14</v>
      </c>
      <c r="BD591" s="83">
        <f t="shared" ca="1" si="321"/>
        <v>-1.6431300764452317E-14</v>
      </c>
      <c r="BE591" s="83">
        <f t="shared" ca="1" si="321"/>
        <v>-1.6431300764452317E-14</v>
      </c>
      <c r="BF591" s="83">
        <f t="shared" ca="1" si="321"/>
        <v>-1.6431300764452317E-14</v>
      </c>
      <c r="BG591" s="83">
        <f t="shared" ca="1" si="321"/>
        <v>-1.6431300764452317E-14</v>
      </c>
      <c r="BH591" s="83">
        <f t="shared" ca="1" si="321"/>
        <v>-1.6431300764452317E-14</v>
      </c>
    </row>
    <row r="592" spans="1:61" x14ac:dyDescent="0.25">
      <c r="A592" s="200" t="s">
        <v>140</v>
      </c>
      <c r="B592" s="200"/>
      <c r="C592" s="147">
        <f>$C$98</f>
        <v>0.46</v>
      </c>
      <c r="D592" s="190"/>
      <c r="G592" s="83">
        <f t="shared" ref="G592:BG593" ca="1" si="322">G591*$C592</f>
        <v>1.0058521671094001</v>
      </c>
      <c r="H592" s="83">
        <f t="shared" ca="1" si="322"/>
        <v>4.6350253472168195</v>
      </c>
      <c r="I592" s="83">
        <f t="shared" ca="1" si="322"/>
        <v>9.4856465225230195</v>
      </c>
      <c r="J592" s="83">
        <f t="shared" ca="1" si="322"/>
        <v>13.669115341411379</v>
      </c>
      <c r="K592" s="83">
        <f t="shared" ca="1" si="322"/>
        <v>16.444332654571738</v>
      </c>
      <c r="L592" s="83">
        <f t="shared" ca="1" si="322"/>
        <v>18.0493099677321</v>
      </c>
      <c r="M592" s="83">
        <f t="shared" ca="1" si="322"/>
        <v>20.016399280892454</v>
      </c>
      <c r="N592" s="83">
        <f t="shared" ca="1" si="322"/>
        <v>20.833120594052819</v>
      </c>
      <c r="O592" s="83">
        <f t="shared" ca="1" si="322"/>
        <v>20.104241907213179</v>
      </c>
      <c r="P592" s="83">
        <f t="shared" ca="1" si="322"/>
        <v>19.375363220373544</v>
      </c>
      <c r="Q592" s="83">
        <f t="shared" ca="1" si="322"/>
        <v>18.646484533533901</v>
      </c>
      <c r="R592" s="83">
        <f t="shared" ca="1" si="322"/>
        <v>17.917605846694265</v>
      </c>
      <c r="S592" s="83">
        <f t="shared" ca="1" si="322"/>
        <v>17.188727159854622</v>
      </c>
      <c r="T592" s="83">
        <f t="shared" ca="1" si="322"/>
        <v>16.459848473014986</v>
      </c>
      <c r="U592" s="83">
        <f t="shared" ca="1" si="322"/>
        <v>15.730969786175345</v>
      </c>
      <c r="V592" s="83">
        <f t="shared" ca="1" si="322"/>
        <v>15.002091099335706</v>
      </c>
      <c r="W592" s="83">
        <f t="shared" ca="1" si="322"/>
        <v>14.273212412496068</v>
      </c>
      <c r="X592" s="83">
        <f t="shared" ca="1" si="322"/>
        <v>13.544333725656426</v>
      </c>
      <c r="Y592" s="83">
        <f t="shared" ca="1" si="322"/>
        <v>12.815455038816786</v>
      </c>
      <c r="Z592" s="83">
        <f t="shared" ca="1" si="322"/>
        <v>12.086576351977145</v>
      </c>
      <c r="AA592" s="83">
        <f t="shared" ca="1" si="322"/>
        <v>11.357697665137506</v>
      </c>
      <c r="AB592" s="83">
        <f t="shared" ca="1" si="322"/>
        <v>10.628818978297865</v>
      </c>
      <c r="AC592" s="83">
        <f t="shared" ca="1" si="322"/>
        <v>9.8999402914582255</v>
      </c>
      <c r="AD592" s="83">
        <f t="shared" ca="1" si="322"/>
        <v>9.1710616046185827</v>
      </c>
      <c r="AE592" s="83">
        <f t="shared" ca="1" si="322"/>
        <v>8.4421829177789451</v>
      </c>
      <c r="AF592" s="83">
        <f t="shared" ca="1" si="322"/>
        <v>7.7133042309393041</v>
      </c>
      <c r="AG592" s="83">
        <f t="shared" ca="1" si="322"/>
        <v>6.9844255440996639</v>
      </c>
      <c r="AH592" s="83">
        <f t="shared" ca="1" si="322"/>
        <v>6.2555468572600255</v>
      </c>
      <c r="AI592" s="83">
        <f t="shared" ca="1" si="322"/>
        <v>5.5266681704203844</v>
      </c>
      <c r="AJ592" s="83">
        <f t="shared" ca="1" si="322"/>
        <v>4.797789483580746</v>
      </c>
      <c r="AK592" s="83">
        <f t="shared" ca="1" si="322"/>
        <v>4.0689107967411058</v>
      </c>
      <c r="AL592" s="83">
        <f t="shared" ca="1" si="322"/>
        <v>3.340032109901466</v>
      </c>
      <c r="AM592" s="83">
        <f t="shared" ca="1" si="322"/>
        <v>2.6111534230618263</v>
      </c>
      <c r="AN592" s="83">
        <f t="shared" ca="1" si="322"/>
        <v>1.8822747362221859</v>
      </c>
      <c r="AO592" s="83">
        <f t="shared" ca="1" si="322"/>
        <v>1.1533960493825461</v>
      </c>
      <c r="AP592" s="83">
        <f t="shared" ca="1" si="322"/>
        <v>0.42451736254290628</v>
      </c>
      <c r="AQ592" s="83">
        <f t="shared" ca="1" si="322"/>
        <v>3.003900956153939E-2</v>
      </c>
      <c r="AR592" s="83">
        <f t="shared" ca="1" si="322"/>
        <v>-7.5583983516480655E-15</v>
      </c>
      <c r="AS592" s="83">
        <f t="shared" ca="1" si="322"/>
        <v>-7.5583983516480655E-15</v>
      </c>
      <c r="AT592" s="83">
        <f t="shared" ca="1" si="322"/>
        <v>-7.5583983516480655E-15</v>
      </c>
      <c r="AU592" s="83">
        <f t="shared" ca="1" si="322"/>
        <v>-7.5583983516480655E-15</v>
      </c>
      <c r="AV592" s="83">
        <f t="shared" ca="1" si="322"/>
        <v>-7.5583983516480655E-15</v>
      </c>
      <c r="AW592" s="83">
        <f t="shared" ca="1" si="322"/>
        <v>-7.5583983516480655E-15</v>
      </c>
      <c r="AX592" s="83">
        <f t="shared" ca="1" si="322"/>
        <v>-7.5583983516480655E-15</v>
      </c>
      <c r="AY592" s="83">
        <f t="shared" ca="1" si="322"/>
        <v>-7.5583983516480655E-15</v>
      </c>
      <c r="AZ592" s="83">
        <f t="shared" ca="1" si="322"/>
        <v>-7.5583983516480655E-15</v>
      </c>
      <c r="BA592" s="83">
        <f t="shared" ca="1" si="322"/>
        <v>-7.5583983516480655E-15</v>
      </c>
      <c r="BB592" s="83">
        <f t="shared" ca="1" si="322"/>
        <v>-7.5583983516480655E-15</v>
      </c>
      <c r="BC592" s="83">
        <f t="shared" ca="1" si="322"/>
        <v>-7.5583983516480655E-15</v>
      </c>
      <c r="BD592" s="83">
        <f t="shared" ca="1" si="322"/>
        <v>-7.5583983516480655E-15</v>
      </c>
      <c r="BE592" s="83">
        <f t="shared" ca="1" si="322"/>
        <v>-7.5583983516480655E-15</v>
      </c>
      <c r="BF592" s="83">
        <f t="shared" ca="1" si="322"/>
        <v>-7.5583983516480655E-15</v>
      </c>
      <c r="BG592" s="83">
        <f t="shared" ca="1" si="322"/>
        <v>-7.5583983516480655E-15</v>
      </c>
      <c r="BH592" s="83">
        <f ca="1">BH591*$C592</f>
        <v>-7.5583983516480655E-15</v>
      </c>
    </row>
    <row r="593" spans="1:61" x14ac:dyDescent="0.25">
      <c r="A593" s="200" t="s">
        <v>141</v>
      </c>
      <c r="B593" s="200"/>
      <c r="C593" s="147">
        <f>$C$99</f>
        <v>0.115</v>
      </c>
      <c r="G593" s="83">
        <f t="shared" ca="1" si="322"/>
        <v>0.11567299921758101</v>
      </c>
      <c r="H593" s="83">
        <f t="shared" ca="1" si="322"/>
        <v>0.53302791492993429</v>
      </c>
      <c r="I593" s="83">
        <f t="shared" ca="1" si="322"/>
        <v>1.0908493500901473</v>
      </c>
      <c r="J593" s="83">
        <f t="shared" ca="1" si="322"/>
        <v>1.5719482642623086</v>
      </c>
      <c r="K593" s="83">
        <f t="shared" ca="1" si="322"/>
        <v>1.89109825527575</v>
      </c>
      <c r="L593" s="83">
        <f t="shared" ca="1" si="322"/>
        <v>2.0756706462891916</v>
      </c>
      <c r="M593" s="83">
        <f t="shared" ca="1" si="322"/>
        <v>2.3018859173026325</v>
      </c>
      <c r="N593" s="83">
        <f t="shared" ca="1" si="322"/>
        <v>2.3958088683160743</v>
      </c>
      <c r="O593" s="83">
        <f t="shared" ca="1" si="322"/>
        <v>2.3119878193295156</v>
      </c>
      <c r="P593" s="83">
        <f t="shared" ca="1" si="322"/>
        <v>2.2281667703429577</v>
      </c>
      <c r="Q593" s="83">
        <f t="shared" ca="1" si="322"/>
        <v>2.1443457213563986</v>
      </c>
      <c r="R593" s="83">
        <f t="shared" ca="1" si="322"/>
        <v>2.0605246723698407</v>
      </c>
      <c r="S593" s="83">
        <f t="shared" ca="1" si="322"/>
        <v>1.9767036233832815</v>
      </c>
      <c r="T593" s="83">
        <f t="shared" ca="1" si="322"/>
        <v>1.8928825743967235</v>
      </c>
      <c r="U593" s="83">
        <f t="shared" ca="1" si="322"/>
        <v>1.8090615254101647</v>
      </c>
      <c r="V593" s="83">
        <f t="shared" ca="1" si="322"/>
        <v>1.7252404764236062</v>
      </c>
      <c r="W593" s="83">
        <f t="shared" ca="1" si="322"/>
        <v>1.6414194274370479</v>
      </c>
      <c r="X593" s="83">
        <f t="shared" ca="1" si="322"/>
        <v>1.557598378450489</v>
      </c>
      <c r="Y593" s="83">
        <f t="shared" ca="1" si="322"/>
        <v>1.4737773294639305</v>
      </c>
      <c r="Z593" s="83">
        <f t="shared" ca="1" si="322"/>
        <v>1.3899562804773717</v>
      </c>
      <c r="AA593" s="83">
        <f t="shared" ca="1" si="322"/>
        <v>1.3061352314908132</v>
      </c>
      <c r="AB593" s="83">
        <f t="shared" ca="1" si="322"/>
        <v>1.2223141825042545</v>
      </c>
      <c r="AC593" s="83">
        <f t="shared" ca="1" si="322"/>
        <v>1.138493133517696</v>
      </c>
      <c r="AD593" s="83">
        <f t="shared" ca="1" si="322"/>
        <v>1.054672084531137</v>
      </c>
      <c r="AE593" s="83">
        <f t="shared" ca="1" si="322"/>
        <v>0.97085103554457874</v>
      </c>
      <c r="AF593" s="83">
        <f t="shared" ca="1" si="322"/>
        <v>0.88702998655802001</v>
      </c>
      <c r="AG593" s="83">
        <f t="shared" ca="1" si="322"/>
        <v>0.80320893757146139</v>
      </c>
      <c r="AH593" s="83">
        <f t="shared" ca="1" si="322"/>
        <v>0.71938788858490299</v>
      </c>
      <c r="AI593" s="83">
        <f t="shared" ca="1" si="322"/>
        <v>0.63556683959834426</v>
      </c>
      <c r="AJ593" s="83">
        <f t="shared" ca="1" si="322"/>
        <v>0.55174579061178586</v>
      </c>
      <c r="AK593" s="83">
        <f t="shared" ca="1" si="322"/>
        <v>0.46792474162522718</v>
      </c>
      <c r="AL593" s="83">
        <f t="shared" ca="1" si="322"/>
        <v>0.38410369263866861</v>
      </c>
      <c r="AM593" s="83">
        <f t="shared" ca="1" si="322"/>
        <v>0.30028264365211005</v>
      </c>
      <c r="AN593" s="83">
        <f t="shared" ca="1" si="322"/>
        <v>0.2164615946655514</v>
      </c>
      <c r="AO593" s="83">
        <f t="shared" ca="1" si="322"/>
        <v>0.13264054567899281</v>
      </c>
      <c r="AP593" s="83">
        <f t="shared" ca="1" si="322"/>
        <v>4.8819496692434225E-2</v>
      </c>
      <c r="AQ593" s="83">
        <f t="shared" ca="1" si="322"/>
        <v>3.4544860995770299E-3</v>
      </c>
      <c r="AR593" s="83">
        <f t="shared" ca="1" si="322"/>
        <v>-8.6921581043952758E-16</v>
      </c>
      <c r="AS593" s="83">
        <f t="shared" ca="1" si="322"/>
        <v>-8.6921581043952758E-16</v>
      </c>
      <c r="AT593" s="83">
        <f t="shared" ca="1" si="322"/>
        <v>-8.6921581043952758E-16</v>
      </c>
      <c r="AU593" s="83">
        <f t="shared" ca="1" si="322"/>
        <v>-8.6921581043952758E-16</v>
      </c>
      <c r="AV593" s="83">
        <f t="shared" ca="1" si="322"/>
        <v>-8.6921581043952758E-16</v>
      </c>
      <c r="AW593" s="83">
        <f t="shared" ca="1" si="322"/>
        <v>-8.6921581043952758E-16</v>
      </c>
      <c r="AX593" s="83">
        <f t="shared" ca="1" si="322"/>
        <v>-8.6921581043952758E-16</v>
      </c>
      <c r="AY593" s="83">
        <f t="shared" ca="1" si="322"/>
        <v>-8.6921581043952758E-16</v>
      </c>
      <c r="AZ593" s="83">
        <f t="shared" ca="1" si="322"/>
        <v>-8.6921581043952758E-16</v>
      </c>
      <c r="BA593" s="83">
        <f t="shared" ca="1" si="322"/>
        <v>-8.6921581043952758E-16</v>
      </c>
      <c r="BB593" s="83">
        <f t="shared" ca="1" si="322"/>
        <v>-8.6921581043952758E-16</v>
      </c>
      <c r="BC593" s="83">
        <f t="shared" ca="1" si="322"/>
        <v>-8.6921581043952758E-16</v>
      </c>
      <c r="BD593" s="83">
        <f t="shared" ca="1" si="322"/>
        <v>-8.6921581043952758E-16</v>
      </c>
      <c r="BE593" s="83">
        <f t="shared" ca="1" si="322"/>
        <v>-8.6921581043952758E-16</v>
      </c>
      <c r="BF593" s="83">
        <f t="shared" ca="1" si="322"/>
        <v>-8.6921581043952758E-16</v>
      </c>
      <c r="BG593" s="83">
        <f t="shared" ca="1" si="322"/>
        <v>-8.6921581043952758E-16</v>
      </c>
      <c r="BH593" s="83">
        <f ca="1">BH592*$C593</f>
        <v>-8.6921581043952758E-16</v>
      </c>
    </row>
    <row r="594" spans="1:61" x14ac:dyDescent="0.25">
      <c r="A594" s="197"/>
      <c r="B594" s="197"/>
    </row>
    <row r="595" spans="1:61" x14ac:dyDescent="0.25">
      <c r="A595" s="196" t="str">
        <f>A$47</f>
        <v>Turbine Reliability</v>
      </c>
      <c r="B595" s="196"/>
    </row>
    <row r="596" spans="1:61" x14ac:dyDescent="0.25">
      <c r="A596" s="197" t="s">
        <v>132</v>
      </c>
      <c r="B596" s="197"/>
      <c r="G596" s="171">
        <f>G$96</f>
        <v>0.95</v>
      </c>
      <c r="H596" s="171">
        <f t="shared" ref="H596:M596" si="323">H$96</f>
        <v>0.98</v>
      </c>
      <c r="I596" s="171">
        <f t="shared" si="323"/>
        <v>0.96</v>
      </c>
      <c r="J596" s="171">
        <f t="shared" si="323"/>
        <v>0.96</v>
      </c>
      <c r="K596" s="171">
        <f t="shared" si="323"/>
        <v>0.96</v>
      </c>
      <c r="L596" s="171">
        <f t="shared" si="323"/>
        <v>0.96</v>
      </c>
      <c r="M596" s="171">
        <f t="shared" si="323"/>
        <v>0.96</v>
      </c>
      <c r="N596" s="171"/>
    </row>
    <row r="597" spans="1:61" x14ac:dyDescent="0.25">
      <c r="A597" s="197" t="s">
        <v>109</v>
      </c>
      <c r="B597" s="197"/>
      <c r="D597" s="144">
        <f>SUM(G597:N597)</f>
        <v>114.4560720961</v>
      </c>
      <c r="G597" s="144">
        <f>G$47*G596</f>
        <v>24.254511816499999</v>
      </c>
      <c r="H597" s="144">
        <f t="shared" ref="H597:N597" si="324">H$47*H596</f>
        <v>6.2896094828000004</v>
      </c>
      <c r="I597" s="144">
        <f t="shared" si="324"/>
        <v>11.911950796799999</v>
      </c>
      <c r="J597" s="144">
        <f t="shared" si="324"/>
        <v>13.44</v>
      </c>
      <c r="K597" s="144">
        <f t="shared" si="324"/>
        <v>16.32</v>
      </c>
      <c r="L597" s="144">
        <f t="shared" si="324"/>
        <v>21.119999999999997</v>
      </c>
      <c r="M597" s="144">
        <f t="shared" si="324"/>
        <v>21.119999999999997</v>
      </c>
      <c r="N597" s="144">
        <f t="shared" si="324"/>
        <v>0</v>
      </c>
    </row>
    <row r="598" spans="1:61" x14ac:dyDescent="0.25">
      <c r="A598" s="197" t="s">
        <v>110</v>
      </c>
      <c r="B598" s="197"/>
      <c r="G598" s="144">
        <f t="shared" ref="G598:N598" si="325">+F598+G597</f>
        <v>24.254511816499999</v>
      </c>
      <c r="H598" s="144">
        <f t="shared" si="325"/>
        <v>30.544121299299999</v>
      </c>
      <c r="I598" s="144">
        <f t="shared" si="325"/>
        <v>42.456072096100002</v>
      </c>
      <c r="J598" s="144">
        <f t="shared" si="325"/>
        <v>55.896072096099999</v>
      </c>
      <c r="K598" s="144">
        <f t="shared" si="325"/>
        <v>72.216072096099992</v>
      </c>
      <c r="L598" s="144">
        <f t="shared" si="325"/>
        <v>93.336072096099997</v>
      </c>
      <c r="M598" s="144">
        <f t="shared" si="325"/>
        <v>114.4560720961</v>
      </c>
      <c r="N598" s="144">
        <f t="shared" si="325"/>
        <v>114.4560720961</v>
      </c>
    </row>
    <row r="599" spans="1:61" x14ac:dyDescent="0.25">
      <c r="A599" s="197"/>
      <c r="B599" s="197"/>
    </row>
    <row r="600" spans="1:61" x14ac:dyDescent="0.25">
      <c r="A600" s="198" t="s">
        <v>111</v>
      </c>
      <c r="B600" s="198"/>
      <c r="G600" s="144">
        <f t="shared" ref="G600:BH600" si="326">F603</f>
        <v>0</v>
      </c>
      <c r="H600" s="144">
        <f t="shared" si="326"/>
        <v>23.526876462004999</v>
      </c>
      <c r="I600" s="144">
        <f t="shared" si="326"/>
        <v>28.900162305825997</v>
      </c>
      <c r="J600" s="144">
        <f t="shared" si="326"/>
        <v>39.538430939743002</v>
      </c>
      <c r="K600" s="144">
        <f t="shared" si="326"/>
        <v>51.301548776860002</v>
      </c>
      <c r="L600" s="144">
        <f t="shared" si="326"/>
        <v>65.45506661397701</v>
      </c>
      <c r="M600" s="144">
        <f t="shared" si="326"/>
        <v>83.774984451094014</v>
      </c>
      <c r="N600" s="144">
        <f t="shared" si="326"/>
        <v>101.46130228821102</v>
      </c>
      <c r="O600" s="144">
        <f t="shared" si="326"/>
        <v>98.027620125328014</v>
      </c>
      <c r="P600" s="144">
        <f t="shared" si="326"/>
        <v>94.593937962445011</v>
      </c>
      <c r="Q600" s="144">
        <f t="shared" si="326"/>
        <v>91.160255799562009</v>
      </c>
      <c r="R600" s="144">
        <f t="shared" si="326"/>
        <v>87.726573636679007</v>
      </c>
      <c r="S600" s="144">
        <f t="shared" si="326"/>
        <v>84.292891473796004</v>
      </c>
      <c r="T600" s="144">
        <f t="shared" si="326"/>
        <v>80.859209310913002</v>
      </c>
      <c r="U600" s="144">
        <f t="shared" si="326"/>
        <v>77.42552714803</v>
      </c>
      <c r="V600" s="144">
        <f t="shared" si="326"/>
        <v>73.991844985146997</v>
      </c>
      <c r="W600" s="144">
        <f t="shared" si="326"/>
        <v>70.558162822263995</v>
      </c>
      <c r="X600" s="144">
        <f t="shared" si="326"/>
        <v>67.124480659380993</v>
      </c>
      <c r="Y600" s="144">
        <f t="shared" si="326"/>
        <v>63.69079849649799</v>
      </c>
      <c r="Z600" s="144">
        <f t="shared" si="326"/>
        <v>60.257116333614988</v>
      </c>
      <c r="AA600" s="144">
        <f t="shared" si="326"/>
        <v>56.823434170731986</v>
      </c>
      <c r="AB600" s="144">
        <f t="shared" si="326"/>
        <v>53.389752007848983</v>
      </c>
      <c r="AC600" s="144">
        <f t="shared" si="326"/>
        <v>49.956069844965981</v>
      </c>
      <c r="AD600" s="144">
        <f t="shared" si="326"/>
        <v>46.522387682082979</v>
      </c>
      <c r="AE600" s="144">
        <f t="shared" si="326"/>
        <v>43.088705519199976</v>
      </c>
      <c r="AF600" s="144">
        <f t="shared" si="326"/>
        <v>39.655023356316974</v>
      </c>
      <c r="AG600" s="144">
        <f t="shared" si="326"/>
        <v>36.221341193433972</v>
      </c>
      <c r="AH600" s="144">
        <f t="shared" si="326"/>
        <v>32.787659030550969</v>
      </c>
      <c r="AI600" s="144">
        <f t="shared" si="326"/>
        <v>29.353976867667971</v>
      </c>
      <c r="AJ600" s="144">
        <f t="shared" si="326"/>
        <v>25.920294704784972</v>
      </c>
      <c r="AK600" s="144">
        <f t="shared" si="326"/>
        <v>22.486612541901973</v>
      </c>
      <c r="AL600" s="144">
        <f t="shared" si="326"/>
        <v>19.052930379018974</v>
      </c>
      <c r="AM600" s="144">
        <f t="shared" si="326"/>
        <v>15.619248216135974</v>
      </c>
      <c r="AN600" s="144">
        <f t="shared" si="326"/>
        <v>12.185566053252973</v>
      </c>
      <c r="AO600" s="144">
        <f t="shared" si="326"/>
        <v>8.7518838903699727</v>
      </c>
      <c r="AP600" s="144">
        <f t="shared" si="326"/>
        <v>5.3182017274869722</v>
      </c>
      <c r="AQ600" s="144">
        <f t="shared" si="326"/>
        <v>1.8845195646039721</v>
      </c>
      <c r="AR600" s="144">
        <f t="shared" si="326"/>
        <v>9.3258734068513149E-15</v>
      </c>
      <c r="AS600" s="144">
        <f t="shared" si="326"/>
        <v>9.3258734068513149E-15</v>
      </c>
      <c r="AT600" s="144">
        <f t="shared" si="326"/>
        <v>9.3258734068513149E-15</v>
      </c>
      <c r="AU600" s="144">
        <f t="shared" si="326"/>
        <v>9.3258734068513149E-15</v>
      </c>
      <c r="AV600" s="144">
        <f t="shared" si="326"/>
        <v>9.3258734068513149E-15</v>
      </c>
      <c r="AW600" s="144">
        <f t="shared" si="326"/>
        <v>9.3258734068513149E-15</v>
      </c>
      <c r="AX600" s="144">
        <f t="shared" si="326"/>
        <v>9.3258734068513149E-15</v>
      </c>
      <c r="AY600" s="144">
        <f t="shared" si="326"/>
        <v>9.3258734068513149E-15</v>
      </c>
      <c r="AZ600" s="144">
        <f t="shared" si="326"/>
        <v>9.3258734068513149E-15</v>
      </c>
      <c r="BA600" s="144">
        <f t="shared" si="326"/>
        <v>9.3258734068513149E-15</v>
      </c>
      <c r="BB600" s="144">
        <f t="shared" si="326"/>
        <v>9.3258734068513149E-15</v>
      </c>
      <c r="BC600" s="144">
        <f t="shared" si="326"/>
        <v>9.3258734068513149E-15</v>
      </c>
      <c r="BD600" s="144">
        <f t="shared" si="326"/>
        <v>9.3258734068513149E-15</v>
      </c>
      <c r="BE600" s="144">
        <f t="shared" si="326"/>
        <v>9.3258734068513149E-15</v>
      </c>
      <c r="BF600" s="144">
        <f t="shared" si="326"/>
        <v>9.3258734068513149E-15</v>
      </c>
      <c r="BG600" s="144">
        <f t="shared" si="326"/>
        <v>9.3258734068513149E-15</v>
      </c>
      <c r="BH600" s="144">
        <f t="shared" si="326"/>
        <v>9.3258734068513149E-15</v>
      </c>
      <c r="BI600" s="144"/>
    </row>
    <row r="601" spans="1:61" x14ac:dyDescent="0.25">
      <c r="A601" s="198" t="s">
        <v>112</v>
      </c>
      <c r="B601" s="198"/>
      <c r="D601" s="144">
        <f>SUM(G601:N601)</f>
        <v>114.4560720961</v>
      </c>
      <c r="E601" s="144"/>
      <c r="F601" s="144"/>
      <c r="G601" s="144">
        <f>G597</f>
        <v>24.254511816499999</v>
      </c>
      <c r="H601" s="144">
        <f>H597</f>
        <v>6.2896094828000004</v>
      </c>
      <c r="I601" s="144">
        <f>I597</f>
        <v>11.911950796799999</v>
      </c>
      <c r="J601" s="144">
        <f t="shared" ref="J601:BH601" si="327">J597</f>
        <v>13.44</v>
      </c>
      <c r="K601" s="144">
        <f t="shared" si="327"/>
        <v>16.32</v>
      </c>
      <c r="L601" s="144">
        <f t="shared" si="327"/>
        <v>21.119999999999997</v>
      </c>
      <c r="M601" s="144">
        <f t="shared" si="327"/>
        <v>21.119999999999997</v>
      </c>
      <c r="N601" s="144">
        <f t="shared" si="327"/>
        <v>0</v>
      </c>
      <c r="O601" s="144">
        <f t="shared" si="327"/>
        <v>0</v>
      </c>
      <c r="P601" s="144">
        <f t="shared" si="327"/>
        <v>0</v>
      </c>
      <c r="Q601" s="144">
        <f t="shared" si="327"/>
        <v>0</v>
      </c>
      <c r="R601" s="144">
        <f t="shared" si="327"/>
        <v>0</v>
      </c>
      <c r="S601" s="144">
        <f t="shared" si="327"/>
        <v>0</v>
      </c>
      <c r="T601" s="144">
        <f t="shared" si="327"/>
        <v>0</v>
      </c>
      <c r="U601" s="144">
        <f t="shared" si="327"/>
        <v>0</v>
      </c>
      <c r="V601" s="144">
        <f t="shared" si="327"/>
        <v>0</v>
      </c>
      <c r="W601" s="144">
        <f t="shared" si="327"/>
        <v>0</v>
      </c>
      <c r="X601" s="144">
        <f t="shared" si="327"/>
        <v>0</v>
      </c>
      <c r="Y601" s="144">
        <f t="shared" si="327"/>
        <v>0</v>
      </c>
      <c r="Z601" s="144">
        <f t="shared" si="327"/>
        <v>0</v>
      </c>
      <c r="AA601" s="144">
        <f t="shared" si="327"/>
        <v>0</v>
      </c>
      <c r="AB601" s="144">
        <f t="shared" si="327"/>
        <v>0</v>
      </c>
      <c r="AC601" s="144">
        <f t="shared" si="327"/>
        <v>0</v>
      </c>
      <c r="AD601" s="144">
        <f t="shared" si="327"/>
        <v>0</v>
      </c>
      <c r="AE601" s="144">
        <f t="shared" si="327"/>
        <v>0</v>
      </c>
      <c r="AF601" s="144">
        <f t="shared" si="327"/>
        <v>0</v>
      </c>
      <c r="AG601" s="144">
        <f t="shared" si="327"/>
        <v>0</v>
      </c>
      <c r="AH601" s="144">
        <f t="shared" si="327"/>
        <v>0</v>
      </c>
      <c r="AI601" s="144">
        <f t="shared" si="327"/>
        <v>0</v>
      </c>
      <c r="AJ601" s="144">
        <f t="shared" si="327"/>
        <v>0</v>
      </c>
      <c r="AK601" s="144">
        <f t="shared" si="327"/>
        <v>0</v>
      </c>
      <c r="AL601" s="144">
        <f t="shared" si="327"/>
        <v>0</v>
      </c>
      <c r="AM601" s="144">
        <f t="shared" si="327"/>
        <v>0</v>
      </c>
      <c r="AN601" s="144">
        <f t="shared" si="327"/>
        <v>0</v>
      </c>
      <c r="AO601" s="144">
        <f t="shared" si="327"/>
        <v>0</v>
      </c>
      <c r="AP601" s="144">
        <f t="shared" si="327"/>
        <v>0</v>
      </c>
      <c r="AQ601" s="144">
        <f t="shared" si="327"/>
        <v>0</v>
      </c>
      <c r="AR601" s="144">
        <f t="shared" si="327"/>
        <v>0</v>
      </c>
      <c r="AS601" s="144">
        <f t="shared" si="327"/>
        <v>0</v>
      </c>
      <c r="AT601" s="144">
        <f t="shared" si="327"/>
        <v>0</v>
      </c>
      <c r="AU601" s="144">
        <f t="shared" si="327"/>
        <v>0</v>
      </c>
      <c r="AV601" s="144">
        <f t="shared" si="327"/>
        <v>0</v>
      </c>
      <c r="AW601" s="144">
        <f t="shared" si="327"/>
        <v>0</v>
      </c>
      <c r="AX601" s="144">
        <f t="shared" si="327"/>
        <v>0</v>
      </c>
      <c r="AY601" s="144">
        <f t="shared" si="327"/>
        <v>0</v>
      </c>
      <c r="AZ601" s="144">
        <f t="shared" si="327"/>
        <v>0</v>
      </c>
      <c r="BA601" s="144">
        <f t="shared" si="327"/>
        <v>0</v>
      </c>
      <c r="BB601" s="144">
        <f t="shared" si="327"/>
        <v>0</v>
      </c>
      <c r="BC601" s="144">
        <f t="shared" si="327"/>
        <v>0</v>
      </c>
      <c r="BD601" s="144">
        <f t="shared" si="327"/>
        <v>0</v>
      </c>
      <c r="BE601" s="144">
        <f t="shared" si="327"/>
        <v>0</v>
      </c>
      <c r="BF601" s="144">
        <f t="shared" si="327"/>
        <v>0</v>
      </c>
      <c r="BG601" s="144">
        <f t="shared" si="327"/>
        <v>0</v>
      </c>
      <c r="BH601" s="144">
        <f t="shared" si="327"/>
        <v>0</v>
      </c>
      <c r="BI601" s="144"/>
    </row>
    <row r="602" spans="1:61" x14ac:dyDescent="0.25">
      <c r="A602" s="198" t="s">
        <v>113</v>
      </c>
      <c r="B602" s="198"/>
      <c r="C602" s="147">
        <f>C47</f>
        <v>0.03</v>
      </c>
      <c r="D602" s="144">
        <f>SUM(G602:BH602)</f>
        <v>-114.4560720961</v>
      </c>
      <c r="G602" s="144">
        <f>MAX(-SUM($F597:G597)*$C602,-SUM($F597:G597)-SUM($E602:F602))</f>
        <v>-0.72763535449499994</v>
      </c>
      <c r="H602" s="144">
        <f>MAX(-SUM($F597:H597)*$C602,-SUM($F597:H597)-SUM($E602:G602))</f>
        <v>-0.91632363897899993</v>
      </c>
      <c r="I602" s="144">
        <f>MAX(-SUM($F597:I597)*$C602,-SUM($F597:I597)-SUM($E602:H602))</f>
        <v>-1.273682162883</v>
      </c>
      <c r="J602" s="144">
        <f>MAX(-SUM($F597:J597)*$C602,-SUM($F597:J597)-SUM($E602:I602))</f>
        <v>-1.676882162883</v>
      </c>
      <c r="K602" s="144">
        <f>MAX(-SUM($F597:K597)*$C602,-SUM($F597:K597)-SUM($E602:J602))</f>
        <v>-2.1664821628829998</v>
      </c>
      <c r="L602" s="144">
        <f>MAX(-SUM($F597:L597)*$C602,-SUM($F597:L597)-SUM($E602:K602))</f>
        <v>-2.8000821628829997</v>
      </c>
      <c r="M602" s="144">
        <f>MAX(-SUM($F597:M597)*$C602,-SUM($F597:M597)-SUM($E602:L602))</f>
        <v>-3.4336821628830001</v>
      </c>
      <c r="N602" s="144">
        <f>MAX(-SUM($F597:N597)*$C602,-SUM($F597:N597)-SUM($E602:M602))</f>
        <v>-3.4336821628830001</v>
      </c>
      <c r="O602" s="144">
        <f>MAX(-SUM($F597:O597)*$C602,-SUM($F597:O597)-SUM($E602:N602))</f>
        <v>-3.4336821628830001</v>
      </c>
      <c r="P602" s="144">
        <f>MAX(-SUM($F597:P597)*$C602,-SUM($F597:P597)-SUM($E602:O602))</f>
        <v>-3.4336821628830001</v>
      </c>
      <c r="Q602" s="144">
        <f>MAX(-SUM($F597:Q597)*$C602,-SUM($F597:Q597)-SUM($E602:P602))</f>
        <v>-3.4336821628830001</v>
      </c>
      <c r="R602" s="144">
        <f>MAX(-SUM($F597:R597)*$C602,-SUM($F597:R597)-SUM($E602:Q602))</f>
        <v>-3.4336821628830001</v>
      </c>
      <c r="S602" s="144">
        <f>MAX(-SUM($F597:S597)*$C602,-SUM($F597:S597)-SUM($E602:R602))</f>
        <v>-3.4336821628830001</v>
      </c>
      <c r="T602" s="144">
        <f>MAX(-SUM($F597:T597)*$C602,-SUM($F597:T597)-SUM($E602:S602))</f>
        <v>-3.4336821628830001</v>
      </c>
      <c r="U602" s="144">
        <f>MAX(-SUM($F597:U597)*$C602,-SUM($F597:U597)-SUM($E602:T602))</f>
        <v>-3.4336821628830001</v>
      </c>
      <c r="V602" s="144">
        <f>MAX(-SUM($F597:V597)*$C602,-SUM($F597:V597)-SUM($E602:U602))</f>
        <v>-3.4336821628830001</v>
      </c>
      <c r="W602" s="144">
        <f>MAX(-SUM($F597:W597)*$C602,-SUM($F597:W597)-SUM($E602:V602))</f>
        <v>-3.4336821628830001</v>
      </c>
      <c r="X602" s="144">
        <f>MAX(-SUM($F597:X597)*$C602,-SUM($F597:X597)-SUM($E602:W602))</f>
        <v>-3.4336821628830001</v>
      </c>
      <c r="Y602" s="144">
        <f>MAX(-SUM($F597:Y597)*$C602,-SUM($F597:Y597)-SUM($E602:X602))</f>
        <v>-3.4336821628830001</v>
      </c>
      <c r="Z602" s="144">
        <f>MAX(-SUM($F597:Z597)*$C602,-SUM($F597:Z597)-SUM($E602:Y602))</f>
        <v>-3.4336821628830001</v>
      </c>
      <c r="AA602" s="144">
        <f>MAX(-SUM($F597:AA597)*$C602,-SUM($F597:AA597)-SUM($E602:Z602))</f>
        <v>-3.4336821628830001</v>
      </c>
      <c r="AB602" s="144">
        <f>MAX(-SUM($F597:AB597)*$C602,-SUM($F597:AB597)-SUM($E602:AA602))</f>
        <v>-3.4336821628830001</v>
      </c>
      <c r="AC602" s="144">
        <f>MAX(-SUM($F597:AC597)*$C602,-SUM($F597:AC597)-SUM($E602:AB602))</f>
        <v>-3.4336821628830001</v>
      </c>
      <c r="AD602" s="144">
        <f>MAX(-SUM($F597:AD597)*$C602,-SUM($F597:AD597)-SUM($E602:AC602))</f>
        <v>-3.4336821628830001</v>
      </c>
      <c r="AE602" s="144">
        <f>MAX(-SUM($F597:AE597)*$C602,-SUM($F597:AE597)-SUM($E602:AD602))</f>
        <v>-3.4336821628830001</v>
      </c>
      <c r="AF602" s="144">
        <f>MAX(-SUM($F597:AF597)*$C602,-SUM($F597:AF597)-SUM($E602:AE602))</f>
        <v>-3.4336821628830001</v>
      </c>
      <c r="AG602" s="144">
        <f>MAX(-SUM($F597:AG597)*$C602,-SUM($F597:AG597)-SUM($E602:AF602))</f>
        <v>-3.4336821628830001</v>
      </c>
      <c r="AH602" s="144">
        <f>MAX(-SUM($F597:AH597)*$C602,-SUM($F597:AH597)-SUM($E602:AG602))</f>
        <v>-3.4336821628830001</v>
      </c>
      <c r="AI602" s="144">
        <f>MAX(-SUM($F597:AI597)*$C602,-SUM($F597:AI597)-SUM($E602:AH602))</f>
        <v>-3.4336821628830001</v>
      </c>
      <c r="AJ602" s="144">
        <f>MAX(-SUM($F597:AJ597)*$C602,-SUM($F597:AJ597)-SUM($E602:AI602))</f>
        <v>-3.4336821628830001</v>
      </c>
      <c r="AK602" s="144">
        <f>MAX(-SUM($F597:AK597)*$C602,-SUM($F597:AK597)-SUM($E602:AJ602))</f>
        <v>-3.4336821628830001</v>
      </c>
      <c r="AL602" s="144">
        <f>MAX(-SUM($F597:AL597)*$C602,-SUM($F597:AL597)-SUM($E602:AK602))</f>
        <v>-3.4336821628830001</v>
      </c>
      <c r="AM602" s="144">
        <f>MAX(-SUM($F597:AM597)*$C602,-SUM($F597:AM597)-SUM($E602:AL602))</f>
        <v>-3.4336821628830001</v>
      </c>
      <c r="AN602" s="144">
        <f>MAX(-SUM($F597:AN597)*$C602,-SUM($F597:AN597)-SUM($E602:AM602))</f>
        <v>-3.4336821628830001</v>
      </c>
      <c r="AO602" s="144">
        <f>MAX(-SUM($F597:AO597)*$C602,-SUM($F597:AO597)-SUM($E602:AN602))</f>
        <v>-3.4336821628830001</v>
      </c>
      <c r="AP602" s="144">
        <f>MAX(-SUM($F597:AP597)*$C602,-SUM($F597:AP597)-SUM($E602:AO602))</f>
        <v>-3.4336821628830001</v>
      </c>
      <c r="AQ602" s="144">
        <f>MAX(-SUM($F597:AQ597)*$C602,-SUM($F597:AQ597)-SUM($E602:AP602))</f>
        <v>-1.8845195646039627</v>
      </c>
      <c r="AR602" s="144">
        <f>MAX(-SUM($F597:AR597)*$C602,-SUM($F597:AR597)-SUM($E602:AQ602))</f>
        <v>0</v>
      </c>
      <c r="AS602" s="144">
        <f>MAX(-SUM($F597:AS597)*$C602,-SUM($F597:AS597)-SUM($E602:AR602))</f>
        <v>0</v>
      </c>
      <c r="AT602" s="144">
        <f>MAX(-SUM($F597:AT597)*$C602,-SUM($F597:AT597)-SUM($E602:AS602))</f>
        <v>0</v>
      </c>
      <c r="AU602" s="144">
        <f>MAX(-SUM($F597:AU597)*$C602,-SUM($F597:AU597)-SUM($E602:AT602))</f>
        <v>0</v>
      </c>
      <c r="AV602" s="144">
        <f>MAX(-SUM($F597:AV597)*$C602,-SUM($F597:AV597)-SUM($E602:AU602))</f>
        <v>0</v>
      </c>
      <c r="AW602" s="144">
        <f>MAX(-SUM($F597:AW597)*$C602,-SUM($F597:AW597)-SUM($E602:AV602))</f>
        <v>0</v>
      </c>
      <c r="AX602" s="144">
        <f>MAX(-SUM($F597:AX597)*$C602,-SUM($F597:AX597)-SUM($E602:AW602))</f>
        <v>0</v>
      </c>
      <c r="AY602" s="144">
        <f>MAX(-SUM($F597:AY597)*$C602,-SUM($F597:AY597)-SUM($E602:AX602))</f>
        <v>0</v>
      </c>
      <c r="AZ602" s="144">
        <f>MAX(-SUM($F597:AZ597)*$C602,-SUM($F597:AZ597)-SUM($E602:AY602))</f>
        <v>0</v>
      </c>
      <c r="BA602" s="144">
        <f>MAX(-SUM($F597:BA597)*$C602,-SUM($F597:BA597)-SUM($E602:AZ602))</f>
        <v>0</v>
      </c>
      <c r="BB602" s="144">
        <f>MAX(-SUM($F597:BB597)*$C602,-SUM($F597:BB597)-SUM($E602:BA602))</f>
        <v>0</v>
      </c>
      <c r="BC602" s="144">
        <f>MAX(-SUM($F597:BC597)*$C602,-SUM($F597:BC597)-SUM($E602:BB602))</f>
        <v>0</v>
      </c>
      <c r="BD602" s="144">
        <f>MAX(-SUM($F597:BD597)*$C602,-SUM($F597:BD597)-SUM($E602:BC602))</f>
        <v>0</v>
      </c>
      <c r="BE602" s="144">
        <f>MAX(-SUM($F597:BE597)*$C602,-SUM($F597:BE597)-SUM($E602:BD602))</f>
        <v>0</v>
      </c>
      <c r="BF602" s="144">
        <f>MAX(-SUM($F597:BF597)*$C602,-SUM($F597:BF597)-SUM($E602:BE602))</f>
        <v>0</v>
      </c>
      <c r="BG602" s="144">
        <f>MAX(-SUM($F597:BG597)*$C602,-SUM($F597:BG597)-SUM($E602:BF602))</f>
        <v>0</v>
      </c>
      <c r="BH602" s="144">
        <f>MAX(-SUM($F597:BH597)*$C602,-SUM($F597:BH597)-SUM($E602:BG602))</f>
        <v>0</v>
      </c>
      <c r="BI602" s="144"/>
    </row>
    <row r="603" spans="1:61" x14ac:dyDescent="0.25">
      <c r="A603" s="199" t="s">
        <v>114</v>
      </c>
      <c r="B603" s="199"/>
      <c r="D603" s="92">
        <f>SUM(D600:D602)</f>
        <v>0</v>
      </c>
      <c r="G603" s="92">
        <f>SUM(G600:G602)</f>
        <v>23.526876462004999</v>
      </c>
      <c r="H603" s="92">
        <f>SUM(H600:H602)</f>
        <v>28.900162305825997</v>
      </c>
      <c r="I603" s="92">
        <f>SUM(I600:I602)</f>
        <v>39.538430939743002</v>
      </c>
      <c r="J603" s="92">
        <f t="shared" ref="J603:BH603" si="328">SUM(J600:J602)</f>
        <v>51.301548776860002</v>
      </c>
      <c r="K603" s="92">
        <f t="shared" si="328"/>
        <v>65.45506661397701</v>
      </c>
      <c r="L603" s="92">
        <f t="shared" si="328"/>
        <v>83.774984451094014</v>
      </c>
      <c r="M603" s="92">
        <f t="shared" si="328"/>
        <v>101.46130228821102</v>
      </c>
      <c r="N603" s="92">
        <f t="shared" si="328"/>
        <v>98.027620125328014</v>
      </c>
      <c r="O603" s="92">
        <f t="shared" si="328"/>
        <v>94.593937962445011</v>
      </c>
      <c r="P603" s="92">
        <f t="shared" si="328"/>
        <v>91.160255799562009</v>
      </c>
      <c r="Q603" s="92">
        <f t="shared" si="328"/>
        <v>87.726573636679007</v>
      </c>
      <c r="R603" s="92">
        <f t="shared" si="328"/>
        <v>84.292891473796004</v>
      </c>
      <c r="S603" s="92">
        <f t="shared" si="328"/>
        <v>80.859209310913002</v>
      </c>
      <c r="T603" s="92">
        <f t="shared" si="328"/>
        <v>77.42552714803</v>
      </c>
      <c r="U603" s="92">
        <f t="shared" si="328"/>
        <v>73.991844985146997</v>
      </c>
      <c r="V603" s="92">
        <f t="shared" si="328"/>
        <v>70.558162822263995</v>
      </c>
      <c r="W603" s="92">
        <f t="shared" si="328"/>
        <v>67.124480659380993</v>
      </c>
      <c r="X603" s="92">
        <f t="shared" si="328"/>
        <v>63.69079849649799</v>
      </c>
      <c r="Y603" s="92">
        <f t="shared" si="328"/>
        <v>60.257116333614988</v>
      </c>
      <c r="Z603" s="92">
        <f t="shared" si="328"/>
        <v>56.823434170731986</v>
      </c>
      <c r="AA603" s="92">
        <f t="shared" si="328"/>
        <v>53.389752007848983</v>
      </c>
      <c r="AB603" s="92">
        <f t="shared" si="328"/>
        <v>49.956069844965981</v>
      </c>
      <c r="AC603" s="92">
        <f t="shared" si="328"/>
        <v>46.522387682082979</v>
      </c>
      <c r="AD603" s="92">
        <f t="shared" si="328"/>
        <v>43.088705519199976</v>
      </c>
      <c r="AE603" s="92">
        <f t="shared" si="328"/>
        <v>39.655023356316974</v>
      </c>
      <c r="AF603" s="92">
        <f t="shared" si="328"/>
        <v>36.221341193433972</v>
      </c>
      <c r="AG603" s="92">
        <f t="shared" si="328"/>
        <v>32.787659030550969</v>
      </c>
      <c r="AH603" s="92">
        <f t="shared" si="328"/>
        <v>29.353976867667971</v>
      </c>
      <c r="AI603" s="92">
        <f t="shared" si="328"/>
        <v>25.920294704784972</v>
      </c>
      <c r="AJ603" s="92">
        <f t="shared" si="328"/>
        <v>22.486612541901973</v>
      </c>
      <c r="AK603" s="92">
        <f t="shared" si="328"/>
        <v>19.052930379018974</v>
      </c>
      <c r="AL603" s="92">
        <f t="shared" si="328"/>
        <v>15.619248216135974</v>
      </c>
      <c r="AM603" s="92">
        <f t="shared" si="328"/>
        <v>12.185566053252973</v>
      </c>
      <c r="AN603" s="92">
        <f t="shared" si="328"/>
        <v>8.7518838903699727</v>
      </c>
      <c r="AO603" s="92">
        <f t="shared" si="328"/>
        <v>5.3182017274869722</v>
      </c>
      <c r="AP603" s="92">
        <f t="shared" si="328"/>
        <v>1.8845195646039721</v>
      </c>
      <c r="AQ603" s="92">
        <f t="shared" si="328"/>
        <v>9.3258734068513149E-15</v>
      </c>
      <c r="AR603" s="92">
        <f t="shared" si="328"/>
        <v>9.3258734068513149E-15</v>
      </c>
      <c r="AS603" s="92">
        <f t="shared" si="328"/>
        <v>9.3258734068513149E-15</v>
      </c>
      <c r="AT603" s="92">
        <f t="shared" si="328"/>
        <v>9.3258734068513149E-15</v>
      </c>
      <c r="AU603" s="92">
        <f t="shared" si="328"/>
        <v>9.3258734068513149E-15</v>
      </c>
      <c r="AV603" s="92">
        <f t="shared" si="328"/>
        <v>9.3258734068513149E-15</v>
      </c>
      <c r="AW603" s="92">
        <f t="shared" si="328"/>
        <v>9.3258734068513149E-15</v>
      </c>
      <c r="AX603" s="92">
        <f t="shared" si="328"/>
        <v>9.3258734068513149E-15</v>
      </c>
      <c r="AY603" s="92">
        <f t="shared" si="328"/>
        <v>9.3258734068513149E-15</v>
      </c>
      <c r="AZ603" s="92">
        <f t="shared" si="328"/>
        <v>9.3258734068513149E-15</v>
      </c>
      <c r="BA603" s="92">
        <f t="shared" si="328"/>
        <v>9.3258734068513149E-15</v>
      </c>
      <c r="BB603" s="92">
        <f t="shared" si="328"/>
        <v>9.3258734068513149E-15</v>
      </c>
      <c r="BC603" s="92">
        <f t="shared" si="328"/>
        <v>9.3258734068513149E-15</v>
      </c>
      <c r="BD603" s="92">
        <f t="shared" si="328"/>
        <v>9.3258734068513149E-15</v>
      </c>
      <c r="BE603" s="92">
        <f t="shared" si="328"/>
        <v>9.3258734068513149E-15</v>
      </c>
      <c r="BF603" s="92">
        <f t="shared" si="328"/>
        <v>9.3258734068513149E-15</v>
      </c>
      <c r="BG603" s="92">
        <f t="shared" si="328"/>
        <v>9.3258734068513149E-15</v>
      </c>
      <c r="BH603" s="92">
        <f t="shared" si="328"/>
        <v>9.3258734068513149E-15</v>
      </c>
    </row>
    <row r="604" spans="1:61" x14ac:dyDescent="0.25">
      <c r="A604" s="197"/>
      <c r="B604" s="197"/>
    </row>
    <row r="605" spans="1:61" x14ac:dyDescent="0.25">
      <c r="A605" s="197" t="s">
        <v>115</v>
      </c>
      <c r="B605" s="197"/>
      <c r="G605" s="83">
        <f>G603</f>
        <v>23.526876462004999</v>
      </c>
      <c r="H605" s="83">
        <f>H603</f>
        <v>28.900162305825997</v>
      </c>
      <c r="I605" s="83">
        <f>I603</f>
        <v>39.538430939743002</v>
      </c>
      <c r="J605" s="83">
        <f>J603</f>
        <v>51.301548776860002</v>
      </c>
      <c r="K605" s="83">
        <f t="shared" ref="K605:BH605" si="329">K603</f>
        <v>65.45506661397701</v>
      </c>
      <c r="L605" s="83">
        <f t="shared" si="329"/>
        <v>83.774984451094014</v>
      </c>
      <c r="M605" s="83">
        <f t="shared" si="329"/>
        <v>101.46130228821102</v>
      </c>
      <c r="N605" s="83">
        <f t="shared" si="329"/>
        <v>98.027620125328014</v>
      </c>
      <c r="O605" s="83">
        <f t="shared" si="329"/>
        <v>94.593937962445011</v>
      </c>
      <c r="P605" s="83">
        <f t="shared" si="329"/>
        <v>91.160255799562009</v>
      </c>
      <c r="Q605" s="83">
        <f t="shared" si="329"/>
        <v>87.726573636679007</v>
      </c>
      <c r="R605" s="83">
        <f t="shared" si="329"/>
        <v>84.292891473796004</v>
      </c>
      <c r="S605" s="83">
        <f t="shared" si="329"/>
        <v>80.859209310913002</v>
      </c>
      <c r="T605" s="83">
        <f t="shared" si="329"/>
        <v>77.42552714803</v>
      </c>
      <c r="U605" s="83">
        <f t="shared" si="329"/>
        <v>73.991844985146997</v>
      </c>
      <c r="V605" s="83">
        <f t="shared" si="329"/>
        <v>70.558162822263995</v>
      </c>
      <c r="W605" s="83">
        <f t="shared" si="329"/>
        <v>67.124480659380993</v>
      </c>
      <c r="X605" s="83">
        <f t="shared" si="329"/>
        <v>63.69079849649799</v>
      </c>
      <c r="Y605" s="83">
        <f t="shared" si="329"/>
        <v>60.257116333614988</v>
      </c>
      <c r="Z605" s="83">
        <f t="shared" si="329"/>
        <v>56.823434170731986</v>
      </c>
      <c r="AA605" s="83">
        <f t="shared" si="329"/>
        <v>53.389752007848983</v>
      </c>
      <c r="AB605" s="83">
        <f t="shared" si="329"/>
        <v>49.956069844965981</v>
      </c>
      <c r="AC605" s="83">
        <f t="shared" si="329"/>
        <v>46.522387682082979</v>
      </c>
      <c r="AD605" s="83">
        <f t="shared" si="329"/>
        <v>43.088705519199976</v>
      </c>
      <c r="AE605" s="83">
        <f t="shared" si="329"/>
        <v>39.655023356316974</v>
      </c>
      <c r="AF605" s="83">
        <f t="shared" si="329"/>
        <v>36.221341193433972</v>
      </c>
      <c r="AG605" s="83">
        <f t="shared" si="329"/>
        <v>32.787659030550969</v>
      </c>
      <c r="AH605" s="83">
        <f t="shared" si="329"/>
        <v>29.353976867667971</v>
      </c>
      <c r="AI605" s="83">
        <f t="shared" si="329"/>
        <v>25.920294704784972</v>
      </c>
      <c r="AJ605" s="83">
        <f t="shared" si="329"/>
        <v>22.486612541901973</v>
      </c>
      <c r="AK605" s="83">
        <f t="shared" si="329"/>
        <v>19.052930379018974</v>
      </c>
      <c r="AL605" s="83">
        <f t="shared" si="329"/>
        <v>15.619248216135974</v>
      </c>
      <c r="AM605" s="83">
        <f t="shared" si="329"/>
        <v>12.185566053252973</v>
      </c>
      <c r="AN605" s="83">
        <f t="shared" si="329"/>
        <v>8.7518838903699727</v>
      </c>
      <c r="AO605" s="83">
        <f t="shared" si="329"/>
        <v>5.3182017274869722</v>
      </c>
      <c r="AP605" s="83">
        <f t="shared" si="329"/>
        <v>1.8845195646039721</v>
      </c>
      <c r="AQ605" s="83">
        <f t="shared" si="329"/>
        <v>9.3258734068513149E-15</v>
      </c>
      <c r="AR605" s="83">
        <f t="shared" si="329"/>
        <v>9.3258734068513149E-15</v>
      </c>
      <c r="AS605" s="83">
        <f t="shared" si="329"/>
        <v>9.3258734068513149E-15</v>
      </c>
      <c r="AT605" s="83">
        <f t="shared" si="329"/>
        <v>9.3258734068513149E-15</v>
      </c>
      <c r="AU605" s="83">
        <f t="shared" si="329"/>
        <v>9.3258734068513149E-15</v>
      </c>
      <c r="AV605" s="83">
        <f t="shared" si="329"/>
        <v>9.3258734068513149E-15</v>
      </c>
      <c r="AW605" s="83">
        <f t="shared" si="329"/>
        <v>9.3258734068513149E-15</v>
      </c>
      <c r="AX605" s="83">
        <f t="shared" si="329"/>
        <v>9.3258734068513149E-15</v>
      </c>
      <c r="AY605" s="83">
        <f t="shared" si="329"/>
        <v>9.3258734068513149E-15</v>
      </c>
      <c r="AZ605" s="83">
        <f t="shared" si="329"/>
        <v>9.3258734068513149E-15</v>
      </c>
      <c r="BA605" s="83">
        <f t="shared" si="329"/>
        <v>9.3258734068513149E-15</v>
      </c>
      <c r="BB605" s="83">
        <f t="shared" si="329"/>
        <v>9.3258734068513149E-15</v>
      </c>
      <c r="BC605" s="83">
        <f t="shared" si="329"/>
        <v>9.3258734068513149E-15</v>
      </c>
      <c r="BD605" s="83">
        <f t="shared" si="329"/>
        <v>9.3258734068513149E-15</v>
      </c>
      <c r="BE605" s="83">
        <f t="shared" si="329"/>
        <v>9.3258734068513149E-15</v>
      </c>
      <c r="BF605" s="83">
        <f t="shared" si="329"/>
        <v>9.3258734068513149E-15</v>
      </c>
      <c r="BG605" s="83">
        <f t="shared" si="329"/>
        <v>9.3258734068513149E-15</v>
      </c>
      <c r="BH605" s="83">
        <f t="shared" si="329"/>
        <v>9.3258734068513149E-15</v>
      </c>
    </row>
    <row r="606" spans="1:61" ht="12" customHeight="1" x14ac:dyDescent="0.25">
      <c r="A606" s="200" t="s">
        <v>133</v>
      </c>
      <c r="B606" s="200"/>
      <c r="C606" s="61">
        <f>$C$97</f>
        <v>2</v>
      </c>
      <c r="D606" s="189"/>
      <c r="G606" s="83">
        <f t="shared" ref="G606:BH606" ca="1" si="330">SUM(OFFSET(G605,0,0,1,-MIN($C606,G$91+1)))/$C606</f>
        <v>11.7634382310025</v>
      </c>
      <c r="H606" s="83">
        <f t="shared" ca="1" si="330"/>
        <v>26.213519383915497</v>
      </c>
      <c r="I606" s="83">
        <f t="shared" ca="1" si="330"/>
        <v>34.219296622784498</v>
      </c>
      <c r="J606" s="83">
        <f t="shared" ca="1" si="330"/>
        <v>45.419989858301506</v>
      </c>
      <c r="K606" s="83">
        <f t="shared" ca="1" si="330"/>
        <v>58.378307695418506</v>
      </c>
      <c r="L606" s="83">
        <f t="shared" ca="1" si="330"/>
        <v>74.615025532535512</v>
      </c>
      <c r="M606" s="83">
        <f t="shared" ca="1" si="330"/>
        <v>92.618143369652515</v>
      </c>
      <c r="N606" s="83">
        <f t="shared" ca="1" si="330"/>
        <v>99.744461206769515</v>
      </c>
      <c r="O606" s="83">
        <f t="shared" ca="1" si="330"/>
        <v>96.310779043886512</v>
      </c>
      <c r="P606" s="83">
        <f t="shared" ca="1" si="330"/>
        <v>92.87709688100351</v>
      </c>
      <c r="Q606" s="83">
        <f t="shared" ca="1" si="330"/>
        <v>89.443414718120508</v>
      </c>
      <c r="R606" s="83">
        <f t="shared" ca="1" si="330"/>
        <v>86.009732555237505</v>
      </c>
      <c r="S606" s="83">
        <f t="shared" ca="1" si="330"/>
        <v>82.576050392354503</v>
      </c>
      <c r="T606" s="83">
        <f t="shared" ca="1" si="330"/>
        <v>79.142368229471501</v>
      </c>
      <c r="U606" s="83">
        <f t="shared" ca="1" si="330"/>
        <v>75.708686066588498</v>
      </c>
      <c r="V606" s="83">
        <f t="shared" ca="1" si="330"/>
        <v>72.275003903705496</v>
      </c>
      <c r="W606" s="83">
        <f t="shared" ca="1" si="330"/>
        <v>68.841321740822494</v>
      </c>
      <c r="X606" s="83">
        <f t="shared" ca="1" si="330"/>
        <v>65.407639577939491</v>
      </c>
      <c r="Y606" s="83">
        <f t="shared" ca="1" si="330"/>
        <v>61.973957415056489</v>
      </c>
      <c r="Z606" s="83">
        <f t="shared" ca="1" si="330"/>
        <v>58.540275252173487</v>
      </c>
      <c r="AA606" s="83">
        <f t="shared" ca="1" si="330"/>
        <v>55.106593089290484</v>
      </c>
      <c r="AB606" s="83">
        <f t="shared" ca="1" si="330"/>
        <v>51.672910926407482</v>
      </c>
      <c r="AC606" s="83">
        <f t="shared" ca="1" si="330"/>
        <v>48.23922876352448</v>
      </c>
      <c r="AD606" s="83">
        <f t="shared" ca="1" si="330"/>
        <v>44.805546600641478</v>
      </c>
      <c r="AE606" s="83">
        <f t="shared" ca="1" si="330"/>
        <v>41.371864437758475</v>
      </c>
      <c r="AF606" s="83">
        <f t="shared" ca="1" si="330"/>
        <v>37.938182274875473</v>
      </c>
      <c r="AG606" s="83">
        <f t="shared" ca="1" si="330"/>
        <v>34.504500111992471</v>
      </c>
      <c r="AH606" s="83">
        <f t="shared" ca="1" si="330"/>
        <v>31.070817949109468</v>
      </c>
      <c r="AI606" s="83">
        <f t="shared" ca="1" si="330"/>
        <v>27.637135786226473</v>
      </c>
      <c r="AJ606" s="83">
        <f t="shared" ca="1" si="330"/>
        <v>24.203453623343471</v>
      </c>
      <c r="AK606" s="83">
        <f t="shared" ca="1" si="330"/>
        <v>20.769771460460476</v>
      </c>
      <c r="AL606" s="83">
        <f t="shared" ca="1" si="330"/>
        <v>17.336089297577473</v>
      </c>
      <c r="AM606" s="83">
        <f t="shared" ca="1" si="330"/>
        <v>13.902407134694474</v>
      </c>
      <c r="AN606" s="83">
        <f t="shared" ca="1" si="330"/>
        <v>10.468724971811472</v>
      </c>
      <c r="AO606" s="83">
        <f t="shared" ca="1" si="330"/>
        <v>7.0350428089284724</v>
      </c>
      <c r="AP606" s="83">
        <f t="shared" ca="1" si="330"/>
        <v>3.6013606460454719</v>
      </c>
      <c r="AQ606" s="83">
        <f t="shared" ca="1" si="330"/>
        <v>0.9422597823019907</v>
      </c>
      <c r="AR606" s="83">
        <f t="shared" ca="1" si="330"/>
        <v>9.3258734068513149E-15</v>
      </c>
      <c r="AS606" s="83">
        <f t="shared" ca="1" si="330"/>
        <v>9.3258734068513149E-15</v>
      </c>
      <c r="AT606" s="83">
        <f t="shared" ca="1" si="330"/>
        <v>9.3258734068513149E-15</v>
      </c>
      <c r="AU606" s="83">
        <f t="shared" ca="1" si="330"/>
        <v>9.3258734068513149E-15</v>
      </c>
      <c r="AV606" s="83">
        <f t="shared" ca="1" si="330"/>
        <v>9.3258734068513149E-15</v>
      </c>
      <c r="AW606" s="83">
        <f t="shared" ca="1" si="330"/>
        <v>9.3258734068513149E-15</v>
      </c>
      <c r="AX606" s="83">
        <f t="shared" ca="1" si="330"/>
        <v>9.3258734068513149E-15</v>
      </c>
      <c r="AY606" s="83">
        <f t="shared" ca="1" si="330"/>
        <v>9.3258734068513149E-15</v>
      </c>
      <c r="AZ606" s="83">
        <f t="shared" ca="1" si="330"/>
        <v>9.3258734068513149E-15</v>
      </c>
      <c r="BA606" s="83">
        <f t="shared" ca="1" si="330"/>
        <v>9.3258734068513149E-15</v>
      </c>
      <c r="BB606" s="83">
        <f t="shared" ca="1" si="330"/>
        <v>9.3258734068513149E-15</v>
      </c>
      <c r="BC606" s="83">
        <f t="shared" ca="1" si="330"/>
        <v>9.3258734068513149E-15</v>
      </c>
      <c r="BD606" s="83">
        <f t="shared" ca="1" si="330"/>
        <v>9.3258734068513149E-15</v>
      </c>
      <c r="BE606" s="83">
        <f t="shared" ca="1" si="330"/>
        <v>9.3258734068513149E-15</v>
      </c>
      <c r="BF606" s="83">
        <f t="shared" ca="1" si="330"/>
        <v>9.3258734068513149E-15</v>
      </c>
      <c r="BG606" s="83">
        <f t="shared" ca="1" si="330"/>
        <v>9.3258734068513149E-15</v>
      </c>
      <c r="BH606" s="83">
        <f t="shared" ca="1" si="330"/>
        <v>9.3258734068513149E-15</v>
      </c>
    </row>
    <row r="607" spans="1:61" x14ac:dyDescent="0.25">
      <c r="A607" s="200" t="s">
        <v>140</v>
      </c>
      <c r="B607" s="200"/>
      <c r="C607" s="147">
        <f>$C$98</f>
        <v>0.46</v>
      </c>
      <c r="G607" s="83">
        <f t="shared" ref="G607:BG608" ca="1" si="331">G606*$C607</f>
        <v>5.4111815862611499</v>
      </c>
      <c r="H607" s="83">
        <f t="shared" ca="1" si="331"/>
        <v>12.058218916601129</v>
      </c>
      <c r="I607" s="83">
        <f t="shared" ca="1" si="331"/>
        <v>15.74087644648087</v>
      </c>
      <c r="J607" s="83">
        <f t="shared" ca="1" si="331"/>
        <v>20.893195334818692</v>
      </c>
      <c r="K607" s="83">
        <f t="shared" ca="1" si="331"/>
        <v>26.854021539892514</v>
      </c>
      <c r="L607" s="83">
        <f t="shared" ca="1" si="331"/>
        <v>34.322911744966333</v>
      </c>
      <c r="M607" s="83">
        <f t="shared" ca="1" si="331"/>
        <v>42.604345950040155</v>
      </c>
      <c r="N607" s="83">
        <f t="shared" ca="1" si="331"/>
        <v>45.882452155113981</v>
      </c>
      <c r="O607" s="83">
        <f t="shared" ca="1" si="331"/>
        <v>44.302958360187795</v>
      </c>
      <c r="P607" s="83">
        <f t="shared" ca="1" si="331"/>
        <v>42.723464565261615</v>
      </c>
      <c r="Q607" s="83">
        <f t="shared" ca="1" si="331"/>
        <v>41.143970770335436</v>
      </c>
      <c r="R607" s="83">
        <f t="shared" ca="1" si="331"/>
        <v>39.564476975409256</v>
      </c>
      <c r="S607" s="83">
        <f t="shared" ca="1" si="331"/>
        <v>37.98498318048307</v>
      </c>
      <c r="T607" s="83">
        <f t="shared" ca="1" si="331"/>
        <v>36.405489385556891</v>
      </c>
      <c r="U607" s="83">
        <f t="shared" ca="1" si="331"/>
        <v>34.825995590630711</v>
      </c>
      <c r="V607" s="83">
        <f t="shared" ca="1" si="331"/>
        <v>33.246501795704532</v>
      </c>
      <c r="W607" s="83">
        <f t="shared" ca="1" si="331"/>
        <v>31.667008000778349</v>
      </c>
      <c r="X607" s="83">
        <f t="shared" ca="1" si="331"/>
        <v>30.087514205852166</v>
      </c>
      <c r="Y607" s="83">
        <f t="shared" ca="1" si="331"/>
        <v>28.508020410925987</v>
      </c>
      <c r="Z607" s="83">
        <f t="shared" ca="1" si="331"/>
        <v>26.928526615999804</v>
      </c>
      <c r="AA607" s="83">
        <f t="shared" ca="1" si="331"/>
        <v>25.349032821073624</v>
      </c>
      <c r="AB607" s="83">
        <f t="shared" ca="1" si="331"/>
        <v>23.769539026147442</v>
      </c>
      <c r="AC607" s="83">
        <f t="shared" ca="1" si="331"/>
        <v>22.190045231221262</v>
      </c>
      <c r="AD607" s="83">
        <f t="shared" ca="1" si="331"/>
        <v>20.610551436295079</v>
      </c>
      <c r="AE607" s="83">
        <f t="shared" ca="1" si="331"/>
        <v>19.0310576413689</v>
      </c>
      <c r="AF607" s="83">
        <f t="shared" ca="1" si="331"/>
        <v>17.451563846442717</v>
      </c>
      <c r="AG607" s="83">
        <f t="shared" ca="1" si="331"/>
        <v>15.872070051516538</v>
      </c>
      <c r="AH607" s="83">
        <f t="shared" ca="1" si="331"/>
        <v>14.292576256590356</v>
      </c>
      <c r="AI607" s="83">
        <f t="shared" ca="1" si="331"/>
        <v>12.713082461664179</v>
      </c>
      <c r="AJ607" s="83">
        <f t="shared" ca="1" si="331"/>
        <v>11.133588666737998</v>
      </c>
      <c r="AK607" s="83">
        <f t="shared" ca="1" si="331"/>
        <v>9.5540948718118184</v>
      </c>
      <c r="AL607" s="83">
        <f t="shared" ca="1" si="331"/>
        <v>7.9746010768856381</v>
      </c>
      <c r="AM607" s="83">
        <f t="shared" ca="1" si="331"/>
        <v>6.3951072819594588</v>
      </c>
      <c r="AN607" s="83">
        <f t="shared" ca="1" si="331"/>
        <v>4.8156134870332776</v>
      </c>
      <c r="AO607" s="83">
        <f t="shared" ca="1" si="331"/>
        <v>3.2361196921070974</v>
      </c>
      <c r="AP607" s="83">
        <f t="shared" ca="1" si="331"/>
        <v>1.6566258971809171</v>
      </c>
      <c r="AQ607" s="83">
        <f t="shared" ca="1" si="331"/>
        <v>0.43343949985891572</v>
      </c>
      <c r="AR607" s="83">
        <f t="shared" ca="1" si="331"/>
        <v>4.2899017671516049E-15</v>
      </c>
      <c r="AS607" s="83">
        <f t="shared" ca="1" si="331"/>
        <v>4.2899017671516049E-15</v>
      </c>
      <c r="AT607" s="83">
        <f t="shared" ca="1" si="331"/>
        <v>4.2899017671516049E-15</v>
      </c>
      <c r="AU607" s="83">
        <f t="shared" ca="1" si="331"/>
        <v>4.2899017671516049E-15</v>
      </c>
      <c r="AV607" s="83">
        <f t="shared" ca="1" si="331"/>
        <v>4.2899017671516049E-15</v>
      </c>
      <c r="AW607" s="83">
        <f t="shared" ca="1" si="331"/>
        <v>4.2899017671516049E-15</v>
      </c>
      <c r="AX607" s="83">
        <f t="shared" ca="1" si="331"/>
        <v>4.2899017671516049E-15</v>
      </c>
      <c r="AY607" s="83">
        <f t="shared" ca="1" si="331"/>
        <v>4.2899017671516049E-15</v>
      </c>
      <c r="AZ607" s="83">
        <f t="shared" ca="1" si="331"/>
        <v>4.2899017671516049E-15</v>
      </c>
      <c r="BA607" s="83">
        <f t="shared" ca="1" si="331"/>
        <v>4.2899017671516049E-15</v>
      </c>
      <c r="BB607" s="83">
        <f t="shared" ca="1" si="331"/>
        <v>4.2899017671516049E-15</v>
      </c>
      <c r="BC607" s="83">
        <f t="shared" ca="1" si="331"/>
        <v>4.2899017671516049E-15</v>
      </c>
      <c r="BD607" s="83">
        <f t="shared" ca="1" si="331"/>
        <v>4.2899017671516049E-15</v>
      </c>
      <c r="BE607" s="83">
        <f t="shared" ca="1" si="331"/>
        <v>4.2899017671516049E-15</v>
      </c>
      <c r="BF607" s="83">
        <f t="shared" ca="1" si="331"/>
        <v>4.2899017671516049E-15</v>
      </c>
      <c r="BG607" s="83">
        <f t="shared" ca="1" si="331"/>
        <v>4.2899017671516049E-15</v>
      </c>
      <c r="BH607" s="83">
        <f ca="1">BH606*$C607</f>
        <v>4.2899017671516049E-15</v>
      </c>
    </row>
    <row r="608" spans="1:61" x14ac:dyDescent="0.25">
      <c r="A608" s="200" t="s">
        <v>141</v>
      </c>
      <c r="B608" s="200"/>
      <c r="C608" s="147">
        <f>$C$99</f>
        <v>0.115</v>
      </c>
      <c r="G608" s="83">
        <f t="shared" ca="1" si="331"/>
        <v>0.62228588242003224</v>
      </c>
      <c r="H608" s="83">
        <f t="shared" ca="1" si="331"/>
        <v>1.3866951754091299</v>
      </c>
      <c r="I608" s="83">
        <f t="shared" ca="1" si="331"/>
        <v>1.8102007913453002</v>
      </c>
      <c r="J608" s="83">
        <f t="shared" ca="1" si="331"/>
        <v>2.4027174635041497</v>
      </c>
      <c r="K608" s="83">
        <f t="shared" ca="1" si="331"/>
        <v>3.0882124770876391</v>
      </c>
      <c r="L608" s="83">
        <f t="shared" ca="1" si="331"/>
        <v>3.9471348506711283</v>
      </c>
      <c r="M608" s="83">
        <f t="shared" ca="1" si="331"/>
        <v>4.8994997842546182</v>
      </c>
      <c r="N608" s="83">
        <f t="shared" ca="1" si="331"/>
        <v>5.2764819978381077</v>
      </c>
      <c r="O608" s="83">
        <f t="shared" ca="1" si="331"/>
        <v>5.0948402114215963</v>
      </c>
      <c r="P608" s="83">
        <f t="shared" ca="1" si="331"/>
        <v>4.9131984250050857</v>
      </c>
      <c r="Q608" s="83">
        <f t="shared" ca="1" si="331"/>
        <v>4.7315566385885752</v>
      </c>
      <c r="R608" s="83">
        <f t="shared" ca="1" si="331"/>
        <v>4.5499148521720647</v>
      </c>
      <c r="S608" s="83">
        <f t="shared" ca="1" si="331"/>
        <v>4.3682730657555533</v>
      </c>
      <c r="T608" s="83">
        <f t="shared" ca="1" si="331"/>
        <v>4.1866312793390428</v>
      </c>
      <c r="U608" s="83">
        <f t="shared" ca="1" si="331"/>
        <v>4.0049894929225323</v>
      </c>
      <c r="V608" s="83">
        <f t="shared" ca="1" si="331"/>
        <v>3.8233477065060213</v>
      </c>
      <c r="W608" s="83">
        <f t="shared" ca="1" si="331"/>
        <v>3.6417059200895103</v>
      </c>
      <c r="X608" s="83">
        <f t="shared" ca="1" si="331"/>
        <v>3.4600641336729994</v>
      </c>
      <c r="Y608" s="83">
        <f t="shared" ca="1" si="331"/>
        <v>3.2784223472564884</v>
      </c>
      <c r="Z608" s="83">
        <f t="shared" ca="1" si="331"/>
        <v>3.0967805608399774</v>
      </c>
      <c r="AA608" s="83">
        <f t="shared" ca="1" si="331"/>
        <v>2.9151387744234669</v>
      </c>
      <c r="AB608" s="83">
        <f t="shared" ca="1" si="331"/>
        <v>2.733496988006956</v>
      </c>
      <c r="AC608" s="83">
        <f t="shared" ca="1" si="331"/>
        <v>2.5518552015904454</v>
      </c>
      <c r="AD608" s="83">
        <f t="shared" ca="1" si="331"/>
        <v>2.370213415173934</v>
      </c>
      <c r="AE608" s="83">
        <f t="shared" ca="1" si="331"/>
        <v>2.1885716287574235</v>
      </c>
      <c r="AF608" s="83">
        <f t="shared" ca="1" si="331"/>
        <v>2.0069298423409125</v>
      </c>
      <c r="AG608" s="83">
        <f t="shared" ca="1" si="331"/>
        <v>1.8252880559244018</v>
      </c>
      <c r="AH608" s="83">
        <f t="shared" ca="1" si="331"/>
        <v>1.6436462695078911</v>
      </c>
      <c r="AI608" s="83">
        <f t="shared" ca="1" si="331"/>
        <v>1.4620044830913805</v>
      </c>
      <c r="AJ608" s="83">
        <f t="shared" ca="1" si="331"/>
        <v>1.2803626966748698</v>
      </c>
      <c r="AK608" s="83">
        <f t="shared" ca="1" si="331"/>
        <v>1.0987209102583591</v>
      </c>
      <c r="AL608" s="83">
        <f t="shared" ca="1" si="331"/>
        <v>0.91707912384184842</v>
      </c>
      <c r="AM608" s="83">
        <f t="shared" ca="1" si="331"/>
        <v>0.73543733742533779</v>
      </c>
      <c r="AN608" s="83">
        <f t="shared" ca="1" si="331"/>
        <v>0.55379555100882694</v>
      </c>
      <c r="AO608" s="83">
        <f t="shared" ca="1" si="331"/>
        <v>0.37215376459231619</v>
      </c>
      <c r="AP608" s="83">
        <f t="shared" ca="1" si="331"/>
        <v>0.19051197817580548</v>
      </c>
      <c r="AQ608" s="83">
        <f t="shared" ca="1" si="331"/>
        <v>4.9845542483775311E-2</v>
      </c>
      <c r="AR608" s="83">
        <f t="shared" ca="1" si="331"/>
        <v>4.9333870322243456E-16</v>
      </c>
      <c r="AS608" s="83">
        <f t="shared" ca="1" si="331"/>
        <v>4.9333870322243456E-16</v>
      </c>
      <c r="AT608" s="83">
        <f t="shared" ca="1" si="331"/>
        <v>4.9333870322243456E-16</v>
      </c>
      <c r="AU608" s="83">
        <f t="shared" ca="1" si="331"/>
        <v>4.9333870322243456E-16</v>
      </c>
      <c r="AV608" s="83">
        <f t="shared" ca="1" si="331"/>
        <v>4.9333870322243456E-16</v>
      </c>
      <c r="AW608" s="83">
        <f t="shared" ca="1" si="331"/>
        <v>4.9333870322243456E-16</v>
      </c>
      <c r="AX608" s="83">
        <f t="shared" ca="1" si="331"/>
        <v>4.9333870322243456E-16</v>
      </c>
      <c r="AY608" s="83">
        <f t="shared" ca="1" si="331"/>
        <v>4.9333870322243456E-16</v>
      </c>
      <c r="AZ608" s="83">
        <f t="shared" ca="1" si="331"/>
        <v>4.9333870322243456E-16</v>
      </c>
      <c r="BA608" s="83">
        <f t="shared" ca="1" si="331"/>
        <v>4.9333870322243456E-16</v>
      </c>
      <c r="BB608" s="83">
        <f t="shared" ca="1" si="331"/>
        <v>4.9333870322243456E-16</v>
      </c>
      <c r="BC608" s="83">
        <f t="shared" ca="1" si="331"/>
        <v>4.9333870322243456E-16</v>
      </c>
      <c r="BD608" s="83">
        <f t="shared" ca="1" si="331"/>
        <v>4.9333870322243456E-16</v>
      </c>
      <c r="BE608" s="83">
        <f t="shared" ca="1" si="331"/>
        <v>4.9333870322243456E-16</v>
      </c>
      <c r="BF608" s="83">
        <f t="shared" ca="1" si="331"/>
        <v>4.9333870322243456E-16</v>
      </c>
      <c r="BG608" s="83">
        <f t="shared" ca="1" si="331"/>
        <v>4.9333870322243456E-16</v>
      </c>
      <c r="BH608" s="83">
        <f ca="1">BH607*$C608</f>
        <v>4.9333870322243456E-16</v>
      </c>
    </row>
    <row r="610" spans="1:61" x14ac:dyDescent="0.25">
      <c r="A610" s="196" t="str">
        <f>A$48</f>
        <v>All other Equipment Reliability</v>
      </c>
      <c r="B610" s="196"/>
    </row>
    <row r="611" spans="1:61" x14ac:dyDescent="0.25">
      <c r="A611" s="197" t="s">
        <v>132</v>
      </c>
      <c r="B611" s="197"/>
      <c r="G611" s="171">
        <f>G$96</f>
        <v>0.95</v>
      </c>
      <c r="H611" s="171">
        <f t="shared" ref="H611:M611" si="332">H$96</f>
        <v>0.98</v>
      </c>
      <c r="I611" s="171">
        <f t="shared" si="332"/>
        <v>0.96</v>
      </c>
      <c r="J611" s="171">
        <f t="shared" si="332"/>
        <v>0.96</v>
      </c>
      <c r="K611" s="171">
        <f t="shared" si="332"/>
        <v>0.96</v>
      </c>
      <c r="L611" s="171">
        <f t="shared" si="332"/>
        <v>0.96</v>
      </c>
      <c r="M611" s="171">
        <f t="shared" si="332"/>
        <v>0.96</v>
      </c>
      <c r="N611" s="171"/>
    </row>
    <row r="612" spans="1:61" x14ac:dyDescent="0.25">
      <c r="A612" s="197" t="s">
        <v>109</v>
      </c>
      <c r="B612" s="197"/>
      <c r="D612" s="144">
        <f>SUM(G612:N612)</f>
        <v>317.63381500529999</v>
      </c>
      <c r="G612" s="144">
        <f>G$48*G611</f>
        <v>66.400841764500015</v>
      </c>
      <c r="H612" s="144">
        <f t="shared" ref="H612:N612" si="333">H$48*H611</f>
        <v>47.553455359199994</v>
      </c>
      <c r="I612" s="144">
        <f t="shared" si="333"/>
        <v>72.159517881599996</v>
      </c>
      <c r="J612" s="144">
        <f t="shared" si="333"/>
        <v>45.12</v>
      </c>
      <c r="K612" s="144">
        <f t="shared" si="333"/>
        <v>31.68</v>
      </c>
      <c r="L612" s="144">
        <f t="shared" si="333"/>
        <v>26.88</v>
      </c>
      <c r="M612" s="144">
        <f t="shared" si="333"/>
        <v>27.84</v>
      </c>
      <c r="N612" s="144">
        <f t="shared" si="333"/>
        <v>0</v>
      </c>
    </row>
    <row r="613" spans="1:61" x14ac:dyDescent="0.25">
      <c r="A613" s="197" t="s">
        <v>110</v>
      </c>
      <c r="B613" s="197"/>
      <c r="G613" s="144">
        <f t="shared" ref="G613:N613" si="334">+F613+G612</f>
        <v>66.400841764500015</v>
      </c>
      <c r="H613" s="144">
        <f t="shared" si="334"/>
        <v>113.9542971237</v>
      </c>
      <c r="I613" s="144">
        <f t="shared" si="334"/>
        <v>186.11381500530001</v>
      </c>
      <c r="J613" s="144">
        <f t="shared" si="334"/>
        <v>231.23381500530002</v>
      </c>
      <c r="K613" s="144">
        <f t="shared" si="334"/>
        <v>262.91381500530002</v>
      </c>
      <c r="L613" s="144">
        <f t="shared" si="334"/>
        <v>289.79381500530002</v>
      </c>
      <c r="M613" s="144">
        <f t="shared" si="334"/>
        <v>317.63381500529999</v>
      </c>
      <c r="N613" s="144">
        <f t="shared" si="334"/>
        <v>317.63381500529999</v>
      </c>
    </row>
    <row r="614" spans="1:61" x14ac:dyDescent="0.25">
      <c r="A614" s="197"/>
      <c r="B614" s="197"/>
    </row>
    <row r="615" spans="1:61" x14ac:dyDescent="0.25">
      <c r="A615" s="198" t="s">
        <v>111</v>
      </c>
      <c r="B615" s="198"/>
      <c r="G615" s="144">
        <f t="shared" ref="G615:BH615" si="335">F618</f>
        <v>0</v>
      </c>
      <c r="H615" s="144">
        <f t="shared" si="335"/>
        <v>64.408816511565021</v>
      </c>
      <c r="I615" s="144">
        <f t="shared" si="335"/>
        <v>108.54364295705402</v>
      </c>
      <c r="J615" s="144">
        <f t="shared" si="335"/>
        <v>175.119746388495</v>
      </c>
      <c r="K615" s="144">
        <f t="shared" si="335"/>
        <v>213.302731938336</v>
      </c>
      <c r="L615" s="144">
        <f t="shared" si="335"/>
        <v>237.09531748817699</v>
      </c>
      <c r="M615" s="144">
        <f t="shared" si="335"/>
        <v>255.28150303801797</v>
      </c>
      <c r="N615" s="144">
        <f t="shared" si="335"/>
        <v>273.59248858785895</v>
      </c>
      <c r="O615" s="144">
        <f t="shared" si="335"/>
        <v>264.06347413769993</v>
      </c>
      <c r="P615" s="144">
        <f t="shared" si="335"/>
        <v>254.53445968754093</v>
      </c>
      <c r="Q615" s="144">
        <f t="shared" si="335"/>
        <v>245.00544523738193</v>
      </c>
      <c r="R615" s="144">
        <f t="shared" si="335"/>
        <v>235.47643078722294</v>
      </c>
      <c r="S615" s="144">
        <f t="shared" si="335"/>
        <v>225.94741633706394</v>
      </c>
      <c r="T615" s="144">
        <f t="shared" si="335"/>
        <v>216.41840188690495</v>
      </c>
      <c r="U615" s="144">
        <f t="shared" si="335"/>
        <v>206.88938743674595</v>
      </c>
      <c r="V615" s="144">
        <f t="shared" si="335"/>
        <v>197.36037298658695</v>
      </c>
      <c r="W615" s="144">
        <f t="shared" si="335"/>
        <v>187.83135853642796</v>
      </c>
      <c r="X615" s="144">
        <f t="shared" si="335"/>
        <v>178.30234408626896</v>
      </c>
      <c r="Y615" s="144">
        <f t="shared" si="335"/>
        <v>168.77332963610996</v>
      </c>
      <c r="Z615" s="144">
        <f t="shared" si="335"/>
        <v>159.24431518595097</v>
      </c>
      <c r="AA615" s="144">
        <f t="shared" si="335"/>
        <v>149.71530073579197</v>
      </c>
      <c r="AB615" s="144">
        <f t="shared" si="335"/>
        <v>140.18628628563297</v>
      </c>
      <c r="AC615" s="144">
        <f t="shared" si="335"/>
        <v>130.65727183547398</v>
      </c>
      <c r="AD615" s="144">
        <f t="shared" si="335"/>
        <v>121.12825738531498</v>
      </c>
      <c r="AE615" s="144">
        <f t="shared" si="335"/>
        <v>111.59924293515598</v>
      </c>
      <c r="AF615" s="144">
        <f t="shared" si="335"/>
        <v>102.07022848499699</v>
      </c>
      <c r="AG615" s="144">
        <f t="shared" si="335"/>
        <v>92.541214034837992</v>
      </c>
      <c r="AH615" s="144">
        <f t="shared" si="335"/>
        <v>83.012199584678996</v>
      </c>
      <c r="AI615" s="144">
        <f t="shared" si="335"/>
        <v>73.483185134519999</v>
      </c>
      <c r="AJ615" s="144">
        <f t="shared" si="335"/>
        <v>63.954170684361003</v>
      </c>
      <c r="AK615" s="144">
        <f t="shared" si="335"/>
        <v>54.425156234202007</v>
      </c>
      <c r="AL615" s="144">
        <f t="shared" si="335"/>
        <v>44.89614178404301</v>
      </c>
      <c r="AM615" s="144">
        <f t="shared" si="335"/>
        <v>35.367127333884014</v>
      </c>
      <c r="AN615" s="144">
        <f t="shared" si="335"/>
        <v>25.838112883725014</v>
      </c>
      <c r="AO615" s="144">
        <f t="shared" si="335"/>
        <v>16.309098433566014</v>
      </c>
      <c r="AP615" s="144">
        <f t="shared" si="335"/>
        <v>6.7800839834070139</v>
      </c>
      <c r="AQ615" s="144">
        <f t="shared" si="335"/>
        <v>7.460698725481052E-14</v>
      </c>
      <c r="AR615" s="144">
        <f t="shared" si="335"/>
        <v>7.460698725481052E-14</v>
      </c>
      <c r="AS615" s="144">
        <f t="shared" si="335"/>
        <v>7.460698725481052E-14</v>
      </c>
      <c r="AT615" s="144">
        <f t="shared" si="335"/>
        <v>7.460698725481052E-14</v>
      </c>
      <c r="AU615" s="144">
        <f t="shared" si="335"/>
        <v>7.460698725481052E-14</v>
      </c>
      <c r="AV615" s="144">
        <f t="shared" si="335"/>
        <v>7.460698725481052E-14</v>
      </c>
      <c r="AW615" s="144">
        <f t="shared" si="335"/>
        <v>7.460698725481052E-14</v>
      </c>
      <c r="AX615" s="144">
        <f t="shared" si="335"/>
        <v>7.460698725481052E-14</v>
      </c>
      <c r="AY615" s="144">
        <f t="shared" si="335"/>
        <v>7.460698725481052E-14</v>
      </c>
      <c r="AZ615" s="144">
        <f t="shared" si="335"/>
        <v>7.460698725481052E-14</v>
      </c>
      <c r="BA615" s="144">
        <f t="shared" si="335"/>
        <v>7.460698725481052E-14</v>
      </c>
      <c r="BB615" s="144">
        <f t="shared" si="335"/>
        <v>7.460698725481052E-14</v>
      </c>
      <c r="BC615" s="144">
        <f t="shared" si="335"/>
        <v>7.460698725481052E-14</v>
      </c>
      <c r="BD615" s="144">
        <f t="shared" si="335"/>
        <v>7.460698725481052E-14</v>
      </c>
      <c r="BE615" s="144">
        <f t="shared" si="335"/>
        <v>7.460698725481052E-14</v>
      </c>
      <c r="BF615" s="144">
        <f t="shared" si="335"/>
        <v>7.460698725481052E-14</v>
      </c>
      <c r="BG615" s="144">
        <f t="shared" si="335"/>
        <v>7.460698725481052E-14</v>
      </c>
      <c r="BH615" s="144">
        <f t="shared" si="335"/>
        <v>7.460698725481052E-14</v>
      </c>
      <c r="BI615" s="144"/>
    </row>
    <row r="616" spans="1:61" x14ac:dyDescent="0.25">
      <c r="A616" s="198" t="s">
        <v>112</v>
      </c>
      <c r="B616" s="198"/>
      <c r="D616" s="144">
        <f>SUM(G616:N616)</f>
        <v>317.63381500529999</v>
      </c>
      <c r="E616" s="144"/>
      <c r="F616" s="144"/>
      <c r="G616" s="144">
        <f>G612</f>
        <v>66.400841764500015</v>
      </c>
      <c r="H616" s="144">
        <f>H612</f>
        <v>47.553455359199994</v>
      </c>
      <c r="I616" s="144">
        <f>I612</f>
        <v>72.159517881599996</v>
      </c>
      <c r="J616" s="144">
        <f t="shared" ref="J616:BH616" si="336">J612</f>
        <v>45.12</v>
      </c>
      <c r="K616" s="144">
        <f t="shared" si="336"/>
        <v>31.68</v>
      </c>
      <c r="L616" s="144">
        <f t="shared" si="336"/>
        <v>26.88</v>
      </c>
      <c r="M616" s="144">
        <f t="shared" si="336"/>
        <v>27.84</v>
      </c>
      <c r="N616" s="144">
        <f t="shared" si="336"/>
        <v>0</v>
      </c>
      <c r="O616" s="144">
        <f t="shared" si="336"/>
        <v>0</v>
      </c>
      <c r="P616" s="144">
        <f t="shared" si="336"/>
        <v>0</v>
      </c>
      <c r="Q616" s="144">
        <f t="shared" si="336"/>
        <v>0</v>
      </c>
      <c r="R616" s="144">
        <f t="shared" si="336"/>
        <v>0</v>
      </c>
      <c r="S616" s="144">
        <f t="shared" si="336"/>
        <v>0</v>
      </c>
      <c r="T616" s="144">
        <f t="shared" si="336"/>
        <v>0</v>
      </c>
      <c r="U616" s="144">
        <f t="shared" si="336"/>
        <v>0</v>
      </c>
      <c r="V616" s="144">
        <f t="shared" si="336"/>
        <v>0</v>
      </c>
      <c r="W616" s="144">
        <f t="shared" si="336"/>
        <v>0</v>
      </c>
      <c r="X616" s="144">
        <f t="shared" si="336"/>
        <v>0</v>
      </c>
      <c r="Y616" s="144">
        <f t="shared" si="336"/>
        <v>0</v>
      </c>
      <c r="Z616" s="144">
        <f t="shared" si="336"/>
        <v>0</v>
      </c>
      <c r="AA616" s="144">
        <f t="shared" si="336"/>
        <v>0</v>
      </c>
      <c r="AB616" s="144">
        <f t="shared" si="336"/>
        <v>0</v>
      </c>
      <c r="AC616" s="144">
        <f t="shared" si="336"/>
        <v>0</v>
      </c>
      <c r="AD616" s="144">
        <f t="shared" si="336"/>
        <v>0</v>
      </c>
      <c r="AE616" s="144">
        <f t="shared" si="336"/>
        <v>0</v>
      </c>
      <c r="AF616" s="144">
        <f t="shared" si="336"/>
        <v>0</v>
      </c>
      <c r="AG616" s="144">
        <f t="shared" si="336"/>
        <v>0</v>
      </c>
      <c r="AH616" s="144">
        <f t="shared" si="336"/>
        <v>0</v>
      </c>
      <c r="AI616" s="144">
        <f t="shared" si="336"/>
        <v>0</v>
      </c>
      <c r="AJ616" s="144">
        <f t="shared" si="336"/>
        <v>0</v>
      </c>
      <c r="AK616" s="144">
        <f t="shared" si="336"/>
        <v>0</v>
      </c>
      <c r="AL616" s="144">
        <f t="shared" si="336"/>
        <v>0</v>
      </c>
      <c r="AM616" s="144">
        <f t="shared" si="336"/>
        <v>0</v>
      </c>
      <c r="AN616" s="144">
        <f t="shared" si="336"/>
        <v>0</v>
      </c>
      <c r="AO616" s="144">
        <f t="shared" si="336"/>
        <v>0</v>
      </c>
      <c r="AP616" s="144">
        <f t="shared" si="336"/>
        <v>0</v>
      </c>
      <c r="AQ616" s="144">
        <f t="shared" si="336"/>
        <v>0</v>
      </c>
      <c r="AR616" s="144">
        <f t="shared" si="336"/>
        <v>0</v>
      </c>
      <c r="AS616" s="144">
        <f t="shared" si="336"/>
        <v>0</v>
      </c>
      <c r="AT616" s="144">
        <f t="shared" si="336"/>
        <v>0</v>
      </c>
      <c r="AU616" s="144">
        <f t="shared" si="336"/>
        <v>0</v>
      </c>
      <c r="AV616" s="144">
        <f t="shared" si="336"/>
        <v>0</v>
      </c>
      <c r="AW616" s="144">
        <f t="shared" si="336"/>
        <v>0</v>
      </c>
      <c r="AX616" s="144">
        <f t="shared" si="336"/>
        <v>0</v>
      </c>
      <c r="AY616" s="144">
        <f t="shared" si="336"/>
        <v>0</v>
      </c>
      <c r="AZ616" s="144">
        <f t="shared" si="336"/>
        <v>0</v>
      </c>
      <c r="BA616" s="144">
        <f t="shared" si="336"/>
        <v>0</v>
      </c>
      <c r="BB616" s="144">
        <f t="shared" si="336"/>
        <v>0</v>
      </c>
      <c r="BC616" s="144">
        <f t="shared" si="336"/>
        <v>0</v>
      </c>
      <c r="BD616" s="144">
        <f t="shared" si="336"/>
        <v>0</v>
      </c>
      <c r="BE616" s="144">
        <f t="shared" si="336"/>
        <v>0</v>
      </c>
      <c r="BF616" s="144">
        <f t="shared" si="336"/>
        <v>0</v>
      </c>
      <c r="BG616" s="144">
        <f t="shared" si="336"/>
        <v>0</v>
      </c>
      <c r="BH616" s="144">
        <f t="shared" si="336"/>
        <v>0</v>
      </c>
      <c r="BI616" s="144"/>
    </row>
    <row r="617" spans="1:61" x14ac:dyDescent="0.25">
      <c r="A617" s="198" t="s">
        <v>113</v>
      </c>
      <c r="B617" s="198"/>
      <c r="C617" s="147">
        <f>C48</f>
        <v>0.03</v>
      </c>
      <c r="D617" s="144">
        <f>SUM(G617:BH617)</f>
        <v>-317.63381500529999</v>
      </c>
      <c r="G617" s="144">
        <f>MAX(-SUM($F612:G612)*$C617,-SUM($F612:G612)-SUM($E617:F617))</f>
        <v>-1.9920252529350004</v>
      </c>
      <c r="H617" s="144">
        <f>MAX(-SUM($F612:H612)*$C617,-SUM($F612:H612)-SUM($E617:G617))</f>
        <v>-3.4186289137109998</v>
      </c>
      <c r="I617" s="144">
        <f>MAX(-SUM($F612:I612)*$C617,-SUM($F612:I612)-SUM($E617:H617))</f>
        <v>-5.5834144501590002</v>
      </c>
      <c r="J617" s="144">
        <f>MAX(-SUM($F612:J612)*$C617,-SUM($F612:J612)-SUM($E617:I617))</f>
        <v>-6.9370144501590003</v>
      </c>
      <c r="K617" s="144">
        <f>MAX(-SUM($F612:K612)*$C617,-SUM($F612:K612)-SUM($E617:J617))</f>
        <v>-7.8874144501590004</v>
      </c>
      <c r="L617" s="144">
        <f>MAX(-SUM($F612:L612)*$C617,-SUM($F612:L612)-SUM($E617:K617))</f>
        <v>-8.6938144501589996</v>
      </c>
      <c r="M617" s="144">
        <f>MAX(-SUM($F612:M612)*$C617,-SUM($F612:M612)-SUM($E617:L617))</f>
        <v>-9.5290144501589999</v>
      </c>
      <c r="N617" s="144">
        <f>MAX(-SUM($F612:N612)*$C617,-SUM($F612:N612)-SUM($E617:M617))</f>
        <v>-9.5290144501589999</v>
      </c>
      <c r="O617" s="144">
        <f>MAX(-SUM($F612:O612)*$C617,-SUM($F612:O612)-SUM($E617:N617))</f>
        <v>-9.5290144501589999</v>
      </c>
      <c r="P617" s="144">
        <f>MAX(-SUM($F612:P612)*$C617,-SUM($F612:P612)-SUM($E617:O617))</f>
        <v>-9.5290144501589999</v>
      </c>
      <c r="Q617" s="144">
        <f>MAX(-SUM($F612:Q612)*$C617,-SUM($F612:Q612)-SUM($E617:P617))</f>
        <v>-9.5290144501589999</v>
      </c>
      <c r="R617" s="144">
        <f>MAX(-SUM($F612:R612)*$C617,-SUM($F612:R612)-SUM($E617:Q617))</f>
        <v>-9.5290144501589999</v>
      </c>
      <c r="S617" s="144">
        <f>MAX(-SUM($F612:S612)*$C617,-SUM($F612:S612)-SUM($E617:R617))</f>
        <v>-9.5290144501589999</v>
      </c>
      <c r="T617" s="144">
        <f>MAX(-SUM($F612:T612)*$C617,-SUM($F612:T612)-SUM($E617:S617))</f>
        <v>-9.5290144501589999</v>
      </c>
      <c r="U617" s="144">
        <f>MAX(-SUM($F612:U612)*$C617,-SUM($F612:U612)-SUM($E617:T617))</f>
        <v>-9.5290144501589999</v>
      </c>
      <c r="V617" s="144">
        <f>MAX(-SUM($F612:V612)*$C617,-SUM($F612:V612)-SUM($E617:U617))</f>
        <v>-9.5290144501589999</v>
      </c>
      <c r="W617" s="144">
        <f>MAX(-SUM($F612:W612)*$C617,-SUM($F612:W612)-SUM($E617:V617))</f>
        <v>-9.5290144501589999</v>
      </c>
      <c r="X617" s="144">
        <f>MAX(-SUM($F612:X612)*$C617,-SUM($F612:X612)-SUM($E617:W617))</f>
        <v>-9.5290144501589999</v>
      </c>
      <c r="Y617" s="144">
        <f>MAX(-SUM($F612:Y612)*$C617,-SUM($F612:Y612)-SUM($E617:X617))</f>
        <v>-9.5290144501589999</v>
      </c>
      <c r="Z617" s="144">
        <f>MAX(-SUM($F612:Z612)*$C617,-SUM($F612:Z612)-SUM($E617:Y617))</f>
        <v>-9.5290144501589999</v>
      </c>
      <c r="AA617" s="144">
        <f>MAX(-SUM($F612:AA612)*$C617,-SUM($F612:AA612)-SUM($E617:Z617))</f>
        <v>-9.5290144501589999</v>
      </c>
      <c r="AB617" s="144">
        <f>MAX(-SUM($F612:AB612)*$C617,-SUM($F612:AB612)-SUM($E617:AA617))</f>
        <v>-9.5290144501589999</v>
      </c>
      <c r="AC617" s="144">
        <f>MAX(-SUM($F612:AC612)*$C617,-SUM($F612:AC612)-SUM($E617:AB617))</f>
        <v>-9.5290144501589999</v>
      </c>
      <c r="AD617" s="144">
        <f>MAX(-SUM($F612:AD612)*$C617,-SUM($F612:AD612)-SUM($E617:AC617))</f>
        <v>-9.5290144501589999</v>
      </c>
      <c r="AE617" s="144">
        <f>MAX(-SUM($F612:AE612)*$C617,-SUM($F612:AE612)-SUM($E617:AD617))</f>
        <v>-9.5290144501589999</v>
      </c>
      <c r="AF617" s="144">
        <f>MAX(-SUM($F612:AF612)*$C617,-SUM($F612:AF612)-SUM($E617:AE617))</f>
        <v>-9.5290144501589999</v>
      </c>
      <c r="AG617" s="144">
        <f>MAX(-SUM($F612:AG612)*$C617,-SUM($F612:AG612)-SUM($E617:AF617))</f>
        <v>-9.5290144501589999</v>
      </c>
      <c r="AH617" s="144">
        <f>MAX(-SUM($F612:AH612)*$C617,-SUM($F612:AH612)-SUM($E617:AG617))</f>
        <v>-9.5290144501589999</v>
      </c>
      <c r="AI617" s="144">
        <f>MAX(-SUM($F612:AI612)*$C617,-SUM($F612:AI612)-SUM($E617:AH617))</f>
        <v>-9.5290144501589999</v>
      </c>
      <c r="AJ617" s="144">
        <f>MAX(-SUM($F612:AJ612)*$C617,-SUM($F612:AJ612)-SUM($E617:AI617))</f>
        <v>-9.5290144501589999</v>
      </c>
      <c r="AK617" s="144">
        <f>MAX(-SUM($F612:AK612)*$C617,-SUM($F612:AK612)-SUM($E617:AJ617))</f>
        <v>-9.5290144501589999</v>
      </c>
      <c r="AL617" s="144">
        <f>MAX(-SUM($F612:AL612)*$C617,-SUM($F612:AL612)-SUM($E617:AK617))</f>
        <v>-9.5290144501589999</v>
      </c>
      <c r="AM617" s="144">
        <f>MAX(-SUM($F612:AM612)*$C617,-SUM($F612:AM612)-SUM($E617:AL617))</f>
        <v>-9.5290144501589999</v>
      </c>
      <c r="AN617" s="144">
        <f>MAX(-SUM($F612:AN612)*$C617,-SUM($F612:AN612)-SUM($E617:AM617))</f>
        <v>-9.5290144501589999</v>
      </c>
      <c r="AO617" s="144">
        <f>MAX(-SUM($F612:AO612)*$C617,-SUM($F612:AO612)-SUM($E617:AN617))</f>
        <v>-9.5290144501589999</v>
      </c>
      <c r="AP617" s="144">
        <f>MAX(-SUM($F612:AP612)*$C617,-SUM($F612:AP612)-SUM($E617:AO617))</f>
        <v>-6.7800839834069393</v>
      </c>
      <c r="AQ617" s="144">
        <f>MAX(-SUM($F612:AQ612)*$C617,-SUM($F612:AQ612)-SUM($E617:AP617))</f>
        <v>0</v>
      </c>
      <c r="AR617" s="144">
        <f>MAX(-SUM($F612:AR612)*$C617,-SUM($F612:AR612)-SUM($E617:AQ617))</f>
        <v>0</v>
      </c>
      <c r="AS617" s="144">
        <f>MAX(-SUM($F612:AS612)*$C617,-SUM($F612:AS612)-SUM($E617:AR617))</f>
        <v>0</v>
      </c>
      <c r="AT617" s="144">
        <f>MAX(-SUM($F612:AT612)*$C617,-SUM($F612:AT612)-SUM($E617:AS617))</f>
        <v>0</v>
      </c>
      <c r="AU617" s="144">
        <f>MAX(-SUM($F612:AU612)*$C617,-SUM($F612:AU612)-SUM($E617:AT617))</f>
        <v>0</v>
      </c>
      <c r="AV617" s="144">
        <f>MAX(-SUM($F612:AV612)*$C617,-SUM($F612:AV612)-SUM($E617:AU617))</f>
        <v>0</v>
      </c>
      <c r="AW617" s="144">
        <f>MAX(-SUM($F612:AW612)*$C617,-SUM($F612:AW612)-SUM($E617:AV617))</f>
        <v>0</v>
      </c>
      <c r="AX617" s="144">
        <f>MAX(-SUM($F612:AX612)*$C617,-SUM($F612:AX612)-SUM($E617:AW617))</f>
        <v>0</v>
      </c>
      <c r="AY617" s="144">
        <f>MAX(-SUM($F612:AY612)*$C617,-SUM($F612:AY612)-SUM($E617:AX617))</f>
        <v>0</v>
      </c>
      <c r="AZ617" s="144">
        <f>MAX(-SUM($F612:AZ612)*$C617,-SUM($F612:AZ612)-SUM($E617:AY617))</f>
        <v>0</v>
      </c>
      <c r="BA617" s="144">
        <f>MAX(-SUM($F612:BA612)*$C617,-SUM($F612:BA612)-SUM($E617:AZ617))</f>
        <v>0</v>
      </c>
      <c r="BB617" s="144">
        <f>MAX(-SUM($F612:BB612)*$C617,-SUM($F612:BB612)-SUM($E617:BA617))</f>
        <v>0</v>
      </c>
      <c r="BC617" s="144">
        <f>MAX(-SUM($F612:BC612)*$C617,-SUM($F612:BC612)-SUM($E617:BB617))</f>
        <v>0</v>
      </c>
      <c r="BD617" s="144">
        <f>MAX(-SUM($F612:BD612)*$C617,-SUM($F612:BD612)-SUM($E617:BC617))</f>
        <v>0</v>
      </c>
      <c r="BE617" s="144">
        <f>MAX(-SUM($F612:BE612)*$C617,-SUM($F612:BE612)-SUM($E617:BD617))</f>
        <v>0</v>
      </c>
      <c r="BF617" s="144">
        <f>MAX(-SUM($F612:BF612)*$C617,-SUM($F612:BF612)-SUM($E617:BE617))</f>
        <v>0</v>
      </c>
      <c r="BG617" s="144">
        <f>MAX(-SUM($F612:BG612)*$C617,-SUM($F612:BG612)-SUM($E617:BF617))</f>
        <v>0</v>
      </c>
      <c r="BH617" s="144">
        <f>MAX(-SUM($F612:BH612)*$C617,-SUM($F612:BH612)-SUM($E617:BG617))</f>
        <v>0</v>
      </c>
      <c r="BI617" s="144"/>
    </row>
    <row r="618" spans="1:61" x14ac:dyDescent="0.25">
      <c r="A618" s="199" t="s">
        <v>114</v>
      </c>
      <c r="B618" s="199"/>
      <c r="D618" s="92">
        <f>SUM(D615:D617)</f>
        <v>0</v>
      </c>
      <c r="G618" s="92">
        <f>SUM(G615:G617)</f>
        <v>64.408816511565021</v>
      </c>
      <c r="H618" s="92">
        <f>SUM(H615:H617)</f>
        <v>108.54364295705402</v>
      </c>
      <c r="I618" s="92">
        <f>SUM(I615:I617)</f>
        <v>175.119746388495</v>
      </c>
      <c r="J618" s="92">
        <f t="shared" ref="J618:BH618" si="337">SUM(J615:J617)</f>
        <v>213.302731938336</v>
      </c>
      <c r="K618" s="92">
        <f t="shared" si="337"/>
        <v>237.09531748817699</v>
      </c>
      <c r="L618" s="92">
        <f t="shared" si="337"/>
        <v>255.28150303801797</v>
      </c>
      <c r="M618" s="92">
        <f t="shared" si="337"/>
        <v>273.59248858785895</v>
      </c>
      <c r="N618" s="92">
        <f t="shared" si="337"/>
        <v>264.06347413769993</v>
      </c>
      <c r="O618" s="92">
        <f t="shared" si="337"/>
        <v>254.53445968754093</v>
      </c>
      <c r="P618" s="92">
        <f t="shared" si="337"/>
        <v>245.00544523738193</v>
      </c>
      <c r="Q618" s="92">
        <f t="shared" si="337"/>
        <v>235.47643078722294</v>
      </c>
      <c r="R618" s="92">
        <f t="shared" si="337"/>
        <v>225.94741633706394</v>
      </c>
      <c r="S618" s="92">
        <f t="shared" si="337"/>
        <v>216.41840188690495</v>
      </c>
      <c r="T618" s="92">
        <f t="shared" si="337"/>
        <v>206.88938743674595</v>
      </c>
      <c r="U618" s="92">
        <f t="shared" si="337"/>
        <v>197.36037298658695</v>
      </c>
      <c r="V618" s="92">
        <f t="shared" si="337"/>
        <v>187.83135853642796</v>
      </c>
      <c r="W618" s="92">
        <f t="shared" si="337"/>
        <v>178.30234408626896</v>
      </c>
      <c r="X618" s="92">
        <f t="shared" si="337"/>
        <v>168.77332963610996</v>
      </c>
      <c r="Y618" s="92">
        <f t="shared" si="337"/>
        <v>159.24431518595097</v>
      </c>
      <c r="Z618" s="92">
        <f t="shared" si="337"/>
        <v>149.71530073579197</v>
      </c>
      <c r="AA618" s="92">
        <f t="shared" si="337"/>
        <v>140.18628628563297</v>
      </c>
      <c r="AB618" s="92">
        <f t="shared" si="337"/>
        <v>130.65727183547398</v>
      </c>
      <c r="AC618" s="92">
        <f t="shared" si="337"/>
        <v>121.12825738531498</v>
      </c>
      <c r="AD618" s="92">
        <f t="shared" si="337"/>
        <v>111.59924293515598</v>
      </c>
      <c r="AE618" s="92">
        <f t="shared" si="337"/>
        <v>102.07022848499699</v>
      </c>
      <c r="AF618" s="92">
        <f t="shared" si="337"/>
        <v>92.541214034837992</v>
      </c>
      <c r="AG618" s="92">
        <f t="shared" si="337"/>
        <v>83.012199584678996</v>
      </c>
      <c r="AH618" s="92">
        <f t="shared" si="337"/>
        <v>73.483185134519999</v>
      </c>
      <c r="AI618" s="92">
        <f t="shared" si="337"/>
        <v>63.954170684361003</v>
      </c>
      <c r="AJ618" s="92">
        <f t="shared" si="337"/>
        <v>54.425156234202007</v>
      </c>
      <c r="AK618" s="92">
        <f t="shared" si="337"/>
        <v>44.89614178404301</v>
      </c>
      <c r="AL618" s="92">
        <f t="shared" si="337"/>
        <v>35.367127333884014</v>
      </c>
      <c r="AM618" s="92">
        <f t="shared" si="337"/>
        <v>25.838112883725014</v>
      </c>
      <c r="AN618" s="92">
        <f t="shared" si="337"/>
        <v>16.309098433566014</v>
      </c>
      <c r="AO618" s="92">
        <f t="shared" si="337"/>
        <v>6.7800839834070139</v>
      </c>
      <c r="AP618" s="92">
        <f t="shared" si="337"/>
        <v>7.460698725481052E-14</v>
      </c>
      <c r="AQ618" s="92">
        <f t="shared" si="337"/>
        <v>7.460698725481052E-14</v>
      </c>
      <c r="AR618" s="92">
        <f t="shared" si="337"/>
        <v>7.460698725481052E-14</v>
      </c>
      <c r="AS618" s="92">
        <f t="shared" si="337"/>
        <v>7.460698725481052E-14</v>
      </c>
      <c r="AT618" s="92">
        <f t="shared" si="337"/>
        <v>7.460698725481052E-14</v>
      </c>
      <c r="AU618" s="92">
        <f t="shared" si="337"/>
        <v>7.460698725481052E-14</v>
      </c>
      <c r="AV618" s="92">
        <f t="shared" si="337"/>
        <v>7.460698725481052E-14</v>
      </c>
      <c r="AW618" s="92">
        <f t="shared" si="337"/>
        <v>7.460698725481052E-14</v>
      </c>
      <c r="AX618" s="92">
        <f t="shared" si="337"/>
        <v>7.460698725481052E-14</v>
      </c>
      <c r="AY618" s="92">
        <f t="shared" si="337"/>
        <v>7.460698725481052E-14</v>
      </c>
      <c r="AZ618" s="92">
        <f t="shared" si="337"/>
        <v>7.460698725481052E-14</v>
      </c>
      <c r="BA618" s="92">
        <f t="shared" si="337"/>
        <v>7.460698725481052E-14</v>
      </c>
      <c r="BB618" s="92">
        <f t="shared" si="337"/>
        <v>7.460698725481052E-14</v>
      </c>
      <c r="BC618" s="92">
        <f t="shared" si="337"/>
        <v>7.460698725481052E-14</v>
      </c>
      <c r="BD618" s="92">
        <f t="shared" si="337"/>
        <v>7.460698725481052E-14</v>
      </c>
      <c r="BE618" s="92">
        <f t="shared" si="337"/>
        <v>7.460698725481052E-14</v>
      </c>
      <c r="BF618" s="92">
        <f t="shared" si="337"/>
        <v>7.460698725481052E-14</v>
      </c>
      <c r="BG618" s="92">
        <f t="shared" si="337"/>
        <v>7.460698725481052E-14</v>
      </c>
      <c r="BH618" s="92">
        <f t="shared" si="337"/>
        <v>7.460698725481052E-14</v>
      </c>
    </row>
    <row r="619" spans="1:61" x14ac:dyDescent="0.25">
      <c r="A619" s="197"/>
      <c r="B619" s="197"/>
    </row>
    <row r="620" spans="1:61" x14ac:dyDescent="0.25">
      <c r="A620" s="197" t="s">
        <v>115</v>
      </c>
      <c r="B620" s="197"/>
      <c r="G620" s="83">
        <f>G618</f>
        <v>64.408816511565021</v>
      </c>
      <c r="H620" s="83">
        <f>H618</f>
        <v>108.54364295705402</v>
      </c>
      <c r="I620" s="83">
        <f>I618</f>
        <v>175.119746388495</v>
      </c>
      <c r="J620" s="83">
        <f>J618</f>
        <v>213.302731938336</v>
      </c>
      <c r="K620" s="83">
        <f t="shared" ref="K620:BH620" si="338">K618</f>
        <v>237.09531748817699</v>
      </c>
      <c r="L620" s="83">
        <f t="shared" si="338"/>
        <v>255.28150303801797</v>
      </c>
      <c r="M620" s="83">
        <f t="shared" si="338"/>
        <v>273.59248858785895</v>
      </c>
      <c r="N620" s="83">
        <f t="shared" si="338"/>
        <v>264.06347413769993</v>
      </c>
      <c r="O620" s="83">
        <f t="shared" si="338"/>
        <v>254.53445968754093</v>
      </c>
      <c r="P620" s="83">
        <f t="shared" si="338"/>
        <v>245.00544523738193</v>
      </c>
      <c r="Q620" s="83">
        <f t="shared" si="338"/>
        <v>235.47643078722294</v>
      </c>
      <c r="R620" s="83">
        <f t="shared" si="338"/>
        <v>225.94741633706394</v>
      </c>
      <c r="S620" s="83">
        <f t="shared" si="338"/>
        <v>216.41840188690495</v>
      </c>
      <c r="T620" s="83">
        <f t="shared" si="338"/>
        <v>206.88938743674595</v>
      </c>
      <c r="U620" s="83">
        <f t="shared" si="338"/>
        <v>197.36037298658695</v>
      </c>
      <c r="V620" s="83">
        <f t="shared" si="338"/>
        <v>187.83135853642796</v>
      </c>
      <c r="W620" s="83">
        <f t="shared" si="338"/>
        <v>178.30234408626896</v>
      </c>
      <c r="X620" s="83">
        <f t="shared" si="338"/>
        <v>168.77332963610996</v>
      </c>
      <c r="Y620" s="83">
        <f t="shared" si="338"/>
        <v>159.24431518595097</v>
      </c>
      <c r="Z620" s="83">
        <f t="shared" si="338"/>
        <v>149.71530073579197</v>
      </c>
      <c r="AA620" s="83">
        <f t="shared" si="338"/>
        <v>140.18628628563297</v>
      </c>
      <c r="AB620" s="83">
        <f t="shared" si="338"/>
        <v>130.65727183547398</v>
      </c>
      <c r="AC620" s="83">
        <f t="shared" si="338"/>
        <v>121.12825738531498</v>
      </c>
      <c r="AD620" s="83">
        <f t="shared" si="338"/>
        <v>111.59924293515598</v>
      </c>
      <c r="AE620" s="83">
        <f t="shared" si="338"/>
        <v>102.07022848499699</v>
      </c>
      <c r="AF620" s="83">
        <f t="shared" si="338"/>
        <v>92.541214034837992</v>
      </c>
      <c r="AG620" s="83">
        <f t="shared" si="338"/>
        <v>83.012199584678996</v>
      </c>
      <c r="AH620" s="83">
        <f t="shared" si="338"/>
        <v>73.483185134519999</v>
      </c>
      <c r="AI620" s="83">
        <f t="shared" si="338"/>
        <v>63.954170684361003</v>
      </c>
      <c r="AJ620" s="83">
        <f t="shared" si="338"/>
        <v>54.425156234202007</v>
      </c>
      <c r="AK620" s="83">
        <f t="shared" si="338"/>
        <v>44.89614178404301</v>
      </c>
      <c r="AL620" s="83">
        <f t="shared" si="338"/>
        <v>35.367127333884014</v>
      </c>
      <c r="AM620" s="83">
        <f t="shared" si="338"/>
        <v>25.838112883725014</v>
      </c>
      <c r="AN620" s="83">
        <f t="shared" si="338"/>
        <v>16.309098433566014</v>
      </c>
      <c r="AO620" s="83">
        <f t="shared" si="338"/>
        <v>6.7800839834070139</v>
      </c>
      <c r="AP620" s="83">
        <f t="shared" si="338"/>
        <v>7.460698725481052E-14</v>
      </c>
      <c r="AQ620" s="83">
        <f t="shared" si="338"/>
        <v>7.460698725481052E-14</v>
      </c>
      <c r="AR620" s="83">
        <f t="shared" si="338"/>
        <v>7.460698725481052E-14</v>
      </c>
      <c r="AS620" s="83">
        <f t="shared" si="338"/>
        <v>7.460698725481052E-14</v>
      </c>
      <c r="AT620" s="83">
        <f t="shared" si="338"/>
        <v>7.460698725481052E-14</v>
      </c>
      <c r="AU620" s="83">
        <f t="shared" si="338"/>
        <v>7.460698725481052E-14</v>
      </c>
      <c r="AV620" s="83">
        <f t="shared" si="338"/>
        <v>7.460698725481052E-14</v>
      </c>
      <c r="AW620" s="83">
        <f t="shared" si="338"/>
        <v>7.460698725481052E-14</v>
      </c>
      <c r="AX620" s="83">
        <f t="shared" si="338"/>
        <v>7.460698725481052E-14</v>
      </c>
      <c r="AY620" s="83">
        <f t="shared" si="338"/>
        <v>7.460698725481052E-14</v>
      </c>
      <c r="AZ620" s="83">
        <f t="shared" si="338"/>
        <v>7.460698725481052E-14</v>
      </c>
      <c r="BA620" s="83">
        <f t="shared" si="338"/>
        <v>7.460698725481052E-14</v>
      </c>
      <c r="BB620" s="83">
        <f t="shared" si="338"/>
        <v>7.460698725481052E-14</v>
      </c>
      <c r="BC620" s="83">
        <f t="shared" si="338"/>
        <v>7.460698725481052E-14</v>
      </c>
      <c r="BD620" s="83">
        <f t="shared" si="338"/>
        <v>7.460698725481052E-14</v>
      </c>
      <c r="BE620" s="83">
        <f t="shared" si="338"/>
        <v>7.460698725481052E-14</v>
      </c>
      <c r="BF620" s="83">
        <f t="shared" si="338"/>
        <v>7.460698725481052E-14</v>
      </c>
      <c r="BG620" s="83">
        <f t="shared" si="338"/>
        <v>7.460698725481052E-14</v>
      </c>
      <c r="BH620" s="83">
        <f t="shared" si="338"/>
        <v>7.460698725481052E-14</v>
      </c>
    </row>
    <row r="621" spans="1:61" ht="12" customHeight="1" x14ac:dyDescent="0.25">
      <c r="A621" s="200" t="s">
        <v>133</v>
      </c>
      <c r="B621" s="200"/>
      <c r="C621" s="61">
        <f>$C$97</f>
        <v>2</v>
      </c>
      <c r="D621" s="189"/>
      <c r="G621" s="83">
        <f t="shared" ref="G621:BH621" ca="1" si="339">SUM(OFFSET(G620,0,0,1,-MIN($C621,G$91+1)))/$C621</f>
        <v>32.204408255782511</v>
      </c>
      <c r="H621" s="83">
        <f t="shared" ca="1" si="339"/>
        <v>86.476229734309527</v>
      </c>
      <c r="I621" s="83">
        <f t="shared" ca="1" si="339"/>
        <v>141.83169467277452</v>
      </c>
      <c r="J621" s="83">
        <f t="shared" ca="1" si="339"/>
        <v>194.21123916341548</v>
      </c>
      <c r="K621" s="83">
        <f t="shared" ca="1" si="339"/>
        <v>225.19902471325651</v>
      </c>
      <c r="L621" s="83">
        <f t="shared" ca="1" si="339"/>
        <v>246.18841026309747</v>
      </c>
      <c r="M621" s="83">
        <f t="shared" ca="1" si="339"/>
        <v>264.43699581293845</v>
      </c>
      <c r="N621" s="83">
        <f t="shared" ca="1" si="339"/>
        <v>268.82798136277944</v>
      </c>
      <c r="O621" s="83">
        <f t="shared" ca="1" si="339"/>
        <v>259.29896691262041</v>
      </c>
      <c r="P621" s="83">
        <f t="shared" ca="1" si="339"/>
        <v>249.76995246246145</v>
      </c>
      <c r="Q621" s="83">
        <f t="shared" ca="1" si="339"/>
        <v>240.24093801230242</v>
      </c>
      <c r="R621" s="83">
        <f t="shared" ca="1" si="339"/>
        <v>230.71192356214345</v>
      </c>
      <c r="S621" s="83">
        <f t="shared" ca="1" si="339"/>
        <v>221.18290911198443</v>
      </c>
      <c r="T621" s="83">
        <f t="shared" ca="1" si="339"/>
        <v>211.65389466182546</v>
      </c>
      <c r="U621" s="83">
        <f t="shared" ca="1" si="339"/>
        <v>202.12488021166644</v>
      </c>
      <c r="V621" s="83">
        <f t="shared" ca="1" si="339"/>
        <v>192.59586576150747</v>
      </c>
      <c r="W621" s="83">
        <f t="shared" ca="1" si="339"/>
        <v>183.06685131134844</v>
      </c>
      <c r="X621" s="83">
        <f t="shared" ca="1" si="339"/>
        <v>173.53783686118948</v>
      </c>
      <c r="Y621" s="83">
        <f t="shared" ca="1" si="339"/>
        <v>164.00882241103045</v>
      </c>
      <c r="Z621" s="83">
        <f t="shared" ca="1" si="339"/>
        <v>154.47980796087148</v>
      </c>
      <c r="AA621" s="83">
        <f t="shared" ca="1" si="339"/>
        <v>144.95079351071246</v>
      </c>
      <c r="AB621" s="83">
        <f t="shared" ca="1" si="339"/>
        <v>135.42177906055349</v>
      </c>
      <c r="AC621" s="83">
        <f t="shared" ca="1" si="339"/>
        <v>125.89276461039448</v>
      </c>
      <c r="AD621" s="83">
        <f t="shared" ca="1" si="339"/>
        <v>116.36375016023548</v>
      </c>
      <c r="AE621" s="83">
        <f t="shared" ca="1" si="339"/>
        <v>106.83473571007649</v>
      </c>
      <c r="AF621" s="83">
        <f t="shared" ca="1" si="339"/>
        <v>97.30572125991749</v>
      </c>
      <c r="AG621" s="83">
        <f t="shared" ca="1" si="339"/>
        <v>87.776706809758494</v>
      </c>
      <c r="AH621" s="83">
        <f t="shared" ca="1" si="339"/>
        <v>78.247692359599498</v>
      </c>
      <c r="AI621" s="83">
        <f t="shared" ca="1" si="339"/>
        <v>68.718677909440501</v>
      </c>
      <c r="AJ621" s="83">
        <f t="shared" ca="1" si="339"/>
        <v>59.189663459281505</v>
      </c>
      <c r="AK621" s="83">
        <f t="shared" ca="1" si="339"/>
        <v>49.660649009122508</v>
      </c>
      <c r="AL621" s="83">
        <f t="shared" ca="1" si="339"/>
        <v>40.131634558963512</v>
      </c>
      <c r="AM621" s="83">
        <f t="shared" ca="1" si="339"/>
        <v>30.602620108804516</v>
      </c>
      <c r="AN621" s="83">
        <f t="shared" ca="1" si="339"/>
        <v>21.073605658645512</v>
      </c>
      <c r="AO621" s="83">
        <f t="shared" ca="1" si="339"/>
        <v>11.544591208486514</v>
      </c>
      <c r="AP621" s="83">
        <f t="shared" ca="1" si="339"/>
        <v>3.3900419917035443</v>
      </c>
      <c r="AQ621" s="83">
        <f t="shared" ca="1" si="339"/>
        <v>7.460698725481052E-14</v>
      </c>
      <c r="AR621" s="83">
        <f t="shared" ca="1" si="339"/>
        <v>7.460698725481052E-14</v>
      </c>
      <c r="AS621" s="83">
        <f t="shared" ca="1" si="339"/>
        <v>7.460698725481052E-14</v>
      </c>
      <c r="AT621" s="83">
        <f t="shared" ca="1" si="339"/>
        <v>7.460698725481052E-14</v>
      </c>
      <c r="AU621" s="83">
        <f t="shared" ca="1" si="339"/>
        <v>7.460698725481052E-14</v>
      </c>
      <c r="AV621" s="83">
        <f t="shared" ca="1" si="339"/>
        <v>7.460698725481052E-14</v>
      </c>
      <c r="AW621" s="83">
        <f t="shared" ca="1" si="339"/>
        <v>7.460698725481052E-14</v>
      </c>
      <c r="AX621" s="83">
        <f t="shared" ca="1" si="339"/>
        <v>7.460698725481052E-14</v>
      </c>
      <c r="AY621" s="83">
        <f t="shared" ca="1" si="339"/>
        <v>7.460698725481052E-14</v>
      </c>
      <c r="AZ621" s="83">
        <f t="shared" ca="1" si="339"/>
        <v>7.460698725481052E-14</v>
      </c>
      <c r="BA621" s="83">
        <f t="shared" ca="1" si="339"/>
        <v>7.460698725481052E-14</v>
      </c>
      <c r="BB621" s="83">
        <f t="shared" ca="1" si="339"/>
        <v>7.460698725481052E-14</v>
      </c>
      <c r="BC621" s="83">
        <f t="shared" ca="1" si="339"/>
        <v>7.460698725481052E-14</v>
      </c>
      <c r="BD621" s="83">
        <f t="shared" ca="1" si="339"/>
        <v>7.460698725481052E-14</v>
      </c>
      <c r="BE621" s="83">
        <f t="shared" ca="1" si="339"/>
        <v>7.460698725481052E-14</v>
      </c>
      <c r="BF621" s="83">
        <f t="shared" ca="1" si="339"/>
        <v>7.460698725481052E-14</v>
      </c>
      <c r="BG621" s="83">
        <f t="shared" ca="1" si="339"/>
        <v>7.460698725481052E-14</v>
      </c>
      <c r="BH621" s="83">
        <f t="shared" ca="1" si="339"/>
        <v>7.460698725481052E-14</v>
      </c>
    </row>
    <row r="622" spans="1:61" x14ac:dyDescent="0.25">
      <c r="A622" s="200" t="s">
        <v>140</v>
      </c>
      <c r="B622" s="200"/>
      <c r="C622" s="147">
        <f>$C$98</f>
        <v>0.46</v>
      </c>
      <c r="G622" s="83">
        <f t="shared" ref="G622:BG623" ca="1" si="340">G621*$C622</f>
        <v>14.814027797659955</v>
      </c>
      <c r="H622" s="83">
        <f t="shared" ca="1" si="340"/>
        <v>39.779065677782384</v>
      </c>
      <c r="I622" s="83">
        <f t="shared" ca="1" si="340"/>
        <v>65.242579549476275</v>
      </c>
      <c r="J622" s="83">
        <f t="shared" ca="1" si="340"/>
        <v>89.337170015171125</v>
      </c>
      <c r="K622" s="83">
        <f t="shared" ca="1" si="340"/>
        <v>103.591551368098</v>
      </c>
      <c r="L622" s="83">
        <f t="shared" ca="1" si="340"/>
        <v>113.24666872102485</v>
      </c>
      <c r="M622" s="83">
        <f t="shared" ca="1" si="340"/>
        <v>121.64101807395168</v>
      </c>
      <c r="N622" s="83">
        <f t="shared" ca="1" si="340"/>
        <v>123.66087142687854</v>
      </c>
      <c r="O622" s="83">
        <f t="shared" ca="1" si="340"/>
        <v>119.27752477980539</v>
      </c>
      <c r="P622" s="83">
        <f t="shared" ca="1" si="340"/>
        <v>114.89417813273226</v>
      </c>
      <c r="Q622" s="83">
        <f t="shared" ca="1" si="340"/>
        <v>110.51083148565912</v>
      </c>
      <c r="R622" s="83">
        <f t="shared" ca="1" si="340"/>
        <v>106.127484838586</v>
      </c>
      <c r="S622" s="83">
        <f t="shared" ca="1" si="340"/>
        <v>101.74413819151285</v>
      </c>
      <c r="T622" s="83">
        <f t="shared" ca="1" si="340"/>
        <v>97.360791544439721</v>
      </c>
      <c r="U622" s="83">
        <f t="shared" ca="1" si="340"/>
        <v>92.977444897366567</v>
      </c>
      <c r="V622" s="83">
        <f t="shared" ca="1" si="340"/>
        <v>88.594098250293442</v>
      </c>
      <c r="W622" s="83">
        <f t="shared" ca="1" si="340"/>
        <v>84.210751603220288</v>
      </c>
      <c r="X622" s="83">
        <f t="shared" ca="1" si="340"/>
        <v>79.827404956147163</v>
      </c>
      <c r="Y622" s="83">
        <f t="shared" ca="1" si="340"/>
        <v>75.444058309074009</v>
      </c>
      <c r="Z622" s="83">
        <f t="shared" ca="1" si="340"/>
        <v>71.060711662000884</v>
      </c>
      <c r="AA622" s="83">
        <f t="shared" ca="1" si="340"/>
        <v>66.67736501492773</v>
      </c>
      <c r="AB622" s="83">
        <f t="shared" ca="1" si="340"/>
        <v>62.294018367854605</v>
      </c>
      <c r="AC622" s="83">
        <f t="shared" ca="1" si="340"/>
        <v>57.910671720781465</v>
      </c>
      <c r="AD622" s="83">
        <f t="shared" ca="1" si="340"/>
        <v>53.527325073708326</v>
      </c>
      <c r="AE622" s="83">
        <f t="shared" ca="1" si="340"/>
        <v>49.143978426635186</v>
      </c>
      <c r="AF622" s="83">
        <f t="shared" ca="1" si="340"/>
        <v>44.760631779562047</v>
      </c>
      <c r="AG622" s="83">
        <f t="shared" ca="1" si="340"/>
        <v>40.377285132488907</v>
      </c>
      <c r="AH622" s="83">
        <f t="shared" ca="1" si="340"/>
        <v>35.993938485415768</v>
      </c>
      <c r="AI622" s="83">
        <f t="shared" ca="1" si="340"/>
        <v>31.610591838342632</v>
      </c>
      <c r="AJ622" s="83">
        <f t="shared" ca="1" si="340"/>
        <v>27.227245191269493</v>
      </c>
      <c r="AK622" s="83">
        <f t="shared" ca="1" si="340"/>
        <v>22.843898544196353</v>
      </c>
      <c r="AL622" s="83">
        <f t="shared" ca="1" si="340"/>
        <v>18.460551897123217</v>
      </c>
      <c r="AM622" s="83">
        <f t="shared" ca="1" si="340"/>
        <v>14.077205250050078</v>
      </c>
      <c r="AN622" s="83">
        <f t="shared" ca="1" si="340"/>
        <v>9.6938586029769365</v>
      </c>
      <c r="AO622" s="83">
        <f t="shared" ca="1" si="340"/>
        <v>5.310511955903797</v>
      </c>
      <c r="AP622" s="83">
        <f t="shared" ca="1" si="340"/>
        <v>1.5594193161836305</v>
      </c>
      <c r="AQ622" s="83">
        <f t="shared" ca="1" si="340"/>
        <v>3.4319214137212839E-14</v>
      </c>
      <c r="AR622" s="83">
        <f t="shared" ca="1" si="340"/>
        <v>3.4319214137212839E-14</v>
      </c>
      <c r="AS622" s="83">
        <f t="shared" ca="1" si="340"/>
        <v>3.4319214137212839E-14</v>
      </c>
      <c r="AT622" s="83">
        <f t="shared" ca="1" si="340"/>
        <v>3.4319214137212839E-14</v>
      </c>
      <c r="AU622" s="83">
        <f t="shared" ca="1" si="340"/>
        <v>3.4319214137212839E-14</v>
      </c>
      <c r="AV622" s="83">
        <f t="shared" ca="1" si="340"/>
        <v>3.4319214137212839E-14</v>
      </c>
      <c r="AW622" s="83">
        <f t="shared" ca="1" si="340"/>
        <v>3.4319214137212839E-14</v>
      </c>
      <c r="AX622" s="83">
        <f t="shared" ca="1" si="340"/>
        <v>3.4319214137212839E-14</v>
      </c>
      <c r="AY622" s="83">
        <f t="shared" ca="1" si="340"/>
        <v>3.4319214137212839E-14</v>
      </c>
      <c r="AZ622" s="83">
        <f t="shared" ca="1" si="340"/>
        <v>3.4319214137212839E-14</v>
      </c>
      <c r="BA622" s="83">
        <f t="shared" ca="1" si="340"/>
        <v>3.4319214137212839E-14</v>
      </c>
      <c r="BB622" s="83">
        <f t="shared" ca="1" si="340"/>
        <v>3.4319214137212839E-14</v>
      </c>
      <c r="BC622" s="83">
        <f t="shared" ca="1" si="340"/>
        <v>3.4319214137212839E-14</v>
      </c>
      <c r="BD622" s="83">
        <f t="shared" ca="1" si="340"/>
        <v>3.4319214137212839E-14</v>
      </c>
      <c r="BE622" s="83">
        <f t="shared" ca="1" si="340"/>
        <v>3.4319214137212839E-14</v>
      </c>
      <c r="BF622" s="83">
        <f t="shared" ca="1" si="340"/>
        <v>3.4319214137212839E-14</v>
      </c>
      <c r="BG622" s="83">
        <f t="shared" ca="1" si="340"/>
        <v>3.4319214137212839E-14</v>
      </c>
      <c r="BH622" s="83">
        <f ca="1">BH621*$C622</f>
        <v>3.4319214137212839E-14</v>
      </c>
    </row>
    <row r="623" spans="1:61" x14ac:dyDescent="0.25">
      <c r="A623" s="200" t="s">
        <v>141</v>
      </c>
      <c r="B623" s="200"/>
      <c r="C623" s="147">
        <f>$C$99</f>
        <v>0.115</v>
      </c>
      <c r="G623" s="83">
        <f t="shared" ca="1" si="340"/>
        <v>1.703613196730895</v>
      </c>
      <c r="H623" s="83">
        <f t="shared" ca="1" si="340"/>
        <v>4.5745925529449742</v>
      </c>
      <c r="I623" s="83">
        <f t="shared" ca="1" si="340"/>
        <v>7.5028966481897719</v>
      </c>
      <c r="J623" s="83">
        <f t="shared" ca="1" si="340"/>
        <v>10.27377455174468</v>
      </c>
      <c r="K623" s="83">
        <f t="shared" ca="1" si="340"/>
        <v>11.91302840733127</v>
      </c>
      <c r="L623" s="83">
        <f t="shared" ca="1" si="340"/>
        <v>13.023366902917857</v>
      </c>
      <c r="M623" s="83">
        <f t="shared" ca="1" si="340"/>
        <v>13.988717078504445</v>
      </c>
      <c r="N623" s="83">
        <f t="shared" ca="1" si="340"/>
        <v>14.221000214091033</v>
      </c>
      <c r="O623" s="83">
        <f t="shared" ca="1" si="340"/>
        <v>13.71691534967762</v>
      </c>
      <c r="P623" s="83">
        <f t="shared" ca="1" si="340"/>
        <v>13.212830485264211</v>
      </c>
      <c r="Q623" s="83">
        <f t="shared" ca="1" si="340"/>
        <v>12.708745620850801</v>
      </c>
      <c r="R623" s="83">
        <f t="shared" ca="1" si="340"/>
        <v>12.20466075643739</v>
      </c>
      <c r="S623" s="83">
        <f t="shared" ca="1" si="340"/>
        <v>11.700575892023977</v>
      </c>
      <c r="T623" s="83">
        <f t="shared" ca="1" si="340"/>
        <v>11.196491027610568</v>
      </c>
      <c r="U623" s="83">
        <f t="shared" ca="1" si="340"/>
        <v>10.692406163197155</v>
      </c>
      <c r="V623" s="83">
        <f t="shared" ca="1" si="340"/>
        <v>10.188321298783746</v>
      </c>
      <c r="W623" s="83">
        <f t="shared" ca="1" si="340"/>
        <v>9.6842364343703338</v>
      </c>
      <c r="X623" s="83">
        <f t="shared" ca="1" si="340"/>
        <v>9.1801515699569247</v>
      </c>
      <c r="Y623" s="83">
        <f t="shared" ca="1" si="340"/>
        <v>8.6760667055435121</v>
      </c>
      <c r="Z623" s="83">
        <f t="shared" ca="1" si="340"/>
        <v>8.1719818411301013</v>
      </c>
      <c r="AA623" s="83">
        <f t="shared" ca="1" si="340"/>
        <v>7.6678969767166896</v>
      </c>
      <c r="AB623" s="83">
        <f t="shared" ca="1" si="340"/>
        <v>7.1638121123032796</v>
      </c>
      <c r="AC623" s="83">
        <f t="shared" ca="1" si="340"/>
        <v>6.6597272478898688</v>
      </c>
      <c r="AD623" s="83">
        <f t="shared" ca="1" si="340"/>
        <v>6.155642383476458</v>
      </c>
      <c r="AE623" s="83">
        <f t="shared" ca="1" si="340"/>
        <v>5.6515575190630463</v>
      </c>
      <c r="AF623" s="83">
        <f t="shared" ca="1" si="340"/>
        <v>5.1474726546496354</v>
      </c>
      <c r="AG623" s="83">
        <f t="shared" ca="1" si="340"/>
        <v>4.6433877902362246</v>
      </c>
      <c r="AH623" s="83">
        <f t="shared" ca="1" si="340"/>
        <v>4.1393029258228138</v>
      </c>
      <c r="AI623" s="83">
        <f t="shared" ca="1" si="340"/>
        <v>3.635218061409403</v>
      </c>
      <c r="AJ623" s="83">
        <f t="shared" ca="1" si="340"/>
        <v>3.1311331969959917</v>
      </c>
      <c r="AK623" s="83">
        <f t="shared" ca="1" si="340"/>
        <v>2.6270483325825809</v>
      </c>
      <c r="AL623" s="83">
        <f t="shared" ca="1" si="340"/>
        <v>2.12296346816917</v>
      </c>
      <c r="AM623" s="83">
        <f t="shared" ca="1" si="340"/>
        <v>1.618878603755759</v>
      </c>
      <c r="AN623" s="83">
        <f t="shared" ca="1" si="340"/>
        <v>1.1147937393423477</v>
      </c>
      <c r="AO623" s="83">
        <f t="shared" ca="1" si="340"/>
        <v>0.61070887492893666</v>
      </c>
      <c r="AP623" s="83">
        <f t="shared" ca="1" si="340"/>
        <v>0.17933322136111751</v>
      </c>
      <c r="AQ623" s="83">
        <f t="shared" ca="1" si="340"/>
        <v>3.9467096257794765E-15</v>
      </c>
      <c r="AR623" s="83">
        <f t="shared" ca="1" si="340"/>
        <v>3.9467096257794765E-15</v>
      </c>
      <c r="AS623" s="83">
        <f t="shared" ca="1" si="340"/>
        <v>3.9467096257794765E-15</v>
      </c>
      <c r="AT623" s="83">
        <f t="shared" ca="1" si="340"/>
        <v>3.9467096257794765E-15</v>
      </c>
      <c r="AU623" s="83">
        <f t="shared" ca="1" si="340"/>
        <v>3.9467096257794765E-15</v>
      </c>
      <c r="AV623" s="83">
        <f t="shared" ca="1" si="340"/>
        <v>3.9467096257794765E-15</v>
      </c>
      <c r="AW623" s="83">
        <f t="shared" ca="1" si="340"/>
        <v>3.9467096257794765E-15</v>
      </c>
      <c r="AX623" s="83">
        <f t="shared" ca="1" si="340"/>
        <v>3.9467096257794765E-15</v>
      </c>
      <c r="AY623" s="83">
        <f t="shared" ca="1" si="340"/>
        <v>3.9467096257794765E-15</v>
      </c>
      <c r="AZ623" s="83">
        <f t="shared" ca="1" si="340"/>
        <v>3.9467096257794765E-15</v>
      </c>
      <c r="BA623" s="83">
        <f t="shared" ca="1" si="340"/>
        <v>3.9467096257794765E-15</v>
      </c>
      <c r="BB623" s="83">
        <f t="shared" ca="1" si="340"/>
        <v>3.9467096257794765E-15</v>
      </c>
      <c r="BC623" s="83">
        <f t="shared" ca="1" si="340"/>
        <v>3.9467096257794765E-15</v>
      </c>
      <c r="BD623" s="83">
        <f t="shared" ca="1" si="340"/>
        <v>3.9467096257794765E-15</v>
      </c>
      <c r="BE623" s="83">
        <f t="shared" ca="1" si="340"/>
        <v>3.9467096257794765E-15</v>
      </c>
      <c r="BF623" s="83">
        <f t="shared" ca="1" si="340"/>
        <v>3.9467096257794765E-15</v>
      </c>
      <c r="BG623" s="83">
        <f t="shared" ca="1" si="340"/>
        <v>3.9467096257794765E-15</v>
      </c>
      <c r="BH623" s="83">
        <f ca="1">BH622*$C623</f>
        <v>3.9467096257794765E-15</v>
      </c>
    </row>
    <row r="625" spans="1:61" x14ac:dyDescent="0.25">
      <c r="A625" s="196" t="str">
        <f>A$49</f>
        <v>PTN Operating Margin Project</v>
      </c>
      <c r="B625" s="196"/>
    </row>
    <row r="626" spans="1:61" x14ac:dyDescent="0.25">
      <c r="A626" s="197" t="s">
        <v>132</v>
      </c>
      <c r="B626" s="197"/>
      <c r="G626" s="171">
        <f>G$96</f>
        <v>0.95</v>
      </c>
      <c r="H626" s="171">
        <f t="shared" ref="H626:M626" si="341">H$96</f>
        <v>0.98</v>
      </c>
      <c r="I626" s="171">
        <f t="shared" si="341"/>
        <v>0.96</v>
      </c>
      <c r="J626" s="171">
        <f t="shared" si="341"/>
        <v>0.96</v>
      </c>
      <c r="K626" s="171">
        <f t="shared" si="341"/>
        <v>0.96</v>
      </c>
      <c r="L626" s="171">
        <f t="shared" si="341"/>
        <v>0.96</v>
      </c>
      <c r="M626" s="171">
        <f t="shared" si="341"/>
        <v>0.96</v>
      </c>
      <c r="N626" s="171"/>
    </row>
    <row r="627" spans="1:61" x14ac:dyDescent="0.25">
      <c r="A627" s="197" t="s">
        <v>109</v>
      </c>
      <c r="B627" s="197"/>
      <c r="D627" s="144">
        <f>SUM(G627:N627)</f>
        <v>44.770077667199999</v>
      </c>
      <c r="G627" s="144">
        <f>G$49*G626</f>
        <v>0</v>
      </c>
      <c r="H627" s="144">
        <f t="shared" ref="H627:N627" si="342">H$49*H626</f>
        <v>0</v>
      </c>
      <c r="I627" s="144">
        <f t="shared" si="342"/>
        <v>0.6100776671999999</v>
      </c>
      <c r="J627" s="144">
        <f t="shared" si="342"/>
        <v>44.16</v>
      </c>
      <c r="K627" s="144">
        <f t="shared" si="342"/>
        <v>0</v>
      </c>
      <c r="L627" s="144">
        <f t="shared" si="342"/>
        <v>0</v>
      </c>
      <c r="M627" s="144">
        <f t="shared" si="342"/>
        <v>0</v>
      </c>
      <c r="N627" s="144">
        <f t="shared" si="342"/>
        <v>0</v>
      </c>
    </row>
    <row r="628" spans="1:61" x14ac:dyDescent="0.25">
      <c r="A628" s="197" t="s">
        <v>110</v>
      </c>
      <c r="B628" s="197"/>
      <c r="G628" s="144">
        <f t="shared" ref="G628:N628" si="343">+F628+G627</f>
        <v>0</v>
      </c>
      <c r="H628" s="144">
        <f t="shared" si="343"/>
        <v>0</v>
      </c>
      <c r="I628" s="144">
        <f t="shared" si="343"/>
        <v>0.6100776671999999</v>
      </c>
      <c r="J628" s="144">
        <f t="shared" si="343"/>
        <v>44.770077667199999</v>
      </c>
      <c r="K628" s="144">
        <f t="shared" si="343"/>
        <v>44.770077667199999</v>
      </c>
      <c r="L628" s="144">
        <f t="shared" si="343"/>
        <v>44.770077667199999</v>
      </c>
      <c r="M628" s="144">
        <f t="shared" si="343"/>
        <v>44.770077667199999</v>
      </c>
      <c r="N628" s="144">
        <f t="shared" si="343"/>
        <v>44.770077667199999</v>
      </c>
    </row>
    <row r="629" spans="1:61" x14ac:dyDescent="0.25">
      <c r="A629" s="197"/>
      <c r="B629" s="197"/>
    </row>
    <row r="630" spans="1:61" x14ac:dyDescent="0.25">
      <c r="A630" s="198" t="s">
        <v>111</v>
      </c>
      <c r="B630" s="198"/>
      <c r="G630" s="144">
        <f t="shared" ref="G630:BH630" si="344">F633</f>
        <v>0</v>
      </c>
      <c r="H630" s="144">
        <f t="shared" si="344"/>
        <v>0</v>
      </c>
      <c r="I630" s="144">
        <f t="shared" si="344"/>
        <v>0</v>
      </c>
      <c r="J630" s="144">
        <f t="shared" si="344"/>
        <v>0.59177533718399988</v>
      </c>
      <c r="K630" s="144">
        <f t="shared" si="344"/>
        <v>43.408673007167991</v>
      </c>
      <c r="L630" s="144">
        <f t="shared" si="344"/>
        <v>42.065570677151989</v>
      </c>
      <c r="M630" s="144">
        <f t="shared" si="344"/>
        <v>40.722468347135987</v>
      </c>
      <c r="N630" s="144">
        <f t="shared" si="344"/>
        <v>39.379366017119985</v>
      </c>
      <c r="O630" s="144">
        <f t="shared" si="344"/>
        <v>38.036263687103983</v>
      </c>
      <c r="P630" s="144">
        <f t="shared" si="344"/>
        <v>36.69316135708798</v>
      </c>
      <c r="Q630" s="144">
        <f t="shared" si="344"/>
        <v>35.350059027071978</v>
      </c>
      <c r="R630" s="144">
        <f t="shared" si="344"/>
        <v>34.006956697055976</v>
      </c>
      <c r="S630" s="144">
        <f t="shared" si="344"/>
        <v>32.663854367039974</v>
      </c>
      <c r="T630" s="144">
        <f t="shared" si="344"/>
        <v>31.320752037023976</v>
      </c>
      <c r="U630" s="144">
        <f t="shared" si="344"/>
        <v>29.977649707007977</v>
      </c>
      <c r="V630" s="144">
        <f t="shared" si="344"/>
        <v>28.634547376991978</v>
      </c>
      <c r="W630" s="144">
        <f t="shared" si="344"/>
        <v>27.29144504697598</v>
      </c>
      <c r="X630" s="144">
        <f t="shared" si="344"/>
        <v>25.948342716959981</v>
      </c>
      <c r="Y630" s="144">
        <f t="shared" si="344"/>
        <v>24.605240386943983</v>
      </c>
      <c r="Z630" s="144">
        <f t="shared" si="344"/>
        <v>23.262138056927984</v>
      </c>
      <c r="AA630" s="144">
        <f t="shared" si="344"/>
        <v>21.919035726911986</v>
      </c>
      <c r="AB630" s="144">
        <f t="shared" si="344"/>
        <v>20.575933396895987</v>
      </c>
      <c r="AC630" s="144">
        <f t="shared" si="344"/>
        <v>19.232831066879989</v>
      </c>
      <c r="AD630" s="144">
        <f t="shared" si="344"/>
        <v>17.88972873686399</v>
      </c>
      <c r="AE630" s="144">
        <f t="shared" si="344"/>
        <v>16.546626406847992</v>
      </c>
      <c r="AF630" s="144">
        <f t="shared" si="344"/>
        <v>15.203524076831991</v>
      </c>
      <c r="AG630" s="144">
        <f t="shared" si="344"/>
        <v>13.860421746815991</v>
      </c>
      <c r="AH630" s="144">
        <f t="shared" si="344"/>
        <v>12.517319416799991</v>
      </c>
      <c r="AI630" s="144">
        <f t="shared" si="344"/>
        <v>11.17421708678399</v>
      </c>
      <c r="AJ630" s="144">
        <f t="shared" si="344"/>
        <v>9.83111475676799</v>
      </c>
      <c r="AK630" s="144">
        <f t="shared" si="344"/>
        <v>8.4880124267519896</v>
      </c>
      <c r="AL630" s="144">
        <f t="shared" si="344"/>
        <v>7.1449100967359893</v>
      </c>
      <c r="AM630" s="144">
        <f t="shared" si="344"/>
        <v>5.801807766719989</v>
      </c>
      <c r="AN630" s="144">
        <f t="shared" si="344"/>
        <v>4.4587054367039887</v>
      </c>
      <c r="AO630" s="144">
        <f t="shared" si="344"/>
        <v>3.1156031066879888</v>
      </c>
      <c r="AP630" s="144">
        <f t="shared" si="344"/>
        <v>1.7725007766719889</v>
      </c>
      <c r="AQ630" s="144">
        <f t="shared" si="344"/>
        <v>0.42939844665598903</v>
      </c>
      <c r="AR630" s="144">
        <f t="shared" si="344"/>
        <v>-5.773159728050814E-15</v>
      </c>
      <c r="AS630" s="144">
        <f t="shared" si="344"/>
        <v>-5.773159728050814E-15</v>
      </c>
      <c r="AT630" s="144">
        <f t="shared" si="344"/>
        <v>-5.773159728050814E-15</v>
      </c>
      <c r="AU630" s="144">
        <f t="shared" si="344"/>
        <v>-5.773159728050814E-15</v>
      </c>
      <c r="AV630" s="144">
        <f t="shared" si="344"/>
        <v>-5.773159728050814E-15</v>
      </c>
      <c r="AW630" s="144">
        <f t="shared" si="344"/>
        <v>-5.773159728050814E-15</v>
      </c>
      <c r="AX630" s="144">
        <f t="shared" si="344"/>
        <v>-5.773159728050814E-15</v>
      </c>
      <c r="AY630" s="144">
        <f t="shared" si="344"/>
        <v>-5.773159728050814E-15</v>
      </c>
      <c r="AZ630" s="144">
        <f t="shared" si="344"/>
        <v>-5.773159728050814E-15</v>
      </c>
      <c r="BA630" s="144">
        <f t="shared" si="344"/>
        <v>-5.773159728050814E-15</v>
      </c>
      <c r="BB630" s="144">
        <f t="shared" si="344"/>
        <v>-5.773159728050814E-15</v>
      </c>
      <c r="BC630" s="144">
        <f t="shared" si="344"/>
        <v>-5.773159728050814E-15</v>
      </c>
      <c r="BD630" s="144">
        <f t="shared" si="344"/>
        <v>-5.773159728050814E-15</v>
      </c>
      <c r="BE630" s="144">
        <f t="shared" si="344"/>
        <v>-5.773159728050814E-15</v>
      </c>
      <c r="BF630" s="144">
        <f t="shared" si="344"/>
        <v>-5.773159728050814E-15</v>
      </c>
      <c r="BG630" s="144">
        <f t="shared" si="344"/>
        <v>-5.773159728050814E-15</v>
      </c>
      <c r="BH630" s="144">
        <f t="shared" si="344"/>
        <v>-5.773159728050814E-15</v>
      </c>
      <c r="BI630" s="144"/>
    </row>
    <row r="631" spans="1:61" x14ac:dyDescent="0.25">
      <c r="A631" s="198" t="s">
        <v>112</v>
      </c>
      <c r="B631" s="198"/>
      <c r="D631" s="144">
        <f>SUM(G631:N631)</f>
        <v>44.770077667199999</v>
      </c>
      <c r="E631" s="144"/>
      <c r="F631" s="144"/>
      <c r="G631" s="144">
        <f>G627</f>
        <v>0</v>
      </c>
      <c r="H631" s="144">
        <f>H627</f>
        <v>0</v>
      </c>
      <c r="I631" s="144">
        <f>I627</f>
        <v>0.6100776671999999</v>
      </c>
      <c r="J631" s="144">
        <f t="shared" ref="J631:BH631" si="345">J627</f>
        <v>44.16</v>
      </c>
      <c r="K631" s="144">
        <f t="shared" si="345"/>
        <v>0</v>
      </c>
      <c r="L631" s="144">
        <f t="shared" si="345"/>
        <v>0</v>
      </c>
      <c r="M631" s="144">
        <f t="shared" si="345"/>
        <v>0</v>
      </c>
      <c r="N631" s="144">
        <f t="shared" si="345"/>
        <v>0</v>
      </c>
      <c r="O631" s="144">
        <f t="shared" si="345"/>
        <v>0</v>
      </c>
      <c r="P631" s="144">
        <f t="shared" si="345"/>
        <v>0</v>
      </c>
      <c r="Q631" s="144">
        <f t="shared" si="345"/>
        <v>0</v>
      </c>
      <c r="R631" s="144">
        <f t="shared" si="345"/>
        <v>0</v>
      </c>
      <c r="S631" s="144">
        <f t="shared" si="345"/>
        <v>0</v>
      </c>
      <c r="T631" s="144">
        <f t="shared" si="345"/>
        <v>0</v>
      </c>
      <c r="U631" s="144">
        <f t="shared" si="345"/>
        <v>0</v>
      </c>
      <c r="V631" s="144">
        <f t="shared" si="345"/>
        <v>0</v>
      </c>
      <c r="W631" s="144">
        <f t="shared" si="345"/>
        <v>0</v>
      </c>
      <c r="X631" s="144">
        <f t="shared" si="345"/>
        <v>0</v>
      </c>
      <c r="Y631" s="144">
        <f t="shared" si="345"/>
        <v>0</v>
      </c>
      <c r="Z631" s="144">
        <f t="shared" si="345"/>
        <v>0</v>
      </c>
      <c r="AA631" s="144">
        <f t="shared" si="345"/>
        <v>0</v>
      </c>
      <c r="AB631" s="144">
        <f t="shared" si="345"/>
        <v>0</v>
      </c>
      <c r="AC631" s="144">
        <f t="shared" si="345"/>
        <v>0</v>
      </c>
      <c r="AD631" s="144">
        <f t="shared" si="345"/>
        <v>0</v>
      </c>
      <c r="AE631" s="144">
        <f t="shared" si="345"/>
        <v>0</v>
      </c>
      <c r="AF631" s="144">
        <f t="shared" si="345"/>
        <v>0</v>
      </c>
      <c r="AG631" s="144">
        <f t="shared" si="345"/>
        <v>0</v>
      </c>
      <c r="AH631" s="144">
        <f t="shared" si="345"/>
        <v>0</v>
      </c>
      <c r="AI631" s="144">
        <f t="shared" si="345"/>
        <v>0</v>
      </c>
      <c r="AJ631" s="144">
        <f t="shared" si="345"/>
        <v>0</v>
      </c>
      <c r="AK631" s="144">
        <f t="shared" si="345"/>
        <v>0</v>
      </c>
      <c r="AL631" s="144">
        <f t="shared" si="345"/>
        <v>0</v>
      </c>
      <c r="AM631" s="144">
        <f t="shared" si="345"/>
        <v>0</v>
      </c>
      <c r="AN631" s="144">
        <f t="shared" si="345"/>
        <v>0</v>
      </c>
      <c r="AO631" s="144">
        <f t="shared" si="345"/>
        <v>0</v>
      </c>
      <c r="AP631" s="144">
        <f t="shared" si="345"/>
        <v>0</v>
      </c>
      <c r="AQ631" s="144">
        <f t="shared" si="345"/>
        <v>0</v>
      </c>
      <c r="AR631" s="144">
        <f t="shared" si="345"/>
        <v>0</v>
      </c>
      <c r="AS631" s="144">
        <f t="shared" si="345"/>
        <v>0</v>
      </c>
      <c r="AT631" s="144">
        <f t="shared" si="345"/>
        <v>0</v>
      </c>
      <c r="AU631" s="144">
        <f t="shared" si="345"/>
        <v>0</v>
      </c>
      <c r="AV631" s="144">
        <f t="shared" si="345"/>
        <v>0</v>
      </c>
      <c r="AW631" s="144">
        <f t="shared" si="345"/>
        <v>0</v>
      </c>
      <c r="AX631" s="144">
        <f t="shared" si="345"/>
        <v>0</v>
      </c>
      <c r="AY631" s="144">
        <f t="shared" si="345"/>
        <v>0</v>
      </c>
      <c r="AZ631" s="144">
        <f t="shared" si="345"/>
        <v>0</v>
      </c>
      <c r="BA631" s="144">
        <f t="shared" si="345"/>
        <v>0</v>
      </c>
      <c r="BB631" s="144">
        <f t="shared" si="345"/>
        <v>0</v>
      </c>
      <c r="BC631" s="144">
        <f t="shared" si="345"/>
        <v>0</v>
      </c>
      <c r="BD631" s="144">
        <f t="shared" si="345"/>
        <v>0</v>
      </c>
      <c r="BE631" s="144">
        <f t="shared" si="345"/>
        <v>0</v>
      </c>
      <c r="BF631" s="144">
        <f t="shared" si="345"/>
        <v>0</v>
      </c>
      <c r="BG631" s="144">
        <f t="shared" si="345"/>
        <v>0</v>
      </c>
      <c r="BH631" s="144">
        <f t="shared" si="345"/>
        <v>0</v>
      </c>
      <c r="BI631" s="144"/>
    </row>
    <row r="632" spans="1:61" x14ac:dyDescent="0.25">
      <c r="A632" s="198" t="s">
        <v>113</v>
      </c>
      <c r="B632" s="198"/>
      <c r="C632" s="147">
        <f>C49</f>
        <v>0.03</v>
      </c>
      <c r="D632" s="144">
        <f>SUM(G632:BH632)</f>
        <v>-44.770077667199999</v>
      </c>
      <c r="G632" s="144">
        <f>MAX(-SUM($F627:G627)*$C632,-SUM($F627:G627)-SUM($E632:F632))</f>
        <v>0</v>
      </c>
      <c r="H632" s="144">
        <f>MAX(-SUM($F627:H627)*$C632,-SUM($F627:H627)-SUM($E632:G632))</f>
        <v>0</v>
      </c>
      <c r="I632" s="144">
        <f>MAX(-SUM($F627:I627)*$C632,-SUM($F627:I627)-SUM($E632:H632))</f>
        <v>-1.8302330015999995E-2</v>
      </c>
      <c r="J632" s="144">
        <f>MAX(-SUM($F627:J627)*$C632,-SUM($F627:J627)-SUM($E632:I632))</f>
        <v>-1.3431023300159999</v>
      </c>
      <c r="K632" s="144">
        <f>MAX(-SUM($F627:K627)*$C632,-SUM($F627:K627)-SUM($E632:J632))</f>
        <v>-1.3431023300159999</v>
      </c>
      <c r="L632" s="144">
        <f>MAX(-SUM($F627:L627)*$C632,-SUM($F627:L627)-SUM($E632:K632))</f>
        <v>-1.3431023300159999</v>
      </c>
      <c r="M632" s="144">
        <f>MAX(-SUM($F627:M627)*$C632,-SUM($F627:M627)-SUM($E632:L632))</f>
        <v>-1.3431023300159999</v>
      </c>
      <c r="N632" s="144">
        <f>MAX(-SUM($F627:N627)*$C632,-SUM($F627:N627)-SUM($E632:M632))</f>
        <v>-1.3431023300159999</v>
      </c>
      <c r="O632" s="144">
        <f>MAX(-SUM($F627:O627)*$C632,-SUM($F627:O627)-SUM($E632:N632))</f>
        <v>-1.3431023300159999</v>
      </c>
      <c r="P632" s="144">
        <f>MAX(-SUM($F627:P627)*$C632,-SUM($F627:P627)-SUM($E632:O632))</f>
        <v>-1.3431023300159999</v>
      </c>
      <c r="Q632" s="144">
        <f>MAX(-SUM($F627:Q627)*$C632,-SUM($F627:Q627)-SUM($E632:P632))</f>
        <v>-1.3431023300159999</v>
      </c>
      <c r="R632" s="144">
        <f>MAX(-SUM($F627:R627)*$C632,-SUM($F627:R627)-SUM($E632:Q632))</f>
        <v>-1.3431023300159999</v>
      </c>
      <c r="S632" s="144">
        <f>MAX(-SUM($F627:S627)*$C632,-SUM($F627:S627)-SUM($E632:R632))</f>
        <v>-1.3431023300159999</v>
      </c>
      <c r="T632" s="144">
        <f>MAX(-SUM($F627:T627)*$C632,-SUM($F627:T627)-SUM($E632:S632))</f>
        <v>-1.3431023300159999</v>
      </c>
      <c r="U632" s="144">
        <f>MAX(-SUM($F627:U627)*$C632,-SUM($F627:U627)-SUM($E632:T632))</f>
        <v>-1.3431023300159999</v>
      </c>
      <c r="V632" s="144">
        <f>MAX(-SUM($F627:V627)*$C632,-SUM($F627:V627)-SUM($E632:U632))</f>
        <v>-1.3431023300159999</v>
      </c>
      <c r="W632" s="144">
        <f>MAX(-SUM($F627:W627)*$C632,-SUM($F627:W627)-SUM($E632:V632))</f>
        <v>-1.3431023300159999</v>
      </c>
      <c r="X632" s="144">
        <f>MAX(-SUM($F627:X627)*$C632,-SUM($F627:X627)-SUM($E632:W632))</f>
        <v>-1.3431023300159999</v>
      </c>
      <c r="Y632" s="144">
        <f>MAX(-SUM($F627:Y627)*$C632,-SUM($F627:Y627)-SUM($E632:X632))</f>
        <v>-1.3431023300159999</v>
      </c>
      <c r="Z632" s="144">
        <f>MAX(-SUM($F627:Z627)*$C632,-SUM($F627:Z627)-SUM($E632:Y632))</f>
        <v>-1.3431023300159999</v>
      </c>
      <c r="AA632" s="144">
        <f>MAX(-SUM($F627:AA627)*$C632,-SUM($F627:AA627)-SUM($E632:Z632))</f>
        <v>-1.3431023300159999</v>
      </c>
      <c r="AB632" s="144">
        <f>MAX(-SUM($F627:AB627)*$C632,-SUM($F627:AB627)-SUM($E632:AA632))</f>
        <v>-1.3431023300159999</v>
      </c>
      <c r="AC632" s="144">
        <f>MAX(-SUM($F627:AC627)*$C632,-SUM($F627:AC627)-SUM($E632:AB632))</f>
        <v>-1.3431023300159999</v>
      </c>
      <c r="AD632" s="144">
        <f>MAX(-SUM($F627:AD627)*$C632,-SUM($F627:AD627)-SUM($E632:AC632))</f>
        <v>-1.3431023300159999</v>
      </c>
      <c r="AE632" s="144">
        <f>MAX(-SUM($F627:AE627)*$C632,-SUM($F627:AE627)-SUM($E632:AD632))</f>
        <v>-1.3431023300159999</v>
      </c>
      <c r="AF632" s="144">
        <f>MAX(-SUM($F627:AF627)*$C632,-SUM($F627:AF627)-SUM($E632:AE632))</f>
        <v>-1.3431023300159999</v>
      </c>
      <c r="AG632" s="144">
        <f>MAX(-SUM($F627:AG627)*$C632,-SUM($F627:AG627)-SUM($E632:AF632))</f>
        <v>-1.3431023300159999</v>
      </c>
      <c r="AH632" s="144">
        <f>MAX(-SUM($F627:AH627)*$C632,-SUM($F627:AH627)-SUM($E632:AG632))</f>
        <v>-1.3431023300159999</v>
      </c>
      <c r="AI632" s="144">
        <f>MAX(-SUM($F627:AI627)*$C632,-SUM($F627:AI627)-SUM($E632:AH632))</f>
        <v>-1.3431023300159999</v>
      </c>
      <c r="AJ632" s="144">
        <f>MAX(-SUM($F627:AJ627)*$C632,-SUM($F627:AJ627)-SUM($E632:AI632))</f>
        <v>-1.3431023300159999</v>
      </c>
      <c r="AK632" s="144">
        <f>MAX(-SUM($F627:AK627)*$C632,-SUM($F627:AK627)-SUM($E632:AJ632))</f>
        <v>-1.3431023300159999</v>
      </c>
      <c r="AL632" s="144">
        <f>MAX(-SUM($F627:AL627)*$C632,-SUM($F627:AL627)-SUM($E632:AK632))</f>
        <v>-1.3431023300159999</v>
      </c>
      <c r="AM632" s="144">
        <f>MAX(-SUM($F627:AM627)*$C632,-SUM($F627:AM627)-SUM($E632:AL632))</f>
        <v>-1.3431023300159999</v>
      </c>
      <c r="AN632" s="144">
        <f>MAX(-SUM($F627:AN627)*$C632,-SUM($F627:AN627)-SUM($E632:AM632))</f>
        <v>-1.3431023300159999</v>
      </c>
      <c r="AO632" s="144">
        <f>MAX(-SUM($F627:AO627)*$C632,-SUM($F627:AO627)-SUM($E632:AN632))</f>
        <v>-1.3431023300159999</v>
      </c>
      <c r="AP632" s="144">
        <f>MAX(-SUM($F627:AP627)*$C632,-SUM($F627:AP627)-SUM($E632:AO632))</f>
        <v>-1.3431023300159999</v>
      </c>
      <c r="AQ632" s="144">
        <f>MAX(-SUM($F627:AQ627)*$C632,-SUM($F627:AQ627)-SUM($E632:AP632))</f>
        <v>-0.4293984466559948</v>
      </c>
      <c r="AR632" s="144">
        <f>MAX(-SUM($F627:AR627)*$C632,-SUM($F627:AR627)-SUM($E632:AQ632))</f>
        <v>0</v>
      </c>
      <c r="AS632" s="144">
        <f>MAX(-SUM($F627:AS627)*$C632,-SUM($F627:AS627)-SUM($E632:AR632))</f>
        <v>0</v>
      </c>
      <c r="AT632" s="144">
        <f>MAX(-SUM($F627:AT627)*$C632,-SUM($F627:AT627)-SUM($E632:AS632))</f>
        <v>0</v>
      </c>
      <c r="AU632" s="144">
        <f>MAX(-SUM($F627:AU627)*$C632,-SUM($F627:AU627)-SUM($E632:AT632))</f>
        <v>0</v>
      </c>
      <c r="AV632" s="144">
        <f>MAX(-SUM($F627:AV627)*$C632,-SUM($F627:AV627)-SUM($E632:AU632))</f>
        <v>0</v>
      </c>
      <c r="AW632" s="144">
        <f>MAX(-SUM($F627:AW627)*$C632,-SUM($F627:AW627)-SUM($E632:AV632))</f>
        <v>0</v>
      </c>
      <c r="AX632" s="144">
        <f>MAX(-SUM($F627:AX627)*$C632,-SUM($F627:AX627)-SUM($E632:AW632))</f>
        <v>0</v>
      </c>
      <c r="AY632" s="144">
        <f>MAX(-SUM($F627:AY627)*$C632,-SUM($F627:AY627)-SUM($E632:AX632))</f>
        <v>0</v>
      </c>
      <c r="AZ632" s="144">
        <f>MAX(-SUM($F627:AZ627)*$C632,-SUM($F627:AZ627)-SUM($E632:AY632))</f>
        <v>0</v>
      </c>
      <c r="BA632" s="144">
        <f>MAX(-SUM($F627:BA627)*$C632,-SUM($F627:BA627)-SUM($E632:AZ632))</f>
        <v>0</v>
      </c>
      <c r="BB632" s="144">
        <f>MAX(-SUM($F627:BB627)*$C632,-SUM($F627:BB627)-SUM($E632:BA632))</f>
        <v>0</v>
      </c>
      <c r="BC632" s="144">
        <f>MAX(-SUM($F627:BC627)*$C632,-SUM($F627:BC627)-SUM($E632:BB632))</f>
        <v>0</v>
      </c>
      <c r="BD632" s="144">
        <f>MAX(-SUM($F627:BD627)*$C632,-SUM($F627:BD627)-SUM($E632:BC632))</f>
        <v>0</v>
      </c>
      <c r="BE632" s="144">
        <f>MAX(-SUM($F627:BE627)*$C632,-SUM($F627:BE627)-SUM($E632:BD632))</f>
        <v>0</v>
      </c>
      <c r="BF632" s="144">
        <f>MAX(-SUM($F627:BF627)*$C632,-SUM($F627:BF627)-SUM($E632:BE632))</f>
        <v>0</v>
      </c>
      <c r="BG632" s="144">
        <f>MAX(-SUM($F627:BG627)*$C632,-SUM($F627:BG627)-SUM($E632:BF632))</f>
        <v>0</v>
      </c>
      <c r="BH632" s="144">
        <f>MAX(-SUM($F627:BH627)*$C632,-SUM($F627:BH627)-SUM($E632:BG632))</f>
        <v>0</v>
      </c>
      <c r="BI632" s="144"/>
    </row>
    <row r="633" spans="1:61" x14ac:dyDescent="0.25">
      <c r="A633" s="199" t="s">
        <v>114</v>
      </c>
      <c r="B633" s="199"/>
      <c r="D633" s="92">
        <f>SUM(D630:D632)</f>
        <v>0</v>
      </c>
      <c r="G633" s="92">
        <f>SUM(G630:G632)</f>
        <v>0</v>
      </c>
      <c r="H633" s="92">
        <f>SUM(H630:H632)</f>
        <v>0</v>
      </c>
      <c r="I633" s="92">
        <f>SUM(I630:I632)</f>
        <v>0.59177533718399988</v>
      </c>
      <c r="J633" s="92">
        <f t="shared" ref="J633:BH633" si="346">SUM(J630:J632)</f>
        <v>43.408673007167991</v>
      </c>
      <c r="K633" s="92">
        <f t="shared" si="346"/>
        <v>42.065570677151989</v>
      </c>
      <c r="L633" s="92">
        <f t="shared" si="346"/>
        <v>40.722468347135987</v>
      </c>
      <c r="M633" s="92">
        <f t="shared" si="346"/>
        <v>39.379366017119985</v>
      </c>
      <c r="N633" s="92">
        <f t="shared" si="346"/>
        <v>38.036263687103983</v>
      </c>
      <c r="O633" s="92">
        <f t="shared" si="346"/>
        <v>36.69316135708798</v>
      </c>
      <c r="P633" s="92">
        <f t="shared" si="346"/>
        <v>35.350059027071978</v>
      </c>
      <c r="Q633" s="92">
        <f t="shared" si="346"/>
        <v>34.006956697055976</v>
      </c>
      <c r="R633" s="92">
        <f t="shared" si="346"/>
        <v>32.663854367039974</v>
      </c>
      <c r="S633" s="92">
        <f t="shared" si="346"/>
        <v>31.320752037023976</v>
      </c>
      <c r="T633" s="92">
        <f t="shared" si="346"/>
        <v>29.977649707007977</v>
      </c>
      <c r="U633" s="92">
        <f t="shared" si="346"/>
        <v>28.634547376991978</v>
      </c>
      <c r="V633" s="92">
        <f t="shared" si="346"/>
        <v>27.29144504697598</v>
      </c>
      <c r="W633" s="92">
        <f t="shared" si="346"/>
        <v>25.948342716959981</v>
      </c>
      <c r="X633" s="92">
        <f t="shared" si="346"/>
        <v>24.605240386943983</v>
      </c>
      <c r="Y633" s="92">
        <f t="shared" si="346"/>
        <v>23.262138056927984</v>
      </c>
      <c r="Z633" s="92">
        <f t="shared" si="346"/>
        <v>21.919035726911986</v>
      </c>
      <c r="AA633" s="92">
        <f t="shared" si="346"/>
        <v>20.575933396895987</v>
      </c>
      <c r="AB633" s="92">
        <f t="shared" si="346"/>
        <v>19.232831066879989</v>
      </c>
      <c r="AC633" s="92">
        <f t="shared" si="346"/>
        <v>17.88972873686399</v>
      </c>
      <c r="AD633" s="92">
        <f t="shared" si="346"/>
        <v>16.546626406847992</v>
      </c>
      <c r="AE633" s="92">
        <f t="shared" si="346"/>
        <v>15.203524076831991</v>
      </c>
      <c r="AF633" s="92">
        <f t="shared" si="346"/>
        <v>13.860421746815991</v>
      </c>
      <c r="AG633" s="92">
        <f t="shared" si="346"/>
        <v>12.517319416799991</v>
      </c>
      <c r="AH633" s="92">
        <f t="shared" si="346"/>
        <v>11.17421708678399</v>
      </c>
      <c r="AI633" s="92">
        <f t="shared" si="346"/>
        <v>9.83111475676799</v>
      </c>
      <c r="AJ633" s="92">
        <f t="shared" si="346"/>
        <v>8.4880124267519896</v>
      </c>
      <c r="AK633" s="92">
        <f t="shared" si="346"/>
        <v>7.1449100967359893</v>
      </c>
      <c r="AL633" s="92">
        <f t="shared" si="346"/>
        <v>5.801807766719989</v>
      </c>
      <c r="AM633" s="92">
        <f t="shared" si="346"/>
        <v>4.4587054367039887</v>
      </c>
      <c r="AN633" s="92">
        <f t="shared" si="346"/>
        <v>3.1156031066879888</v>
      </c>
      <c r="AO633" s="92">
        <f t="shared" si="346"/>
        <v>1.7725007766719889</v>
      </c>
      <c r="AP633" s="92">
        <f t="shared" si="346"/>
        <v>0.42939844665598903</v>
      </c>
      <c r="AQ633" s="92">
        <f t="shared" si="346"/>
        <v>-5.773159728050814E-15</v>
      </c>
      <c r="AR633" s="92">
        <f t="shared" si="346"/>
        <v>-5.773159728050814E-15</v>
      </c>
      <c r="AS633" s="92">
        <f t="shared" si="346"/>
        <v>-5.773159728050814E-15</v>
      </c>
      <c r="AT633" s="92">
        <f t="shared" si="346"/>
        <v>-5.773159728050814E-15</v>
      </c>
      <c r="AU633" s="92">
        <f t="shared" si="346"/>
        <v>-5.773159728050814E-15</v>
      </c>
      <c r="AV633" s="92">
        <f t="shared" si="346"/>
        <v>-5.773159728050814E-15</v>
      </c>
      <c r="AW633" s="92">
        <f t="shared" si="346"/>
        <v>-5.773159728050814E-15</v>
      </c>
      <c r="AX633" s="92">
        <f t="shared" si="346"/>
        <v>-5.773159728050814E-15</v>
      </c>
      <c r="AY633" s="92">
        <f t="shared" si="346"/>
        <v>-5.773159728050814E-15</v>
      </c>
      <c r="AZ633" s="92">
        <f t="shared" si="346"/>
        <v>-5.773159728050814E-15</v>
      </c>
      <c r="BA633" s="92">
        <f t="shared" si="346"/>
        <v>-5.773159728050814E-15</v>
      </c>
      <c r="BB633" s="92">
        <f t="shared" si="346"/>
        <v>-5.773159728050814E-15</v>
      </c>
      <c r="BC633" s="92">
        <f t="shared" si="346"/>
        <v>-5.773159728050814E-15</v>
      </c>
      <c r="BD633" s="92">
        <f t="shared" si="346"/>
        <v>-5.773159728050814E-15</v>
      </c>
      <c r="BE633" s="92">
        <f t="shared" si="346"/>
        <v>-5.773159728050814E-15</v>
      </c>
      <c r="BF633" s="92">
        <f t="shared" si="346"/>
        <v>-5.773159728050814E-15</v>
      </c>
      <c r="BG633" s="92">
        <f t="shared" si="346"/>
        <v>-5.773159728050814E-15</v>
      </c>
      <c r="BH633" s="92">
        <f t="shared" si="346"/>
        <v>-5.773159728050814E-15</v>
      </c>
    </row>
    <row r="634" spans="1:61" x14ac:dyDescent="0.25">
      <c r="A634" s="197"/>
      <c r="B634" s="197"/>
    </row>
    <row r="635" spans="1:61" x14ac:dyDescent="0.25">
      <c r="A635" s="197" t="s">
        <v>115</v>
      </c>
      <c r="B635" s="197"/>
      <c r="G635" s="83">
        <f>G633</f>
        <v>0</v>
      </c>
      <c r="H635" s="83">
        <f>H633</f>
        <v>0</v>
      </c>
      <c r="I635" s="83">
        <f>I633</f>
        <v>0.59177533718399988</v>
      </c>
      <c r="J635" s="83">
        <f>J633</f>
        <v>43.408673007167991</v>
      </c>
      <c r="K635" s="83">
        <f t="shared" ref="K635:BH635" si="347">K633</f>
        <v>42.065570677151989</v>
      </c>
      <c r="L635" s="83">
        <f t="shared" si="347"/>
        <v>40.722468347135987</v>
      </c>
      <c r="M635" s="83">
        <f t="shared" si="347"/>
        <v>39.379366017119985</v>
      </c>
      <c r="N635" s="83">
        <f t="shared" si="347"/>
        <v>38.036263687103983</v>
      </c>
      <c r="O635" s="83">
        <f t="shared" si="347"/>
        <v>36.69316135708798</v>
      </c>
      <c r="P635" s="83">
        <f t="shared" si="347"/>
        <v>35.350059027071978</v>
      </c>
      <c r="Q635" s="83">
        <f t="shared" si="347"/>
        <v>34.006956697055976</v>
      </c>
      <c r="R635" s="83">
        <f t="shared" si="347"/>
        <v>32.663854367039974</v>
      </c>
      <c r="S635" s="83">
        <f t="shared" si="347"/>
        <v>31.320752037023976</v>
      </c>
      <c r="T635" s="83">
        <f t="shared" si="347"/>
        <v>29.977649707007977</v>
      </c>
      <c r="U635" s="83">
        <f t="shared" si="347"/>
        <v>28.634547376991978</v>
      </c>
      <c r="V635" s="83">
        <f t="shared" si="347"/>
        <v>27.29144504697598</v>
      </c>
      <c r="W635" s="83">
        <f t="shared" si="347"/>
        <v>25.948342716959981</v>
      </c>
      <c r="X635" s="83">
        <f t="shared" si="347"/>
        <v>24.605240386943983</v>
      </c>
      <c r="Y635" s="83">
        <f t="shared" si="347"/>
        <v>23.262138056927984</v>
      </c>
      <c r="Z635" s="83">
        <f t="shared" si="347"/>
        <v>21.919035726911986</v>
      </c>
      <c r="AA635" s="83">
        <f t="shared" si="347"/>
        <v>20.575933396895987</v>
      </c>
      <c r="AB635" s="83">
        <f t="shared" si="347"/>
        <v>19.232831066879989</v>
      </c>
      <c r="AC635" s="83">
        <f t="shared" si="347"/>
        <v>17.88972873686399</v>
      </c>
      <c r="AD635" s="83">
        <f t="shared" si="347"/>
        <v>16.546626406847992</v>
      </c>
      <c r="AE635" s="83">
        <f t="shared" si="347"/>
        <v>15.203524076831991</v>
      </c>
      <c r="AF635" s="83">
        <f t="shared" si="347"/>
        <v>13.860421746815991</v>
      </c>
      <c r="AG635" s="83">
        <f t="shared" si="347"/>
        <v>12.517319416799991</v>
      </c>
      <c r="AH635" s="83">
        <f t="shared" si="347"/>
        <v>11.17421708678399</v>
      </c>
      <c r="AI635" s="83">
        <f t="shared" si="347"/>
        <v>9.83111475676799</v>
      </c>
      <c r="AJ635" s="83">
        <f t="shared" si="347"/>
        <v>8.4880124267519896</v>
      </c>
      <c r="AK635" s="83">
        <f t="shared" si="347"/>
        <v>7.1449100967359893</v>
      </c>
      <c r="AL635" s="83">
        <f t="shared" si="347"/>
        <v>5.801807766719989</v>
      </c>
      <c r="AM635" s="83">
        <f t="shared" si="347"/>
        <v>4.4587054367039887</v>
      </c>
      <c r="AN635" s="83">
        <f t="shared" si="347"/>
        <v>3.1156031066879888</v>
      </c>
      <c r="AO635" s="83">
        <f t="shared" si="347"/>
        <v>1.7725007766719889</v>
      </c>
      <c r="AP635" s="83">
        <f t="shared" si="347"/>
        <v>0.42939844665598903</v>
      </c>
      <c r="AQ635" s="83">
        <f t="shared" si="347"/>
        <v>-5.773159728050814E-15</v>
      </c>
      <c r="AR635" s="83">
        <f t="shared" si="347"/>
        <v>-5.773159728050814E-15</v>
      </c>
      <c r="AS635" s="83">
        <f t="shared" si="347"/>
        <v>-5.773159728050814E-15</v>
      </c>
      <c r="AT635" s="83">
        <f t="shared" si="347"/>
        <v>-5.773159728050814E-15</v>
      </c>
      <c r="AU635" s="83">
        <f t="shared" si="347"/>
        <v>-5.773159728050814E-15</v>
      </c>
      <c r="AV635" s="83">
        <f t="shared" si="347"/>
        <v>-5.773159728050814E-15</v>
      </c>
      <c r="AW635" s="83">
        <f t="shared" si="347"/>
        <v>-5.773159728050814E-15</v>
      </c>
      <c r="AX635" s="83">
        <f t="shared" si="347"/>
        <v>-5.773159728050814E-15</v>
      </c>
      <c r="AY635" s="83">
        <f t="shared" si="347"/>
        <v>-5.773159728050814E-15</v>
      </c>
      <c r="AZ635" s="83">
        <f t="shared" si="347"/>
        <v>-5.773159728050814E-15</v>
      </c>
      <c r="BA635" s="83">
        <f t="shared" si="347"/>
        <v>-5.773159728050814E-15</v>
      </c>
      <c r="BB635" s="83">
        <f t="shared" si="347"/>
        <v>-5.773159728050814E-15</v>
      </c>
      <c r="BC635" s="83">
        <f t="shared" si="347"/>
        <v>-5.773159728050814E-15</v>
      </c>
      <c r="BD635" s="83">
        <f t="shared" si="347"/>
        <v>-5.773159728050814E-15</v>
      </c>
      <c r="BE635" s="83">
        <f t="shared" si="347"/>
        <v>-5.773159728050814E-15</v>
      </c>
      <c r="BF635" s="83">
        <f t="shared" si="347"/>
        <v>-5.773159728050814E-15</v>
      </c>
      <c r="BG635" s="83">
        <f t="shared" si="347"/>
        <v>-5.773159728050814E-15</v>
      </c>
      <c r="BH635" s="83">
        <f t="shared" si="347"/>
        <v>-5.773159728050814E-15</v>
      </c>
    </row>
    <row r="636" spans="1:61" ht="12" customHeight="1" x14ac:dyDescent="0.25">
      <c r="A636" s="200" t="s">
        <v>133</v>
      </c>
      <c r="B636" s="200"/>
      <c r="C636" s="61">
        <f>$C$97</f>
        <v>2</v>
      </c>
      <c r="D636" s="189"/>
      <c r="G636" s="83">
        <f t="shared" ref="G636:BH636" ca="1" si="348">SUM(OFFSET(G635,0,0,1,-MIN($C636,G$91+1)))/$C636</f>
        <v>0</v>
      </c>
      <c r="H636" s="83">
        <f t="shared" ca="1" si="348"/>
        <v>0</v>
      </c>
      <c r="I636" s="83">
        <f t="shared" ca="1" si="348"/>
        <v>0.29588766859199994</v>
      </c>
      <c r="J636" s="83">
        <f t="shared" ca="1" si="348"/>
        <v>22.000224172175994</v>
      </c>
      <c r="K636" s="83">
        <f t="shared" ca="1" si="348"/>
        <v>42.737121842159993</v>
      </c>
      <c r="L636" s="83">
        <f t="shared" ca="1" si="348"/>
        <v>41.394019512143984</v>
      </c>
      <c r="M636" s="83">
        <f t="shared" ca="1" si="348"/>
        <v>40.050917182127989</v>
      </c>
      <c r="N636" s="83">
        <f t="shared" ca="1" si="348"/>
        <v>38.70781485211198</v>
      </c>
      <c r="O636" s="83">
        <f t="shared" ca="1" si="348"/>
        <v>37.364712522095985</v>
      </c>
      <c r="P636" s="83">
        <f t="shared" ca="1" si="348"/>
        <v>36.021610192079976</v>
      </c>
      <c r="Q636" s="83">
        <f t="shared" ca="1" si="348"/>
        <v>34.678507862063981</v>
      </c>
      <c r="R636" s="83">
        <f t="shared" ca="1" si="348"/>
        <v>33.335405532047972</v>
      </c>
      <c r="S636" s="83">
        <f t="shared" ca="1" si="348"/>
        <v>31.992303202031977</v>
      </c>
      <c r="T636" s="83">
        <f t="shared" ca="1" si="348"/>
        <v>30.649200872015975</v>
      </c>
      <c r="U636" s="83">
        <f t="shared" ca="1" si="348"/>
        <v>29.30609854199998</v>
      </c>
      <c r="V636" s="83">
        <f t="shared" ca="1" si="348"/>
        <v>27.962996211983977</v>
      </c>
      <c r="W636" s="83">
        <f t="shared" ca="1" si="348"/>
        <v>26.619893881967982</v>
      </c>
      <c r="X636" s="83">
        <f t="shared" ca="1" si="348"/>
        <v>25.27679155195198</v>
      </c>
      <c r="Y636" s="83">
        <f t="shared" ca="1" si="348"/>
        <v>23.933689221935985</v>
      </c>
      <c r="Z636" s="83">
        <f t="shared" ca="1" si="348"/>
        <v>22.590586891919983</v>
      </c>
      <c r="AA636" s="83">
        <f t="shared" ca="1" si="348"/>
        <v>21.247484561903988</v>
      </c>
      <c r="AB636" s="83">
        <f t="shared" ca="1" si="348"/>
        <v>19.904382231887986</v>
      </c>
      <c r="AC636" s="83">
        <f t="shared" ca="1" si="348"/>
        <v>18.561279901871991</v>
      </c>
      <c r="AD636" s="83">
        <f t="shared" ca="1" si="348"/>
        <v>17.218177571855989</v>
      </c>
      <c r="AE636" s="83">
        <f t="shared" ca="1" si="348"/>
        <v>15.875075241839991</v>
      </c>
      <c r="AF636" s="83">
        <f t="shared" ca="1" si="348"/>
        <v>14.531972911823992</v>
      </c>
      <c r="AG636" s="83">
        <f t="shared" ca="1" si="348"/>
        <v>13.18887058180799</v>
      </c>
      <c r="AH636" s="83">
        <f t="shared" ca="1" si="348"/>
        <v>11.845768251791991</v>
      </c>
      <c r="AI636" s="83">
        <f t="shared" ca="1" si="348"/>
        <v>10.502665921775989</v>
      </c>
      <c r="AJ636" s="83">
        <f t="shared" ca="1" si="348"/>
        <v>9.1595635917599907</v>
      </c>
      <c r="AK636" s="83">
        <f t="shared" ca="1" si="348"/>
        <v>7.8164612617439895</v>
      </c>
      <c r="AL636" s="83">
        <f t="shared" ca="1" si="348"/>
        <v>6.4733589317279892</v>
      </c>
      <c r="AM636" s="83">
        <f t="shared" ca="1" si="348"/>
        <v>5.1302566017119888</v>
      </c>
      <c r="AN636" s="83">
        <f t="shared" ca="1" si="348"/>
        <v>3.7871542716959885</v>
      </c>
      <c r="AO636" s="83">
        <f t="shared" ca="1" si="348"/>
        <v>2.4440519416799891</v>
      </c>
      <c r="AP636" s="83">
        <f t="shared" ca="1" si="348"/>
        <v>1.100949611663989</v>
      </c>
      <c r="AQ636" s="83">
        <f t="shared" ca="1" si="348"/>
        <v>0.21469922332799163</v>
      </c>
      <c r="AR636" s="83">
        <f t="shared" ca="1" si="348"/>
        <v>-5.773159728050814E-15</v>
      </c>
      <c r="AS636" s="83">
        <f t="shared" ca="1" si="348"/>
        <v>-5.773159728050814E-15</v>
      </c>
      <c r="AT636" s="83">
        <f t="shared" ca="1" si="348"/>
        <v>-5.773159728050814E-15</v>
      </c>
      <c r="AU636" s="83">
        <f t="shared" ca="1" si="348"/>
        <v>-5.773159728050814E-15</v>
      </c>
      <c r="AV636" s="83">
        <f t="shared" ca="1" si="348"/>
        <v>-5.773159728050814E-15</v>
      </c>
      <c r="AW636" s="83">
        <f t="shared" ca="1" si="348"/>
        <v>-5.773159728050814E-15</v>
      </c>
      <c r="AX636" s="83">
        <f t="shared" ca="1" si="348"/>
        <v>-5.773159728050814E-15</v>
      </c>
      <c r="AY636" s="83">
        <f t="shared" ca="1" si="348"/>
        <v>-5.773159728050814E-15</v>
      </c>
      <c r="AZ636" s="83">
        <f t="shared" ca="1" si="348"/>
        <v>-5.773159728050814E-15</v>
      </c>
      <c r="BA636" s="83">
        <f t="shared" ca="1" si="348"/>
        <v>-5.773159728050814E-15</v>
      </c>
      <c r="BB636" s="83">
        <f t="shared" ca="1" si="348"/>
        <v>-5.773159728050814E-15</v>
      </c>
      <c r="BC636" s="83">
        <f t="shared" ca="1" si="348"/>
        <v>-5.773159728050814E-15</v>
      </c>
      <c r="BD636" s="83">
        <f t="shared" ca="1" si="348"/>
        <v>-5.773159728050814E-15</v>
      </c>
      <c r="BE636" s="83">
        <f t="shared" ca="1" si="348"/>
        <v>-5.773159728050814E-15</v>
      </c>
      <c r="BF636" s="83">
        <f t="shared" ca="1" si="348"/>
        <v>-5.773159728050814E-15</v>
      </c>
      <c r="BG636" s="83">
        <f t="shared" ca="1" si="348"/>
        <v>-5.773159728050814E-15</v>
      </c>
      <c r="BH636" s="83">
        <f t="shared" ca="1" si="348"/>
        <v>-5.773159728050814E-15</v>
      </c>
    </row>
    <row r="637" spans="1:61" x14ac:dyDescent="0.25">
      <c r="A637" s="200" t="s">
        <v>140</v>
      </c>
      <c r="B637" s="200"/>
      <c r="C637" s="147">
        <f>$C$98</f>
        <v>0.46</v>
      </c>
      <c r="G637" s="83">
        <f t="shared" ref="G637:BG638" ca="1" si="349">G636*$C637</f>
        <v>0</v>
      </c>
      <c r="H637" s="83">
        <f t="shared" ca="1" si="349"/>
        <v>0</v>
      </c>
      <c r="I637" s="83">
        <f t="shared" ca="1" si="349"/>
        <v>0.13610832755231997</v>
      </c>
      <c r="J637" s="83">
        <f t="shared" ca="1" si="349"/>
        <v>10.120103119200957</v>
      </c>
      <c r="K637" s="83">
        <f t="shared" ca="1" si="349"/>
        <v>19.659076047393597</v>
      </c>
      <c r="L637" s="83">
        <f t="shared" ca="1" si="349"/>
        <v>19.041248975586235</v>
      </c>
      <c r="M637" s="83">
        <f t="shared" ca="1" si="349"/>
        <v>18.423421903778877</v>
      </c>
      <c r="N637" s="83">
        <f t="shared" ca="1" si="349"/>
        <v>17.805594831971511</v>
      </c>
      <c r="O637" s="83">
        <f t="shared" ca="1" si="349"/>
        <v>17.187767760164153</v>
      </c>
      <c r="P637" s="83">
        <f t="shared" ca="1" si="349"/>
        <v>16.569940688356791</v>
      </c>
      <c r="Q637" s="83">
        <f t="shared" ca="1" si="349"/>
        <v>15.952113616549433</v>
      </c>
      <c r="R637" s="83">
        <f t="shared" ca="1" si="349"/>
        <v>15.334286544742067</v>
      </c>
      <c r="S637" s="83">
        <f t="shared" ca="1" si="349"/>
        <v>14.71645947293471</v>
      </c>
      <c r="T637" s="83">
        <f t="shared" ca="1" si="349"/>
        <v>14.098632401127349</v>
      </c>
      <c r="U637" s="83">
        <f t="shared" ca="1" si="349"/>
        <v>13.480805329319992</v>
      </c>
      <c r="V637" s="83">
        <f t="shared" ca="1" si="349"/>
        <v>12.86297825751263</v>
      </c>
      <c r="W637" s="83">
        <f t="shared" ca="1" si="349"/>
        <v>12.245151185705273</v>
      </c>
      <c r="X637" s="83">
        <f t="shared" ca="1" si="349"/>
        <v>11.627324113897911</v>
      </c>
      <c r="Y637" s="83">
        <f t="shared" ca="1" si="349"/>
        <v>11.009497042090553</v>
      </c>
      <c r="Z637" s="83">
        <f t="shared" ca="1" si="349"/>
        <v>10.391669970283193</v>
      </c>
      <c r="AA637" s="83">
        <f t="shared" ca="1" si="349"/>
        <v>9.7738428984758343</v>
      </c>
      <c r="AB637" s="83">
        <f t="shared" ca="1" si="349"/>
        <v>9.1560158266684741</v>
      </c>
      <c r="AC637" s="83">
        <f t="shared" ca="1" si="349"/>
        <v>8.5381887548611157</v>
      </c>
      <c r="AD637" s="83">
        <f t="shared" ca="1" si="349"/>
        <v>7.9203616830537555</v>
      </c>
      <c r="AE637" s="83">
        <f t="shared" ca="1" si="349"/>
        <v>7.3025346112463962</v>
      </c>
      <c r="AF637" s="83">
        <f t="shared" ca="1" si="349"/>
        <v>6.6847075394390369</v>
      </c>
      <c r="AG637" s="83">
        <f t="shared" ca="1" si="349"/>
        <v>6.0668804676316759</v>
      </c>
      <c r="AH637" s="83">
        <f t="shared" ca="1" si="349"/>
        <v>5.4490533958243166</v>
      </c>
      <c r="AI637" s="83">
        <f t="shared" ca="1" si="349"/>
        <v>4.8312263240169555</v>
      </c>
      <c r="AJ637" s="83">
        <f t="shared" ca="1" si="349"/>
        <v>4.2133992522095962</v>
      </c>
      <c r="AK637" s="83">
        <f t="shared" ca="1" si="349"/>
        <v>3.5955721804022351</v>
      </c>
      <c r="AL637" s="83">
        <f t="shared" ca="1" si="349"/>
        <v>2.977745108594875</v>
      </c>
      <c r="AM637" s="83">
        <f t="shared" ca="1" si="349"/>
        <v>2.3599180367875148</v>
      </c>
      <c r="AN637" s="83">
        <f t="shared" ca="1" si="349"/>
        <v>1.7420909649801548</v>
      </c>
      <c r="AO637" s="83">
        <f t="shared" ca="1" si="349"/>
        <v>1.1242638931727951</v>
      </c>
      <c r="AP637" s="83">
        <f t="shared" ca="1" si="349"/>
        <v>0.506436821365435</v>
      </c>
      <c r="AQ637" s="83">
        <f t="shared" ca="1" si="349"/>
        <v>9.8761642730876148E-2</v>
      </c>
      <c r="AR637" s="83">
        <f t="shared" ca="1" si="349"/>
        <v>-2.6556534749033746E-15</v>
      </c>
      <c r="AS637" s="83">
        <f t="shared" ca="1" si="349"/>
        <v>-2.6556534749033746E-15</v>
      </c>
      <c r="AT637" s="83">
        <f t="shared" ca="1" si="349"/>
        <v>-2.6556534749033746E-15</v>
      </c>
      <c r="AU637" s="83">
        <f t="shared" ca="1" si="349"/>
        <v>-2.6556534749033746E-15</v>
      </c>
      <c r="AV637" s="83">
        <f t="shared" ca="1" si="349"/>
        <v>-2.6556534749033746E-15</v>
      </c>
      <c r="AW637" s="83">
        <f t="shared" ca="1" si="349"/>
        <v>-2.6556534749033746E-15</v>
      </c>
      <c r="AX637" s="83">
        <f t="shared" ca="1" si="349"/>
        <v>-2.6556534749033746E-15</v>
      </c>
      <c r="AY637" s="83">
        <f t="shared" ca="1" si="349"/>
        <v>-2.6556534749033746E-15</v>
      </c>
      <c r="AZ637" s="83">
        <f t="shared" ca="1" si="349"/>
        <v>-2.6556534749033746E-15</v>
      </c>
      <c r="BA637" s="83">
        <f t="shared" ca="1" si="349"/>
        <v>-2.6556534749033746E-15</v>
      </c>
      <c r="BB637" s="83">
        <f t="shared" ca="1" si="349"/>
        <v>-2.6556534749033746E-15</v>
      </c>
      <c r="BC637" s="83">
        <f t="shared" ca="1" si="349"/>
        <v>-2.6556534749033746E-15</v>
      </c>
      <c r="BD637" s="83">
        <f t="shared" ca="1" si="349"/>
        <v>-2.6556534749033746E-15</v>
      </c>
      <c r="BE637" s="83">
        <f t="shared" ca="1" si="349"/>
        <v>-2.6556534749033746E-15</v>
      </c>
      <c r="BF637" s="83">
        <f t="shared" ca="1" si="349"/>
        <v>-2.6556534749033746E-15</v>
      </c>
      <c r="BG637" s="83">
        <f t="shared" ca="1" si="349"/>
        <v>-2.6556534749033746E-15</v>
      </c>
      <c r="BH637" s="83">
        <f ca="1">BH636*$C637</f>
        <v>-2.6556534749033746E-15</v>
      </c>
    </row>
    <row r="638" spans="1:61" x14ac:dyDescent="0.25">
      <c r="A638" s="200" t="s">
        <v>141</v>
      </c>
      <c r="B638" s="200"/>
      <c r="C638" s="147">
        <f>$C$99</f>
        <v>0.115</v>
      </c>
      <c r="G638" s="83">
        <f t="shared" ca="1" si="349"/>
        <v>0</v>
      </c>
      <c r="H638" s="83">
        <f t="shared" ca="1" si="349"/>
        <v>0</v>
      </c>
      <c r="I638" s="83">
        <f t="shared" ca="1" si="349"/>
        <v>1.5652457668516796E-2</v>
      </c>
      <c r="J638" s="83">
        <f t="shared" ca="1" si="349"/>
        <v>1.1638118587081101</v>
      </c>
      <c r="K638" s="83">
        <f t="shared" ca="1" si="349"/>
        <v>2.2607937454502638</v>
      </c>
      <c r="L638" s="83">
        <f t="shared" ca="1" si="349"/>
        <v>2.1897436321924171</v>
      </c>
      <c r="M638" s="83">
        <f t="shared" ca="1" si="349"/>
        <v>2.1186935189345708</v>
      </c>
      <c r="N638" s="83">
        <f t="shared" ca="1" si="349"/>
        <v>2.0476434056767241</v>
      </c>
      <c r="O638" s="83">
        <f t="shared" ca="1" si="349"/>
        <v>1.9765932924188776</v>
      </c>
      <c r="P638" s="83">
        <f t="shared" ca="1" si="349"/>
        <v>1.9055431791610311</v>
      </c>
      <c r="Q638" s="83">
        <f t="shared" ca="1" si="349"/>
        <v>1.8344930659031848</v>
      </c>
      <c r="R638" s="83">
        <f t="shared" ca="1" si="349"/>
        <v>1.7634429526453379</v>
      </c>
      <c r="S638" s="83">
        <f t="shared" ca="1" si="349"/>
        <v>1.6923928393874919</v>
      </c>
      <c r="T638" s="83">
        <f t="shared" ca="1" si="349"/>
        <v>1.6213427261296451</v>
      </c>
      <c r="U638" s="83">
        <f t="shared" ca="1" si="349"/>
        <v>1.5502926128717991</v>
      </c>
      <c r="V638" s="83">
        <f t="shared" ca="1" si="349"/>
        <v>1.4792424996139526</v>
      </c>
      <c r="W638" s="83">
        <f t="shared" ca="1" si="349"/>
        <v>1.4081923863561066</v>
      </c>
      <c r="X638" s="83">
        <f t="shared" ca="1" si="349"/>
        <v>1.3371422730982598</v>
      </c>
      <c r="Y638" s="83">
        <f t="shared" ca="1" si="349"/>
        <v>1.2660921598404136</v>
      </c>
      <c r="Z638" s="83">
        <f t="shared" ca="1" si="349"/>
        <v>1.1950420465825673</v>
      </c>
      <c r="AA638" s="83">
        <f t="shared" ca="1" si="349"/>
        <v>1.123991933324721</v>
      </c>
      <c r="AB638" s="83">
        <f t="shared" ca="1" si="349"/>
        <v>1.0529418200668745</v>
      </c>
      <c r="AC638" s="83">
        <f t="shared" ca="1" si="349"/>
        <v>0.98189170680902838</v>
      </c>
      <c r="AD638" s="83">
        <f t="shared" ca="1" si="349"/>
        <v>0.91084159355118188</v>
      </c>
      <c r="AE638" s="83">
        <f t="shared" ca="1" si="349"/>
        <v>0.83979148029333561</v>
      </c>
      <c r="AF638" s="83">
        <f t="shared" ca="1" si="349"/>
        <v>0.76874136703548923</v>
      </c>
      <c r="AG638" s="83">
        <f t="shared" ca="1" si="349"/>
        <v>0.69769125377764274</v>
      </c>
      <c r="AH638" s="83">
        <f t="shared" ca="1" si="349"/>
        <v>0.62664114051979647</v>
      </c>
      <c r="AI638" s="83">
        <f t="shared" ca="1" si="349"/>
        <v>0.55559102726194987</v>
      </c>
      <c r="AJ638" s="83">
        <f t="shared" ca="1" si="349"/>
        <v>0.4845409140041036</v>
      </c>
      <c r="AK638" s="83">
        <f t="shared" ca="1" si="349"/>
        <v>0.41349080074625705</v>
      </c>
      <c r="AL638" s="83">
        <f t="shared" ca="1" si="349"/>
        <v>0.34244068748841061</v>
      </c>
      <c r="AM638" s="83">
        <f t="shared" ca="1" si="349"/>
        <v>0.27139057423056423</v>
      </c>
      <c r="AN638" s="83">
        <f t="shared" ca="1" si="349"/>
        <v>0.20034046097271782</v>
      </c>
      <c r="AO638" s="83">
        <f t="shared" ca="1" si="349"/>
        <v>0.12929034771487144</v>
      </c>
      <c r="AP638" s="83">
        <f t="shared" ca="1" si="349"/>
        <v>5.8240234457025024E-2</v>
      </c>
      <c r="AQ638" s="83">
        <f t="shared" ca="1" si="349"/>
        <v>1.1357588914050757E-2</v>
      </c>
      <c r="AR638" s="83">
        <f t="shared" ca="1" si="349"/>
        <v>-3.054001496138881E-16</v>
      </c>
      <c r="AS638" s="83">
        <f t="shared" ca="1" si="349"/>
        <v>-3.054001496138881E-16</v>
      </c>
      <c r="AT638" s="83">
        <f t="shared" ca="1" si="349"/>
        <v>-3.054001496138881E-16</v>
      </c>
      <c r="AU638" s="83">
        <f t="shared" ca="1" si="349"/>
        <v>-3.054001496138881E-16</v>
      </c>
      <c r="AV638" s="83">
        <f t="shared" ca="1" si="349"/>
        <v>-3.054001496138881E-16</v>
      </c>
      <c r="AW638" s="83">
        <f t="shared" ca="1" si="349"/>
        <v>-3.054001496138881E-16</v>
      </c>
      <c r="AX638" s="83">
        <f t="shared" ca="1" si="349"/>
        <v>-3.054001496138881E-16</v>
      </c>
      <c r="AY638" s="83">
        <f t="shared" ca="1" si="349"/>
        <v>-3.054001496138881E-16</v>
      </c>
      <c r="AZ638" s="83">
        <f t="shared" ca="1" si="349"/>
        <v>-3.054001496138881E-16</v>
      </c>
      <c r="BA638" s="83">
        <f t="shared" ca="1" si="349"/>
        <v>-3.054001496138881E-16</v>
      </c>
      <c r="BB638" s="83">
        <f t="shared" ca="1" si="349"/>
        <v>-3.054001496138881E-16</v>
      </c>
      <c r="BC638" s="83">
        <f t="shared" ca="1" si="349"/>
        <v>-3.054001496138881E-16</v>
      </c>
      <c r="BD638" s="83">
        <f t="shared" ca="1" si="349"/>
        <v>-3.054001496138881E-16</v>
      </c>
      <c r="BE638" s="83">
        <f t="shared" ca="1" si="349"/>
        <v>-3.054001496138881E-16</v>
      </c>
      <c r="BF638" s="83">
        <f t="shared" ca="1" si="349"/>
        <v>-3.054001496138881E-16</v>
      </c>
      <c r="BG638" s="83">
        <f t="shared" ca="1" si="349"/>
        <v>-3.054001496138881E-16</v>
      </c>
      <c r="BH638" s="83">
        <f ca="1">BH637*$C638</f>
        <v>-3.054001496138881E-16</v>
      </c>
    </row>
    <row r="640" spans="1:61" x14ac:dyDescent="0.25">
      <c r="A640" s="196" t="str">
        <f>A$50</f>
        <v>Rad Monitor Replacements</v>
      </c>
      <c r="B640" s="196"/>
    </row>
    <row r="641" spans="1:61" x14ac:dyDescent="0.25">
      <c r="A641" s="197" t="s">
        <v>132</v>
      </c>
      <c r="B641" s="197"/>
      <c r="G641" s="171">
        <f>G$96</f>
        <v>0.95</v>
      </c>
      <c r="H641" s="171">
        <f t="shared" ref="H641:M641" si="350">H$96</f>
        <v>0.98</v>
      </c>
      <c r="I641" s="171">
        <f t="shared" si="350"/>
        <v>0.96</v>
      </c>
      <c r="J641" s="171">
        <f t="shared" si="350"/>
        <v>0.96</v>
      </c>
      <c r="K641" s="171">
        <f t="shared" si="350"/>
        <v>0.96</v>
      </c>
      <c r="L641" s="171">
        <f t="shared" si="350"/>
        <v>0.96</v>
      </c>
      <c r="M641" s="171">
        <f t="shared" si="350"/>
        <v>0.96</v>
      </c>
      <c r="N641" s="171"/>
    </row>
    <row r="642" spans="1:61" x14ac:dyDescent="0.25">
      <c r="A642" s="197" t="s">
        <v>109</v>
      </c>
      <c r="B642" s="197"/>
      <c r="D642" s="144">
        <f>SUM(G642:N642)</f>
        <v>31.574266185900001</v>
      </c>
      <c r="G642" s="144">
        <f>G$50*G641</f>
        <v>2.5557082494999999</v>
      </c>
      <c r="H642" s="144">
        <f t="shared" ref="H642:N642" si="351">H$50*H641</f>
        <v>2.2187247235999998</v>
      </c>
      <c r="I642" s="144">
        <f t="shared" si="351"/>
        <v>3.7598332127999998</v>
      </c>
      <c r="J642" s="144">
        <f t="shared" si="351"/>
        <v>3.84</v>
      </c>
      <c r="K642" s="144">
        <f t="shared" si="351"/>
        <v>5.76</v>
      </c>
      <c r="L642" s="144">
        <f t="shared" si="351"/>
        <v>7.68</v>
      </c>
      <c r="M642" s="144">
        <f t="shared" si="351"/>
        <v>5.76</v>
      </c>
      <c r="N642" s="144">
        <f t="shared" si="351"/>
        <v>0</v>
      </c>
    </row>
    <row r="643" spans="1:61" x14ac:dyDescent="0.25">
      <c r="A643" s="197" t="s">
        <v>110</v>
      </c>
      <c r="B643" s="197"/>
      <c r="G643" s="144">
        <f t="shared" ref="G643:N643" si="352">+F643+G642</f>
        <v>2.5557082494999999</v>
      </c>
      <c r="H643" s="144">
        <f t="shared" si="352"/>
        <v>4.7744329730999997</v>
      </c>
      <c r="I643" s="144">
        <f t="shared" si="352"/>
        <v>8.5342661859</v>
      </c>
      <c r="J643" s="144">
        <f t="shared" si="352"/>
        <v>12.3742661859</v>
      </c>
      <c r="K643" s="144">
        <f t="shared" si="352"/>
        <v>18.1342661859</v>
      </c>
      <c r="L643" s="144">
        <f t="shared" si="352"/>
        <v>25.814266185899999</v>
      </c>
      <c r="M643" s="144">
        <f t="shared" si="352"/>
        <v>31.574266185900001</v>
      </c>
      <c r="N643" s="144">
        <f t="shared" si="352"/>
        <v>31.574266185900001</v>
      </c>
    </row>
    <row r="644" spans="1:61" x14ac:dyDescent="0.25">
      <c r="A644" s="197"/>
      <c r="B644" s="197"/>
    </row>
    <row r="645" spans="1:61" x14ac:dyDescent="0.25">
      <c r="A645" s="198" t="s">
        <v>111</v>
      </c>
      <c r="B645" s="198"/>
      <c r="G645" s="144">
        <f t="shared" ref="G645:BH645" si="353">F648</f>
        <v>0</v>
      </c>
      <c r="H645" s="144">
        <f t="shared" si="353"/>
        <v>2.4790370020149997</v>
      </c>
      <c r="I645" s="144">
        <f t="shared" si="353"/>
        <v>4.5545287364219993</v>
      </c>
      <c r="J645" s="144">
        <f t="shared" si="353"/>
        <v>8.0583339636449978</v>
      </c>
      <c r="K645" s="144">
        <f t="shared" si="353"/>
        <v>11.527105978067997</v>
      </c>
      <c r="L645" s="144">
        <f t="shared" si="353"/>
        <v>16.743077992490999</v>
      </c>
      <c r="M645" s="144">
        <f t="shared" si="353"/>
        <v>23.648650006914</v>
      </c>
      <c r="N645" s="144">
        <f t="shared" si="353"/>
        <v>28.461422021337</v>
      </c>
      <c r="O645" s="144">
        <f t="shared" si="353"/>
        <v>27.514194035759999</v>
      </c>
      <c r="P645" s="144">
        <f t="shared" si="353"/>
        <v>26.566966050182998</v>
      </c>
      <c r="Q645" s="144">
        <f t="shared" si="353"/>
        <v>25.619738064605997</v>
      </c>
      <c r="R645" s="144">
        <f t="shared" si="353"/>
        <v>24.672510079028996</v>
      </c>
      <c r="S645" s="144">
        <f t="shared" si="353"/>
        <v>23.725282093451995</v>
      </c>
      <c r="T645" s="144">
        <f t="shared" si="353"/>
        <v>22.778054107874993</v>
      </c>
      <c r="U645" s="144">
        <f t="shared" si="353"/>
        <v>21.830826122297992</v>
      </c>
      <c r="V645" s="144">
        <f t="shared" si="353"/>
        <v>20.883598136720991</v>
      </c>
      <c r="W645" s="144">
        <f t="shared" si="353"/>
        <v>19.93637015114399</v>
      </c>
      <c r="X645" s="144">
        <f t="shared" si="353"/>
        <v>18.989142165566989</v>
      </c>
      <c r="Y645" s="144">
        <f t="shared" si="353"/>
        <v>18.041914179989988</v>
      </c>
      <c r="Z645" s="144">
        <f t="shared" si="353"/>
        <v>17.094686194412986</v>
      </c>
      <c r="AA645" s="144">
        <f t="shared" si="353"/>
        <v>16.147458208835985</v>
      </c>
      <c r="AB645" s="144">
        <f t="shared" si="353"/>
        <v>15.200230223258986</v>
      </c>
      <c r="AC645" s="144">
        <f t="shared" si="353"/>
        <v>14.253002237681986</v>
      </c>
      <c r="AD645" s="144">
        <f t="shared" si="353"/>
        <v>13.305774252104987</v>
      </c>
      <c r="AE645" s="144">
        <f t="shared" si="353"/>
        <v>12.358546266527988</v>
      </c>
      <c r="AF645" s="144">
        <f t="shared" si="353"/>
        <v>11.411318280950988</v>
      </c>
      <c r="AG645" s="144">
        <f t="shared" si="353"/>
        <v>10.464090295373989</v>
      </c>
      <c r="AH645" s="144">
        <f t="shared" si="353"/>
        <v>9.5168623097969895</v>
      </c>
      <c r="AI645" s="144">
        <f t="shared" si="353"/>
        <v>8.5696343242199902</v>
      </c>
      <c r="AJ645" s="144">
        <f t="shared" si="353"/>
        <v>7.6224063386429899</v>
      </c>
      <c r="AK645" s="144">
        <f t="shared" si="353"/>
        <v>6.6751783530659896</v>
      </c>
      <c r="AL645" s="144">
        <f t="shared" si="353"/>
        <v>5.7279503674889893</v>
      </c>
      <c r="AM645" s="144">
        <f t="shared" si="353"/>
        <v>4.7807223819119891</v>
      </c>
      <c r="AN645" s="144">
        <f t="shared" si="353"/>
        <v>3.8334943963349892</v>
      </c>
      <c r="AO645" s="144">
        <f t="shared" si="353"/>
        <v>2.8862664107579894</v>
      </c>
      <c r="AP645" s="144">
        <f t="shared" si="353"/>
        <v>1.9390384251809896</v>
      </c>
      <c r="AQ645" s="144">
        <f t="shared" si="353"/>
        <v>0.99181043960398962</v>
      </c>
      <c r="AR645" s="144">
        <f t="shared" si="353"/>
        <v>4.4582454026989682E-2</v>
      </c>
      <c r="AS645" s="144">
        <f t="shared" si="353"/>
        <v>2.886579864025407E-15</v>
      </c>
      <c r="AT645" s="144">
        <f t="shared" si="353"/>
        <v>2.886579864025407E-15</v>
      </c>
      <c r="AU645" s="144">
        <f t="shared" si="353"/>
        <v>2.886579864025407E-15</v>
      </c>
      <c r="AV645" s="144">
        <f t="shared" si="353"/>
        <v>2.886579864025407E-15</v>
      </c>
      <c r="AW645" s="144">
        <f t="shared" si="353"/>
        <v>2.886579864025407E-15</v>
      </c>
      <c r="AX645" s="144">
        <f t="shared" si="353"/>
        <v>2.886579864025407E-15</v>
      </c>
      <c r="AY645" s="144">
        <f t="shared" si="353"/>
        <v>2.886579864025407E-15</v>
      </c>
      <c r="AZ645" s="144">
        <f t="shared" si="353"/>
        <v>2.886579864025407E-15</v>
      </c>
      <c r="BA645" s="144">
        <f t="shared" si="353"/>
        <v>2.886579864025407E-15</v>
      </c>
      <c r="BB645" s="144">
        <f t="shared" si="353"/>
        <v>2.886579864025407E-15</v>
      </c>
      <c r="BC645" s="144">
        <f t="shared" si="353"/>
        <v>2.886579864025407E-15</v>
      </c>
      <c r="BD645" s="144">
        <f t="shared" si="353"/>
        <v>2.886579864025407E-15</v>
      </c>
      <c r="BE645" s="144">
        <f t="shared" si="353"/>
        <v>2.886579864025407E-15</v>
      </c>
      <c r="BF645" s="144">
        <f t="shared" si="353"/>
        <v>2.886579864025407E-15</v>
      </c>
      <c r="BG645" s="144">
        <f t="shared" si="353"/>
        <v>2.886579864025407E-15</v>
      </c>
      <c r="BH645" s="144">
        <f t="shared" si="353"/>
        <v>2.886579864025407E-15</v>
      </c>
      <c r="BI645" s="144"/>
    </row>
    <row r="646" spans="1:61" x14ac:dyDescent="0.25">
      <c r="A646" s="198" t="s">
        <v>112</v>
      </c>
      <c r="B646" s="198"/>
      <c r="D646" s="144">
        <f>SUM(G646:N646)</f>
        <v>31.574266185900001</v>
      </c>
      <c r="E646" s="144"/>
      <c r="F646" s="144"/>
      <c r="G646" s="144">
        <f>G642</f>
        <v>2.5557082494999999</v>
      </c>
      <c r="H646" s="144">
        <f>H642</f>
        <v>2.2187247235999998</v>
      </c>
      <c r="I646" s="144">
        <f>I642</f>
        <v>3.7598332127999998</v>
      </c>
      <c r="J646" s="144">
        <f t="shared" ref="J646:BH646" si="354">J642</f>
        <v>3.84</v>
      </c>
      <c r="K646" s="144">
        <f t="shared" si="354"/>
        <v>5.76</v>
      </c>
      <c r="L646" s="144">
        <f t="shared" si="354"/>
        <v>7.68</v>
      </c>
      <c r="M646" s="144">
        <f t="shared" si="354"/>
        <v>5.76</v>
      </c>
      <c r="N646" s="144">
        <f t="shared" si="354"/>
        <v>0</v>
      </c>
      <c r="O646" s="144">
        <f t="shared" si="354"/>
        <v>0</v>
      </c>
      <c r="P646" s="144">
        <f t="shared" si="354"/>
        <v>0</v>
      </c>
      <c r="Q646" s="144">
        <f t="shared" si="354"/>
        <v>0</v>
      </c>
      <c r="R646" s="144">
        <f t="shared" si="354"/>
        <v>0</v>
      </c>
      <c r="S646" s="144">
        <f t="shared" si="354"/>
        <v>0</v>
      </c>
      <c r="T646" s="144">
        <f t="shared" si="354"/>
        <v>0</v>
      </c>
      <c r="U646" s="144">
        <f t="shared" si="354"/>
        <v>0</v>
      </c>
      <c r="V646" s="144">
        <f t="shared" si="354"/>
        <v>0</v>
      </c>
      <c r="W646" s="144">
        <f t="shared" si="354"/>
        <v>0</v>
      </c>
      <c r="X646" s="144">
        <f t="shared" si="354"/>
        <v>0</v>
      </c>
      <c r="Y646" s="144">
        <f t="shared" si="354"/>
        <v>0</v>
      </c>
      <c r="Z646" s="144">
        <f t="shared" si="354"/>
        <v>0</v>
      </c>
      <c r="AA646" s="144">
        <f t="shared" si="354"/>
        <v>0</v>
      </c>
      <c r="AB646" s="144">
        <f t="shared" si="354"/>
        <v>0</v>
      </c>
      <c r="AC646" s="144">
        <f t="shared" si="354"/>
        <v>0</v>
      </c>
      <c r="AD646" s="144">
        <f t="shared" si="354"/>
        <v>0</v>
      </c>
      <c r="AE646" s="144">
        <f t="shared" si="354"/>
        <v>0</v>
      </c>
      <c r="AF646" s="144">
        <f t="shared" si="354"/>
        <v>0</v>
      </c>
      <c r="AG646" s="144">
        <f t="shared" si="354"/>
        <v>0</v>
      </c>
      <c r="AH646" s="144">
        <f t="shared" si="354"/>
        <v>0</v>
      </c>
      <c r="AI646" s="144">
        <f t="shared" si="354"/>
        <v>0</v>
      </c>
      <c r="AJ646" s="144">
        <f t="shared" si="354"/>
        <v>0</v>
      </c>
      <c r="AK646" s="144">
        <f t="shared" si="354"/>
        <v>0</v>
      </c>
      <c r="AL646" s="144">
        <f t="shared" si="354"/>
        <v>0</v>
      </c>
      <c r="AM646" s="144">
        <f t="shared" si="354"/>
        <v>0</v>
      </c>
      <c r="AN646" s="144">
        <f t="shared" si="354"/>
        <v>0</v>
      </c>
      <c r="AO646" s="144">
        <f t="shared" si="354"/>
        <v>0</v>
      </c>
      <c r="AP646" s="144">
        <f t="shared" si="354"/>
        <v>0</v>
      </c>
      <c r="AQ646" s="144">
        <f t="shared" si="354"/>
        <v>0</v>
      </c>
      <c r="AR646" s="144">
        <f t="shared" si="354"/>
        <v>0</v>
      </c>
      <c r="AS646" s="144">
        <f t="shared" si="354"/>
        <v>0</v>
      </c>
      <c r="AT646" s="144">
        <f t="shared" si="354"/>
        <v>0</v>
      </c>
      <c r="AU646" s="144">
        <f t="shared" si="354"/>
        <v>0</v>
      </c>
      <c r="AV646" s="144">
        <f t="shared" si="354"/>
        <v>0</v>
      </c>
      <c r="AW646" s="144">
        <f t="shared" si="354"/>
        <v>0</v>
      </c>
      <c r="AX646" s="144">
        <f t="shared" si="354"/>
        <v>0</v>
      </c>
      <c r="AY646" s="144">
        <f t="shared" si="354"/>
        <v>0</v>
      </c>
      <c r="AZ646" s="144">
        <f t="shared" si="354"/>
        <v>0</v>
      </c>
      <c r="BA646" s="144">
        <f t="shared" si="354"/>
        <v>0</v>
      </c>
      <c r="BB646" s="144">
        <f t="shared" si="354"/>
        <v>0</v>
      </c>
      <c r="BC646" s="144">
        <f t="shared" si="354"/>
        <v>0</v>
      </c>
      <c r="BD646" s="144">
        <f t="shared" si="354"/>
        <v>0</v>
      </c>
      <c r="BE646" s="144">
        <f t="shared" si="354"/>
        <v>0</v>
      </c>
      <c r="BF646" s="144">
        <f t="shared" si="354"/>
        <v>0</v>
      </c>
      <c r="BG646" s="144">
        <f t="shared" si="354"/>
        <v>0</v>
      </c>
      <c r="BH646" s="144">
        <f t="shared" si="354"/>
        <v>0</v>
      </c>
      <c r="BI646" s="144"/>
    </row>
    <row r="647" spans="1:61" x14ac:dyDescent="0.25">
      <c r="A647" s="198" t="s">
        <v>113</v>
      </c>
      <c r="B647" s="198"/>
      <c r="C647" s="147">
        <f>C50</f>
        <v>0.03</v>
      </c>
      <c r="D647" s="144">
        <f>SUM(G647:BH647)</f>
        <v>-31.574266185900001</v>
      </c>
      <c r="G647" s="144">
        <f>MAX(-SUM($F642:G642)*$C647,-SUM($F642:G642)-SUM($E647:F647))</f>
        <v>-7.6671247484999996E-2</v>
      </c>
      <c r="H647" s="144">
        <f>MAX(-SUM($F642:H642)*$C647,-SUM($F642:H642)-SUM($E647:G647))</f>
        <v>-0.14323298919299998</v>
      </c>
      <c r="I647" s="144">
        <f>MAX(-SUM($F642:I642)*$C647,-SUM($F642:I642)-SUM($E647:H647))</f>
        <v>-0.25602798557700002</v>
      </c>
      <c r="J647" s="144">
        <f>MAX(-SUM($F642:J642)*$C647,-SUM($F642:J642)-SUM($E647:I647))</f>
        <v>-0.37122798557699999</v>
      </c>
      <c r="K647" s="144">
        <f>MAX(-SUM($F642:K642)*$C647,-SUM($F642:K642)-SUM($E647:J647))</f>
        <v>-0.54402798557699994</v>
      </c>
      <c r="L647" s="144">
        <f>MAX(-SUM($F642:L642)*$C647,-SUM($F642:L642)-SUM($E647:K647))</f>
        <v>-0.77442798557699999</v>
      </c>
      <c r="M647" s="144">
        <f>MAX(-SUM($F642:M642)*$C647,-SUM($F642:M642)-SUM($E647:L647))</f>
        <v>-0.94722798557699994</v>
      </c>
      <c r="N647" s="144">
        <f>MAX(-SUM($F642:N642)*$C647,-SUM($F642:N642)-SUM($E647:M647))</f>
        <v>-0.94722798557699994</v>
      </c>
      <c r="O647" s="144">
        <f>MAX(-SUM($F642:O642)*$C647,-SUM($F642:O642)-SUM($E647:N647))</f>
        <v>-0.94722798557699994</v>
      </c>
      <c r="P647" s="144">
        <f>MAX(-SUM($F642:P642)*$C647,-SUM($F642:P642)-SUM($E647:O647))</f>
        <v>-0.94722798557699994</v>
      </c>
      <c r="Q647" s="144">
        <f>MAX(-SUM($F642:Q642)*$C647,-SUM($F642:Q642)-SUM($E647:P647))</f>
        <v>-0.94722798557699994</v>
      </c>
      <c r="R647" s="144">
        <f>MAX(-SUM($F642:R642)*$C647,-SUM($F642:R642)-SUM($E647:Q647))</f>
        <v>-0.94722798557699994</v>
      </c>
      <c r="S647" s="144">
        <f>MAX(-SUM($F642:S642)*$C647,-SUM($F642:S642)-SUM($E647:R647))</f>
        <v>-0.94722798557699994</v>
      </c>
      <c r="T647" s="144">
        <f>MAX(-SUM($F642:T642)*$C647,-SUM($F642:T642)-SUM($E647:S647))</f>
        <v>-0.94722798557699994</v>
      </c>
      <c r="U647" s="144">
        <f>MAX(-SUM($F642:U642)*$C647,-SUM($F642:U642)-SUM($E647:T647))</f>
        <v>-0.94722798557699994</v>
      </c>
      <c r="V647" s="144">
        <f>MAX(-SUM($F642:V642)*$C647,-SUM($F642:V642)-SUM($E647:U647))</f>
        <v>-0.94722798557699994</v>
      </c>
      <c r="W647" s="144">
        <f>MAX(-SUM($F642:W642)*$C647,-SUM($F642:W642)-SUM($E647:V647))</f>
        <v>-0.94722798557699994</v>
      </c>
      <c r="X647" s="144">
        <f>MAX(-SUM($F642:X642)*$C647,-SUM($F642:X642)-SUM($E647:W647))</f>
        <v>-0.94722798557699994</v>
      </c>
      <c r="Y647" s="144">
        <f>MAX(-SUM($F642:Y642)*$C647,-SUM($F642:Y642)-SUM($E647:X647))</f>
        <v>-0.94722798557699994</v>
      </c>
      <c r="Z647" s="144">
        <f>MAX(-SUM($F642:Z642)*$C647,-SUM($F642:Z642)-SUM($E647:Y647))</f>
        <v>-0.94722798557699994</v>
      </c>
      <c r="AA647" s="144">
        <f>MAX(-SUM($F642:AA642)*$C647,-SUM($F642:AA642)-SUM($E647:Z647))</f>
        <v>-0.94722798557699994</v>
      </c>
      <c r="AB647" s="144">
        <f>MAX(-SUM($F642:AB642)*$C647,-SUM($F642:AB642)-SUM($E647:AA647))</f>
        <v>-0.94722798557699994</v>
      </c>
      <c r="AC647" s="144">
        <f>MAX(-SUM($F642:AC642)*$C647,-SUM($F642:AC642)-SUM($E647:AB647))</f>
        <v>-0.94722798557699994</v>
      </c>
      <c r="AD647" s="144">
        <f>MAX(-SUM($F642:AD642)*$C647,-SUM($F642:AD642)-SUM($E647:AC647))</f>
        <v>-0.94722798557699994</v>
      </c>
      <c r="AE647" s="144">
        <f>MAX(-SUM($F642:AE642)*$C647,-SUM($F642:AE642)-SUM($E647:AD647))</f>
        <v>-0.94722798557699994</v>
      </c>
      <c r="AF647" s="144">
        <f>MAX(-SUM($F642:AF642)*$C647,-SUM($F642:AF642)-SUM($E647:AE647))</f>
        <v>-0.94722798557699994</v>
      </c>
      <c r="AG647" s="144">
        <f>MAX(-SUM($F642:AG642)*$C647,-SUM($F642:AG642)-SUM($E647:AF647))</f>
        <v>-0.94722798557699994</v>
      </c>
      <c r="AH647" s="144">
        <f>MAX(-SUM($F642:AH642)*$C647,-SUM($F642:AH642)-SUM($E647:AG647))</f>
        <v>-0.94722798557699994</v>
      </c>
      <c r="AI647" s="144">
        <f>MAX(-SUM($F642:AI642)*$C647,-SUM($F642:AI642)-SUM($E647:AH647))</f>
        <v>-0.94722798557699994</v>
      </c>
      <c r="AJ647" s="144">
        <f>MAX(-SUM($F642:AJ642)*$C647,-SUM($F642:AJ642)-SUM($E647:AI647))</f>
        <v>-0.94722798557699994</v>
      </c>
      <c r="AK647" s="144">
        <f>MAX(-SUM($F642:AK642)*$C647,-SUM($F642:AK642)-SUM($E647:AJ647))</f>
        <v>-0.94722798557699994</v>
      </c>
      <c r="AL647" s="144">
        <f>MAX(-SUM($F642:AL642)*$C647,-SUM($F642:AL642)-SUM($E647:AK647))</f>
        <v>-0.94722798557699994</v>
      </c>
      <c r="AM647" s="144">
        <f>MAX(-SUM($F642:AM642)*$C647,-SUM($F642:AM642)-SUM($E647:AL647))</f>
        <v>-0.94722798557699994</v>
      </c>
      <c r="AN647" s="144">
        <f>MAX(-SUM($F642:AN642)*$C647,-SUM($F642:AN642)-SUM($E647:AM647))</f>
        <v>-0.94722798557699994</v>
      </c>
      <c r="AO647" s="144">
        <f>MAX(-SUM($F642:AO642)*$C647,-SUM($F642:AO642)-SUM($E647:AN647))</f>
        <v>-0.94722798557699994</v>
      </c>
      <c r="AP647" s="144">
        <f>MAX(-SUM($F642:AP642)*$C647,-SUM($F642:AP642)-SUM($E647:AO647))</f>
        <v>-0.94722798557699994</v>
      </c>
      <c r="AQ647" s="144">
        <f>MAX(-SUM($F642:AQ642)*$C647,-SUM($F642:AQ642)-SUM($E647:AP647))</f>
        <v>-0.94722798557699994</v>
      </c>
      <c r="AR647" s="144">
        <f>MAX(-SUM($F642:AR642)*$C647,-SUM($F642:AR642)-SUM($E647:AQ647))</f>
        <v>-4.4582454026986795E-2</v>
      </c>
      <c r="AS647" s="144">
        <f>MAX(-SUM($F642:AS642)*$C647,-SUM($F642:AS642)-SUM($E647:AR647))</f>
        <v>0</v>
      </c>
      <c r="AT647" s="144">
        <f>MAX(-SUM($F642:AT642)*$C647,-SUM($F642:AT642)-SUM($E647:AS647))</f>
        <v>0</v>
      </c>
      <c r="AU647" s="144">
        <f>MAX(-SUM($F642:AU642)*$C647,-SUM($F642:AU642)-SUM($E647:AT647))</f>
        <v>0</v>
      </c>
      <c r="AV647" s="144">
        <f>MAX(-SUM($F642:AV642)*$C647,-SUM($F642:AV642)-SUM($E647:AU647))</f>
        <v>0</v>
      </c>
      <c r="AW647" s="144">
        <f>MAX(-SUM($F642:AW642)*$C647,-SUM($F642:AW642)-SUM($E647:AV647))</f>
        <v>0</v>
      </c>
      <c r="AX647" s="144">
        <f>MAX(-SUM($F642:AX642)*$C647,-SUM($F642:AX642)-SUM($E647:AW647))</f>
        <v>0</v>
      </c>
      <c r="AY647" s="144">
        <f>MAX(-SUM($F642:AY642)*$C647,-SUM($F642:AY642)-SUM($E647:AX647))</f>
        <v>0</v>
      </c>
      <c r="AZ647" s="144">
        <f>MAX(-SUM($F642:AZ642)*$C647,-SUM($F642:AZ642)-SUM($E647:AY647))</f>
        <v>0</v>
      </c>
      <c r="BA647" s="144">
        <f>MAX(-SUM($F642:BA642)*$C647,-SUM($F642:BA642)-SUM($E647:AZ647))</f>
        <v>0</v>
      </c>
      <c r="BB647" s="144">
        <f>MAX(-SUM($F642:BB642)*$C647,-SUM($F642:BB642)-SUM($E647:BA647))</f>
        <v>0</v>
      </c>
      <c r="BC647" s="144">
        <f>MAX(-SUM($F642:BC642)*$C647,-SUM($F642:BC642)-SUM($E647:BB647))</f>
        <v>0</v>
      </c>
      <c r="BD647" s="144">
        <f>MAX(-SUM($F642:BD642)*$C647,-SUM($F642:BD642)-SUM($E647:BC647))</f>
        <v>0</v>
      </c>
      <c r="BE647" s="144">
        <f>MAX(-SUM($F642:BE642)*$C647,-SUM($F642:BE642)-SUM($E647:BD647))</f>
        <v>0</v>
      </c>
      <c r="BF647" s="144">
        <f>MAX(-SUM($F642:BF642)*$C647,-SUM($F642:BF642)-SUM($E647:BE647))</f>
        <v>0</v>
      </c>
      <c r="BG647" s="144">
        <f>MAX(-SUM($F642:BG642)*$C647,-SUM($F642:BG642)-SUM($E647:BF647))</f>
        <v>0</v>
      </c>
      <c r="BH647" s="144">
        <f>MAX(-SUM($F642:BH642)*$C647,-SUM($F642:BH642)-SUM($E647:BG647))</f>
        <v>0</v>
      </c>
      <c r="BI647" s="144"/>
    </row>
    <row r="648" spans="1:61" x14ac:dyDescent="0.25">
      <c r="A648" s="199" t="s">
        <v>114</v>
      </c>
      <c r="B648" s="199"/>
      <c r="D648" s="92">
        <f>SUM(D645:D647)</f>
        <v>0</v>
      </c>
      <c r="G648" s="92">
        <f>SUM(G645:G647)</f>
        <v>2.4790370020149997</v>
      </c>
      <c r="H648" s="92">
        <f>SUM(H645:H647)</f>
        <v>4.5545287364219993</v>
      </c>
      <c r="I648" s="92">
        <f>SUM(I645:I647)</f>
        <v>8.0583339636449978</v>
      </c>
      <c r="J648" s="92">
        <f t="shared" ref="J648:BH648" si="355">SUM(J645:J647)</f>
        <v>11.527105978067997</v>
      </c>
      <c r="K648" s="92">
        <f t="shared" si="355"/>
        <v>16.743077992490999</v>
      </c>
      <c r="L648" s="92">
        <f t="shared" si="355"/>
        <v>23.648650006914</v>
      </c>
      <c r="M648" s="92">
        <f t="shared" si="355"/>
        <v>28.461422021337</v>
      </c>
      <c r="N648" s="92">
        <f t="shared" si="355"/>
        <v>27.514194035759999</v>
      </c>
      <c r="O648" s="92">
        <f t="shared" si="355"/>
        <v>26.566966050182998</v>
      </c>
      <c r="P648" s="92">
        <f t="shared" si="355"/>
        <v>25.619738064605997</v>
      </c>
      <c r="Q648" s="92">
        <f t="shared" si="355"/>
        <v>24.672510079028996</v>
      </c>
      <c r="R648" s="92">
        <f t="shared" si="355"/>
        <v>23.725282093451995</v>
      </c>
      <c r="S648" s="92">
        <f t="shared" si="355"/>
        <v>22.778054107874993</v>
      </c>
      <c r="T648" s="92">
        <f t="shared" si="355"/>
        <v>21.830826122297992</v>
      </c>
      <c r="U648" s="92">
        <f t="shared" si="355"/>
        <v>20.883598136720991</v>
      </c>
      <c r="V648" s="92">
        <f t="shared" si="355"/>
        <v>19.93637015114399</v>
      </c>
      <c r="W648" s="92">
        <f t="shared" si="355"/>
        <v>18.989142165566989</v>
      </c>
      <c r="X648" s="92">
        <f t="shared" si="355"/>
        <v>18.041914179989988</v>
      </c>
      <c r="Y648" s="92">
        <f t="shared" si="355"/>
        <v>17.094686194412986</v>
      </c>
      <c r="Z648" s="92">
        <f t="shared" si="355"/>
        <v>16.147458208835985</v>
      </c>
      <c r="AA648" s="92">
        <f t="shared" si="355"/>
        <v>15.200230223258986</v>
      </c>
      <c r="AB648" s="92">
        <f t="shared" si="355"/>
        <v>14.253002237681986</v>
      </c>
      <c r="AC648" s="92">
        <f t="shared" si="355"/>
        <v>13.305774252104987</v>
      </c>
      <c r="AD648" s="92">
        <f t="shared" si="355"/>
        <v>12.358546266527988</v>
      </c>
      <c r="AE648" s="92">
        <f t="shared" si="355"/>
        <v>11.411318280950988</v>
      </c>
      <c r="AF648" s="92">
        <f t="shared" si="355"/>
        <v>10.464090295373989</v>
      </c>
      <c r="AG648" s="92">
        <f t="shared" si="355"/>
        <v>9.5168623097969895</v>
      </c>
      <c r="AH648" s="92">
        <f t="shared" si="355"/>
        <v>8.5696343242199902</v>
      </c>
      <c r="AI648" s="92">
        <f t="shared" si="355"/>
        <v>7.6224063386429899</v>
      </c>
      <c r="AJ648" s="92">
        <f t="shared" si="355"/>
        <v>6.6751783530659896</v>
      </c>
      <c r="AK648" s="92">
        <f t="shared" si="355"/>
        <v>5.7279503674889893</v>
      </c>
      <c r="AL648" s="92">
        <f t="shared" si="355"/>
        <v>4.7807223819119891</v>
      </c>
      <c r="AM648" s="92">
        <f t="shared" si="355"/>
        <v>3.8334943963349892</v>
      </c>
      <c r="AN648" s="92">
        <f t="shared" si="355"/>
        <v>2.8862664107579894</v>
      </c>
      <c r="AO648" s="92">
        <f t="shared" si="355"/>
        <v>1.9390384251809896</v>
      </c>
      <c r="AP648" s="92">
        <f t="shared" si="355"/>
        <v>0.99181043960398962</v>
      </c>
      <c r="AQ648" s="92">
        <f t="shared" si="355"/>
        <v>4.4582454026989682E-2</v>
      </c>
      <c r="AR648" s="92">
        <f t="shared" si="355"/>
        <v>2.886579864025407E-15</v>
      </c>
      <c r="AS648" s="92">
        <f t="shared" si="355"/>
        <v>2.886579864025407E-15</v>
      </c>
      <c r="AT648" s="92">
        <f t="shared" si="355"/>
        <v>2.886579864025407E-15</v>
      </c>
      <c r="AU648" s="92">
        <f t="shared" si="355"/>
        <v>2.886579864025407E-15</v>
      </c>
      <c r="AV648" s="92">
        <f t="shared" si="355"/>
        <v>2.886579864025407E-15</v>
      </c>
      <c r="AW648" s="92">
        <f t="shared" si="355"/>
        <v>2.886579864025407E-15</v>
      </c>
      <c r="AX648" s="92">
        <f t="shared" si="355"/>
        <v>2.886579864025407E-15</v>
      </c>
      <c r="AY648" s="92">
        <f t="shared" si="355"/>
        <v>2.886579864025407E-15</v>
      </c>
      <c r="AZ648" s="92">
        <f t="shared" si="355"/>
        <v>2.886579864025407E-15</v>
      </c>
      <c r="BA648" s="92">
        <f t="shared" si="355"/>
        <v>2.886579864025407E-15</v>
      </c>
      <c r="BB648" s="92">
        <f t="shared" si="355"/>
        <v>2.886579864025407E-15</v>
      </c>
      <c r="BC648" s="92">
        <f t="shared" si="355"/>
        <v>2.886579864025407E-15</v>
      </c>
      <c r="BD648" s="92">
        <f t="shared" si="355"/>
        <v>2.886579864025407E-15</v>
      </c>
      <c r="BE648" s="92">
        <f t="shared" si="355"/>
        <v>2.886579864025407E-15</v>
      </c>
      <c r="BF648" s="92">
        <f t="shared" si="355"/>
        <v>2.886579864025407E-15</v>
      </c>
      <c r="BG648" s="92">
        <f t="shared" si="355"/>
        <v>2.886579864025407E-15</v>
      </c>
      <c r="BH648" s="92">
        <f t="shared" si="355"/>
        <v>2.886579864025407E-15</v>
      </c>
    </row>
    <row r="649" spans="1:61" x14ac:dyDescent="0.25">
      <c r="A649" s="197"/>
      <c r="B649" s="197"/>
    </row>
    <row r="650" spans="1:61" x14ac:dyDescent="0.25">
      <c r="A650" s="197" t="s">
        <v>115</v>
      </c>
      <c r="B650" s="197"/>
      <c r="G650" s="83">
        <f>G648</f>
        <v>2.4790370020149997</v>
      </c>
      <c r="H650" s="83">
        <f>H648</f>
        <v>4.5545287364219993</v>
      </c>
      <c r="I650" s="83">
        <f>I648</f>
        <v>8.0583339636449978</v>
      </c>
      <c r="J650" s="83">
        <f>J648</f>
        <v>11.527105978067997</v>
      </c>
      <c r="K650" s="83">
        <f t="shared" ref="K650:BH650" si="356">K648</f>
        <v>16.743077992490999</v>
      </c>
      <c r="L650" s="83">
        <f t="shared" si="356"/>
        <v>23.648650006914</v>
      </c>
      <c r="M650" s="83">
        <f t="shared" si="356"/>
        <v>28.461422021337</v>
      </c>
      <c r="N650" s="83">
        <f t="shared" si="356"/>
        <v>27.514194035759999</v>
      </c>
      <c r="O650" s="83">
        <f t="shared" si="356"/>
        <v>26.566966050182998</v>
      </c>
      <c r="P650" s="83">
        <f t="shared" si="356"/>
        <v>25.619738064605997</v>
      </c>
      <c r="Q650" s="83">
        <f t="shared" si="356"/>
        <v>24.672510079028996</v>
      </c>
      <c r="R650" s="83">
        <f t="shared" si="356"/>
        <v>23.725282093451995</v>
      </c>
      <c r="S650" s="83">
        <f t="shared" si="356"/>
        <v>22.778054107874993</v>
      </c>
      <c r="T650" s="83">
        <f t="shared" si="356"/>
        <v>21.830826122297992</v>
      </c>
      <c r="U650" s="83">
        <f t="shared" si="356"/>
        <v>20.883598136720991</v>
      </c>
      <c r="V650" s="83">
        <f t="shared" si="356"/>
        <v>19.93637015114399</v>
      </c>
      <c r="W650" s="83">
        <f t="shared" si="356"/>
        <v>18.989142165566989</v>
      </c>
      <c r="X650" s="83">
        <f t="shared" si="356"/>
        <v>18.041914179989988</v>
      </c>
      <c r="Y650" s="83">
        <f t="shared" si="356"/>
        <v>17.094686194412986</v>
      </c>
      <c r="Z650" s="83">
        <f t="shared" si="356"/>
        <v>16.147458208835985</v>
      </c>
      <c r="AA650" s="83">
        <f t="shared" si="356"/>
        <v>15.200230223258986</v>
      </c>
      <c r="AB650" s="83">
        <f t="shared" si="356"/>
        <v>14.253002237681986</v>
      </c>
      <c r="AC650" s="83">
        <f t="shared" si="356"/>
        <v>13.305774252104987</v>
      </c>
      <c r="AD650" s="83">
        <f t="shared" si="356"/>
        <v>12.358546266527988</v>
      </c>
      <c r="AE650" s="83">
        <f t="shared" si="356"/>
        <v>11.411318280950988</v>
      </c>
      <c r="AF650" s="83">
        <f t="shared" si="356"/>
        <v>10.464090295373989</v>
      </c>
      <c r="AG650" s="83">
        <f t="shared" si="356"/>
        <v>9.5168623097969895</v>
      </c>
      <c r="AH650" s="83">
        <f t="shared" si="356"/>
        <v>8.5696343242199902</v>
      </c>
      <c r="AI650" s="83">
        <f t="shared" si="356"/>
        <v>7.6224063386429899</v>
      </c>
      <c r="AJ650" s="83">
        <f t="shared" si="356"/>
        <v>6.6751783530659896</v>
      </c>
      <c r="AK650" s="83">
        <f t="shared" si="356"/>
        <v>5.7279503674889893</v>
      </c>
      <c r="AL650" s="83">
        <f t="shared" si="356"/>
        <v>4.7807223819119891</v>
      </c>
      <c r="AM650" s="83">
        <f t="shared" si="356"/>
        <v>3.8334943963349892</v>
      </c>
      <c r="AN650" s="83">
        <f t="shared" si="356"/>
        <v>2.8862664107579894</v>
      </c>
      <c r="AO650" s="83">
        <f t="shared" si="356"/>
        <v>1.9390384251809896</v>
      </c>
      <c r="AP650" s="83">
        <f t="shared" si="356"/>
        <v>0.99181043960398962</v>
      </c>
      <c r="AQ650" s="83">
        <f t="shared" si="356"/>
        <v>4.4582454026989682E-2</v>
      </c>
      <c r="AR650" s="83">
        <f t="shared" si="356"/>
        <v>2.886579864025407E-15</v>
      </c>
      <c r="AS650" s="83">
        <f t="shared" si="356"/>
        <v>2.886579864025407E-15</v>
      </c>
      <c r="AT650" s="83">
        <f t="shared" si="356"/>
        <v>2.886579864025407E-15</v>
      </c>
      <c r="AU650" s="83">
        <f t="shared" si="356"/>
        <v>2.886579864025407E-15</v>
      </c>
      <c r="AV650" s="83">
        <f t="shared" si="356"/>
        <v>2.886579864025407E-15</v>
      </c>
      <c r="AW650" s="83">
        <f t="shared" si="356"/>
        <v>2.886579864025407E-15</v>
      </c>
      <c r="AX650" s="83">
        <f t="shared" si="356"/>
        <v>2.886579864025407E-15</v>
      </c>
      <c r="AY650" s="83">
        <f t="shared" si="356"/>
        <v>2.886579864025407E-15</v>
      </c>
      <c r="AZ650" s="83">
        <f t="shared" si="356"/>
        <v>2.886579864025407E-15</v>
      </c>
      <c r="BA650" s="83">
        <f t="shared" si="356"/>
        <v>2.886579864025407E-15</v>
      </c>
      <c r="BB650" s="83">
        <f t="shared" si="356"/>
        <v>2.886579864025407E-15</v>
      </c>
      <c r="BC650" s="83">
        <f t="shared" si="356"/>
        <v>2.886579864025407E-15</v>
      </c>
      <c r="BD650" s="83">
        <f t="shared" si="356"/>
        <v>2.886579864025407E-15</v>
      </c>
      <c r="BE650" s="83">
        <f t="shared" si="356"/>
        <v>2.886579864025407E-15</v>
      </c>
      <c r="BF650" s="83">
        <f t="shared" si="356"/>
        <v>2.886579864025407E-15</v>
      </c>
      <c r="BG650" s="83">
        <f t="shared" si="356"/>
        <v>2.886579864025407E-15</v>
      </c>
      <c r="BH650" s="83">
        <f t="shared" si="356"/>
        <v>2.886579864025407E-15</v>
      </c>
    </row>
    <row r="651" spans="1:61" ht="12" customHeight="1" x14ac:dyDescent="0.25">
      <c r="A651" s="200" t="s">
        <v>133</v>
      </c>
      <c r="B651" s="200"/>
      <c r="C651" s="61">
        <f>$C$97</f>
        <v>2</v>
      </c>
      <c r="D651" s="189"/>
      <c r="G651" s="83">
        <f t="shared" ref="G651:BH651" ca="1" si="357">SUM(OFFSET(G650,0,0,1,-MIN($C651,G$91+1)))/$C651</f>
        <v>1.2395185010074998</v>
      </c>
      <c r="H651" s="83">
        <f t="shared" ca="1" si="357"/>
        <v>3.5167828692184995</v>
      </c>
      <c r="I651" s="83">
        <f t="shared" ca="1" si="357"/>
        <v>6.306431350033499</v>
      </c>
      <c r="J651" s="83">
        <f t="shared" ca="1" si="357"/>
        <v>9.7927199708564974</v>
      </c>
      <c r="K651" s="83">
        <f t="shared" ca="1" si="357"/>
        <v>14.135091985279498</v>
      </c>
      <c r="L651" s="83">
        <f t="shared" ca="1" si="357"/>
        <v>20.1958639997025</v>
      </c>
      <c r="M651" s="83">
        <f t="shared" ca="1" si="357"/>
        <v>26.055036014125498</v>
      </c>
      <c r="N651" s="83">
        <f t="shared" ca="1" si="357"/>
        <v>27.9878080285485</v>
      </c>
      <c r="O651" s="83">
        <f t="shared" ca="1" si="357"/>
        <v>27.040580042971499</v>
      </c>
      <c r="P651" s="83">
        <f t="shared" ca="1" si="357"/>
        <v>26.093352057394497</v>
      </c>
      <c r="Q651" s="83">
        <f t="shared" ca="1" si="357"/>
        <v>25.146124071817496</v>
      </c>
      <c r="R651" s="83">
        <f t="shared" ca="1" si="357"/>
        <v>24.198896086240495</v>
      </c>
      <c r="S651" s="83">
        <f t="shared" ca="1" si="357"/>
        <v>23.251668100663494</v>
      </c>
      <c r="T651" s="83">
        <f t="shared" ca="1" si="357"/>
        <v>22.304440115086493</v>
      </c>
      <c r="U651" s="83">
        <f t="shared" ca="1" si="357"/>
        <v>21.357212129509492</v>
      </c>
      <c r="V651" s="83">
        <f t="shared" ca="1" si="357"/>
        <v>20.40998414393249</v>
      </c>
      <c r="W651" s="83">
        <f t="shared" ca="1" si="357"/>
        <v>19.462756158355489</v>
      </c>
      <c r="X651" s="83">
        <f t="shared" ca="1" si="357"/>
        <v>18.515528172778488</v>
      </c>
      <c r="Y651" s="83">
        <f t="shared" ca="1" si="357"/>
        <v>17.568300187201487</v>
      </c>
      <c r="Z651" s="83">
        <f t="shared" ca="1" si="357"/>
        <v>16.621072201624486</v>
      </c>
      <c r="AA651" s="83">
        <f t="shared" ca="1" si="357"/>
        <v>15.673844216047485</v>
      </c>
      <c r="AB651" s="83">
        <f t="shared" ca="1" si="357"/>
        <v>14.726616230470487</v>
      </c>
      <c r="AC651" s="83">
        <f t="shared" ca="1" si="357"/>
        <v>13.779388244893486</v>
      </c>
      <c r="AD651" s="83">
        <f t="shared" ca="1" si="357"/>
        <v>12.832160259316488</v>
      </c>
      <c r="AE651" s="83">
        <f t="shared" ca="1" si="357"/>
        <v>11.884932273739487</v>
      </c>
      <c r="AF651" s="83">
        <f t="shared" ca="1" si="357"/>
        <v>10.93770428816249</v>
      </c>
      <c r="AG651" s="83">
        <f t="shared" ca="1" si="357"/>
        <v>9.9904763025854884</v>
      </c>
      <c r="AH651" s="83">
        <f t="shared" ca="1" si="357"/>
        <v>9.0432483170084907</v>
      </c>
      <c r="AI651" s="83">
        <f t="shared" ca="1" si="357"/>
        <v>8.0960203314314896</v>
      </c>
      <c r="AJ651" s="83">
        <f t="shared" ca="1" si="357"/>
        <v>7.1487923458544902</v>
      </c>
      <c r="AK651" s="83">
        <f t="shared" ca="1" si="357"/>
        <v>6.201564360277489</v>
      </c>
      <c r="AL651" s="83">
        <f t="shared" ca="1" si="357"/>
        <v>5.2543363747004896</v>
      </c>
      <c r="AM651" s="83">
        <f t="shared" ca="1" si="357"/>
        <v>4.3071083891234894</v>
      </c>
      <c r="AN651" s="83">
        <f t="shared" ca="1" si="357"/>
        <v>3.3598804035464891</v>
      </c>
      <c r="AO651" s="83">
        <f t="shared" ca="1" si="357"/>
        <v>2.4126524179694897</v>
      </c>
      <c r="AP651" s="83">
        <f t="shared" ca="1" si="357"/>
        <v>1.4654244323924897</v>
      </c>
      <c r="AQ651" s="83">
        <f t="shared" ca="1" si="357"/>
        <v>0.5181964468154896</v>
      </c>
      <c r="AR651" s="83">
        <f t="shared" ca="1" si="357"/>
        <v>2.2291227013496284E-2</v>
      </c>
      <c r="AS651" s="83">
        <f t="shared" ca="1" si="357"/>
        <v>2.886579864025407E-15</v>
      </c>
      <c r="AT651" s="83">
        <f t="shared" ca="1" si="357"/>
        <v>2.886579864025407E-15</v>
      </c>
      <c r="AU651" s="83">
        <f t="shared" ca="1" si="357"/>
        <v>2.886579864025407E-15</v>
      </c>
      <c r="AV651" s="83">
        <f t="shared" ca="1" si="357"/>
        <v>2.886579864025407E-15</v>
      </c>
      <c r="AW651" s="83">
        <f t="shared" ca="1" si="357"/>
        <v>2.886579864025407E-15</v>
      </c>
      <c r="AX651" s="83">
        <f t="shared" ca="1" si="357"/>
        <v>2.886579864025407E-15</v>
      </c>
      <c r="AY651" s="83">
        <f t="shared" ca="1" si="357"/>
        <v>2.886579864025407E-15</v>
      </c>
      <c r="AZ651" s="83">
        <f t="shared" ca="1" si="357"/>
        <v>2.886579864025407E-15</v>
      </c>
      <c r="BA651" s="83">
        <f t="shared" ca="1" si="357"/>
        <v>2.886579864025407E-15</v>
      </c>
      <c r="BB651" s="83">
        <f t="shared" ca="1" si="357"/>
        <v>2.886579864025407E-15</v>
      </c>
      <c r="BC651" s="83">
        <f t="shared" ca="1" si="357"/>
        <v>2.886579864025407E-15</v>
      </c>
      <c r="BD651" s="83">
        <f t="shared" ca="1" si="357"/>
        <v>2.886579864025407E-15</v>
      </c>
      <c r="BE651" s="83">
        <f t="shared" ca="1" si="357"/>
        <v>2.886579864025407E-15</v>
      </c>
      <c r="BF651" s="83">
        <f t="shared" ca="1" si="357"/>
        <v>2.886579864025407E-15</v>
      </c>
      <c r="BG651" s="83">
        <f t="shared" ca="1" si="357"/>
        <v>2.886579864025407E-15</v>
      </c>
      <c r="BH651" s="83">
        <f t="shared" ca="1" si="357"/>
        <v>2.886579864025407E-15</v>
      </c>
    </row>
    <row r="652" spans="1:61" x14ac:dyDescent="0.25">
      <c r="A652" s="200" t="s">
        <v>140</v>
      </c>
      <c r="B652" s="200"/>
      <c r="C652" s="147">
        <f>$C$98</f>
        <v>0.46</v>
      </c>
      <c r="G652" s="83">
        <f t="shared" ref="G652:BG653" ca="1" si="358">G651*$C652</f>
        <v>0.57017851046344992</v>
      </c>
      <c r="H652" s="83">
        <f t="shared" ca="1" si="358"/>
        <v>1.6177201198405098</v>
      </c>
      <c r="I652" s="83">
        <f t="shared" ca="1" si="358"/>
        <v>2.9009584210154098</v>
      </c>
      <c r="J652" s="83">
        <f t="shared" ca="1" si="358"/>
        <v>4.5046511865939891</v>
      </c>
      <c r="K652" s="83">
        <f t="shared" ca="1" si="358"/>
        <v>6.5021423132285694</v>
      </c>
      <c r="L652" s="83">
        <f t="shared" ca="1" si="358"/>
        <v>9.2900974398631497</v>
      </c>
      <c r="M652" s="83">
        <f t="shared" ca="1" si="358"/>
        <v>11.98531656649773</v>
      </c>
      <c r="N652" s="83">
        <f t="shared" ca="1" si="358"/>
        <v>12.87439169313231</v>
      </c>
      <c r="O652" s="83">
        <f t="shared" ca="1" si="358"/>
        <v>12.43866681976689</v>
      </c>
      <c r="P652" s="83">
        <f t="shared" ca="1" si="358"/>
        <v>12.002941946401469</v>
      </c>
      <c r="Q652" s="83">
        <f t="shared" ca="1" si="358"/>
        <v>11.56721707303605</v>
      </c>
      <c r="R652" s="83">
        <f t="shared" ca="1" si="358"/>
        <v>11.131492199670628</v>
      </c>
      <c r="S652" s="83">
        <f t="shared" ca="1" si="358"/>
        <v>10.695767326305207</v>
      </c>
      <c r="T652" s="83">
        <f t="shared" ca="1" si="358"/>
        <v>10.260042452939787</v>
      </c>
      <c r="U652" s="83">
        <f t="shared" ca="1" si="358"/>
        <v>9.824317579574366</v>
      </c>
      <c r="V652" s="83">
        <f t="shared" ca="1" si="358"/>
        <v>9.3885927062089465</v>
      </c>
      <c r="W652" s="83">
        <f t="shared" ca="1" si="358"/>
        <v>8.9528678328435252</v>
      </c>
      <c r="X652" s="83">
        <f t="shared" ca="1" si="358"/>
        <v>8.5171429594781056</v>
      </c>
      <c r="Y652" s="83">
        <f t="shared" ca="1" si="358"/>
        <v>8.0814180861126843</v>
      </c>
      <c r="Z652" s="83">
        <f t="shared" ca="1" si="358"/>
        <v>7.6456932127472639</v>
      </c>
      <c r="AA652" s="83">
        <f t="shared" ca="1" si="358"/>
        <v>7.2099683393818434</v>
      </c>
      <c r="AB652" s="83">
        <f t="shared" ca="1" si="358"/>
        <v>6.7742434660164239</v>
      </c>
      <c r="AC652" s="83">
        <f t="shared" ca="1" si="358"/>
        <v>6.3385185926510035</v>
      </c>
      <c r="AD652" s="83">
        <f t="shared" ca="1" si="358"/>
        <v>5.9027937192855848</v>
      </c>
      <c r="AE652" s="83">
        <f t="shared" ca="1" si="358"/>
        <v>5.4670688459201644</v>
      </c>
      <c r="AF652" s="83">
        <f t="shared" ca="1" si="358"/>
        <v>5.0313439725547457</v>
      </c>
      <c r="AG652" s="83">
        <f t="shared" ca="1" si="358"/>
        <v>4.5956190991893244</v>
      </c>
      <c r="AH652" s="83">
        <f t="shared" ca="1" si="358"/>
        <v>4.1598942258239058</v>
      </c>
      <c r="AI652" s="83">
        <f t="shared" ca="1" si="358"/>
        <v>3.7241693524584853</v>
      </c>
      <c r="AJ652" s="83">
        <f t="shared" ca="1" si="358"/>
        <v>3.2884444790930658</v>
      </c>
      <c r="AK652" s="83">
        <f t="shared" ca="1" si="358"/>
        <v>2.8527196057276449</v>
      </c>
      <c r="AL652" s="83">
        <f t="shared" ca="1" si="358"/>
        <v>2.4169947323622254</v>
      </c>
      <c r="AM652" s="83">
        <f t="shared" ca="1" si="358"/>
        <v>1.9812698589968052</v>
      </c>
      <c r="AN652" s="83">
        <f t="shared" ca="1" si="358"/>
        <v>1.545544985631385</v>
      </c>
      <c r="AO652" s="83">
        <f t="shared" ca="1" si="358"/>
        <v>1.1098201122659652</v>
      </c>
      <c r="AP652" s="83">
        <f t="shared" ca="1" si="358"/>
        <v>0.67409523890054523</v>
      </c>
      <c r="AQ652" s="83">
        <f t="shared" ca="1" si="358"/>
        <v>0.23837036553512522</v>
      </c>
      <c r="AR652" s="83">
        <f t="shared" ca="1" si="358"/>
        <v>1.0253964426208292E-2</v>
      </c>
      <c r="AS652" s="83">
        <f t="shared" ca="1" si="358"/>
        <v>1.3278267374516873E-15</v>
      </c>
      <c r="AT652" s="83">
        <f t="shared" ca="1" si="358"/>
        <v>1.3278267374516873E-15</v>
      </c>
      <c r="AU652" s="83">
        <f t="shared" ca="1" si="358"/>
        <v>1.3278267374516873E-15</v>
      </c>
      <c r="AV652" s="83">
        <f t="shared" ca="1" si="358"/>
        <v>1.3278267374516873E-15</v>
      </c>
      <c r="AW652" s="83">
        <f t="shared" ca="1" si="358"/>
        <v>1.3278267374516873E-15</v>
      </c>
      <c r="AX652" s="83">
        <f t="shared" ca="1" si="358"/>
        <v>1.3278267374516873E-15</v>
      </c>
      <c r="AY652" s="83">
        <f t="shared" ca="1" si="358"/>
        <v>1.3278267374516873E-15</v>
      </c>
      <c r="AZ652" s="83">
        <f t="shared" ca="1" si="358"/>
        <v>1.3278267374516873E-15</v>
      </c>
      <c r="BA652" s="83">
        <f t="shared" ca="1" si="358"/>
        <v>1.3278267374516873E-15</v>
      </c>
      <c r="BB652" s="83">
        <f t="shared" ca="1" si="358"/>
        <v>1.3278267374516873E-15</v>
      </c>
      <c r="BC652" s="83">
        <f t="shared" ca="1" si="358"/>
        <v>1.3278267374516873E-15</v>
      </c>
      <c r="BD652" s="83">
        <f t="shared" ca="1" si="358"/>
        <v>1.3278267374516873E-15</v>
      </c>
      <c r="BE652" s="83">
        <f t="shared" ca="1" si="358"/>
        <v>1.3278267374516873E-15</v>
      </c>
      <c r="BF652" s="83">
        <f t="shared" ca="1" si="358"/>
        <v>1.3278267374516873E-15</v>
      </c>
      <c r="BG652" s="83">
        <f t="shared" ca="1" si="358"/>
        <v>1.3278267374516873E-15</v>
      </c>
      <c r="BH652" s="83">
        <f ca="1">BH651*$C652</f>
        <v>1.3278267374516873E-15</v>
      </c>
    </row>
    <row r="653" spans="1:61" x14ac:dyDescent="0.25">
      <c r="A653" s="200" t="s">
        <v>141</v>
      </c>
      <c r="B653" s="200"/>
      <c r="C653" s="147">
        <f>$C$99</f>
        <v>0.115</v>
      </c>
      <c r="G653" s="83">
        <f t="shared" ca="1" si="358"/>
        <v>6.5570528703296743E-2</v>
      </c>
      <c r="H653" s="83">
        <f t="shared" ca="1" si="358"/>
        <v>0.18603781378165862</v>
      </c>
      <c r="I653" s="83">
        <f t="shared" ca="1" si="358"/>
        <v>0.33361021841677213</v>
      </c>
      <c r="J653" s="83">
        <f t="shared" ca="1" si="358"/>
        <v>0.51803488645830875</v>
      </c>
      <c r="K653" s="83">
        <f t="shared" ca="1" si="358"/>
        <v>0.74774636602128552</v>
      </c>
      <c r="L653" s="83">
        <f t="shared" ca="1" si="358"/>
        <v>1.0683612055842622</v>
      </c>
      <c r="M653" s="83">
        <f t="shared" ca="1" si="358"/>
        <v>1.3783114051472389</v>
      </c>
      <c r="N653" s="83">
        <f t="shared" ca="1" si="358"/>
        <v>1.4805550447102156</v>
      </c>
      <c r="O653" s="83">
        <f t="shared" ca="1" si="358"/>
        <v>1.4304466842731924</v>
      </c>
      <c r="P653" s="83">
        <f t="shared" ca="1" si="358"/>
        <v>1.3803383238361691</v>
      </c>
      <c r="Q653" s="83">
        <f t="shared" ca="1" si="358"/>
        <v>1.3302299633991457</v>
      </c>
      <c r="R653" s="83">
        <f t="shared" ca="1" si="358"/>
        <v>1.2801216029621223</v>
      </c>
      <c r="S653" s="83">
        <f t="shared" ca="1" si="358"/>
        <v>1.2300132425250989</v>
      </c>
      <c r="T653" s="83">
        <f t="shared" ca="1" si="358"/>
        <v>1.1799048820880755</v>
      </c>
      <c r="U653" s="83">
        <f t="shared" ca="1" si="358"/>
        <v>1.1297965216510522</v>
      </c>
      <c r="V653" s="83">
        <f t="shared" ca="1" si="358"/>
        <v>1.079688161214029</v>
      </c>
      <c r="W653" s="83">
        <f t="shared" ca="1" si="358"/>
        <v>1.0295798007770054</v>
      </c>
      <c r="X653" s="83">
        <f t="shared" ca="1" si="358"/>
        <v>0.97947144033998224</v>
      </c>
      <c r="Y653" s="83">
        <f t="shared" ca="1" si="358"/>
        <v>0.92936307990295874</v>
      </c>
      <c r="Z653" s="83">
        <f t="shared" ca="1" si="358"/>
        <v>0.87925471946593536</v>
      </c>
      <c r="AA653" s="83">
        <f t="shared" ca="1" si="358"/>
        <v>0.82914635902891198</v>
      </c>
      <c r="AB653" s="83">
        <f t="shared" ca="1" si="358"/>
        <v>0.77903799859188883</v>
      </c>
      <c r="AC653" s="83">
        <f t="shared" ca="1" si="358"/>
        <v>0.72892963815486544</v>
      </c>
      <c r="AD653" s="83">
        <f t="shared" ca="1" si="358"/>
        <v>0.67882127771784229</v>
      </c>
      <c r="AE653" s="83">
        <f t="shared" ca="1" si="358"/>
        <v>0.62871291728081891</v>
      </c>
      <c r="AF653" s="83">
        <f t="shared" ca="1" si="358"/>
        <v>0.57860455684379575</v>
      </c>
      <c r="AG653" s="83">
        <f t="shared" ca="1" si="358"/>
        <v>0.52849619640677237</v>
      </c>
      <c r="AH653" s="83">
        <f t="shared" ca="1" si="358"/>
        <v>0.47838783596974921</v>
      </c>
      <c r="AI653" s="83">
        <f t="shared" ca="1" si="358"/>
        <v>0.42827947553272583</v>
      </c>
      <c r="AJ653" s="83">
        <f t="shared" ca="1" si="358"/>
        <v>0.37817111509570256</v>
      </c>
      <c r="AK653" s="83">
        <f t="shared" ca="1" si="358"/>
        <v>0.32806275465867918</v>
      </c>
      <c r="AL653" s="83">
        <f t="shared" ca="1" si="358"/>
        <v>0.27795439422165591</v>
      </c>
      <c r="AM653" s="83">
        <f t="shared" ca="1" si="358"/>
        <v>0.22784603378463261</v>
      </c>
      <c r="AN653" s="83">
        <f t="shared" ca="1" si="358"/>
        <v>0.17773767334760929</v>
      </c>
      <c r="AO653" s="83">
        <f t="shared" ca="1" si="358"/>
        <v>0.12762931291058602</v>
      </c>
      <c r="AP653" s="83">
        <f t="shared" ca="1" si="358"/>
        <v>7.7520952473562707E-2</v>
      </c>
      <c r="AQ653" s="83">
        <f t="shared" ca="1" si="358"/>
        <v>2.7412592036539403E-2</v>
      </c>
      <c r="AR653" s="83">
        <f t="shared" ca="1" si="358"/>
        <v>1.1792059090139535E-3</v>
      </c>
      <c r="AS653" s="83">
        <f t="shared" ca="1" si="358"/>
        <v>1.5270007480694405E-16</v>
      </c>
      <c r="AT653" s="83">
        <f t="shared" ca="1" si="358"/>
        <v>1.5270007480694405E-16</v>
      </c>
      <c r="AU653" s="83">
        <f t="shared" ca="1" si="358"/>
        <v>1.5270007480694405E-16</v>
      </c>
      <c r="AV653" s="83">
        <f t="shared" ca="1" si="358"/>
        <v>1.5270007480694405E-16</v>
      </c>
      <c r="AW653" s="83">
        <f t="shared" ca="1" si="358"/>
        <v>1.5270007480694405E-16</v>
      </c>
      <c r="AX653" s="83">
        <f t="shared" ca="1" si="358"/>
        <v>1.5270007480694405E-16</v>
      </c>
      <c r="AY653" s="83">
        <f t="shared" ca="1" si="358"/>
        <v>1.5270007480694405E-16</v>
      </c>
      <c r="AZ653" s="83">
        <f t="shared" ca="1" si="358"/>
        <v>1.5270007480694405E-16</v>
      </c>
      <c r="BA653" s="83">
        <f t="shared" ca="1" si="358"/>
        <v>1.5270007480694405E-16</v>
      </c>
      <c r="BB653" s="83">
        <f t="shared" ca="1" si="358"/>
        <v>1.5270007480694405E-16</v>
      </c>
      <c r="BC653" s="83">
        <f t="shared" ca="1" si="358"/>
        <v>1.5270007480694405E-16</v>
      </c>
      <c r="BD653" s="83">
        <f t="shared" ca="1" si="358"/>
        <v>1.5270007480694405E-16</v>
      </c>
      <c r="BE653" s="83">
        <f t="shared" ca="1" si="358"/>
        <v>1.5270007480694405E-16</v>
      </c>
      <c r="BF653" s="83">
        <f t="shared" ca="1" si="358"/>
        <v>1.5270007480694405E-16</v>
      </c>
      <c r="BG653" s="83">
        <f t="shared" ca="1" si="358"/>
        <v>1.5270007480694405E-16</v>
      </c>
      <c r="BH653" s="83">
        <f ca="1">BH652*$C653</f>
        <v>1.5270007480694405E-16</v>
      </c>
    </row>
    <row r="655" spans="1:61" x14ac:dyDescent="0.25">
      <c r="A655" s="196" t="str">
        <f>A$51</f>
        <v>Storm Hardening-EDG's and Offsite Power</v>
      </c>
      <c r="B655" s="196"/>
    </row>
    <row r="656" spans="1:61" x14ac:dyDescent="0.25">
      <c r="A656" s="197" t="s">
        <v>132</v>
      </c>
      <c r="B656" s="197"/>
      <c r="G656" s="171">
        <f>G$96</f>
        <v>0.95</v>
      </c>
      <c r="H656" s="171">
        <f t="shared" ref="H656:M656" si="359">H$96</f>
        <v>0.98</v>
      </c>
      <c r="I656" s="171">
        <f t="shared" si="359"/>
        <v>0.96</v>
      </c>
      <c r="J656" s="171">
        <f t="shared" si="359"/>
        <v>0.96</v>
      </c>
      <c r="K656" s="171">
        <f t="shared" si="359"/>
        <v>0.96</v>
      </c>
      <c r="L656" s="171">
        <f t="shared" si="359"/>
        <v>0.96</v>
      </c>
      <c r="M656" s="171">
        <f t="shared" si="359"/>
        <v>0.96</v>
      </c>
      <c r="N656" s="171"/>
    </row>
    <row r="657" spans="1:61" x14ac:dyDescent="0.25">
      <c r="A657" s="197" t="s">
        <v>109</v>
      </c>
      <c r="B657" s="197"/>
      <c r="D657" s="144">
        <f>SUM(G657:N657)</f>
        <v>23.783926215200001</v>
      </c>
      <c r="G657" s="144">
        <f>G$51*G656</f>
        <v>1.7691379559999998</v>
      </c>
      <c r="H657" s="144">
        <f t="shared" ref="H657:N657" si="360">H$51*H656</f>
        <v>3.3068552383999998</v>
      </c>
      <c r="I657" s="144">
        <f t="shared" si="360"/>
        <v>2.3879330208000003</v>
      </c>
      <c r="J657" s="144">
        <f t="shared" si="360"/>
        <v>3.84</v>
      </c>
      <c r="K657" s="144">
        <f t="shared" si="360"/>
        <v>4.8</v>
      </c>
      <c r="L657" s="144">
        <f t="shared" si="360"/>
        <v>2.88</v>
      </c>
      <c r="M657" s="144">
        <f t="shared" si="360"/>
        <v>4.8</v>
      </c>
      <c r="N657" s="144">
        <f t="shared" si="360"/>
        <v>0</v>
      </c>
    </row>
    <row r="658" spans="1:61" x14ac:dyDescent="0.25">
      <c r="A658" s="197" t="s">
        <v>110</v>
      </c>
      <c r="B658" s="197"/>
      <c r="G658" s="144">
        <f t="shared" ref="G658:N658" si="361">+F658+G657</f>
        <v>1.7691379559999998</v>
      </c>
      <c r="H658" s="144">
        <f t="shared" si="361"/>
        <v>5.0759931943999996</v>
      </c>
      <c r="I658" s="144">
        <f t="shared" si="361"/>
        <v>7.4639262151999999</v>
      </c>
      <c r="J658" s="144">
        <f t="shared" si="361"/>
        <v>11.303926215200001</v>
      </c>
      <c r="K658" s="144">
        <f t="shared" si="361"/>
        <v>16.103926215200001</v>
      </c>
      <c r="L658" s="144">
        <f t="shared" si="361"/>
        <v>18.9839262152</v>
      </c>
      <c r="M658" s="144">
        <f t="shared" si="361"/>
        <v>23.783926215200001</v>
      </c>
      <c r="N658" s="144">
        <f t="shared" si="361"/>
        <v>23.783926215200001</v>
      </c>
    </row>
    <row r="659" spans="1:61" x14ac:dyDescent="0.25">
      <c r="A659" s="197"/>
      <c r="B659" s="197"/>
    </row>
    <row r="660" spans="1:61" x14ac:dyDescent="0.25">
      <c r="A660" s="198" t="s">
        <v>111</v>
      </c>
      <c r="B660" s="198"/>
      <c r="G660" s="144">
        <f t="shared" ref="G660:BH660" si="362">F663</f>
        <v>0</v>
      </c>
      <c r="H660" s="144">
        <f t="shared" si="362"/>
        <v>1.7160638173199998</v>
      </c>
      <c r="I660" s="144">
        <f t="shared" si="362"/>
        <v>4.8706392598879988</v>
      </c>
      <c r="J660" s="144">
        <f t="shared" si="362"/>
        <v>7.0346544942319991</v>
      </c>
      <c r="K660" s="144">
        <f t="shared" si="362"/>
        <v>10.535536707775998</v>
      </c>
      <c r="L660" s="144">
        <f t="shared" si="362"/>
        <v>14.852418921319996</v>
      </c>
      <c r="M660" s="144">
        <f t="shared" si="362"/>
        <v>17.162901134863997</v>
      </c>
      <c r="N660" s="144">
        <f t="shared" si="362"/>
        <v>21.249383348407999</v>
      </c>
      <c r="O660" s="144">
        <f t="shared" si="362"/>
        <v>20.535865561952001</v>
      </c>
      <c r="P660" s="144">
        <f t="shared" si="362"/>
        <v>19.822347775496002</v>
      </c>
      <c r="Q660" s="144">
        <f t="shared" si="362"/>
        <v>19.108829989040004</v>
      </c>
      <c r="R660" s="144">
        <f t="shared" si="362"/>
        <v>18.395312202584005</v>
      </c>
      <c r="S660" s="144">
        <f t="shared" si="362"/>
        <v>17.681794416128007</v>
      </c>
      <c r="T660" s="144">
        <f t="shared" si="362"/>
        <v>16.968276629672008</v>
      </c>
      <c r="U660" s="144">
        <f t="shared" si="362"/>
        <v>16.25475884321601</v>
      </c>
      <c r="V660" s="144">
        <f t="shared" si="362"/>
        <v>15.541241056760009</v>
      </c>
      <c r="W660" s="144">
        <f t="shared" si="362"/>
        <v>14.827723270304009</v>
      </c>
      <c r="X660" s="144">
        <f t="shared" si="362"/>
        <v>14.114205483848009</v>
      </c>
      <c r="Y660" s="144">
        <f t="shared" si="362"/>
        <v>13.400687697392009</v>
      </c>
      <c r="Z660" s="144">
        <f t="shared" si="362"/>
        <v>12.687169910936008</v>
      </c>
      <c r="AA660" s="144">
        <f t="shared" si="362"/>
        <v>11.973652124480008</v>
      </c>
      <c r="AB660" s="144">
        <f t="shared" si="362"/>
        <v>11.260134338024008</v>
      </c>
      <c r="AC660" s="144">
        <f t="shared" si="362"/>
        <v>10.546616551568007</v>
      </c>
      <c r="AD660" s="144">
        <f t="shared" si="362"/>
        <v>9.8330987651120072</v>
      </c>
      <c r="AE660" s="144">
        <f t="shared" si="362"/>
        <v>9.1195809786560069</v>
      </c>
      <c r="AF660" s="144">
        <f t="shared" si="362"/>
        <v>8.4060631922000066</v>
      </c>
      <c r="AG660" s="144">
        <f t="shared" si="362"/>
        <v>7.6925454057440064</v>
      </c>
      <c r="AH660" s="144">
        <f t="shared" si="362"/>
        <v>6.9790276192880061</v>
      </c>
      <c r="AI660" s="144">
        <f t="shared" si="362"/>
        <v>6.2655098328320058</v>
      </c>
      <c r="AJ660" s="144">
        <f t="shared" si="362"/>
        <v>5.5519920463760055</v>
      </c>
      <c r="AK660" s="144">
        <f t="shared" si="362"/>
        <v>4.8384742599200052</v>
      </c>
      <c r="AL660" s="144">
        <f t="shared" si="362"/>
        <v>4.124956473464005</v>
      </c>
      <c r="AM660" s="144">
        <f t="shared" si="362"/>
        <v>3.4114386870080047</v>
      </c>
      <c r="AN660" s="144">
        <f t="shared" si="362"/>
        <v>2.6979209005520044</v>
      </c>
      <c r="AO660" s="144">
        <f t="shared" si="362"/>
        <v>1.9844031140960043</v>
      </c>
      <c r="AP660" s="144">
        <f t="shared" si="362"/>
        <v>1.2708853276400043</v>
      </c>
      <c r="AQ660" s="144">
        <f t="shared" si="362"/>
        <v>0.55736754118400422</v>
      </c>
      <c r="AR660" s="144">
        <f t="shared" si="362"/>
        <v>-6.4392935428259079E-15</v>
      </c>
      <c r="AS660" s="144">
        <f t="shared" si="362"/>
        <v>-6.4392935428259079E-15</v>
      </c>
      <c r="AT660" s="144">
        <f t="shared" si="362"/>
        <v>-6.4392935428259079E-15</v>
      </c>
      <c r="AU660" s="144">
        <f t="shared" si="362"/>
        <v>-6.4392935428259079E-15</v>
      </c>
      <c r="AV660" s="144">
        <f t="shared" si="362"/>
        <v>-6.4392935428259079E-15</v>
      </c>
      <c r="AW660" s="144">
        <f t="shared" si="362"/>
        <v>-6.4392935428259079E-15</v>
      </c>
      <c r="AX660" s="144">
        <f t="shared" si="362"/>
        <v>-6.4392935428259079E-15</v>
      </c>
      <c r="AY660" s="144">
        <f t="shared" si="362"/>
        <v>-6.4392935428259079E-15</v>
      </c>
      <c r="AZ660" s="144">
        <f t="shared" si="362"/>
        <v>-6.4392935428259079E-15</v>
      </c>
      <c r="BA660" s="144">
        <f t="shared" si="362"/>
        <v>-6.4392935428259079E-15</v>
      </c>
      <c r="BB660" s="144">
        <f t="shared" si="362"/>
        <v>-6.4392935428259079E-15</v>
      </c>
      <c r="BC660" s="144">
        <f t="shared" si="362"/>
        <v>-6.4392935428259079E-15</v>
      </c>
      <c r="BD660" s="144">
        <f t="shared" si="362"/>
        <v>-6.4392935428259079E-15</v>
      </c>
      <c r="BE660" s="144">
        <f t="shared" si="362"/>
        <v>-6.4392935428259079E-15</v>
      </c>
      <c r="BF660" s="144">
        <f t="shared" si="362"/>
        <v>-6.4392935428259079E-15</v>
      </c>
      <c r="BG660" s="144">
        <f t="shared" si="362"/>
        <v>-6.4392935428259079E-15</v>
      </c>
      <c r="BH660" s="144">
        <f t="shared" si="362"/>
        <v>-6.4392935428259079E-15</v>
      </c>
      <c r="BI660" s="144"/>
    </row>
    <row r="661" spans="1:61" x14ac:dyDescent="0.25">
      <c r="A661" s="198" t="s">
        <v>112</v>
      </c>
      <c r="B661" s="198"/>
      <c r="D661" s="144">
        <f>SUM(G661:N661)</f>
        <v>23.783926215200001</v>
      </c>
      <c r="E661" s="144"/>
      <c r="F661" s="144"/>
      <c r="G661" s="144">
        <f>G657</f>
        <v>1.7691379559999998</v>
      </c>
      <c r="H661" s="144">
        <f>H657</f>
        <v>3.3068552383999998</v>
      </c>
      <c r="I661" s="144">
        <f>I657</f>
        <v>2.3879330208000003</v>
      </c>
      <c r="J661" s="144">
        <f t="shared" ref="J661:BH661" si="363">J657</f>
        <v>3.84</v>
      </c>
      <c r="K661" s="144">
        <f t="shared" si="363"/>
        <v>4.8</v>
      </c>
      <c r="L661" s="144">
        <f t="shared" si="363"/>
        <v>2.88</v>
      </c>
      <c r="M661" s="144">
        <f t="shared" si="363"/>
        <v>4.8</v>
      </c>
      <c r="N661" s="144">
        <f t="shared" si="363"/>
        <v>0</v>
      </c>
      <c r="O661" s="144">
        <f t="shared" si="363"/>
        <v>0</v>
      </c>
      <c r="P661" s="144">
        <f t="shared" si="363"/>
        <v>0</v>
      </c>
      <c r="Q661" s="144">
        <f t="shared" si="363"/>
        <v>0</v>
      </c>
      <c r="R661" s="144">
        <f t="shared" si="363"/>
        <v>0</v>
      </c>
      <c r="S661" s="144">
        <f t="shared" si="363"/>
        <v>0</v>
      </c>
      <c r="T661" s="144">
        <f t="shared" si="363"/>
        <v>0</v>
      </c>
      <c r="U661" s="144">
        <f t="shared" si="363"/>
        <v>0</v>
      </c>
      <c r="V661" s="144">
        <f t="shared" si="363"/>
        <v>0</v>
      </c>
      <c r="W661" s="144">
        <f t="shared" si="363"/>
        <v>0</v>
      </c>
      <c r="X661" s="144">
        <f t="shared" si="363"/>
        <v>0</v>
      </c>
      <c r="Y661" s="144">
        <f t="shared" si="363"/>
        <v>0</v>
      </c>
      <c r="Z661" s="144">
        <f t="shared" si="363"/>
        <v>0</v>
      </c>
      <c r="AA661" s="144">
        <f t="shared" si="363"/>
        <v>0</v>
      </c>
      <c r="AB661" s="144">
        <f t="shared" si="363"/>
        <v>0</v>
      </c>
      <c r="AC661" s="144">
        <f t="shared" si="363"/>
        <v>0</v>
      </c>
      <c r="AD661" s="144">
        <f t="shared" si="363"/>
        <v>0</v>
      </c>
      <c r="AE661" s="144">
        <f t="shared" si="363"/>
        <v>0</v>
      </c>
      <c r="AF661" s="144">
        <f t="shared" si="363"/>
        <v>0</v>
      </c>
      <c r="AG661" s="144">
        <f t="shared" si="363"/>
        <v>0</v>
      </c>
      <c r="AH661" s="144">
        <f t="shared" si="363"/>
        <v>0</v>
      </c>
      <c r="AI661" s="144">
        <f t="shared" si="363"/>
        <v>0</v>
      </c>
      <c r="AJ661" s="144">
        <f t="shared" si="363"/>
        <v>0</v>
      </c>
      <c r="AK661" s="144">
        <f t="shared" si="363"/>
        <v>0</v>
      </c>
      <c r="AL661" s="144">
        <f t="shared" si="363"/>
        <v>0</v>
      </c>
      <c r="AM661" s="144">
        <f t="shared" si="363"/>
        <v>0</v>
      </c>
      <c r="AN661" s="144">
        <f t="shared" si="363"/>
        <v>0</v>
      </c>
      <c r="AO661" s="144">
        <f t="shared" si="363"/>
        <v>0</v>
      </c>
      <c r="AP661" s="144">
        <f t="shared" si="363"/>
        <v>0</v>
      </c>
      <c r="AQ661" s="144">
        <f t="shared" si="363"/>
        <v>0</v>
      </c>
      <c r="AR661" s="144">
        <f t="shared" si="363"/>
        <v>0</v>
      </c>
      <c r="AS661" s="144">
        <f t="shared" si="363"/>
        <v>0</v>
      </c>
      <c r="AT661" s="144">
        <f t="shared" si="363"/>
        <v>0</v>
      </c>
      <c r="AU661" s="144">
        <f t="shared" si="363"/>
        <v>0</v>
      </c>
      <c r="AV661" s="144">
        <f t="shared" si="363"/>
        <v>0</v>
      </c>
      <c r="AW661" s="144">
        <f t="shared" si="363"/>
        <v>0</v>
      </c>
      <c r="AX661" s="144">
        <f t="shared" si="363"/>
        <v>0</v>
      </c>
      <c r="AY661" s="144">
        <f t="shared" si="363"/>
        <v>0</v>
      </c>
      <c r="AZ661" s="144">
        <f t="shared" si="363"/>
        <v>0</v>
      </c>
      <c r="BA661" s="144">
        <f t="shared" si="363"/>
        <v>0</v>
      </c>
      <c r="BB661" s="144">
        <f t="shared" si="363"/>
        <v>0</v>
      </c>
      <c r="BC661" s="144">
        <f t="shared" si="363"/>
        <v>0</v>
      </c>
      <c r="BD661" s="144">
        <f t="shared" si="363"/>
        <v>0</v>
      </c>
      <c r="BE661" s="144">
        <f t="shared" si="363"/>
        <v>0</v>
      </c>
      <c r="BF661" s="144">
        <f t="shared" si="363"/>
        <v>0</v>
      </c>
      <c r="BG661" s="144">
        <f t="shared" si="363"/>
        <v>0</v>
      </c>
      <c r="BH661" s="144">
        <f t="shared" si="363"/>
        <v>0</v>
      </c>
      <c r="BI661" s="144"/>
    </row>
    <row r="662" spans="1:61" x14ac:dyDescent="0.25">
      <c r="A662" s="198" t="s">
        <v>113</v>
      </c>
      <c r="B662" s="198"/>
      <c r="C662" s="147">
        <f>C51</f>
        <v>0.03</v>
      </c>
      <c r="D662" s="144">
        <f>SUM(G662:BH662)</f>
        <v>-23.783926215200001</v>
      </c>
      <c r="G662" s="144">
        <f>MAX(-SUM($F657:G657)*$C662,-SUM($F657:G657)-SUM($E662:F662))</f>
        <v>-5.3074138679999994E-2</v>
      </c>
      <c r="H662" s="144">
        <f>MAX(-SUM($F657:H657)*$C662,-SUM($F657:H657)-SUM($E662:G662))</f>
        <v>-0.15227979583199999</v>
      </c>
      <c r="I662" s="144">
        <f>MAX(-SUM($F657:I657)*$C662,-SUM($F657:I657)-SUM($E662:H662))</f>
        <v>-0.223917786456</v>
      </c>
      <c r="J662" s="144">
        <f>MAX(-SUM($F657:J657)*$C662,-SUM($F657:J657)-SUM($E662:I662))</f>
        <v>-0.33911778645599999</v>
      </c>
      <c r="K662" s="144">
        <f>MAX(-SUM($F657:K657)*$C662,-SUM($F657:K657)-SUM($E662:J662))</f>
        <v>-0.48311778645600001</v>
      </c>
      <c r="L662" s="144">
        <f>MAX(-SUM($F657:L657)*$C662,-SUM($F657:L657)-SUM($E662:K662))</f>
        <v>-0.56951778645600004</v>
      </c>
      <c r="M662" s="144">
        <f>MAX(-SUM($F657:M657)*$C662,-SUM($F657:M657)-SUM($E662:L662))</f>
        <v>-0.71351778645600006</v>
      </c>
      <c r="N662" s="144">
        <f>MAX(-SUM($F657:N657)*$C662,-SUM($F657:N657)-SUM($E662:M662))</f>
        <v>-0.71351778645600006</v>
      </c>
      <c r="O662" s="144">
        <f>MAX(-SUM($F657:O657)*$C662,-SUM($F657:O657)-SUM($E662:N662))</f>
        <v>-0.71351778645600006</v>
      </c>
      <c r="P662" s="144">
        <f>MAX(-SUM($F657:P657)*$C662,-SUM($F657:P657)-SUM($E662:O662))</f>
        <v>-0.71351778645600006</v>
      </c>
      <c r="Q662" s="144">
        <f>MAX(-SUM($F657:Q657)*$C662,-SUM($F657:Q657)-SUM($E662:P662))</f>
        <v>-0.71351778645600006</v>
      </c>
      <c r="R662" s="144">
        <f>MAX(-SUM($F657:R657)*$C662,-SUM($F657:R657)-SUM($E662:Q662))</f>
        <v>-0.71351778645600006</v>
      </c>
      <c r="S662" s="144">
        <f>MAX(-SUM($F657:S657)*$C662,-SUM($F657:S657)-SUM($E662:R662))</f>
        <v>-0.71351778645600006</v>
      </c>
      <c r="T662" s="144">
        <f>MAX(-SUM($F657:T657)*$C662,-SUM($F657:T657)-SUM($E662:S662))</f>
        <v>-0.71351778645600006</v>
      </c>
      <c r="U662" s="144">
        <f>MAX(-SUM($F657:U657)*$C662,-SUM($F657:U657)-SUM($E662:T662))</f>
        <v>-0.71351778645600006</v>
      </c>
      <c r="V662" s="144">
        <f>MAX(-SUM($F657:V657)*$C662,-SUM($F657:V657)-SUM($E662:U662))</f>
        <v>-0.71351778645600006</v>
      </c>
      <c r="W662" s="144">
        <f>MAX(-SUM($F657:W657)*$C662,-SUM($F657:W657)-SUM($E662:V662))</f>
        <v>-0.71351778645600006</v>
      </c>
      <c r="X662" s="144">
        <f>MAX(-SUM($F657:X657)*$C662,-SUM($F657:X657)-SUM($E662:W662))</f>
        <v>-0.71351778645600006</v>
      </c>
      <c r="Y662" s="144">
        <f>MAX(-SUM($F657:Y657)*$C662,-SUM($F657:Y657)-SUM($E662:X662))</f>
        <v>-0.71351778645600006</v>
      </c>
      <c r="Z662" s="144">
        <f>MAX(-SUM($F657:Z657)*$C662,-SUM($F657:Z657)-SUM($E662:Y662))</f>
        <v>-0.71351778645600006</v>
      </c>
      <c r="AA662" s="144">
        <f>MAX(-SUM($F657:AA657)*$C662,-SUM($F657:AA657)-SUM($E662:Z662))</f>
        <v>-0.71351778645600006</v>
      </c>
      <c r="AB662" s="144">
        <f>MAX(-SUM($F657:AB657)*$C662,-SUM($F657:AB657)-SUM($E662:AA662))</f>
        <v>-0.71351778645600006</v>
      </c>
      <c r="AC662" s="144">
        <f>MAX(-SUM($F657:AC657)*$C662,-SUM($F657:AC657)-SUM($E662:AB662))</f>
        <v>-0.71351778645600006</v>
      </c>
      <c r="AD662" s="144">
        <f>MAX(-SUM($F657:AD657)*$C662,-SUM($F657:AD657)-SUM($E662:AC662))</f>
        <v>-0.71351778645600006</v>
      </c>
      <c r="AE662" s="144">
        <f>MAX(-SUM($F657:AE657)*$C662,-SUM($F657:AE657)-SUM($E662:AD662))</f>
        <v>-0.71351778645600006</v>
      </c>
      <c r="AF662" s="144">
        <f>MAX(-SUM($F657:AF657)*$C662,-SUM($F657:AF657)-SUM($E662:AE662))</f>
        <v>-0.71351778645600006</v>
      </c>
      <c r="AG662" s="144">
        <f>MAX(-SUM($F657:AG657)*$C662,-SUM($F657:AG657)-SUM($E662:AF662))</f>
        <v>-0.71351778645600006</v>
      </c>
      <c r="AH662" s="144">
        <f>MAX(-SUM($F657:AH657)*$C662,-SUM($F657:AH657)-SUM($E662:AG662))</f>
        <v>-0.71351778645600006</v>
      </c>
      <c r="AI662" s="144">
        <f>MAX(-SUM($F657:AI657)*$C662,-SUM($F657:AI657)-SUM($E662:AH662))</f>
        <v>-0.71351778645600006</v>
      </c>
      <c r="AJ662" s="144">
        <f>MAX(-SUM($F657:AJ657)*$C662,-SUM($F657:AJ657)-SUM($E662:AI662))</f>
        <v>-0.71351778645600006</v>
      </c>
      <c r="AK662" s="144">
        <f>MAX(-SUM($F657:AK657)*$C662,-SUM($F657:AK657)-SUM($E662:AJ662))</f>
        <v>-0.71351778645600006</v>
      </c>
      <c r="AL662" s="144">
        <f>MAX(-SUM($F657:AL657)*$C662,-SUM($F657:AL657)-SUM($E662:AK662))</f>
        <v>-0.71351778645600006</v>
      </c>
      <c r="AM662" s="144">
        <f>MAX(-SUM($F657:AM657)*$C662,-SUM($F657:AM657)-SUM($E662:AL662))</f>
        <v>-0.71351778645600006</v>
      </c>
      <c r="AN662" s="144">
        <f>MAX(-SUM($F657:AN657)*$C662,-SUM($F657:AN657)-SUM($E662:AM662))</f>
        <v>-0.71351778645600006</v>
      </c>
      <c r="AO662" s="144">
        <f>MAX(-SUM($F657:AO657)*$C662,-SUM($F657:AO657)-SUM($E662:AN662))</f>
        <v>-0.71351778645600006</v>
      </c>
      <c r="AP662" s="144">
        <f>MAX(-SUM($F657:AP657)*$C662,-SUM($F657:AP657)-SUM($E662:AO662))</f>
        <v>-0.71351778645600006</v>
      </c>
      <c r="AQ662" s="144">
        <f>MAX(-SUM($F657:AQ657)*$C662,-SUM($F657:AQ657)-SUM($E662:AP662))</f>
        <v>-0.55736754118401066</v>
      </c>
      <c r="AR662" s="144">
        <f>MAX(-SUM($F657:AR657)*$C662,-SUM($F657:AR657)-SUM($E662:AQ662))</f>
        <v>0</v>
      </c>
      <c r="AS662" s="144">
        <f>MAX(-SUM($F657:AS657)*$C662,-SUM($F657:AS657)-SUM($E662:AR662))</f>
        <v>0</v>
      </c>
      <c r="AT662" s="144">
        <f>MAX(-SUM($F657:AT657)*$C662,-SUM($F657:AT657)-SUM($E662:AS662))</f>
        <v>0</v>
      </c>
      <c r="AU662" s="144">
        <f>MAX(-SUM($F657:AU657)*$C662,-SUM($F657:AU657)-SUM($E662:AT662))</f>
        <v>0</v>
      </c>
      <c r="AV662" s="144">
        <f>MAX(-SUM($F657:AV657)*$C662,-SUM($F657:AV657)-SUM($E662:AU662))</f>
        <v>0</v>
      </c>
      <c r="AW662" s="144">
        <f>MAX(-SUM($F657:AW657)*$C662,-SUM($F657:AW657)-SUM($E662:AV662))</f>
        <v>0</v>
      </c>
      <c r="AX662" s="144">
        <f>MAX(-SUM($F657:AX657)*$C662,-SUM($F657:AX657)-SUM($E662:AW662))</f>
        <v>0</v>
      </c>
      <c r="AY662" s="144">
        <f>MAX(-SUM($F657:AY657)*$C662,-SUM($F657:AY657)-SUM($E662:AX662))</f>
        <v>0</v>
      </c>
      <c r="AZ662" s="144">
        <f>MAX(-SUM($F657:AZ657)*$C662,-SUM($F657:AZ657)-SUM($E662:AY662))</f>
        <v>0</v>
      </c>
      <c r="BA662" s="144">
        <f>MAX(-SUM($F657:BA657)*$C662,-SUM($F657:BA657)-SUM($E662:AZ662))</f>
        <v>0</v>
      </c>
      <c r="BB662" s="144">
        <f>MAX(-SUM($F657:BB657)*$C662,-SUM($F657:BB657)-SUM($E662:BA662))</f>
        <v>0</v>
      </c>
      <c r="BC662" s="144">
        <f>MAX(-SUM($F657:BC657)*$C662,-SUM($F657:BC657)-SUM($E662:BB662))</f>
        <v>0</v>
      </c>
      <c r="BD662" s="144">
        <f>MAX(-SUM($F657:BD657)*$C662,-SUM($F657:BD657)-SUM($E662:BC662))</f>
        <v>0</v>
      </c>
      <c r="BE662" s="144">
        <f>MAX(-SUM($F657:BE657)*$C662,-SUM($F657:BE657)-SUM($E662:BD662))</f>
        <v>0</v>
      </c>
      <c r="BF662" s="144">
        <f>MAX(-SUM($F657:BF657)*$C662,-SUM($F657:BF657)-SUM($E662:BE662))</f>
        <v>0</v>
      </c>
      <c r="BG662" s="144">
        <f>MAX(-SUM($F657:BG657)*$C662,-SUM($F657:BG657)-SUM($E662:BF662))</f>
        <v>0</v>
      </c>
      <c r="BH662" s="144">
        <f>MAX(-SUM($F657:BH657)*$C662,-SUM($F657:BH657)-SUM($E662:BG662))</f>
        <v>0</v>
      </c>
      <c r="BI662" s="144"/>
    </row>
    <row r="663" spans="1:61" x14ac:dyDescent="0.25">
      <c r="A663" s="199" t="s">
        <v>114</v>
      </c>
      <c r="B663" s="199"/>
      <c r="D663" s="92">
        <f>SUM(D660:D662)</f>
        <v>0</v>
      </c>
      <c r="G663" s="92">
        <f>SUM(G660:G662)</f>
        <v>1.7160638173199998</v>
      </c>
      <c r="H663" s="92">
        <f>SUM(H660:H662)</f>
        <v>4.8706392598879988</v>
      </c>
      <c r="I663" s="92">
        <f>SUM(I660:I662)</f>
        <v>7.0346544942319991</v>
      </c>
      <c r="J663" s="92">
        <f t="shared" ref="J663:BH663" si="364">SUM(J660:J662)</f>
        <v>10.535536707775998</v>
      </c>
      <c r="K663" s="92">
        <f t="shared" si="364"/>
        <v>14.852418921319996</v>
      </c>
      <c r="L663" s="92">
        <f t="shared" si="364"/>
        <v>17.162901134863997</v>
      </c>
      <c r="M663" s="92">
        <f t="shared" si="364"/>
        <v>21.249383348407999</v>
      </c>
      <c r="N663" s="92">
        <f t="shared" si="364"/>
        <v>20.535865561952001</v>
      </c>
      <c r="O663" s="92">
        <f t="shared" si="364"/>
        <v>19.822347775496002</v>
      </c>
      <c r="P663" s="92">
        <f t="shared" si="364"/>
        <v>19.108829989040004</v>
      </c>
      <c r="Q663" s="92">
        <f t="shared" si="364"/>
        <v>18.395312202584005</v>
      </c>
      <c r="R663" s="92">
        <f t="shared" si="364"/>
        <v>17.681794416128007</v>
      </c>
      <c r="S663" s="92">
        <f t="shared" si="364"/>
        <v>16.968276629672008</v>
      </c>
      <c r="T663" s="92">
        <f t="shared" si="364"/>
        <v>16.25475884321601</v>
      </c>
      <c r="U663" s="92">
        <f t="shared" si="364"/>
        <v>15.541241056760009</v>
      </c>
      <c r="V663" s="92">
        <f t="shared" si="364"/>
        <v>14.827723270304009</v>
      </c>
      <c r="W663" s="92">
        <f t="shared" si="364"/>
        <v>14.114205483848009</v>
      </c>
      <c r="X663" s="92">
        <f t="shared" si="364"/>
        <v>13.400687697392009</v>
      </c>
      <c r="Y663" s="92">
        <f t="shared" si="364"/>
        <v>12.687169910936008</v>
      </c>
      <c r="Z663" s="92">
        <f t="shared" si="364"/>
        <v>11.973652124480008</v>
      </c>
      <c r="AA663" s="92">
        <f t="shared" si="364"/>
        <v>11.260134338024008</v>
      </c>
      <c r="AB663" s="92">
        <f t="shared" si="364"/>
        <v>10.546616551568007</v>
      </c>
      <c r="AC663" s="92">
        <f t="shared" si="364"/>
        <v>9.8330987651120072</v>
      </c>
      <c r="AD663" s="92">
        <f t="shared" si="364"/>
        <v>9.1195809786560069</v>
      </c>
      <c r="AE663" s="92">
        <f t="shared" si="364"/>
        <v>8.4060631922000066</v>
      </c>
      <c r="AF663" s="92">
        <f t="shared" si="364"/>
        <v>7.6925454057440064</v>
      </c>
      <c r="AG663" s="92">
        <f t="shared" si="364"/>
        <v>6.9790276192880061</v>
      </c>
      <c r="AH663" s="92">
        <f t="shared" si="364"/>
        <v>6.2655098328320058</v>
      </c>
      <c r="AI663" s="92">
        <f t="shared" si="364"/>
        <v>5.5519920463760055</v>
      </c>
      <c r="AJ663" s="92">
        <f t="shared" si="364"/>
        <v>4.8384742599200052</v>
      </c>
      <c r="AK663" s="92">
        <f t="shared" si="364"/>
        <v>4.124956473464005</v>
      </c>
      <c r="AL663" s="92">
        <f t="shared" si="364"/>
        <v>3.4114386870080047</v>
      </c>
      <c r="AM663" s="92">
        <f t="shared" si="364"/>
        <v>2.6979209005520044</v>
      </c>
      <c r="AN663" s="92">
        <f t="shared" si="364"/>
        <v>1.9844031140960043</v>
      </c>
      <c r="AO663" s="92">
        <f t="shared" si="364"/>
        <v>1.2708853276400043</v>
      </c>
      <c r="AP663" s="92">
        <f t="shared" si="364"/>
        <v>0.55736754118400422</v>
      </c>
      <c r="AQ663" s="92">
        <f t="shared" si="364"/>
        <v>-6.4392935428259079E-15</v>
      </c>
      <c r="AR663" s="92">
        <f t="shared" si="364"/>
        <v>-6.4392935428259079E-15</v>
      </c>
      <c r="AS663" s="92">
        <f t="shared" si="364"/>
        <v>-6.4392935428259079E-15</v>
      </c>
      <c r="AT663" s="92">
        <f t="shared" si="364"/>
        <v>-6.4392935428259079E-15</v>
      </c>
      <c r="AU663" s="92">
        <f t="shared" si="364"/>
        <v>-6.4392935428259079E-15</v>
      </c>
      <c r="AV663" s="92">
        <f t="shared" si="364"/>
        <v>-6.4392935428259079E-15</v>
      </c>
      <c r="AW663" s="92">
        <f t="shared" si="364"/>
        <v>-6.4392935428259079E-15</v>
      </c>
      <c r="AX663" s="92">
        <f t="shared" si="364"/>
        <v>-6.4392935428259079E-15</v>
      </c>
      <c r="AY663" s="92">
        <f t="shared" si="364"/>
        <v>-6.4392935428259079E-15</v>
      </c>
      <c r="AZ663" s="92">
        <f t="shared" si="364"/>
        <v>-6.4392935428259079E-15</v>
      </c>
      <c r="BA663" s="92">
        <f t="shared" si="364"/>
        <v>-6.4392935428259079E-15</v>
      </c>
      <c r="BB663" s="92">
        <f t="shared" si="364"/>
        <v>-6.4392935428259079E-15</v>
      </c>
      <c r="BC663" s="92">
        <f t="shared" si="364"/>
        <v>-6.4392935428259079E-15</v>
      </c>
      <c r="BD663" s="92">
        <f t="shared" si="364"/>
        <v>-6.4392935428259079E-15</v>
      </c>
      <c r="BE663" s="92">
        <f t="shared" si="364"/>
        <v>-6.4392935428259079E-15</v>
      </c>
      <c r="BF663" s="92">
        <f t="shared" si="364"/>
        <v>-6.4392935428259079E-15</v>
      </c>
      <c r="BG663" s="92">
        <f t="shared" si="364"/>
        <v>-6.4392935428259079E-15</v>
      </c>
      <c r="BH663" s="92">
        <f t="shared" si="364"/>
        <v>-6.4392935428259079E-15</v>
      </c>
    </row>
    <row r="664" spans="1:61" x14ac:dyDescent="0.25">
      <c r="A664" s="197"/>
      <c r="B664" s="197"/>
    </row>
    <row r="665" spans="1:61" x14ac:dyDescent="0.25">
      <c r="A665" s="197" t="s">
        <v>115</v>
      </c>
      <c r="B665" s="197"/>
      <c r="G665" s="83">
        <f>G663</f>
        <v>1.7160638173199998</v>
      </c>
      <c r="H665" s="83">
        <f>H663</f>
        <v>4.8706392598879988</v>
      </c>
      <c r="I665" s="83">
        <f>I663</f>
        <v>7.0346544942319991</v>
      </c>
      <c r="J665" s="83">
        <f>J663</f>
        <v>10.535536707775998</v>
      </c>
      <c r="K665" s="83">
        <f t="shared" ref="K665:BH665" si="365">K663</f>
        <v>14.852418921319996</v>
      </c>
      <c r="L665" s="83">
        <f t="shared" si="365"/>
        <v>17.162901134863997</v>
      </c>
      <c r="M665" s="83">
        <f t="shared" si="365"/>
        <v>21.249383348407999</v>
      </c>
      <c r="N665" s="83">
        <f t="shared" si="365"/>
        <v>20.535865561952001</v>
      </c>
      <c r="O665" s="83">
        <f t="shared" si="365"/>
        <v>19.822347775496002</v>
      </c>
      <c r="P665" s="83">
        <f t="shared" si="365"/>
        <v>19.108829989040004</v>
      </c>
      <c r="Q665" s="83">
        <f t="shared" si="365"/>
        <v>18.395312202584005</v>
      </c>
      <c r="R665" s="83">
        <f t="shared" si="365"/>
        <v>17.681794416128007</v>
      </c>
      <c r="S665" s="83">
        <f t="shared" si="365"/>
        <v>16.968276629672008</v>
      </c>
      <c r="T665" s="83">
        <f t="shared" si="365"/>
        <v>16.25475884321601</v>
      </c>
      <c r="U665" s="83">
        <f t="shared" si="365"/>
        <v>15.541241056760009</v>
      </c>
      <c r="V665" s="83">
        <f t="shared" si="365"/>
        <v>14.827723270304009</v>
      </c>
      <c r="W665" s="83">
        <f t="shared" si="365"/>
        <v>14.114205483848009</v>
      </c>
      <c r="X665" s="83">
        <f t="shared" si="365"/>
        <v>13.400687697392009</v>
      </c>
      <c r="Y665" s="83">
        <f t="shared" si="365"/>
        <v>12.687169910936008</v>
      </c>
      <c r="Z665" s="83">
        <f t="shared" si="365"/>
        <v>11.973652124480008</v>
      </c>
      <c r="AA665" s="83">
        <f t="shared" si="365"/>
        <v>11.260134338024008</v>
      </c>
      <c r="AB665" s="83">
        <f t="shared" si="365"/>
        <v>10.546616551568007</v>
      </c>
      <c r="AC665" s="83">
        <f t="shared" si="365"/>
        <v>9.8330987651120072</v>
      </c>
      <c r="AD665" s="83">
        <f t="shared" si="365"/>
        <v>9.1195809786560069</v>
      </c>
      <c r="AE665" s="83">
        <f t="shared" si="365"/>
        <v>8.4060631922000066</v>
      </c>
      <c r="AF665" s="83">
        <f t="shared" si="365"/>
        <v>7.6925454057440064</v>
      </c>
      <c r="AG665" s="83">
        <f t="shared" si="365"/>
        <v>6.9790276192880061</v>
      </c>
      <c r="AH665" s="83">
        <f t="shared" si="365"/>
        <v>6.2655098328320058</v>
      </c>
      <c r="AI665" s="83">
        <f t="shared" si="365"/>
        <v>5.5519920463760055</v>
      </c>
      <c r="AJ665" s="83">
        <f t="shared" si="365"/>
        <v>4.8384742599200052</v>
      </c>
      <c r="AK665" s="83">
        <f t="shared" si="365"/>
        <v>4.124956473464005</v>
      </c>
      <c r="AL665" s="83">
        <f t="shared" si="365"/>
        <v>3.4114386870080047</v>
      </c>
      <c r="AM665" s="83">
        <f t="shared" si="365"/>
        <v>2.6979209005520044</v>
      </c>
      <c r="AN665" s="83">
        <f t="shared" si="365"/>
        <v>1.9844031140960043</v>
      </c>
      <c r="AO665" s="83">
        <f t="shared" si="365"/>
        <v>1.2708853276400043</v>
      </c>
      <c r="AP665" s="83">
        <f t="shared" si="365"/>
        <v>0.55736754118400422</v>
      </c>
      <c r="AQ665" s="83">
        <f t="shared" si="365"/>
        <v>-6.4392935428259079E-15</v>
      </c>
      <c r="AR665" s="83">
        <f t="shared" si="365"/>
        <v>-6.4392935428259079E-15</v>
      </c>
      <c r="AS665" s="83">
        <f t="shared" si="365"/>
        <v>-6.4392935428259079E-15</v>
      </c>
      <c r="AT665" s="83">
        <f t="shared" si="365"/>
        <v>-6.4392935428259079E-15</v>
      </c>
      <c r="AU665" s="83">
        <f t="shared" si="365"/>
        <v>-6.4392935428259079E-15</v>
      </c>
      <c r="AV665" s="83">
        <f t="shared" si="365"/>
        <v>-6.4392935428259079E-15</v>
      </c>
      <c r="AW665" s="83">
        <f t="shared" si="365"/>
        <v>-6.4392935428259079E-15</v>
      </c>
      <c r="AX665" s="83">
        <f t="shared" si="365"/>
        <v>-6.4392935428259079E-15</v>
      </c>
      <c r="AY665" s="83">
        <f t="shared" si="365"/>
        <v>-6.4392935428259079E-15</v>
      </c>
      <c r="AZ665" s="83">
        <f t="shared" si="365"/>
        <v>-6.4392935428259079E-15</v>
      </c>
      <c r="BA665" s="83">
        <f t="shared" si="365"/>
        <v>-6.4392935428259079E-15</v>
      </c>
      <c r="BB665" s="83">
        <f t="shared" si="365"/>
        <v>-6.4392935428259079E-15</v>
      </c>
      <c r="BC665" s="83">
        <f t="shared" si="365"/>
        <v>-6.4392935428259079E-15</v>
      </c>
      <c r="BD665" s="83">
        <f t="shared" si="365"/>
        <v>-6.4392935428259079E-15</v>
      </c>
      <c r="BE665" s="83">
        <f t="shared" si="365"/>
        <v>-6.4392935428259079E-15</v>
      </c>
      <c r="BF665" s="83">
        <f t="shared" si="365"/>
        <v>-6.4392935428259079E-15</v>
      </c>
      <c r="BG665" s="83">
        <f t="shared" si="365"/>
        <v>-6.4392935428259079E-15</v>
      </c>
      <c r="BH665" s="83">
        <f t="shared" si="365"/>
        <v>-6.4392935428259079E-15</v>
      </c>
    </row>
    <row r="666" spans="1:61" x14ac:dyDescent="0.25">
      <c r="A666" s="200" t="s">
        <v>133</v>
      </c>
      <c r="B666" s="200"/>
      <c r="C666" s="61">
        <f>$C$97</f>
        <v>2</v>
      </c>
      <c r="D666" s="189"/>
      <c r="G666" s="83">
        <f t="shared" ref="G666:BH666" ca="1" si="366">SUM(OFFSET(G665,0,0,1,-MIN($C666,G$91+1)))/$C666</f>
        <v>0.8580319086599999</v>
      </c>
      <c r="H666" s="83">
        <f t="shared" ca="1" si="366"/>
        <v>3.2933515386039991</v>
      </c>
      <c r="I666" s="83">
        <f t="shared" ca="1" si="366"/>
        <v>5.9526468770599994</v>
      </c>
      <c r="J666" s="83">
        <f t="shared" ca="1" si="366"/>
        <v>8.7850956010039987</v>
      </c>
      <c r="K666" s="83">
        <f t="shared" ca="1" si="366"/>
        <v>12.693977814547997</v>
      </c>
      <c r="L666" s="83">
        <f t="shared" ca="1" si="366"/>
        <v>16.007660028091998</v>
      </c>
      <c r="M666" s="83">
        <f t="shared" ca="1" si="366"/>
        <v>19.206142241635998</v>
      </c>
      <c r="N666" s="83">
        <f t="shared" ca="1" si="366"/>
        <v>20.892624455179998</v>
      </c>
      <c r="O666" s="83">
        <f t="shared" ca="1" si="366"/>
        <v>20.179106668724003</v>
      </c>
      <c r="P666" s="83">
        <f t="shared" ca="1" si="366"/>
        <v>19.465588882268001</v>
      </c>
      <c r="Q666" s="83">
        <f t="shared" ca="1" si="366"/>
        <v>18.752071095812006</v>
      </c>
      <c r="R666" s="83">
        <f t="shared" ca="1" si="366"/>
        <v>18.038553309356004</v>
      </c>
      <c r="S666" s="83">
        <f t="shared" ca="1" si="366"/>
        <v>17.325035522900009</v>
      </c>
      <c r="T666" s="83">
        <f t="shared" ca="1" si="366"/>
        <v>16.611517736444007</v>
      </c>
      <c r="U666" s="83">
        <f t="shared" ca="1" si="366"/>
        <v>15.897999949988009</v>
      </c>
      <c r="V666" s="83">
        <f t="shared" ca="1" si="366"/>
        <v>15.18448216353201</v>
      </c>
      <c r="W666" s="83">
        <f t="shared" ca="1" si="366"/>
        <v>14.470964377076008</v>
      </c>
      <c r="X666" s="83">
        <f t="shared" ca="1" si="366"/>
        <v>13.75744659062001</v>
      </c>
      <c r="Y666" s="83">
        <f t="shared" ca="1" si="366"/>
        <v>13.043928804164008</v>
      </c>
      <c r="Z666" s="83">
        <f t="shared" ca="1" si="366"/>
        <v>12.330411017708009</v>
      </c>
      <c r="AA666" s="83">
        <f t="shared" ca="1" si="366"/>
        <v>11.616893231252007</v>
      </c>
      <c r="AB666" s="83">
        <f t="shared" ca="1" si="366"/>
        <v>10.903375444796009</v>
      </c>
      <c r="AC666" s="83">
        <f t="shared" ca="1" si="366"/>
        <v>10.189857658340006</v>
      </c>
      <c r="AD666" s="83">
        <f t="shared" ca="1" si="366"/>
        <v>9.4763398718840079</v>
      </c>
      <c r="AE666" s="83">
        <f t="shared" ca="1" si="366"/>
        <v>8.7628220854280059</v>
      </c>
      <c r="AF666" s="83">
        <f t="shared" ca="1" si="366"/>
        <v>8.0493042989720074</v>
      </c>
      <c r="AG666" s="83">
        <f t="shared" ca="1" si="366"/>
        <v>7.3357865125160062</v>
      </c>
      <c r="AH666" s="83">
        <f t="shared" ca="1" si="366"/>
        <v>6.6222687260600059</v>
      </c>
      <c r="AI666" s="83">
        <f t="shared" ca="1" si="366"/>
        <v>5.9087509396040057</v>
      </c>
      <c r="AJ666" s="83">
        <f t="shared" ca="1" si="366"/>
        <v>5.1952331531480054</v>
      </c>
      <c r="AK666" s="83">
        <f t="shared" ca="1" si="366"/>
        <v>4.4817153666920051</v>
      </c>
      <c r="AL666" s="83">
        <f t="shared" ca="1" si="366"/>
        <v>3.7681975802360048</v>
      </c>
      <c r="AM666" s="83">
        <f t="shared" ca="1" si="366"/>
        <v>3.0546797937800045</v>
      </c>
      <c r="AN666" s="83">
        <f t="shared" ca="1" si="366"/>
        <v>2.3411620073240043</v>
      </c>
      <c r="AO666" s="83">
        <f t="shared" ca="1" si="366"/>
        <v>1.6276442208680044</v>
      </c>
      <c r="AP666" s="83">
        <f t="shared" ca="1" si="366"/>
        <v>0.91412643441200425</v>
      </c>
      <c r="AQ666" s="83">
        <f t="shared" ca="1" si="366"/>
        <v>0.27868377059199889</v>
      </c>
      <c r="AR666" s="83">
        <f t="shared" ca="1" si="366"/>
        <v>-6.4392935428259079E-15</v>
      </c>
      <c r="AS666" s="83">
        <f t="shared" ca="1" si="366"/>
        <v>-6.4392935428259079E-15</v>
      </c>
      <c r="AT666" s="83">
        <f t="shared" ca="1" si="366"/>
        <v>-6.4392935428259079E-15</v>
      </c>
      <c r="AU666" s="83">
        <f t="shared" ca="1" si="366"/>
        <v>-6.4392935428259079E-15</v>
      </c>
      <c r="AV666" s="83">
        <f t="shared" ca="1" si="366"/>
        <v>-6.4392935428259079E-15</v>
      </c>
      <c r="AW666" s="83">
        <f t="shared" ca="1" si="366"/>
        <v>-6.4392935428259079E-15</v>
      </c>
      <c r="AX666" s="83">
        <f t="shared" ca="1" si="366"/>
        <v>-6.4392935428259079E-15</v>
      </c>
      <c r="AY666" s="83">
        <f t="shared" ca="1" si="366"/>
        <v>-6.4392935428259079E-15</v>
      </c>
      <c r="AZ666" s="83">
        <f t="shared" ca="1" si="366"/>
        <v>-6.4392935428259079E-15</v>
      </c>
      <c r="BA666" s="83">
        <f t="shared" ca="1" si="366"/>
        <v>-6.4392935428259079E-15</v>
      </c>
      <c r="BB666" s="83">
        <f t="shared" ca="1" si="366"/>
        <v>-6.4392935428259079E-15</v>
      </c>
      <c r="BC666" s="83">
        <f t="shared" ca="1" si="366"/>
        <v>-6.4392935428259079E-15</v>
      </c>
      <c r="BD666" s="83">
        <f t="shared" ca="1" si="366"/>
        <v>-6.4392935428259079E-15</v>
      </c>
      <c r="BE666" s="83">
        <f t="shared" ca="1" si="366"/>
        <v>-6.4392935428259079E-15</v>
      </c>
      <c r="BF666" s="83">
        <f t="shared" ca="1" si="366"/>
        <v>-6.4392935428259079E-15</v>
      </c>
      <c r="BG666" s="83">
        <f t="shared" ca="1" si="366"/>
        <v>-6.4392935428259079E-15</v>
      </c>
      <c r="BH666" s="83">
        <f t="shared" ca="1" si="366"/>
        <v>-6.4392935428259079E-15</v>
      </c>
    </row>
    <row r="667" spans="1:61" x14ac:dyDescent="0.25">
      <c r="A667" s="200" t="s">
        <v>140</v>
      </c>
      <c r="B667" s="200"/>
      <c r="C667" s="147">
        <f>$C$98</f>
        <v>0.46</v>
      </c>
      <c r="G667" s="83">
        <f t="shared" ref="G667:BG668" ca="1" si="367">G666*$C667</f>
        <v>0.39469467798359997</v>
      </c>
      <c r="H667" s="83">
        <f t="shared" ca="1" si="367"/>
        <v>1.5149417077578395</v>
      </c>
      <c r="I667" s="83">
        <f t="shared" ca="1" si="367"/>
        <v>2.7382175634475998</v>
      </c>
      <c r="J667" s="83">
        <f t="shared" ca="1" si="367"/>
        <v>4.0411439764618393</v>
      </c>
      <c r="K667" s="83">
        <f t="shared" ca="1" si="367"/>
        <v>5.8392297946920788</v>
      </c>
      <c r="L667" s="83">
        <f t="shared" ca="1" si="367"/>
        <v>7.3635236129223189</v>
      </c>
      <c r="M667" s="83">
        <f t="shared" ca="1" si="367"/>
        <v>8.8348254311525594</v>
      </c>
      <c r="N667" s="83">
        <f t="shared" ca="1" si="367"/>
        <v>9.6106072493827988</v>
      </c>
      <c r="O667" s="83">
        <f t="shared" ca="1" si="367"/>
        <v>9.2823890676130425</v>
      </c>
      <c r="P667" s="83">
        <f t="shared" ca="1" si="367"/>
        <v>8.9541708858432809</v>
      </c>
      <c r="Q667" s="83">
        <f t="shared" ca="1" si="367"/>
        <v>8.6259527040735229</v>
      </c>
      <c r="R667" s="83">
        <f t="shared" ca="1" si="367"/>
        <v>8.2977345223037631</v>
      </c>
      <c r="S667" s="83">
        <f t="shared" ca="1" si="367"/>
        <v>7.969516340534005</v>
      </c>
      <c r="T667" s="83">
        <f t="shared" ca="1" si="367"/>
        <v>7.6412981587642435</v>
      </c>
      <c r="U667" s="83">
        <f t="shared" ca="1" si="367"/>
        <v>7.3130799769944845</v>
      </c>
      <c r="V667" s="83">
        <f t="shared" ca="1" si="367"/>
        <v>6.9848617952247247</v>
      </c>
      <c r="W667" s="83">
        <f t="shared" ca="1" si="367"/>
        <v>6.656643613454964</v>
      </c>
      <c r="X667" s="83">
        <f t="shared" ca="1" si="367"/>
        <v>6.3284254316852051</v>
      </c>
      <c r="Y667" s="83">
        <f t="shared" ca="1" si="367"/>
        <v>6.0002072499154435</v>
      </c>
      <c r="Z667" s="83">
        <f t="shared" ca="1" si="367"/>
        <v>5.6719890681456846</v>
      </c>
      <c r="AA667" s="83">
        <f t="shared" ca="1" si="367"/>
        <v>5.3437708863759239</v>
      </c>
      <c r="AB667" s="83">
        <f t="shared" ca="1" si="367"/>
        <v>5.0155527046061641</v>
      </c>
      <c r="AC667" s="83">
        <f t="shared" ca="1" si="367"/>
        <v>4.6873345228364034</v>
      </c>
      <c r="AD667" s="83">
        <f t="shared" ca="1" si="367"/>
        <v>4.3591163410666436</v>
      </c>
      <c r="AE667" s="83">
        <f t="shared" ca="1" si="367"/>
        <v>4.0308981592968829</v>
      </c>
      <c r="AF667" s="83">
        <f t="shared" ca="1" si="367"/>
        <v>3.7026799775271235</v>
      </c>
      <c r="AG667" s="83">
        <f t="shared" ca="1" si="367"/>
        <v>3.3744617957573628</v>
      </c>
      <c r="AH667" s="83">
        <f t="shared" ca="1" si="367"/>
        <v>3.046243613987603</v>
      </c>
      <c r="AI667" s="83">
        <f t="shared" ca="1" si="367"/>
        <v>2.7180254322178428</v>
      </c>
      <c r="AJ667" s="83">
        <f t="shared" ca="1" si="367"/>
        <v>2.3898072504480825</v>
      </c>
      <c r="AK667" s="83">
        <f t="shared" ca="1" si="367"/>
        <v>2.0615890686783223</v>
      </c>
      <c r="AL667" s="83">
        <f t="shared" ca="1" si="367"/>
        <v>1.7333708869085622</v>
      </c>
      <c r="AM667" s="83">
        <f t="shared" ca="1" si="367"/>
        <v>1.4051527051388022</v>
      </c>
      <c r="AN667" s="83">
        <f t="shared" ca="1" si="367"/>
        <v>1.0769345233690419</v>
      </c>
      <c r="AO667" s="83">
        <f t="shared" ca="1" si="367"/>
        <v>0.74871634159928202</v>
      </c>
      <c r="AP667" s="83">
        <f t="shared" ca="1" si="367"/>
        <v>0.42049815982952199</v>
      </c>
      <c r="AQ667" s="83">
        <f t="shared" ca="1" si="367"/>
        <v>0.12819453447231949</v>
      </c>
      <c r="AR667" s="83">
        <f t="shared" ca="1" si="367"/>
        <v>-2.9620750296999176E-15</v>
      </c>
      <c r="AS667" s="83">
        <f t="shared" ca="1" si="367"/>
        <v>-2.9620750296999176E-15</v>
      </c>
      <c r="AT667" s="83">
        <f t="shared" ca="1" si="367"/>
        <v>-2.9620750296999176E-15</v>
      </c>
      <c r="AU667" s="83">
        <f t="shared" ca="1" si="367"/>
        <v>-2.9620750296999176E-15</v>
      </c>
      <c r="AV667" s="83">
        <f t="shared" ca="1" si="367"/>
        <v>-2.9620750296999176E-15</v>
      </c>
      <c r="AW667" s="83">
        <f t="shared" ca="1" si="367"/>
        <v>-2.9620750296999176E-15</v>
      </c>
      <c r="AX667" s="83">
        <f t="shared" ca="1" si="367"/>
        <v>-2.9620750296999176E-15</v>
      </c>
      <c r="AY667" s="83">
        <f t="shared" ca="1" si="367"/>
        <v>-2.9620750296999176E-15</v>
      </c>
      <c r="AZ667" s="83">
        <f t="shared" ca="1" si="367"/>
        <v>-2.9620750296999176E-15</v>
      </c>
      <c r="BA667" s="83">
        <f t="shared" ca="1" si="367"/>
        <v>-2.9620750296999176E-15</v>
      </c>
      <c r="BB667" s="83">
        <f t="shared" ca="1" si="367"/>
        <v>-2.9620750296999176E-15</v>
      </c>
      <c r="BC667" s="83">
        <f t="shared" ca="1" si="367"/>
        <v>-2.9620750296999176E-15</v>
      </c>
      <c r="BD667" s="83">
        <f t="shared" ca="1" si="367"/>
        <v>-2.9620750296999176E-15</v>
      </c>
      <c r="BE667" s="83">
        <f t="shared" ca="1" si="367"/>
        <v>-2.9620750296999176E-15</v>
      </c>
      <c r="BF667" s="83">
        <f t="shared" ca="1" si="367"/>
        <v>-2.9620750296999176E-15</v>
      </c>
      <c r="BG667" s="83">
        <f t="shared" ca="1" si="367"/>
        <v>-2.9620750296999176E-15</v>
      </c>
      <c r="BH667" s="83">
        <f ca="1">BH666*$C667</f>
        <v>-2.9620750296999176E-15</v>
      </c>
    </row>
    <row r="668" spans="1:61" x14ac:dyDescent="0.25">
      <c r="A668" s="200" t="s">
        <v>141</v>
      </c>
      <c r="B668" s="200"/>
      <c r="C668" s="147">
        <f>$C$99</f>
        <v>0.115</v>
      </c>
      <c r="G668" s="83">
        <f t="shared" ca="1" si="367"/>
        <v>4.5389887968113996E-2</v>
      </c>
      <c r="H668" s="83">
        <f t="shared" ca="1" si="367"/>
        <v>0.17421829639215156</v>
      </c>
      <c r="I668" s="83">
        <f t="shared" ca="1" si="367"/>
        <v>0.314895019796474</v>
      </c>
      <c r="J668" s="83">
        <f t="shared" ca="1" si="367"/>
        <v>0.46473155729311155</v>
      </c>
      <c r="K668" s="83">
        <f t="shared" ca="1" si="367"/>
        <v>0.67151142638958905</v>
      </c>
      <c r="L668" s="83">
        <f t="shared" ca="1" si="367"/>
        <v>0.84680521548606669</v>
      </c>
      <c r="M668" s="83">
        <f t="shared" ca="1" si="367"/>
        <v>1.0160049245825444</v>
      </c>
      <c r="N668" s="83">
        <f t="shared" ca="1" si="367"/>
        <v>1.105219833679022</v>
      </c>
      <c r="O668" s="83">
        <f t="shared" ca="1" si="367"/>
        <v>1.0674747427755</v>
      </c>
      <c r="P668" s="83">
        <f t="shared" ca="1" si="367"/>
        <v>1.0297296518719774</v>
      </c>
      <c r="Q668" s="83">
        <f t="shared" ca="1" si="367"/>
        <v>0.99198456096845522</v>
      </c>
      <c r="R668" s="83">
        <f t="shared" ca="1" si="367"/>
        <v>0.95423947006493282</v>
      </c>
      <c r="S668" s="83">
        <f t="shared" ca="1" si="367"/>
        <v>0.91649437916141063</v>
      </c>
      <c r="T668" s="83">
        <f t="shared" ca="1" si="367"/>
        <v>0.87874928825788801</v>
      </c>
      <c r="U668" s="83">
        <f t="shared" ca="1" si="367"/>
        <v>0.84100419735436571</v>
      </c>
      <c r="V668" s="83">
        <f t="shared" ca="1" si="367"/>
        <v>0.80325910645084342</v>
      </c>
      <c r="W668" s="83">
        <f t="shared" ca="1" si="367"/>
        <v>0.7655140155473209</v>
      </c>
      <c r="X668" s="83">
        <f t="shared" ca="1" si="367"/>
        <v>0.72776892464379861</v>
      </c>
      <c r="Y668" s="83">
        <f t="shared" ca="1" si="367"/>
        <v>0.69002383374027598</v>
      </c>
      <c r="Z668" s="83">
        <f t="shared" ca="1" si="367"/>
        <v>0.6522787428367538</v>
      </c>
      <c r="AA668" s="83">
        <f t="shared" ca="1" si="367"/>
        <v>0.61453365193323128</v>
      </c>
      <c r="AB668" s="83">
        <f t="shared" ca="1" si="367"/>
        <v>0.57678856102970888</v>
      </c>
      <c r="AC668" s="83">
        <f t="shared" ca="1" si="367"/>
        <v>0.53904347012618636</v>
      </c>
      <c r="AD668" s="83">
        <f t="shared" ca="1" si="367"/>
        <v>0.50129837922266407</v>
      </c>
      <c r="AE668" s="83">
        <f t="shared" ca="1" si="367"/>
        <v>0.46355328831914155</v>
      </c>
      <c r="AF668" s="83">
        <f t="shared" ca="1" si="367"/>
        <v>0.42580819741561921</v>
      </c>
      <c r="AG668" s="83">
        <f t="shared" ca="1" si="367"/>
        <v>0.38806310651209674</v>
      </c>
      <c r="AH668" s="83">
        <f t="shared" ca="1" si="367"/>
        <v>0.35031801560857434</v>
      </c>
      <c r="AI668" s="83">
        <f t="shared" ca="1" si="367"/>
        <v>0.31257292470505194</v>
      </c>
      <c r="AJ668" s="83">
        <f t="shared" ca="1" si="367"/>
        <v>0.27482783380152948</v>
      </c>
      <c r="AK668" s="83">
        <f t="shared" ca="1" si="367"/>
        <v>0.23708274289800707</v>
      </c>
      <c r="AL668" s="83">
        <f t="shared" ca="1" si="367"/>
        <v>0.19933765199448467</v>
      </c>
      <c r="AM668" s="83">
        <f t="shared" ca="1" si="367"/>
        <v>0.16159256109096226</v>
      </c>
      <c r="AN668" s="83">
        <f t="shared" ca="1" si="367"/>
        <v>0.12384747018743983</v>
      </c>
      <c r="AO668" s="83">
        <f t="shared" ca="1" si="367"/>
        <v>8.6102379283917438E-2</v>
      </c>
      <c r="AP668" s="83">
        <f t="shared" ca="1" si="367"/>
        <v>4.8357288380395033E-2</v>
      </c>
      <c r="AQ668" s="83">
        <f t="shared" ca="1" si="367"/>
        <v>1.4742371464316742E-2</v>
      </c>
      <c r="AR668" s="83">
        <f t="shared" ca="1" si="367"/>
        <v>-3.4063862841549053E-16</v>
      </c>
      <c r="AS668" s="83">
        <f t="shared" ca="1" si="367"/>
        <v>-3.4063862841549053E-16</v>
      </c>
      <c r="AT668" s="83">
        <f t="shared" ca="1" si="367"/>
        <v>-3.4063862841549053E-16</v>
      </c>
      <c r="AU668" s="83">
        <f t="shared" ca="1" si="367"/>
        <v>-3.4063862841549053E-16</v>
      </c>
      <c r="AV668" s="83">
        <f t="shared" ca="1" si="367"/>
        <v>-3.4063862841549053E-16</v>
      </c>
      <c r="AW668" s="83">
        <f t="shared" ca="1" si="367"/>
        <v>-3.4063862841549053E-16</v>
      </c>
      <c r="AX668" s="83">
        <f t="shared" ca="1" si="367"/>
        <v>-3.4063862841549053E-16</v>
      </c>
      <c r="AY668" s="83">
        <f t="shared" ca="1" si="367"/>
        <v>-3.4063862841549053E-16</v>
      </c>
      <c r="AZ668" s="83">
        <f t="shared" ca="1" si="367"/>
        <v>-3.4063862841549053E-16</v>
      </c>
      <c r="BA668" s="83">
        <f t="shared" ca="1" si="367"/>
        <v>-3.4063862841549053E-16</v>
      </c>
      <c r="BB668" s="83">
        <f t="shared" ca="1" si="367"/>
        <v>-3.4063862841549053E-16</v>
      </c>
      <c r="BC668" s="83">
        <f t="shared" ca="1" si="367"/>
        <v>-3.4063862841549053E-16</v>
      </c>
      <c r="BD668" s="83">
        <f t="shared" ca="1" si="367"/>
        <v>-3.4063862841549053E-16</v>
      </c>
      <c r="BE668" s="83">
        <f t="shared" ca="1" si="367"/>
        <v>-3.4063862841549053E-16</v>
      </c>
      <c r="BF668" s="83">
        <f t="shared" ca="1" si="367"/>
        <v>-3.4063862841549053E-16</v>
      </c>
      <c r="BG668" s="83">
        <f t="shared" ca="1" si="367"/>
        <v>-3.4063862841549053E-16</v>
      </c>
      <c r="BH668" s="83">
        <f ca="1">BH667*$C668</f>
        <v>-3.4063862841549053E-16</v>
      </c>
    </row>
    <row r="670" spans="1:61" x14ac:dyDescent="0.25">
      <c r="A670" s="196" t="str">
        <f>A$52</f>
        <v>Projects</v>
      </c>
      <c r="B670" s="196"/>
    </row>
    <row r="671" spans="1:61" x14ac:dyDescent="0.25">
      <c r="A671" s="197" t="s">
        <v>132</v>
      </c>
      <c r="B671" s="197"/>
      <c r="G671" s="171">
        <f>G$96</f>
        <v>0.95</v>
      </c>
      <c r="H671" s="171">
        <f t="shared" ref="H671:M671" si="368">H$96</f>
        <v>0.98</v>
      </c>
      <c r="I671" s="171">
        <f t="shared" si="368"/>
        <v>0.96</v>
      </c>
      <c r="J671" s="171">
        <f t="shared" si="368"/>
        <v>0.96</v>
      </c>
      <c r="K671" s="171">
        <f t="shared" si="368"/>
        <v>0.96</v>
      </c>
      <c r="L671" s="171">
        <f t="shared" si="368"/>
        <v>0.96</v>
      </c>
      <c r="M671" s="171">
        <f t="shared" si="368"/>
        <v>0.96</v>
      </c>
      <c r="N671" s="171"/>
    </row>
    <row r="672" spans="1:61" x14ac:dyDescent="0.25">
      <c r="A672" s="197" t="s">
        <v>109</v>
      </c>
      <c r="B672" s="197"/>
      <c r="D672" s="144">
        <f>SUM(G672:N672)</f>
        <v>289.95351430149998</v>
      </c>
      <c r="G672" s="144">
        <f>G$52*G671</f>
        <v>21.669633522499996</v>
      </c>
      <c r="H672" s="144">
        <f t="shared" ref="H672:N672" si="369">H$52*H671</f>
        <v>25.091543434999995</v>
      </c>
      <c r="I672" s="144">
        <f t="shared" si="369"/>
        <v>14.712337344</v>
      </c>
      <c r="J672" s="144">
        <f t="shared" si="369"/>
        <v>39.36</v>
      </c>
      <c r="K672" s="144">
        <f t="shared" si="369"/>
        <v>41.28</v>
      </c>
      <c r="L672" s="144">
        <f t="shared" si="369"/>
        <v>64.319999999999993</v>
      </c>
      <c r="M672" s="144">
        <f t="shared" si="369"/>
        <v>83.52</v>
      </c>
      <c r="N672" s="144">
        <f t="shared" si="369"/>
        <v>0</v>
      </c>
    </row>
    <row r="673" spans="1:61" x14ac:dyDescent="0.25">
      <c r="A673" s="197" t="s">
        <v>110</v>
      </c>
      <c r="B673" s="197"/>
      <c r="G673" s="144">
        <f t="shared" ref="G673:N673" si="370">+F673+G672</f>
        <v>21.669633522499996</v>
      </c>
      <c r="H673" s="144">
        <f t="shared" si="370"/>
        <v>46.761176957499991</v>
      </c>
      <c r="I673" s="144">
        <f t="shared" si="370"/>
        <v>61.473514301499989</v>
      </c>
      <c r="J673" s="144">
        <f t="shared" si="370"/>
        <v>100.83351430149999</v>
      </c>
      <c r="K673" s="144">
        <f t="shared" si="370"/>
        <v>142.1135143015</v>
      </c>
      <c r="L673" s="144">
        <f t="shared" si="370"/>
        <v>206.4335143015</v>
      </c>
      <c r="M673" s="144">
        <f t="shared" si="370"/>
        <v>289.95351430149998</v>
      </c>
      <c r="N673" s="144">
        <f t="shared" si="370"/>
        <v>289.95351430149998</v>
      </c>
    </row>
    <row r="674" spans="1:61" x14ac:dyDescent="0.25">
      <c r="A674" s="197"/>
      <c r="B674" s="197"/>
    </row>
    <row r="675" spans="1:61" x14ac:dyDescent="0.25">
      <c r="A675" s="198" t="s">
        <v>111</v>
      </c>
      <c r="B675" s="198"/>
      <c r="G675" s="144">
        <f t="shared" ref="G675:BH675" si="371">F678</f>
        <v>0</v>
      </c>
      <c r="H675" s="144">
        <f t="shared" si="371"/>
        <v>21.019544516824997</v>
      </c>
      <c r="I675" s="144">
        <f t="shared" si="371"/>
        <v>44.708252643099989</v>
      </c>
      <c r="J675" s="144">
        <f t="shared" si="371"/>
        <v>57.57638455805499</v>
      </c>
      <c r="K675" s="144">
        <f t="shared" si="371"/>
        <v>93.911379129009987</v>
      </c>
      <c r="L675" s="144">
        <f t="shared" si="371"/>
        <v>130.92797369996498</v>
      </c>
      <c r="M675" s="144">
        <f t="shared" si="371"/>
        <v>189.05496827091997</v>
      </c>
      <c r="N675" s="144">
        <f t="shared" si="371"/>
        <v>263.87636284187494</v>
      </c>
      <c r="O675" s="144">
        <f t="shared" si="371"/>
        <v>255.17775741282995</v>
      </c>
      <c r="P675" s="144">
        <f t="shared" si="371"/>
        <v>246.47915198378496</v>
      </c>
      <c r="Q675" s="144">
        <f t="shared" si="371"/>
        <v>237.78054655473997</v>
      </c>
      <c r="R675" s="144">
        <f t="shared" si="371"/>
        <v>229.08194112569498</v>
      </c>
      <c r="S675" s="144">
        <f t="shared" si="371"/>
        <v>220.38333569664999</v>
      </c>
      <c r="T675" s="144">
        <f t="shared" si="371"/>
        <v>211.684730267605</v>
      </c>
      <c r="U675" s="144">
        <f t="shared" si="371"/>
        <v>202.98612483856002</v>
      </c>
      <c r="V675" s="144">
        <f t="shared" si="371"/>
        <v>194.28751940951503</v>
      </c>
      <c r="W675" s="144">
        <f t="shared" si="371"/>
        <v>185.58891398047004</v>
      </c>
      <c r="X675" s="144">
        <f t="shared" si="371"/>
        <v>176.89030855142505</v>
      </c>
      <c r="Y675" s="144">
        <f t="shared" si="371"/>
        <v>168.19170312238006</v>
      </c>
      <c r="Z675" s="144">
        <f t="shared" si="371"/>
        <v>159.49309769333507</v>
      </c>
      <c r="AA675" s="144">
        <f t="shared" si="371"/>
        <v>150.79449226429008</v>
      </c>
      <c r="AB675" s="144">
        <f t="shared" si="371"/>
        <v>142.0958868352451</v>
      </c>
      <c r="AC675" s="144">
        <f t="shared" si="371"/>
        <v>133.39728140620011</v>
      </c>
      <c r="AD675" s="144">
        <f t="shared" si="371"/>
        <v>124.6986759771551</v>
      </c>
      <c r="AE675" s="144">
        <f t="shared" si="371"/>
        <v>116.0000705481101</v>
      </c>
      <c r="AF675" s="144">
        <f t="shared" si="371"/>
        <v>107.3014651190651</v>
      </c>
      <c r="AG675" s="144">
        <f t="shared" si="371"/>
        <v>98.602859690020097</v>
      </c>
      <c r="AH675" s="144">
        <f t="shared" si="371"/>
        <v>89.904254260975094</v>
      </c>
      <c r="AI675" s="144">
        <f t="shared" si="371"/>
        <v>81.205648831930091</v>
      </c>
      <c r="AJ675" s="144">
        <f t="shared" si="371"/>
        <v>72.507043402885088</v>
      </c>
      <c r="AK675" s="144">
        <f t="shared" si="371"/>
        <v>63.808437973840086</v>
      </c>
      <c r="AL675" s="144">
        <f t="shared" si="371"/>
        <v>55.109832544795083</v>
      </c>
      <c r="AM675" s="144">
        <f t="shared" si="371"/>
        <v>46.41122711575008</v>
      </c>
      <c r="AN675" s="144">
        <f t="shared" si="371"/>
        <v>37.712621686705077</v>
      </c>
      <c r="AO675" s="144">
        <f t="shared" si="371"/>
        <v>29.014016257660078</v>
      </c>
      <c r="AP675" s="144">
        <f t="shared" si="371"/>
        <v>20.315410828615079</v>
      </c>
      <c r="AQ675" s="144">
        <f t="shared" si="371"/>
        <v>11.61680539957008</v>
      </c>
      <c r="AR675" s="144">
        <f t="shared" si="371"/>
        <v>2.9181999705250803</v>
      </c>
      <c r="AS675" s="144">
        <f t="shared" si="371"/>
        <v>2.8421709430404007E-14</v>
      </c>
      <c r="AT675" s="144">
        <f t="shared" si="371"/>
        <v>2.8421709430404007E-14</v>
      </c>
      <c r="AU675" s="144">
        <f t="shared" si="371"/>
        <v>2.8421709430404007E-14</v>
      </c>
      <c r="AV675" s="144">
        <f t="shared" si="371"/>
        <v>2.8421709430404007E-14</v>
      </c>
      <c r="AW675" s="144">
        <f t="shared" si="371"/>
        <v>2.8421709430404007E-14</v>
      </c>
      <c r="AX675" s="144">
        <f t="shared" si="371"/>
        <v>2.8421709430404007E-14</v>
      </c>
      <c r="AY675" s="144">
        <f t="shared" si="371"/>
        <v>2.8421709430404007E-14</v>
      </c>
      <c r="AZ675" s="144">
        <f t="shared" si="371"/>
        <v>2.8421709430404007E-14</v>
      </c>
      <c r="BA675" s="144">
        <f t="shared" si="371"/>
        <v>2.8421709430404007E-14</v>
      </c>
      <c r="BB675" s="144">
        <f t="shared" si="371"/>
        <v>2.8421709430404007E-14</v>
      </c>
      <c r="BC675" s="144">
        <f t="shared" si="371"/>
        <v>2.8421709430404007E-14</v>
      </c>
      <c r="BD675" s="144">
        <f t="shared" si="371"/>
        <v>2.8421709430404007E-14</v>
      </c>
      <c r="BE675" s="144">
        <f t="shared" si="371"/>
        <v>2.8421709430404007E-14</v>
      </c>
      <c r="BF675" s="144">
        <f t="shared" si="371"/>
        <v>2.8421709430404007E-14</v>
      </c>
      <c r="BG675" s="144">
        <f t="shared" si="371"/>
        <v>2.8421709430404007E-14</v>
      </c>
      <c r="BH675" s="144">
        <f t="shared" si="371"/>
        <v>2.8421709430404007E-14</v>
      </c>
      <c r="BI675" s="144"/>
    </row>
    <row r="676" spans="1:61" x14ac:dyDescent="0.25">
      <c r="A676" s="198" t="s">
        <v>112</v>
      </c>
      <c r="B676" s="198"/>
      <c r="D676" s="144">
        <f>SUM(G676:N676)</f>
        <v>289.95351430149998</v>
      </c>
      <c r="E676" s="144"/>
      <c r="F676" s="144"/>
      <c r="G676" s="144">
        <f>G672</f>
        <v>21.669633522499996</v>
      </c>
      <c r="H676" s="144">
        <f>H672</f>
        <v>25.091543434999995</v>
      </c>
      <c r="I676" s="144">
        <f>I672</f>
        <v>14.712337344</v>
      </c>
      <c r="J676" s="144">
        <f t="shared" ref="J676:BH676" si="372">J672</f>
        <v>39.36</v>
      </c>
      <c r="K676" s="144">
        <f t="shared" si="372"/>
        <v>41.28</v>
      </c>
      <c r="L676" s="144">
        <f t="shared" si="372"/>
        <v>64.319999999999993</v>
      </c>
      <c r="M676" s="144">
        <f t="shared" si="372"/>
        <v>83.52</v>
      </c>
      <c r="N676" s="144">
        <f t="shared" si="372"/>
        <v>0</v>
      </c>
      <c r="O676" s="144">
        <f t="shared" si="372"/>
        <v>0</v>
      </c>
      <c r="P676" s="144">
        <f t="shared" si="372"/>
        <v>0</v>
      </c>
      <c r="Q676" s="144">
        <f t="shared" si="372"/>
        <v>0</v>
      </c>
      <c r="R676" s="144">
        <f t="shared" si="372"/>
        <v>0</v>
      </c>
      <c r="S676" s="144">
        <f t="shared" si="372"/>
        <v>0</v>
      </c>
      <c r="T676" s="144">
        <f t="shared" si="372"/>
        <v>0</v>
      </c>
      <c r="U676" s="144">
        <f t="shared" si="372"/>
        <v>0</v>
      </c>
      <c r="V676" s="144">
        <f t="shared" si="372"/>
        <v>0</v>
      </c>
      <c r="W676" s="144">
        <f t="shared" si="372"/>
        <v>0</v>
      </c>
      <c r="X676" s="144">
        <f t="shared" si="372"/>
        <v>0</v>
      </c>
      <c r="Y676" s="144">
        <f t="shared" si="372"/>
        <v>0</v>
      </c>
      <c r="Z676" s="144">
        <f t="shared" si="372"/>
        <v>0</v>
      </c>
      <c r="AA676" s="144">
        <f t="shared" si="372"/>
        <v>0</v>
      </c>
      <c r="AB676" s="144">
        <f t="shared" si="372"/>
        <v>0</v>
      </c>
      <c r="AC676" s="144">
        <f t="shared" si="372"/>
        <v>0</v>
      </c>
      <c r="AD676" s="144">
        <f t="shared" si="372"/>
        <v>0</v>
      </c>
      <c r="AE676" s="144">
        <f t="shared" si="372"/>
        <v>0</v>
      </c>
      <c r="AF676" s="144">
        <f t="shared" si="372"/>
        <v>0</v>
      </c>
      <c r="AG676" s="144">
        <f t="shared" si="372"/>
        <v>0</v>
      </c>
      <c r="AH676" s="144">
        <f t="shared" si="372"/>
        <v>0</v>
      </c>
      <c r="AI676" s="144">
        <f t="shared" si="372"/>
        <v>0</v>
      </c>
      <c r="AJ676" s="144">
        <f t="shared" si="372"/>
        <v>0</v>
      </c>
      <c r="AK676" s="144">
        <f t="shared" si="372"/>
        <v>0</v>
      </c>
      <c r="AL676" s="144">
        <f t="shared" si="372"/>
        <v>0</v>
      </c>
      <c r="AM676" s="144">
        <f t="shared" si="372"/>
        <v>0</v>
      </c>
      <c r="AN676" s="144">
        <f t="shared" si="372"/>
        <v>0</v>
      </c>
      <c r="AO676" s="144">
        <f t="shared" si="372"/>
        <v>0</v>
      </c>
      <c r="AP676" s="144">
        <f t="shared" si="372"/>
        <v>0</v>
      </c>
      <c r="AQ676" s="144">
        <f t="shared" si="372"/>
        <v>0</v>
      </c>
      <c r="AR676" s="144">
        <f t="shared" si="372"/>
        <v>0</v>
      </c>
      <c r="AS676" s="144">
        <f t="shared" si="372"/>
        <v>0</v>
      </c>
      <c r="AT676" s="144">
        <f t="shared" si="372"/>
        <v>0</v>
      </c>
      <c r="AU676" s="144">
        <f t="shared" si="372"/>
        <v>0</v>
      </c>
      <c r="AV676" s="144">
        <f t="shared" si="372"/>
        <v>0</v>
      </c>
      <c r="AW676" s="144">
        <f t="shared" si="372"/>
        <v>0</v>
      </c>
      <c r="AX676" s="144">
        <f t="shared" si="372"/>
        <v>0</v>
      </c>
      <c r="AY676" s="144">
        <f t="shared" si="372"/>
        <v>0</v>
      </c>
      <c r="AZ676" s="144">
        <f t="shared" si="372"/>
        <v>0</v>
      </c>
      <c r="BA676" s="144">
        <f t="shared" si="372"/>
        <v>0</v>
      </c>
      <c r="BB676" s="144">
        <f t="shared" si="372"/>
        <v>0</v>
      </c>
      <c r="BC676" s="144">
        <f t="shared" si="372"/>
        <v>0</v>
      </c>
      <c r="BD676" s="144">
        <f t="shared" si="372"/>
        <v>0</v>
      </c>
      <c r="BE676" s="144">
        <f t="shared" si="372"/>
        <v>0</v>
      </c>
      <c r="BF676" s="144">
        <f t="shared" si="372"/>
        <v>0</v>
      </c>
      <c r="BG676" s="144">
        <f t="shared" si="372"/>
        <v>0</v>
      </c>
      <c r="BH676" s="144">
        <f t="shared" si="372"/>
        <v>0</v>
      </c>
      <c r="BI676" s="144"/>
    </row>
    <row r="677" spans="1:61" x14ac:dyDescent="0.25">
      <c r="A677" s="198" t="s">
        <v>113</v>
      </c>
      <c r="B677" s="198"/>
      <c r="C677" s="147">
        <f>C52</f>
        <v>0.03</v>
      </c>
      <c r="D677" s="144">
        <f>SUM(G677:BH677)</f>
        <v>-289.95351430149998</v>
      </c>
      <c r="G677" s="144">
        <f>MAX(-SUM($F672:G672)*$C677,-SUM($F672:G672)-SUM($E677:F677))</f>
        <v>-0.65008900567499983</v>
      </c>
      <c r="H677" s="144">
        <f>MAX(-SUM($F672:H672)*$C677,-SUM($F672:H672)-SUM($E677:G677))</f>
        <v>-1.4028353087249996</v>
      </c>
      <c r="I677" s="144">
        <f>MAX(-SUM($F672:I672)*$C677,-SUM($F672:I672)-SUM($E677:H677))</f>
        <v>-1.8442054290449996</v>
      </c>
      <c r="J677" s="144">
        <f>MAX(-SUM($F672:J672)*$C677,-SUM($F672:J672)-SUM($E677:I677))</f>
        <v>-3.0250054290449997</v>
      </c>
      <c r="K677" s="144">
        <f>MAX(-SUM($F672:K672)*$C677,-SUM($F672:K672)-SUM($E677:J677))</f>
        <v>-4.2634054290450001</v>
      </c>
      <c r="L677" s="144">
        <f>MAX(-SUM($F672:L672)*$C677,-SUM($F672:L672)-SUM($E677:K677))</f>
        <v>-6.1930054290449998</v>
      </c>
      <c r="M677" s="144">
        <f>MAX(-SUM($F672:M672)*$C677,-SUM($F672:M672)-SUM($E677:L677))</f>
        <v>-8.6986054290449992</v>
      </c>
      <c r="N677" s="144">
        <f>MAX(-SUM($F672:N672)*$C677,-SUM($F672:N672)-SUM($E677:M677))</f>
        <v>-8.6986054290449992</v>
      </c>
      <c r="O677" s="144">
        <f>MAX(-SUM($F672:O672)*$C677,-SUM($F672:O672)-SUM($E677:N677))</f>
        <v>-8.6986054290449992</v>
      </c>
      <c r="P677" s="144">
        <f>MAX(-SUM($F672:P672)*$C677,-SUM($F672:P672)-SUM($E677:O677))</f>
        <v>-8.6986054290449992</v>
      </c>
      <c r="Q677" s="144">
        <f>MAX(-SUM($F672:Q672)*$C677,-SUM($F672:Q672)-SUM($E677:P677))</f>
        <v>-8.6986054290449992</v>
      </c>
      <c r="R677" s="144">
        <f>MAX(-SUM($F672:R672)*$C677,-SUM($F672:R672)-SUM($E677:Q677))</f>
        <v>-8.6986054290449992</v>
      </c>
      <c r="S677" s="144">
        <f>MAX(-SUM($F672:S672)*$C677,-SUM($F672:S672)-SUM($E677:R677))</f>
        <v>-8.6986054290449992</v>
      </c>
      <c r="T677" s="144">
        <f>MAX(-SUM($F672:T672)*$C677,-SUM($F672:T672)-SUM($E677:S677))</f>
        <v>-8.6986054290449992</v>
      </c>
      <c r="U677" s="144">
        <f>MAX(-SUM($F672:U672)*$C677,-SUM($F672:U672)-SUM($E677:T677))</f>
        <v>-8.6986054290449992</v>
      </c>
      <c r="V677" s="144">
        <f>MAX(-SUM($F672:V672)*$C677,-SUM($F672:V672)-SUM($E677:U677))</f>
        <v>-8.6986054290449992</v>
      </c>
      <c r="W677" s="144">
        <f>MAX(-SUM($F672:W672)*$C677,-SUM($F672:W672)-SUM($E677:V677))</f>
        <v>-8.6986054290449992</v>
      </c>
      <c r="X677" s="144">
        <f>MAX(-SUM($F672:X672)*$C677,-SUM($F672:X672)-SUM($E677:W677))</f>
        <v>-8.6986054290449992</v>
      </c>
      <c r="Y677" s="144">
        <f>MAX(-SUM($F672:Y672)*$C677,-SUM($F672:Y672)-SUM($E677:X677))</f>
        <v>-8.6986054290449992</v>
      </c>
      <c r="Z677" s="144">
        <f>MAX(-SUM($F672:Z672)*$C677,-SUM($F672:Z672)-SUM($E677:Y677))</f>
        <v>-8.6986054290449992</v>
      </c>
      <c r="AA677" s="144">
        <f>MAX(-SUM($F672:AA672)*$C677,-SUM($F672:AA672)-SUM($E677:Z677))</f>
        <v>-8.6986054290449992</v>
      </c>
      <c r="AB677" s="144">
        <f>MAX(-SUM($F672:AB672)*$C677,-SUM($F672:AB672)-SUM($E677:AA677))</f>
        <v>-8.6986054290449992</v>
      </c>
      <c r="AC677" s="144">
        <f>MAX(-SUM($F672:AC672)*$C677,-SUM($F672:AC672)-SUM($E677:AB677))</f>
        <v>-8.6986054290449992</v>
      </c>
      <c r="AD677" s="144">
        <f>MAX(-SUM($F672:AD672)*$C677,-SUM($F672:AD672)-SUM($E677:AC677))</f>
        <v>-8.6986054290449992</v>
      </c>
      <c r="AE677" s="144">
        <f>MAX(-SUM($F672:AE672)*$C677,-SUM($F672:AE672)-SUM($E677:AD677))</f>
        <v>-8.6986054290449992</v>
      </c>
      <c r="AF677" s="144">
        <f>MAX(-SUM($F672:AF672)*$C677,-SUM($F672:AF672)-SUM($E677:AE677))</f>
        <v>-8.6986054290449992</v>
      </c>
      <c r="AG677" s="144">
        <f>MAX(-SUM($F672:AG672)*$C677,-SUM($F672:AG672)-SUM($E677:AF677))</f>
        <v>-8.6986054290449992</v>
      </c>
      <c r="AH677" s="144">
        <f>MAX(-SUM($F672:AH672)*$C677,-SUM($F672:AH672)-SUM($E677:AG677))</f>
        <v>-8.6986054290449992</v>
      </c>
      <c r="AI677" s="144">
        <f>MAX(-SUM($F672:AI672)*$C677,-SUM($F672:AI672)-SUM($E677:AH677))</f>
        <v>-8.6986054290449992</v>
      </c>
      <c r="AJ677" s="144">
        <f>MAX(-SUM($F672:AJ672)*$C677,-SUM($F672:AJ672)-SUM($E677:AI677))</f>
        <v>-8.6986054290449992</v>
      </c>
      <c r="AK677" s="144">
        <f>MAX(-SUM($F672:AK672)*$C677,-SUM($F672:AK672)-SUM($E677:AJ677))</f>
        <v>-8.6986054290449992</v>
      </c>
      <c r="AL677" s="144">
        <f>MAX(-SUM($F672:AL672)*$C677,-SUM($F672:AL672)-SUM($E677:AK677))</f>
        <v>-8.6986054290449992</v>
      </c>
      <c r="AM677" s="144">
        <f>MAX(-SUM($F672:AM672)*$C677,-SUM($F672:AM672)-SUM($E677:AL677))</f>
        <v>-8.6986054290449992</v>
      </c>
      <c r="AN677" s="144">
        <f>MAX(-SUM($F672:AN672)*$C677,-SUM($F672:AN672)-SUM($E677:AM677))</f>
        <v>-8.6986054290449992</v>
      </c>
      <c r="AO677" s="144">
        <f>MAX(-SUM($F672:AO672)*$C677,-SUM($F672:AO672)-SUM($E677:AN677))</f>
        <v>-8.6986054290449992</v>
      </c>
      <c r="AP677" s="144">
        <f>MAX(-SUM($F672:AP672)*$C677,-SUM($F672:AP672)-SUM($E677:AO677))</f>
        <v>-8.6986054290449992</v>
      </c>
      <c r="AQ677" s="144">
        <f>MAX(-SUM($F672:AQ672)*$C677,-SUM($F672:AQ672)-SUM($E677:AP677))</f>
        <v>-8.6986054290449992</v>
      </c>
      <c r="AR677" s="144">
        <f>MAX(-SUM($F672:AR672)*$C677,-SUM($F672:AR672)-SUM($E677:AQ677))</f>
        <v>-2.9181999705250519</v>
      </c>
      <c r="AS677" s="144">
        <f>MAX(-SUM($F672:AS672)*$C677,-SUM($F672:AS672)-SUM($E677:AR677))</f>
        <v>0</v>
      </c>
      <c r="AT677" s="144">
        <f>MAX(-SUM($F672:AT672)*$C677,-SUM($F672:AT672)-SUM($E677:AS677))</f>
        <v>0</v>
      </c>
      <c r="AU677" s="144">
        <f>MAX(-SUM($F672:AU672)*$C677,-SUM($F672:AU672)-SUM($E677:AT677))</f>
        <v>0</v>
      </c>
      <c r="AV677" s="144">
        <f>MAX(-SUM($F672:AV672)*$C677,-SUM($F672:AV672)-SUM($E677:AU677))</f>
        <v>0</v>
      </c>
      <c r="AW677" s="144">
        <f>MAX(-SUM($F672:AW672)*$C677,-SUM($F672:AW672)-SUM($E677:AV677))</f>
        <v>0</v>
      </c>
      <c r="AX677" s="144">
        <f>MAX(-SUM($F672:AX672)*$C677,-SUM($F672:AX672)-SUM($E677:AW677))</f>
        <v>0</v>
      </c>
      <c r="AY677" s="144">
        <f>MAX(-SUM($F672:AY672)*$C677,-SUM($F672:AY672)-SUM($E677:AX677))</f>
        <v>0</v>
      </c>
      <c r="AZ677" s="144">
        <f>MAX(-SUM($F672:AZ672)*$C677,-SUM($F672:AZ672)-SUM($E677:AY677))</f>
        <v>0</v>
      </c>
      <c r="BA677" s="144">
        <f>MAX(-SUM($F672:BA672)*$C677,-SUM($F672:BA672)-SUM($E677:AZ677))</f>
        <v>0</v>
      </c>
      <c r="BB677" s="144">
        <f>MAX(-SUM($F672:BB672)*$C677,-SUM($F672:BB672)-SUM($E677:BA677))</f>
        <v>0</v>
      </c>
      <c r="BC677" s="144">
        <f>MAX(-SUM($F672:BC672)*$C677,-SUM($F672:BC672)-SUM($E677:BB677))</f>
        <v>0</v>
      </c>
      <c r="BD677" s="144">
        <f>MAX(-SUM($F672:BD672)*$C677,-SUM($F672:BD672)-SUM($E677:BC677))</f>
        <v>0</v>
      </c>
      <c r="BE677" s="144">
        <f>MAX(-SUM($F672:BE672)*$C677,-SUM($F672:BE672)-SUM($E677:BD677))</f>
        <v>0</v>
      </c>
      <c r="BF677" s="144">
        <f>MAX(-SUM($F672:BF672)*$C677,-SUM($F672:BF672)-SUM($E677:BE677))</f>
        <v>0</v>
      </c>
      <c r="BG677" s="144">
        <f>MAX(-SUM($F672:BG672)*$C677,-SUM($F672:BG672)-SUM($E677:BF677))</f>
        <v>0</v>
      </c>
      <c r="BH677" s="144">
        <f>MAX(-SUM($F672:BH672)*$C677,-SUM($F672:BH672)-SUM($E677:BG677))</f>
        <v>0</v>
      </c>
      <c r="BI677" s="144"/>
    </row>
    <row r="678" spans="1:61" x14ac:dyDescent="0.25">
      <c r="A678" s="199" t="s">
        <v>114</v>
      </c>
      <c r="B678" s="199"/>
      <c r="D678" s="92">
        <f>SUM(D675:D677)</f>
        <v>0</v>
      </c>
      <c r="G678" s="92">
        <f>SUM(G675:G677)</f>
        <v>21.019544516824997</v>
      </c>
      <c r="H678" s="92">
        <f>SUM(H675:H677)</f>
        <v>44.708252643099989</v>
      </c>
      <c r="I678" s="92">
        <f>SUM(I675:I677)</f>
        <v>57.57638455805499</v>
      </c>
      <c r="J678" s="92">
        <f t="shared" ref="J678:BH678" si="373">SUM(J675:J677)</f>
        <v>93.911379129009987</v>
      </c>
      <c r="K678" s="92">
        <f t="shared" si="373"/>
        <v>130.92797369996498</v>
      </c>
      <c r="L678" s="92">
        <f t="shared" si="373"/>
        <v>189.05496827091997</v>
      </c>
      <c r="M678" s="92">
        <f t="shared" si="373"/>
        <v>263.87636284187494</v>
      </c>
      <c r="N678" s="92">
        <f t="shared" si="373"/>
        <v>255.17775741282995</v>
      </c>
      <c r="O678" s="92">
        <f t="shared" si="373"/>
        <v>246.47915198378496</v>
      </c>
      <c r="P678" s="92">
        <f t="shared" si="373"/>
        <v>237.78054655473997</v>
      </c>
      <c r="Q678" s="92">
        <f t="shared" si="373"/>
        <v>229.08194112569498</v>
      </c>
      <c r="R678" s="92">
        <f t="shared" si="373"/>
        <v>220.38333569664999</v>
      </c>
      <c r="S678" s="92">
        <f t="shared" si="373"/>
        <v>211.684730267605</v>
      </c>
      <c r="T678" s="92">
        <f t="shared" si="373"/>
        <v>202.98612483856002</v>
      </c>
      <c r="U678" s="92">
        <f t="shared" si="373"/>
        <v>194.28751940951503</v>
      </c>
      <c r="V678" s="92">
        <f t="shared" si="373"/>
        <v>185.58891398047004</v>
      </c>
      <c r="W678" s="92">
        <f t="shared" si="373"/>
        <v>176.89030855142505</v>
      </c>
      <c r="X678" s="92">
        <f t="shared" si="373"/>
        <v>168.19170312238006</v>
      </c>
      <c r="Y678" s="92">
        <f t="shared" si="373"/>
        <v>159.49309769333507</v>
      </c>
      <c r="Z678" s="92">
        <f t="shared" si="373"/>
        <v>150.79449226429008</v>
      </c>
      <c r="AA678" s="92">
        <f t="shared" si="373"/>
        <v>142.0958868352451</v>
      </c>
      <c r="AB678" s="92">
        <f t="shared" si="373"/>
        <v>133.39728140620011</v>
      </c>
      <c r="AC678" s="92">
        <f t="shared" si="373"/>
        <v>124.6986759771551</v>
      </c>
      <c r="AD678" s="92">
        <f t="shared" si="373"/>
        <v>116.0000705481101</v>
      </c>
      <c r="AE678" s="92">
        <f t="shared" si="373"/>
        <v>107.3014651190651</v>
      </c>
      <c r="AF678" s="92">
        <f t="shared" si="373"/>
        <v>98.602859690020097</v>
      </c>
      <c r="AG678" s="92">
        <f t="shared" si="373"/>
        <v>89.904254260975094</v>
      </c>
      <c r="AH678" s="92">
        <f t="shared" si="373"/>
        <v>81.205648831930091</v>
      </c>
      <c r="AI678" s="92">
        <f t="shared" si="373"/>
        <v>72.507043402885088</v>
      </c>
      <c r="AJ678" s="92">
        <f t="shared" si="373"/>
        <v>63.808437973840086</v>
      </c>
      <c r="AK678" s="92">
        <f t="shared" si="373"/>
        <v>55.109832544795083</v>
      </c>
      <c r="AL678" s="92">
        <f t="shared" si="373"/>
        <v>46.41122711575008</v>
      </c>
      <c r="AM678" s="92">
        <f t="shared" si="373"/>
        <v>37.712621686705077</v>
      </c>
      <c r="AN678" s="92">
        <f t="shared" si="373"/>
        <v>29.014016257660078</v>
      </c>
      <c r="AO678" s="92">
        <f t="shared" si="373"/>
        <v>20.315410828615079</v>
      </c>
      <c r="AP678" s="92">
        <f t="shared" si="373"/>
        <v>11.61680539957008</v>
      </c>
      <c r="AQ678" s="92">
        <f t="shared" si="373"/>
        <v>2.9181999705250803</v>
      </c>
      <c r="AR678" s="92">
        <f t="shared" si="373"/>
        <v>2.8421709430404007E-14</v>
      </c>
      <c r="AS678" s="92">
        <f t="shared" si="373"/>
        <v>2.8421709430404007E-14</v>
      </c>
      <c r="AT678" s="92">
        <f t="shared" si="373"/>
        <v>2.8421709430404007E-14</v>
      </c>
      <c r="AU678" s="92">
        <f t="shared" si="373"/>
        <v>2.8421709430404007E-14</v>
      </c>
      <c r="AV678" s="92">
        <f t="shared" si="373"/>
        <v>2.8421709430404007E-14</v>
      </c>
      <c r="AW678" s="92">
        <f t="shared" si="373"/>
        <v>2.8421709430404007E-14</v>
      </c>
      <c r="AX678" s="92">
        <f t="shared" si="373"/>
        <v>2.8421709430404007E-14</v>
      </c>
      <c r="AY678" s="92">
        <f t="shared" si="373"/>
        <v>2.8421709430404007E-14</v>
      </c>
      <c r="AZ678" s="92">
        <f t="shared" si="373"/>
        <v>2.8421709430404007E-14</v>
      </c>
      <c r="BA678" s="92">
        <f t="shared" si="373"/>
        <v>2.8421709430404007E-14</v>
      </c>
      <c r="BB678" s="92">
        <f t="shared" si="373"/>
        <v>2.8421709430404007E-14</v>
      </c>
      <c r="BC678" s="92">
        <f t="shared" si="373"/>
        <v>2.8421709430404007E-14</v>
      </c>
      <c r="BD678" s="92">
        <f t="shared" si="373"/>
        <v>2.8421709430404007E-14</v>
      </c>
      <c r="BE678" s="92">
        <f t="shared" si="373"/>
        <v>2.8421709430404007E-14</v>
      </c>
      <c r="BF678" s="92">
        <f t="shared" si="373"/>
        <v>2.8421709430404007E-14</v>
      </c>
      <c r="BG678" s="92">
        <f t="shared" si="373"/>
        <v>2.8421709430404007E-14</v>
      </c>
      <c r="BH678" s="92">
        <f t="shared" si="373"/>
        <v>2.8421709430404007E-14</v>
      </c>
    </row>
    <row r="679" spans="1:61" x14ac:dyDescent="0.25">
      <c r="A679" s="197"/>
      <c r="B679" s="197"/>
    </row>
    <row r="680" spans="1:61" x14ac:dyDescent="0.25">
      <c r="A680" s="197" t="s">
        <v>115</v>
      </c>
      <c r="B680" s="197"/>
      <c r="G680" s="83">
        <f>G678</f>
        <v>21.019544516824997</v>
      </c>
      <c r="H680" s="83">
        <f>H678</f>
        <v>44.708252643099989</v>
      </c>
      <c r="I680" s="83">
        <f>I678</f>
        <v>57.57638455805499</v>
      </c>
      <c r="J680" s="83">
        <f>J678</f>
        <v>93.911379129009987</v>
      </c>
      <c r="K680" s="83">
        <f t="shared" ref="K680:BH680" si="374">K678</f>
        <v>130.92797369996498</v>
      </c>
      <c r="L680" s="83">
        <f t="shared" si="374"/>
        <v>189.05496827091997</v>
      </c>
      <c r="M680" s="83">
        <f t="shared" si="374"/>
        <v>263.87636284187494</v>
      </c>
      <c r="N680" s="83">
        <f t="shared" si="374"/>
        <v>255.17775741282995</v>
      </c>
      <c r="O680" s="83">
        <f t="shared" si="374"/>
        <v>246.47915198378496</v>
      </c>
      <c r="P680" s="83">
        <f t="shared" si="374"/>
        <v>237.78054655473997</v>
      </c>
      <c r="Q680" s="83">
        <f t="shared" si="374"/>
        <v>229.08194112569498</v>
      </c>
      <c r="R680" s="83">
        <f t="shared" si="374"/>
        <v>220.38333569664999</v>
      </c>
      <c r="S680" s="83">
        <f t="shared" si="374"/>
        <v>211.684730267605</v>
      </c>
      <c r="T680" s="83">
        <f t="shared" si="374"/>
        <v>202.98612483856002</v>
      </c>
      <c r="U680" s="83">
        <f t="shared" si="374"/>
        <v>194.28751940951503</v>
      </c>
      <c r="V680" s="83">
        <f t="shared" si="374"/>
        <v>185.58891398047004</v>
      </c>
      <c r="W680" s="83">
        <f t="shared" si="374"/>
        <v>176.89030855142505</v>
      </c>
      <c r="X680" s="83">
        <f t="shared" si="374"/>
        <v>168.19170312238006</v>
      </c>
      <c r="Y680" s="83">
        <f t="shared" si="374"/>
        <v>159.49309769333507</v>
      </c>
      <c r="Z680" s="83">
        <f t="shared" si="374"/>
        <v>150.79449226429008</v>
      </c>
      <c r="AA680" s="83">
        <f t="shared" si="374"/>
        <v>142.0958868352451</v>
      </c>
      <c r="AB680" s="83">
        <f t="shared" si="374"/>
        <v>133.39728140620011</v>
      </c>
      <c r="AC680" s="83">
        <f t="shared" si="374"/>
        <v>124.6986759771551</v>
      </c>
      <c r="AD680" s="83">
        <f t="shared" si="374"/>
        <v>116.0000705481101</v>
      </c>
      <c r="AE680" s="83">
        <f t="shared" si="374"/>
        <v>107.3014651190651</v>
      </c>
      <c r="AF680" s="83">
        <f t="shared" si="374"/>
        <v>98.602859690020097</v>
      </c>
      <c r="AG680" s="83">
        <f t="shared" si="374"/>
        <v>89.904254260975094</v>
      </c>
      <c r="AH680" s="83">
        <f t="shared" si="374"/>
        <v>81.205648831930091</v>
      </c>
      <c r="AI680" s="83">
        <f t="shared" si="374"/>
        <v>72.507043402885088</v>
      </c>
      <c r="AJ680" s="83">
        <f t="shared" si="374"/>
        <v>63.808437973840086</v>
      </c>
      <c r="AK680" s="83">
        <f t="shared" si="374"/>
        <v>55.109832544795083</v>
      </c>
      <c r="AL680" s="83">
        <f t="shared" si="374"/>
        <v>46.41122711575008</v>
      </c>
      <c r="AM680" s="83">
        <f t="shared" si="374"/>
        <v>37.712621686705077</v>
      </c>
      <c r="AN680" s="83">
        <f t="shared" si="374"/>
        <v>29.014016257660078</v>
      </c>
      <c r="AO680" s="83">
        <f t="shared" si="374"/>
        <v>20.315410828615079</v>
      </c>
      <c r="AP680" s="83">
        <f t="shared" si="374"/>
        <v>11.61680539957008</v>
      </c>
      <c r="AQ680" s="83">
        <f t="shared" si="374"/>
        <v>2.9181999705250803</v>
      </c>
      <c r="AR680" s="83">
        <f t="shared" si="374"/>
        <v>2.8421709430404007E-14</v>
      </c>
      <c r="AS680" s="83">
        <f t="shared" si="374"/>
        <v>2.8421709430404007E-14</v>
      </c>
      <c r="AT680" s="83">
        <f t="shared" si="374"/>
        <v>2.8421709430404007E-14</v>
      </c>
      <c r="AU680" s="83">
        <f t="shared" si="374"/>
        <v>2.8421709430404007E-14</v>
      </c>
      <c r="AV680" s="83">
        <f t="shared" si="374"/>
        <v>2.8421709430404007E-14</v>
      </c>
      <c r="AW680" s="83">
        <f t="shared" si="374"/>
        <v>2.8421709430404007E-14</v>
      </c>
      <c r="AX680" s="83">
        <f t="shared" si="374"/>
        <v>2.8421709430404007E-14</v>
      </c>
      <c r="AY680" s="83">
        <f t="shared" si="374"/>
        <v>2.8421709430404007E-14</v>
      </c>
      <c r="AZ680" s="83">
        <f t="shared" si="374"/>
        <v>2.8421709430404007E-14</v>
      </c>
      <c r="BA680" s="83">
        <f t="shared" si="374"/>
        <v>2.8421709430404007E-14</v>
      </c>
      <c r="BB680" s="83">
        <f t="shared" si="374"/>
        <v>2.8421709430404007E-14</v>
      </c>
      <c r="BC680" s="83">
        <f t="shared" si="374"/>
        <v>2.8421709430404007E-14</v>
      </c>
      <c r="BD680" s="83">
        <f t="shared" si="374"/>
        <v>2.8421709430404007E-14</v>
      </c>
      <c r="BE680" s="83">
        <f t="shared" si="374"/>
        <v>2.8421709430404007E-14</v>
      </c>
      <c r="BF680" s="83">
        <f t="shared" si="374"/>
        <v>2.8421709430404007E-14</v>
      </c>
      <c r="BG680" s="83">
        <f t="shared" si="374"/>
        <v>2.8421709430404007E-14</v>
      </c>
      <c r="BH680" s="83">
        <f t="shared" si="374"/>
        <v>2.8421709430404007E-14</v>
      </c>
    </row>
    <row r="681" spans="1:61" x14ac:dyDescent="0.25">
      <c r="A681" s="200" t="s">
        <v>133</v>
      </c>
      <c r="B681" s="200"/>
      <c r="C681" s="61">
        <f>$C$97</f>
        <v>2</v>
      </c>
      <c r="D681" s="189"/>
      <c r="G681" s="83">
        <f t="shared" ref="G681:BH681" ca="1" si="375">SUM(OFFSET(G680,0,0,1,-MIN($C681,G$91+1)))/$C681</f>
        <v>10.509772258412498</v>
      </c>
      <c r="H681" s="83">
        <f t="shared" ca="1" si="375"/>
        <v>32.863898579962495</v>
      </c>
      <c r="I681" s="83">
        <f t="shared" ca="1" si="375"/>
        <v>51.142318600577489</v>
      </c>
      <c r="J681" s="83">
        <f t="shared" ca="1" si="375"/>
        <v>75.743881843532492</v>
      </c>
      <c r="K681" s="83">
        <f t="shared" ca="1" si="375"/>
        <v>112.41967641448748</v>
      </c>
      <c r="L681" s="83">
        <f t="shared" ca="1" si="375"/>
        <v>159.99147098544248</v>
      </c>
      <c r="M681" s="83">
        <f t="shared" ca="1" si="375"/>
        <v>226.46566555639745</v>
      </c>
      <c r="N681" s="83">
        <f t="shared" ca="1" si="375"/>
        <v>259.52706012735246</v>
      </c>
      <c r="O681" s="83">
        <f t="shared" ca="1" si="375"/>
        <v>250.82845469830744</v>
      </c>
      <c r="P681" s="83">
        <f t="shared" ca="1" si="375"/>
        <v>242.12984926926248</v>
      </c>
      <c r="Q681" s="83">
        <f t="shared" ca="1" si="375"/>
        <v>233.43124384021746</v>
      </c>
      <c r="R681" s="83">
        <f t="shared" ca="1" si="375"/>
        <v>224.7326384111725</v>
      </c>
      <c r="S681" s="83">
        <f t="shared" ca="1" si="375"/>
        <v>216.03403298212748</v>
      </c>
      <c r="T681" s="83">
        <f t="shared" ca="1" si="375"/>
        <v>207.33542755308252</v>
      </c>
      <c r="U681" s="83">
        <f t="shared" ca="1" si="375"/>
        <v>198.63682212403751</v>
      </c>
      <c r="V681" s="83">
        <f t="shared" ca="1" si="375"/>
        <v>189.93821669499255</v>
      </c>
      <c r="W681" s="83">
        <f t="shared" ca="1" si="375"/>
        <v>181.23961126594753</v>
      </c>
      <c r="X681" s="83">
        <f t="shared" ca="1" si="375"/>
        <v>172.54100583690257</v>
      </c>
      <c r="Y681" s="83">
        <f t="shared" ca="1" si="375"/>
        <v>163.84240040785755</v>
      </c>
      <c r="Z681" s="83">
        <f t="shared" ca="1" si="375"/>
        <v>155.14379497881259</v>
      </c>
      <c r="AA681" s="83">
        <f t="shared" ca="1" si="375"/>
        <v>146.44518954976758</v>
      </c>
      <c r="AB681" s="83">
        <f t="shared" ca="1" si="375"/>
        <v>137.74658412072262</v>
      </c>
      <c r="AC681" s="83">
        <f t="shared" ca="1" si="375"/>
        <v>129.0479786916776</v>
      </c>
      <c r="AD681" s="83">
        <f t="shared" ca="1" si="375"/>
        <v>120.34937326263261</v>
      </c>
      <c r="AE681" s="83">
        <f t="shared" ca="1" si="375"/>
        <v>111.65076783358759</v>
      </c>
      <c r="AF681" s="83">
        <f t="shared" ca="1" si="375"/>
        <v>102.95216240454261</v>
      </c>
      <c r="AG681" s="83">
        <f t="shared" ca="1" si="375"/>
        <v>94.253556975497588</v>
      </c>
      <c r="AH681" s="83">
        <f t="shared" ca="1" si="375"/>
        <v>85.5549515464526</v>
      </c>
      <c r="AI681" s="83">
        <f t="shared" ca="1" si="375"/>
        <v>76.856346117407583</v>
      </c>
      <c r="AJ681" s="83">
        <f t="shared" ca="1" si="375"/>
        <v>68.157740688362594</v>
      </c>
      <c r="AK681" s="83">
        <f t="shared" ca="1" si="375"/>
        <v>59.459135259317584</v>
      </c>
      <c r="AL681" s="83">
        <f t="shared" ca="1" si="375"/>
        <v>50.760529830272581</v>
      </c>
      <c r="AM681" s="83">
        <f t="shared" ca="1" si="375"/>
        <v>42.061924401227579</v>
      </c>
      <c r="AN681" s="83">
        <f t="shared" ca="1" si="375"/>
        <v>33.363318972182576</v>
      </c>
      <c r="AO681" s="83">
        <f t="shared" ca="1" si="375"/>
        <v>24.66471354313758</v>
      </c>
      <c r="AP681" s="83">
        <f t="shared" ca="1" si="375"/>
        <v>15.966108114092579</v>
      </c>
      <c r="AQ681" s="83">
        <f t="shared" ca="1" si="375"/>
        <v>7.2675026850475799</v>
      </c>
      <c r="AR681" s="83">
        <f t="shared" ca="1" si="375"/>
        <v>1.4590999852625544</v>
      </c>
      <c r="AS681" s="83">
        <f t="shared" ca="1" si="375"/>
        <v>2.8421709430404007E-14</v>
      </c>
      <c r="AT681" s="83">
        <f t="shared" ca="1" si="375"/>
        <v>2.8421709430404007E-14</v>
      </c>
      <c r="AU681" s="83">
        <f t="shared" ca="1" si="375"/>
        <v>2.8421709430404007E-14</v>
      </c>
      <c r="AV681" s="83">
        <f t="shared" ca="1" si="375"/>
        <v>2.8421709430404007E-14</v>
      </c>
      <c r="AW681" s="83">
        <f t="shared" ca="1" si="375"/>
        <v>2.8421709430404007E-14</v>
      </c>
      <c r="AX681" s="83">
        <f t="shared" ca="1" si="375"/>
        <v>2.8421709430404007E-14</v>
      </c>
      <c r="AY681" s="83">
        <f t="shared" ca="1" si="375"/>
        <v>2.8421709430404007E-14</v>
      </c>
      <c r="AZ681" s="83">
        <f t="shared" ca="1" si="375"/>
        <v>2.8421709430404007E-14</v>
      </c>
      <c r="BA681" s="83">
        <f t="shared" ca="1" si="375"/>
        <v>2.8421709430404007E-14</v>
      </c>
      <c r="BB681" s="83">
        <f t="shared" ca="1" si="375"/>
        <v>2.8421709430404007E-14</v>
      </c>
      <c r="BC681" s="83">
        <f t="shared" ca="1" si="375"/>
        <v>2.8421709430404007E-14</v>
      </c>
      <c r="BD681" s="83">
        <f t="shared" ca="1" si="375"/>
        <v>2.8421709430404007E-14</v>
      </c>
      <c r="BE681" s="83">
        <f t="shared" ca="1" si="375"/>
        <v>2.8421709430404007E-14</v>
      </c>
      <c r="BF681" s="83">
        <f t="shared" ca="1" si="375"/>
        <v>2.8421709430404007E-14</v>
      </c>
      <c r="BG681" s="83">
        <f t="shared" ca="1" si="375"/>
        <v>2.8421709430404007E-14</v>
      </c>
      <c r="BH681" s="83">
        <f t="shared" ca="1" si="375"/>
        <v>2.8421709430404007E-14</v>
      </c>
    </row>
    <row r="682" spans="1:61" x14ac:dyDescent="0.25">
      <c r="A682" s="200" t="s">
        <v>140</v>
      </c>
      <c r="B682" s="200"/>
      <c r="C682" s="147">
        <f>$C$98</f>
        <v>0.46</v>
      </c>
      <c r="G682" s="83">
        <f t="shared" ref="G682:BG683" ca="1" si="376">G681*$C682</f>
        <v>4.8344952388697493</v>
      </c>
      <c r="H682" s="83">
        <f t="shared" ca="1" si="376"/>
        <v>15.117393346782748</v>
      </c>
      <c r="I682" s="83">
        <f t="shared" ca="1" si="376"/>
        <v>23.525466556265645</v>
      </c>
      <c r="J682" s="83">
        <f t="shared" ca="1" si="376"/>
        <v>34.842185648024945</v>
      </c>
      <c r="K682" s="83">
        <f t="shared" ca="1" si="376"/>
        <v>51.713051150664242</v>
      </c>
      <c r="L682" s="83">
        <f t="shared" ca="1" si="376"/>
        <v>73.596076653303541</v>
      </c>
      <c r="M682" s="83">
        <f t="shared" ca="1" si="376"/>
        <v>104.17420615594283</v>
      </c>
      <c r="N682" s="83">
        <f t="shared" ca="1" si="376"/>
        <v>119.38244765858214</v>
      </c>
      <c r="O682" s="83">
        <f t="shared" ca="1" si="376"/>
        <v>115.38108916122142</v>
      </c>
      <c r="P682" s="83">
        <f t="shared" ca="1" si="376"/>
        <v>111.37973066386074</v>
      </c>
      <c r="Q682" s="83">
        <f t="shared" ca="1" si="376"/>
        <v>107.37837216650004</v>
      </c>
      <c r="R682" s="83">
        <f t="shared" ca="1" si="376"/>
        <v>103.37701366913936</v>
      </c>
      <c r="S682" s="83">
        <f t="shared" ca="1" si="376"/>
        <v>99.375655171778646</v>
      </c>
      <c r="T682" s="83">
        <f t="shared" ca="1" si="376"/>
        <v>95.374296674417963</v>
      </c>
      <c r="U682" s="83">
        <f t="shared" ca="1" si="376"/>
        <v>91.372938177057264</v>
      </c>
      <c r="V682" s="83">
        <f t="shared" ca="1" si="376"/>
        <v>87.37157967969658</v>
      </c>
      <c r="W682" s="83">
        <f t="shared" ca="1" si="376"/>
        <v>83.370221182335868</v>
      </c>
      <c r="X682" s="83">
        <f t="shared" ca="1" si="376"/>
        <v>79.368862684975184</v>
      </c>
      <c r="Y682" s="83">
        <f t="shared" ca="1" si="376"/>
        <v>75.367504187614472</v>
      </c>
      <c r="Z682" s="83">
        <f t="shared" ca="1" si="376"/>
        <v>71.366145690253802</v>
      </c>
      <c r="AA682" s="83">
        <f t="shared" ca="1" si="376"/>
        <v>67.36478719289309</v>
      </c>
      <c r="AB682" s="83">
        <f t="shared" ca="1" si="376"/>
        <v>63.363428695532406</v>
      </c>
      <c r="AC682" s="83">
        <f t="shared" ca="1" si="376"/>
        <v>59.3620701981717</v>
      </c>
      <c r="AD682" s="83">
        <f t="shared" ca="1" si="376"/>
        <v>55.360711700811002</v>
      </c>
      <c r="AE682" s="83">
        <f t="shared" ca="1" si="376"/>
        <v>51.359353203450297</v>
      </c>
      <c r="AF682" s="83">
        <f t="shared" ca="1" si="376"/>
        <v>47.357994706089599</v>
      </c>
      <c r="AG682" s="83">
        <f t="shared" ca="1" si="376"/>
        <v>43.356636208728894</v>
      </c>
      <c r="AH682" s="83">
        <f t="shared" ca="1" si="376"/>
        <v>39.355277711368196</v>
      </c>
      <c r="AI682" s="83">
        <f t="shared" ca="1" si="376"/>
        <v>35.35391921400749</v>
      </c>
      <c r="AJ682" s="83">
        <f t="shared" ca="1" si="376"/>
        <v>31.352560716646796</v>
      </c>
      <c r="AK682" s="83">
        <f t="shared" ca="1" si="376"/>
        <v>27.35120221928609</v>
      </c>
      <c r="AL682" s="83">
        <f t="shared" ca="1" si="376"/>
        <v>23.349843721925389</v>
      </c>
      <c r="AM682" s="83">
        <f t="shared" ca="1" si="376"/>
        <v>19.348485224564687</v>
      </c>
      <c r="AN682" s="83">
        <f t="shared" ca="1" si="376"/>
        <v>15.347126727203985</v>
      </c>
      <c r="AO682" s="83">
        <f t="shared" ca="1" si="376"/>
        <v>11.345768229843287</v>
      </c>
      <c r="AP682" s="83">
        <f t="shared" ca="1" si="376"/>
        <v>7.3444097324825863</v>
      </c>
      <c r="AQ682" s="83">
        <f t="shared" ca="1" si="376"/>
        <v>3.3430512351218868</v>
      </c>
      <c r="AR682" s="83">
        <f t="shared" ca="1" si="376"/>
        <v>0.67118599322077499</v>
      </c>
      <c r="AS682" s="83">
        <f t="shared" ca="1" si="376"/>
        <v>1.3073986337985844E-14</v>
      </c>
      <c r="AT682" s="83">
        <f t="shared" ca="1" si="376"/>
        <v>1.3073986337985844E-14</v>
      </c>
      <c r="AU682" s="83">
        <f t="shared" ca="1" si="376"/>
        <v>1.3073986337985844E-14</v>
      </c>
      <c r="AV682" s="83">
        <f t="shared" ca="1" si="376"/>
        <v>1.3073986337985844E-14</v>
      </c>
      <c r="AW682" s="83">
        <f t="shared" ca="1" si="376"/>
        <v>1.3073986337985844E-14</v>
      </c>
      <c r="AX682" s="83">
        <f t="shared" ca="1" si="376"/>
        <v>1.3073986337985844E-14</v>
      </c>
      <c r="AY682" s="83">
        <f t="shared" ca="1" si="376"/>
        <v>1.3073986337985844E-14</v>
      </c>
      <c r="AZ682" s="83">
        <f t="shared" ca="1" si="376"/>
        <v>1.3073986337985844E-14</v>
      </c>
      <c r="BA682" s="83">
        <f t="shared" ca="1" si="376"/>
        <v>1.3073986337985844E-14</v>
      </c>
      <c r="BB682" s="83">
        <f t="shared" ca="1" si="376"/>
        <v>1.3073986337985844E-14</v>
      </c>
      <c r="BC682" s="83">
        <f t="shared" ca="1" si="376"/>
        <v>1.3073986337985844E-14</v>
      </c>
      <c r="BD682" s="83">
        <f t="shared" ca="1" si="376"/>
        <v>1.3073986337985844E-14</v>
      </c>
      <c r="BE682" s="83">
        <f t="shared" ca="1" si="376"/>
        <v>1.3073986337985844E-14</v>
      </c>
      <c r="BF682" s="83">
        <f t="shared" ca="1" si="376"/>
        <v>1.3073986337985844E-14</v>
      </c>
      <c r="BG682" s="83">
        <f t="shared" ca="1" si="376"/>
        <v>1.3073986337985844E-14</v>
      </c>
      <c r="BH682" s="83">
        <f ca="1">BH681*$C682</f>
        <v>1.3073986337985844E-14</v>
      </c>
    </row>
    <row r="683" spans="1:61" x14ac:dyDescent="0.25">
      <c r="A683" s="200" t="s">
        <v>141</v>
      </c>
      <c r="B683" s="200"/>
      <c r="C683" s="147">
        <f>$C$99</f>
        <v>0.115</v>
      </c>
      <c r="G683" s="83">
        <f t="shared" ca="1" si="376"/>
        <v>0.55596695247002115</v>
      </c>
      <c r="H683" s="83">
        <f t="shared" ca="1" si="376"/>
        <v>1.738500234880016</v>
      </c>
      <c r="I683" s="83">
        <f t="shared" ca="1" si="376"/>
        <v>2.7054286539705492</v>
      </c>
      <c r="J683" s="83">
        <f t="shared" ca="1" si="376"/>
        <v>4.0068513495228686</v>
      </c>
      <c r="K683" s="83">
        <f t="shared" ca="1" si="376"/>
        <v>5.947000882326388</v>
      </c>
      <c r="L683" s="83">
        <f t="shared" ca="1" si="376"/>
        <v>8.4635488151299079</v>
      </c>
      <c r="M683" s="83">
        <f t="shared" ca="1" si="376"/>
        <v>11.980033707933426</v>
      </c>
      <c r="N683" s="83">
        <f t="shared" ca="1" si="376"/>
        <v>13.728981480736946</v>
      </c>
      <c r="O683" s="83">
        <f t="shared" ca="1" si="376"/>
        <v>13.268825253540465</v>
      </c>
      <c r="P683" s="83">
        <f t="shared" ca="1" si="376"/>
        <v>12.808669026343987</v>
      </c>
      <c r="Q683" s="83">
        <f t="shared" ca="1" si="376"/>
        <v>12.348512799147505</v>
      </c>
      <c r="R683" s="83">
        <f t="shared" ca="1" si="376"/>
        <v>11.888356571951027</v>
      </c>
      <c r="S683" s="83">
        <f t="shared" ca="1" si="376"/>
        <v>11.428200344754545</v>
      </c>
      <c r="T683" s="83">
        <f t="shared" ca="1" si="376"/>
        <v>10.968044117558065</v>
      </c>
      <c r="U683" s="83">
        <f t="shared" ca="1" si="376"/>
        <v>10.507887890361586</v>
      </c>
      <c r="V683" s="83">
        <f t="shared" ca="1" si="376"/>
        <v>10.047731663165107</v>
      </c>
      <c r="W683" s="83">
        <f t="shared" ca="1" si="376"/>
        <v>9.5875754359686258</v>
      </c>
      <c r="X683" s="83">
        <f t="shared" ca="1" si="376"/>
        <v>9.127419208772146</v>
      </c>
      <c r="Y683" s="83">
        <f t="shared" ca="1" si="376"/>
        <v>8.6672629815756643</v>
      </c>
      <c r="Z683" s="83">
        <f t="shared" ca="1" si="376"/>
        <v>8.207106754379188</v>
      </c>
      <c r="AA683" s="83">
        <f t="shared" ca="1" si="376"/>
        <v>7.7469505271827055</v>
      </c>
      <c r="AB683" s="83">
        <f t="shared" ca="1" si="376"/>
        <v>7.2867942999862274</v>
      </c>
      <c r="AC683" s="83">
        <f t="shared" ca="1" si="376"/>
        <v>6.8266380727897458</v>
      </c>
      <c r="AD683" s="83">
        <f t="shared" ca="1" si="376"/>
        <v>6.3664818455932659</v>
      </c>
      <c r="AE683" s="83">
        <f t="shared" ca="1" si="376"/>
        <v>5.9063256183967843</v>
      </c>
      <c r="AF683" s="83">
        <f t="shared" ca="1" si="376"/>
        <v>5.4461693912003044</v>
      </c>
      <c r="AG683" s="83">
        <f t="shared" ca="1" si="376"/>
        <v>4.9860131640038228</v>
      </c>
      <c r="AH683" s="83">
        <f t="shared" ca="1" si="376"/>
        <v>4.5258569368073429</v>
      </c>
      <c r="AI683" s="83">
        <f t="shared" ca="1" si="376"/>
        <v>4.0657007096108613</v>
      </c>
      <c r="AJ683" s="83">
        <f t="shared" ca="1" si="376"/>
        <v>3.6055444824143819</v>
      </c>
      <c r="AK683" s="83">
        <f t="shared" ca="1" si="376"/>
        <v>3.1453882552179007</v>
      </c>
      <c r="AL683" s="83">
        <f t="shared" ca="1" si="376"/>
        <v>2.6852320280214199</v>
      </c>
      <c r="AM683" s="83">
        <f t="shared" ca="1" si="376"/>
        <v>2.2250758008249392</v>
      </c>
      <c r="AN683" s="83">
        <f t="shared" ca="1" si="376"/>
        <v>1.7649195736284584</v>
      </c>
      <c r="AO683" s="83">
        <f t="shared" ca="1" si="376"/>
        <v>1.3047633464319781</v>
      </c>
      <c r="AP683" s="83">
        <f t="shared" ca="1" si="376"/>
        <v>0.84460711923549747</v>
      </c>
      <c r="AQ683" s="83">
        <f t="shared" ca="1" si="376"/>
        <v>0.384450892039017</v>
      </c>
      <c r="AR683" s="83">
        <f t="shared" ca="1" si="376"/>
        <v>7.7186389220389132E-2</v>
      </c>
      <c r="AS683" s="83">
        <f t="shared" ca="1" si="376"/>
        <v>1.5035084288683721E-15</v>
      </c>
      <c r="AT683" s="83">
        <f t="shared" ca="1" si="376"/>
        <v>1.5035084288683721E-15</v>
      </c>
      <c r="AU683" s="83">
        <f t="shared" ca="1" si="376"/>
        <v>1.5035084288683721E-15</v>
      </c>
      <c r="AV683" s="83">
        <f t="shared" ca="1" si="376"/>
        <v>1.5035084288683721E-15</v>
      </c>
      <c r="AW683" s="83">
        <f t="shared" ca="1" si="376"/>
        <v>1.5035084288683721E-15</v>
      </c>
      <c r="AX683" s="83">
        <f t="shared" ca="1" si="376"/>
        <v>1.5035084288683721E-15</v>
      </c>
      <c r="AY683" s="83">
        <f t="shared" ca="1" si="376"/>
        <v>1.5035084288683721E-15</v>
      </c>
      <c r="AZ683" s="83">
        <f t="shared" ca="1" si="376"/>
        <v>1.5035084288683721E-15</v>
      </c>
      <c r="BA683" s="83">
        <f t="shared" ca="1" si="376"/>
        <v>1.5035084288683721E-15</v>
      </c>
      <c r="BB683" s="83">
        <f t="shared" ca="1" si="376"/>
        <v>1.5035084288683721E-15</v>
      </c>
      <c r="BC683" s="83">
        <f t="shared" ca="1" si="376"/>
        <v>1.5035084288683721E-15</v>
      </c>
      <c r="BD683" s="83">
        <f t="shared" ca="1" si="376"/>
        <v>1.5035084288683721E-15</v>
      </c>
      <c r="BE683" s="83">
        <f t="shared" ca="1" si="376"/>
        <v>1.5035084288683721E-15</v>
      </c>
      <c r="BF683" s="83">
        <f t="shared" ca="1" si="376"/>
        <v>1.5035084288683721E-15</v>
      </c>
      <c r="BG683" s="83">
        <f t="shared" ca="1" si="376"/>
        <v>1.5035084288683721E-15</v>
      </c>
      <c r="BH683" s="83">
        <f ca="1">BH682*$C683</f>
        <v>1.5035084288683721E-15</v>
      </c>
    </row>
    <row r="685" spans="1:61" ht="15.6" x14ac:dyDescent="0.3">
      <c r="A685" s="191" t="str">
        <f>A$54</f>
        <v>Efficiency</v>
      </c>
      <c r="B685" s="191"/>
    </row>
    <row r="686" spans="1:61" x14ac:dyDescent="0.25">
      <c r="A686" s="154" t="s">
        <v>132</v>
      </c>
      <c r="B686" s="154"/>
      <c r="G686" s="171">
        <f>G$96</f>
        <v>0.95</v>
      </c>
      <c r="H686" s="171">
        <f t="shared" ref="H686:M686" si="377">H$96</f>
        <v>0.98</v>
      </c>
      <c r="I686" s="171">
        <f t="shared" si="377"/>
        <v>0.96</v>
      </c>
      <c r="J686" s="171">
        <f t="shared" si="377"/>
        <v>0.96</v>
      </c>
      <c r="K686" s="171">
        <f t="shared" si="377"/>
        <v>0.96</v>
      </c>
      <c r="L686" s="171">
        <f t="shared" si="377"/>
        <v>0.96</v>
      </c>
      <c r="M686" s="171">
        <f t="shared" si="377"/>
        <v>0.96</v>
      </c>
      <c r="N686" s="171"/>
    </row>
    <row r="687" spans="1:61" x14ac:dyDescent="0.25">
      <c r="A687" s="154" t="s">
        <v>109</v>
      </c>
      <c r="B687" s="154"/>
      <c r="D687" s="144">
        <f>SUM(G687:N687)</f>
        <v>5.0727915343999985</v>
      </c>
      <c r="G687" s="144">
        <f>G$54*G686</f>
        <v>0.36513006799999997</v>
      </c>
      <c r="H687" s="144">
        <f t="shared" ref="H687:N687" si="378">H$54*H686</f>
        <v>1.3277161127999999</v>
      </c>
      <c r="I687" s="144">
        <f t="shared" si="378"/>
        <v>3.3604842335999989</v>
      </c>
      <c r="J687" s="144">
        <f t="shared" si="378"/>
        <v>0</v>
      </c>
      <c r="K687" s="144">
        <f t="shared" si="378"/>
        <v>0</v>
      </c>
      <c r="L687" s="144">
        <f t="shared" si="378"/>
        <v>1.9461119999999998E-2</v>
      </c>
      <c r="M687" s="144">
        <f t="shared" si="378"/>
        <v>0</v>
      </c>
      <c r="N687" s="144">
        <f t="shared" si="378"/>
        <v>0</v>
      </c>
    </row>
    <row r="688" spans="1:61" x14ac:dyDescent="0.25">
      <c r="A688" s="154" t="s">
        <v>110</v>
      </c>
      <c r="B688" s="154"/>
      <c r="G688" s="144">
        <f t="shared" ref="G688:N688" si="379">+F688+G687</f>
        <v>0.36513006799999997</v>
      </c>
      <c r="H688" s="144">
        <f t="shared" si="379"/>
        <v>1.6928461807999999</v>
      </c>
      <c r="I688" s="144">
        <f t="shared" si="379"/>
        <v>5.0533304143999986</v>
      </c>
      <c r="J688" s="144">
        <f t="shared" si="379"/>
        <v>5.0533304143999986</v>
      </c>
      <c r="K688" s="144">
        <f t="shared" si="379"/>
        <v>5.0533304143999986</v>
      </c>
      <c r="L688" s="144">
        <f t="shared" si="379"/>
        <v>5.0727915343999985</v>
      </c>
      <c r="M688" s="144">
        <f t="shared" si="379"/>
        <v>5.0727915343999985</v>
      </c>
      <c r="N688" s="144">
        <f t="shared" si="379"/>
        <v>5.0727915343999985</v>
      </c>
    </row>
    <row r="689" spans="1:61" x14ac:dyDescent="0.25">
      <c r="A689" s="154"/>
      <c r="B689" s="154"/>
    </row>
    <row r="690" spans="1:61" x14ac:dyDescent="0.25">
      <c r="A690" s="192" t="s">
        <v>111</v>
      </c>
      <c r="B690" s="192"/>
      <c r="G690" s="144">
        <f t="shared" ref="G690:BH690" si="380">F693</f>
        <v>0</v>
      </c>
      <c r="H690" s="144">
        <f t="shared" si="380"/>
        <v>0.35417616595999996</v>
      </c>
      <c r="I690" s="144">
        <f t="shared" si="380"/>
        <v>1.631106893336</v>
      </c>
      <c r="J690" s="144">
        <f t="shared" si="380"/>
        <v>4.8399912145039989</v>
      </c>
      <c r="K690" s="144">
        <f t="shared" si="380"/>
        <v>4.6883913020719987</v>
      </c>
      <c r="L690" s="144">
        <f t="shared" si="380"/>
        <v>4.5367913896399985</v>
      </c>
      <c r="M690" s="144">
        <f t="shared" si="380"/>
        <v>4.4040687636079987</v>
      </c>
      <c r="N690" s="144">
        <f t="shared" si="380"/>
        <v>4.251885017575999</v>
      </c>
      <c r="O690" s="144">
        <f t="shared" si="380"/>
        <v>4.0997012715439993</v>
      </c>
      <c r="P690" s="144">
        <f t="shared" si="380"/>
        <v>3.9475175255119992</v>
      </c>
      <c r="Q690" s="144">
        <f t="shared" si="380"/>
        <v>3.7953337794799991</v>
      </c>
      <c r="R690" s="144">
        <f t="shared" si="380"/>
        <v>3.6431500334479989</v>
      </c>
      <c r="S690" s="144">
        <f t="shared" si="380"/>
        <v>3.4909662874159988</v>
      </c>
      <c r="T690" s="144">
        <f t="shared" si="380"/>
        <v>3.3387825413839987</v>
      </c>
      <c r="U690" s="144">
        <f t="shared" si="380"/>
        <v>3.1865987953519985</v>
      </c>
      <c r="V690" s="144">
        <f t="shared" si="380"/>
        <v>3.0344150493199984</v>
      </c>
      <c r="W690" s="144">
        <f t="shared" si="380"/>
        <v>2.8822313032879983</v>
      </c>
      <c r="X690" s="144">
        <f t="shared" si="380"/>
        <v>2.7300475572559981</v>
      </c>
      <c r="Y690" s="144">
        <f t="shared" si="380"/>
        <v>2.577863811223998</v>
      </c>
      <c r="Z690" s="144">
        <f t="shared" si="380"/>
        <v>2.4256800651919979</v>
      </c>
      <c r="AA690" s="144">
        <f t="shared" si="380"/>
        <v>2.2734963191599977</v>
      </c>
      <c r="AB690" s="144">
        <f t="shared" si="380"/>
        <v>2.1213125731279976</v>
      </c>
      <c r="AC690" s="144">
        <f t="shared" si="380"/>
        <v>1.9691288270959977</v>
      </c>
      <c r="AD690" s="144">
        <f t="shared" si="380"/>
        <v>1.8169450810639978</v>
      </c>
      <c r="AE690" s="144">
        <f t="shared" si="380"/>
        <v>1.6647613350319979</v>
      </c>
      <c r="AF690" s="144">
        <f t="shared" si="380"/>
        <v>1.5125775889999979</v>
      </c>
      <c r="AG690" s="144">
        <f t="shared" si="380"/>
        <v>1.360393842967998</v>
      </c>
      <c r="AH690" s="144">
        <f t="shared" si="380"/>
        <v>1.2082100969359981</v>
      </c>
      <c r="AI690" s="144">
        <f t="shared" si="380"/>
        <v>1.0560263509039982</v>
      </c>
      <c r="AJ690" s="144">
        <f t="shared" si="380"/>
        <v>0.9038426048719983</v>
      </c>
      <c r="AK690" s="144">
        <f t="shared" si="380"/>
        <v>0.75165885883999839</v>
      </c>
      <c r="AL690" s="144">
        <f t="shared" si="380"/>
        <v>0.59947511280799848</v>
      </c>
      <c r="AM690" s="144">
        <f t="shared" si="380"/>
        <v>0.44729136677599857</v>
      </c>
      <c r="AN690" s="144">
        <f t="shared" si="380"/>
        <v>0.29510762074399866</v>
      </c>
      <c r="AO690" s="144">
        <f t="shared" si="380"/>
        <v>0.14292387471199872</v>
      </c>
      <c r="AP690" s="144">
        <f t="shared" si="380"/>
        <v>-6.9388939039072284E-16</v>
      </c>
      <c r="AQ690" s="144">
        <f t="shared" si="380"/>
        <v>-6.9388939039072284E-16</v>
      </c>
      <c r="AR690" s="144">
        <f t="shared" si="380"/>
        <v>-6.9388939039072284E-16</v>
      </c>
      <c r="AS690" s="144">
        <f t="shared" si="380"/>
        <v>-6.9388939039072284E-16</v>
      </c>
      <c r="AT690" s="144">
        <f t="shared" si="380"/>
        <v>-6.9388939039072284E-16</v>
      </c>
      <c r="AU690" s="144">
        <f t="shared" si="380"/>
        <v>-6.9388939039072284E-16</v>
      </c>
      <c r="AV690" s="144">
        <f t="shared" si="380"/>
        <v>-6.9388939039072284E-16</v>
      </c>
      <c r="AW690" s="144">
        <f t="shared" si="380"/>
        <v>-6.9388939039072284E-16</v>
      </c>
      <c r="AX690" s="144">
        <f t="shared" si="380"/>
        <v>-6.9388939039072284E-16</v>
      </c>
      <c r="AY690" s="144">
        <f t="shared" si="380"/>
        <v>-6.9388939039072284E-16</v>
      </c>
      <c r="AZ690" s="144">
        <f t="shared" si="380"/>
        <v>-6.9388939039072284E-16</v>
      </c>
      <c r="BA690" s="144">
        <f t="shared" si="380"/>
        <v>-6.9388939039072284E-16</v>
      </c>
      <c r="BB690" s="144">
        <f t="shared" si="380"/>
        <v>-6.9388939039072284E-16</v>
      </c>
      <c r="BC690" s="144">
        <f t="shared" si="380"/>
        <v>-6.9388939039072284E-16</v>
      </c>
      <c r="BD690" s="144">
        <f t="shared" si="380"/>
        <v>-6.9388939039072284E-16</v>
      </c>
      <c r="BE690" s="144">
        <f t="shared" si="380"/>
        <v>-6.9388939039072284E-16</v>
      </c>
      <c r="BF690" s="144">
        <f t="shared" si="380"/>
        <v>-6.9388939039072284E-16</v>
      </c>
      <c r="BG690" s="144">
        <f t="shared" si="380"/>
        <v>-6.9388939039072284E-16</v>
      </c>
      <c r="BH690" s="144">
        <f t="shared" si="380"/>
        <v>-6.9388939039072284E-16</v>
      </c>
      <c r="BI690" s="144"/>
    </row>
    <row r="691" spans="1:61" x14ac:dyDescent="0.25">
      <c r="A691" s="192" t="s">
        <v>112</v>
      </c>
      <c r="B691" s="192"/>
      <c r="D691" s="144">
        <f>SUM(G691:N691)</f>
        <v>5.0727915343999985</v>
      </c>
      <c r="E691" s="144"/>
      <c r="F691" s="144"/>
      <c r="G691" s="144">
        <f>G687</f>
        <v>0.36513006799999997</v>
      </c>
      <c r="H691" s="144">
        <f>H687</f>
        <v>1.3277161127999999</v>
      </c>
      <c r="I691" s="144">
        <f>I687</f>
        <v>3.3604842335999989</v>
      </c>
      <c r="J691" s="144">
        <f t="shared" ref="J691:BH691" si="381">J687</f>
        <v>0</v>
      </c>
      <c r="K691" s="144">
        <f t="shared" si="381"/>
        <v>0</v>
      </c>
      <c r="L691" s="144">
        <f t="shared" si="381"/>
        <v>1.9461119999999998E-2</v>
      </c>
      <c r="M691" s="144">
        <f t="shared" si="381"/>
        <v>0</v>
      </c>
      <c r="N691" s="144">
        <f t="shared" si="381"/>
        <v>0</v>
      </c>
      <c r="O691" s="144">
        <f t="shared" si="381"/>
        <v>0</v>
      </c>
      <c r="P691" s="144">
        <f t="shared" si="381"/>
        <v>0</v>
      </c>
      <c r="Q691" s="144">
        <f t="shared" si="381"/>
        <v>0</v>
      </c>
      <c r="R691" s="144">
        <f t="shared" si="381"/>
        <v>0</v>
      </c>
      <c r="S691" s="144">
        <f t="shared" si="381"/>
        <v>0</v>
      </c>
      <c r="T691" s="144">
        <f t="shared" si="381"/>
        <v>0</v>
      </c>
      <c r="U691" s="144">
        <f t="shared" si="381"/>
        <v>0</v>
      </c>
      <c r="V691" s="144">
        <f t="shared" si="381"/>
        <v>0</v>
      </c>
      <c r="W691" s="144">
        <f t="shared" si="381"/>
        <v>0</v>
      </c>
      <c r="X691" s="144">
        <f t="shared" si="381"/>
        <v>0</v>
      </c>
      <c r="Y691" s="144">
        <f t="shared" si="381"/>
        <v>0</v>
      </c>
      <c r="Z691" s="144">
        <f t="shared" si="381"/>
        <v>0</v>
      </c>
      <c r="AA691" s="144">
        <f t="shared" si="381"/>
        <v>0</v>
      </c>
      <c r="AB691" s="144">
        <f t="shared" si="381"/>
        <v>0</v>
      </c>
      <c r="AC691" s="144">
        <f t="shared" si="381"/>
        <v>0</v>
      </c>
      <c r="AD691" s="144">
        <f t="shared" si="381"/>
        <v>0</v>
      </c>
      <c r="AE691" s="144">
        <f t="shared" si="381"/>
        <v>0</v>
      </c>
      <c r="AF691" s="144">
        <f t="shared" si="381"/>
        <v>0</v>
      </c>
      <c r="AG691" s="144">
        <f t="shared" si="381"/>
        <v>0</v>
      </c>
      <c r="AH691" s="144">
        <f t="shared" si="381"/>
        <v>0</v>
      </c>
      <c r="AI691" s="144">
        <f t="shared" si="381"/>
        <v>0</v>
      </c>
      <c r="AJ691" s="144">
        <f t="shared" si="381"/>
        <v>0</v>
      </c>
      <c r="AK691" s="144">
        <f t="shared" si="381"/>
        <v>0</v>
      </c>
      <c r="AL691" s="144">
        <f t="shared" si="381"/>
        <v>0</v>
      </c>
      <c r="AM691" s="144">
        <f t="shared" si="381"/>
        <v>0</v>
      </c>
      <c r="AN691" s="144">
        <f t="shared" si="381"/>
        <v>0</v>
      </c>
      <c r="AO691" s="144">
        <f t="shared" si="381"/>
        <v>0</v>
      </c>
      <c r="AP691" s="144">
        <f t="shared" si="381"/>
        <v>0</v>
      </c>
      <c r="AQ691" s="144">
        <f t="shared" si="381"/>
        <v>0</v>
      </c>
      <c r="AR691" s="144">
        <f t="shared" si="381"/>
        <v>0</v>
      </c>
      <c r="AS691" s="144">
        <f t="shared" si="381"/>
        <v>0</v>
      </c>
      <c r="AT691" s="144">
        <f t="shared" si="381"/>
        <v>0</v>
      </c>
      <c r="AU691" s="144">
        <f t="shared" si="381"/>
        <v>0</v>
      </c>
      <c r="AV691" s="144">
        <f t="shared" si="381"/>
        <v>0</v>
      </c>
      <c r="AW691" s="144">
        <f t="shared" si="381"/>
        <v>0</v>
      </c>
      <c r="AX691" s="144">
        <f t="shared" si="381"/>
        <v>0</v>
      </c>
      <c r="AY691" s="144">
        <f t="shared" si="381"/>
        <v>0</v>
      </c>
      <c r="AZ691" s="144">
        <f t="shared" si="381"/>
        <v>0</v>
      </c>
      <c r="BA691" s="144">
        <f t="shared" si="381"/>
        <v>0</v>
      </c>
      <c r="BB691" s="144">
        <f t="shared" si="381"/>
        <v>0</v>
      </c>
      <c r="BC691" s="144">
        <f t="shared" si="381"/>
        <v>0</v>
      </c>
      <c r="BD691" s="144">
        <f t="shared" si="381"/>
        <v>0</v>
      </c>
      <c r="BE691" s="144">
        <f t="shared" si="381"/>
        <v>0</v>
      </c>
      <c r="BF691" s="144">
        <f t="shared" si="381"/>
        <v>0</v>
      </c>
      <c r="BG691" s="144">
        <f t="shared" si="381"/>
        <v>0</v>
      </c>
      <c r="BH691" s="144">
        <f t="shared" si="381"/>
        <v>0</v>
      </c>
      <c r="BI691" s="144"/>
    </row>
    <row r="692" spans="1:61" x14ac:dyDescent="0.25">
      <c r="A692" s="192" t="s">
        <v>113</v>
      </c>
      <c r="B692" s="192"/>
      <c r="C692" s="147">
        <f>C54</f>
        <v>0.03</v>
      </c>
      <c r="D692" s="144">
        <f>SUM(G692:BH692)</f>
        <v>-5.0727915343999985</v>
      </c>
      <c r="G692" s="144">
        <f>MAX(-SUM($F687:G687)*$C692,-SUM($F687:G687)-SUM($E692:F692))</f>
        <v>-1.095390204E-2</v>
      </c>
      <c r="H692" s="144">
        <f>MAX(-SUM($F687:H687)*$C692,-SUM($F687:H687)-SUM($E692:G692))</f>
        <v>-5.0785385423999997E-2</v>
      </c>
      <c r="I692" s="144">
        <f>MAX(-SUM($F687:I687)*$C692,-SUM($F687:I687)-SUM($E692:H692))</f>
        <v>-0.15159991243199997</v>
      </c>
      <c r="J692" s="144">
        <f>MAX(-SUM($F687:J687)*$C692,-SUM($F687:J687)-SUM($E692:I692))</f>
        <v>-0.15159991243199997</v>
      </c>
      <c r="K692" s="144">
        <f>MAX(-SUM($F687:K687)*$C692,-SUM($F687:K687)-SUM($E692:J692))</f>
        <v>-0.15159991243199997</v>
      </c>
      <c r="L692" s="144">
        <f>MAX(-SUM($F687:L687)*$C692,-SUM($F687:L687)-SUM($E692:K692))</f>
        <v>-0.15218374603199994</v>
      </c>
      <c r="M692" s="144">
        <f>MAX(-SUM($F687:M687)*$C692,-SUM($F687:M687)-SUM($E692:L692))</f>
        <v>-0.15218374603199994</v>
      </c>
      <c r="N692" s="144">
        <f>MAX(-SUM($F687:N687)*$C692,-SUM($F687:N687)-SUM($E692:M692))</f>
        <v>-0.15218374603199994</v>
      </c>
      <c r="O692" s="144">
        <f>MAX(-SUM($F687:O687)*$C692,-SUM($F687:O687)-SUM($E692:N692))</f>
        <v>-0.15218374603199994</v>
      </c>
      <c r="P692" s="144">
        <f>MAX(-SUM($F687:P687)*$C692,-SUM($F687:P687)-SUM($E692:O692))</f>
        <v>-0.15218374603199994</v>
      </c>
      <c r="Q692" s="144">
        <f>MAX(-SUM($F687:Q687)*$C692,-SUM($F687:Q687)-SUM($E692:P692))</f>
        <v>-0.15218374603199994</v>
      </c>
      <c r="R692" s="144">
        <f>MAX(-SUM($F687:R687)*$C692,-SUM($F687:R687)-SUM($E692:Q692))</f>
        <v>-0.15218374603199994</v>
      </c>
      <c r="S692" s="144">
        <f>MAX(-SUM($F687:S687)*$C692,-SUM($F687:S687)-SUM($E692:R692))</f>
        <v>-0.15218374603199994</v>
      </c>
      <c r="T692" s="144">
        <f>MAX(-SUM($F687:T687)*$C692,-SUM($F687:T687)-SUM($E692:S692))</f>
        <v>-0.15218374603199994</v>
      </c>
      <c r="U692" s="144">
        <f>MAX(-SUM($F687:U687)*$C692,-SUM($F687:U687)-SUM($E692:T692))</f>
        <v>-0.15218374603199994</v>
      </c>
      <c r="V692" s="144">
        <f>MAX(-SUM($F687:V687)*$C692,-SUM($F687:V687)-SUM($E692:U692))</f>
        <v>-0.15218374603199994</v>
      </c>
      <c r="W692" s="144">
        <f>MAX(-SUM($F687:W687)*$C692,-SUM($F687:W687)-SUM($E692:V692))</f>
        <v>-0.15218374603199994</v>
      </c>
      <c r="X692" s="144">
        <f>MAX(-SUM($F687:X687)*$C692,-SUM($F687:X687)-SUM($E692:W692))</f>
        <v>-0.15218374603199994</v>
      </c>
      <c r="Y692" s="144">
        <f>MAX(-SUM($F687:Y687)*$C692,-SUM($F687:Y687)-SUM($E692:X692))</f>
        <v>-0.15218374603199994</v>
      </c>
      <c r="Z692" s="144">
        <f>MAX(-SUM($F687:Z687)*$C692,-SUM($F687:Z687)-SUM($E692:Y692))</f>
        <v>-0.15218374603199994</v>
      </c>
      <c r="AA692" s="144">
        <f>MAX(-SUM($F687:AA687)*$C692,-SUM($F687:AA687)-SUM($E692:Z692))</f>
        <v>-0.15218374603199994</v>
      </c>
      <c r="AB692" s="144">
        <f>MAX(-SUM($F687:AB687)*$C692,-SUM($F687:AB687)-SUM($E692:AA692))</f>
        <v>-0.15218374603199994</v>
      </c>
      <c r="AC692" s="144">
        <f>MAX(-SUM($F687:AC687)*$C692,-SUM($F687:AC687)-SUM($E692:AB692))</f>
        <v>-0.15218374603199994</v>
      </c>
      <c r="AD692" s="144">
        <f>MAX(-SUM($F687:AD687)*$C692,-SUM($F687:AD687)-SUM($E692:AC692))</f>
        <v>-0.15218374603199994</v>
      </c>
      <c r="AE692" s="144">
        <f>MAX(-SUM($F687:AE687)*$C692,-SUM($F687:AE687)-SUM($E692:AD692))</f>
        <v>-0.15218374603199994</v>
      </c>
      <c r="AF692" s="144">
        <f>MAX(-SUM($F687:AF687)*$C692,-SUM($F687:AF687)-SUM($E692:AE692))</f>
        <v>-0.15218374603199994</v>
      </c>
      <c r="AG692" s="144">
        <f>MAX(-SUM($F687:AG687)*$C692,-SUM($F687:AG687)-SUM($E692:AF692))</f>
        <v>-0.15218374603199994</v>
      </c>
      <c r="AH692" s="144">
        <f>MAX(-SUM($F687:AH687)*$C692,-SUM($F687:AH687)-SUM($E692:AG692))</f>
        <v>-0.15218374603199994</v>
      </c>
      <c r="AI692" s="144">
        <f>MAX(-SUM($F687:AI687)*$C692,-SUM($F687:AI687)-SUM($E692:AH692))</f>
        <v>-0.15218374603199994</v>
      </c>
      <c r="AJ692" s="144">
        <f>MAX(-SUM($F687:AJ687)*$C692,-SUM($F687:AJ687)-SUM($E692:AI692))</f>
        <v>-0.15218374603199994</v>
      </c>
      <c r="AK692" s="144">
        <f>MAX(-SUM($F687:AK687)*$C692,-SUM($F687:AK687)-SUM($E692:AJ692))</f>
        <v>-0.15218374603199994</v>
      </c>
      <c r="AL692" s="144">
        <f>MAX(-SUM($F687:AL687)*$C692,-SUM($F687:AL687)-SUM($E692:AK692))</f>
        <v>-0.15218374603199994</v>
      </c>
      <c r="AM692" s="144">
        <f>MAX(-SUM($F687:AM687)*$C692,-SUM($F687:AM687)-SUM($E692:AL692))</f>
        <v>-0.15218374603199994</v>
      </c>
      <c r="AN692" s="144">
        <f>MAX(-SUM($F687:AN687)*$C692,-SUM($F687:AN687)-SUM($E692:AM692))</f>
        <v>-0.15218374603199994</v>
      </c>
      <c r="AO692" s="144">
        <f>MAX(-SUM($F687:AO687)*$C692,-SUM($F687:AO687)-SUM($E692:AN692))</f>
        <v>-0.14292387471199941</v>
      </c>
      <c r="AP692" s="144">
        <f>MAX(-SUM($F687:AP687)*$C692,-SUM($F687:AP687)-SUM($E692:AO692))</f>
        <v>0</v>
      </c>
      <c r="AQ692" s="144">
        <f>MAX(-SUM($F687:AQ687)*$C692,-SUM($F687:AQ687)-SUM($E692:AP692))</f>
        <v>0</v>
      </c>
      <c r="AR692" s="144">
        <f>MAX(-SUM($F687:AR687)*$C692,-SUM($F687:AR687)-SUM($E692:AQ692))</f>
        <v>0</v>
      </c>
      <c r="AS692" s="144">
        <f>MAX(-SUM($F687:AS687)*$C692,-SUM($F687:AS687)-SUM($E692:AR692))</f>
        <v>0</v>
      </c>
      <c r="AT692" s="144">
        <f>MAX(-SUM($F687:AT687)*$C692,-SUM($F687:AT687)-SUM($E692:AS692))</f>
        <v>0</v>
      </c>
      <c r="AU692" s="144">
        <f>MAX(-SUM($F687:AU687)*$C692,-SUM($F687:AU687)-SUM($E692:AT692))</f>
        <v>0</v>
      </c>
      <c r="AV692" s="144">
        <f>MAX(-SUM($F687:AV687)*$C692,-SUM($F687:AV687)-SUM($E692:AU692))</f>
        <v>0</v>
      </c>
      <c r="AW692" s="144">
        <f>MAX(-SUM($F687:AW687)*$C692,-SUM($F687:AW687)-SUM($E692:AV692))</f>
        <v>0</v>
      </c>
      <c r="AX692" s="144">
        <f>MAX(-SUM($F687:AX687)*$C692,-SUM($F687:AX687)-SUM($E692:AW692))</f>
        <v>0</v>
      </c>
      <c r="AY692" s="144">
        <f>MAX(-SUM($F687:AY687)*$C692,-SUM($F687:AY687)-SUM($E692:AX692))</f>
        <v>0</v>
      </c>
      <c r="AZ692" s="144">
        <f>MAX(-SUM($F687:AZ687)*$C692,-SUM($F687:AZ687)-SUM($E692:AY692))</f>
        <v>0</v>
      </c>
      <c r="BA692" s="144">
        <f>MAX(-SUM($F687:BA687)*$C692,-SUM($F687:BA687)-SUM($E692:AZ692))</f>
        <v>0</v>
      </c>
      <c r="BB692" s="144">
        <f>MAX(-SUM($F687:BB687)*$C692,-SUM($F687:BB687)-SUM($E692:BA692))</f>
        <v>0</v>
      </c>
      <c r="BC692" s="144">
        <f>MAX(-SUM($F687:BC687)*$C692,-SUM($F687:BC687)-SUM($E692:BB692))</f>
        <v>0</v>
      </c>
      <c r="BD692" s="144">
        <f>MAX(-SUM($F687:BD687)*$C692,-SUM($F687:BD687)-SUM($E692:BC692))</f>
        <v>0</v>
      </c>
      <c r="BE692" s="144">
        <f>MAX(-SUM($F687:BE687)*$C692,-SUM($F687:BE687)-SUM($E692:BD692))</f>
        <v>0</v>
      </c>
      <c r="BF692" s="144">
        <f>MAX(-SUM($F687:BF687)*$C692,-SUM($F687:BF687)-SUM($E692:BE692))</f>
        <v>0</v>
      </c>
      <c r="BG692" s="144">
        <f>MAX(-SUM($F687:BG687)*$C692,-SUM($F687:BG687)-SUM($E692:BF692))</f>
        <v>0</v>
      </c>
      <c r="BH692" s="144">
        <f>MAX(-SUM($F687:BH687)*$C692,-SUM($F687:BH687)-SUM($E692:BG692))</f>
        <v>0</v>
      </c>
      <c r="BI692" s="144"/>
    </row>
    <row r="693" spans="1:61" x14ac:dyDescent="0.25">
      <c r="A693" s="193" t="s">
        <v>114</v>
      </c>
      <c r="B693" s="193"/>
      <c r="D693" s="92">
        <f>SUM(D690:D692)</f>
        <v>0</v>
      </c>
      <c r="G693" s="92">
        <f>SUM(G690:G692)</f>
        <v>0.35417616595999996</v>
      </c>
      <c r="H693" s="92">
        <f>SUM(H690:H692)</f>
        <v>1.631106893336</v>
      </c>
      <c r="I693" s="92">
        <f>SUM(I690:I692)</f>
        <v>4.8399912145039989</v>
      </c>
      <c r="J693" s="92">
        <f t="shared" ref="J693:BH693" si="382">SUM(J690:J692)</f>
        <v>4.6883913020719987</v>
      </c>
      <c r="K693" s="92">
        <f t="shared" si="382"/>
        <v>4.5367913896399985</v>
      </c>
      <c r="L693" s="92">
        <f t="shared" si="382"/>
        <v>4.4040687636079987</v>
      </c>
      <c r="M693" s="92">
        <f t="shared" si="382"/>
        <v>4.251885017575999</v>
      </c>
      <c r="N693" s="92">
        <f t="shared" si="382"/>
        <v>4.0997012715439993</v>
      </c>
      <c r="O693" s="92">
        <f t="shared" si="382"/>
        <v>3.9475175255119992</v>
      </c>
      <c r="P693" s="92">
        <f t="shared" si="382"/>
        <v>3.7953337794799991</v>
      </c>
      <c r="Q693" s="92">
        <f t="shared" si="382"/>
        <v>3.6431500334479989</v>
      </c>
      <c r="R693" s="92">
        <f t="shared" si="382"/>
        <v>3.4909662874159988</v>
      </c>
      <c r="S693" s="92">
        <f t="shared" si="382"/>
        <v>3.3387825413839987</v>
      </c>
      <c r="T693" s="92">
        <f t="shared" si="382"/>
        <v>3.1865987953519985</v>
      </c>
      <c r="U693" s="92">
        <f t="shared" si="382"/>
        <v>3.0344150493199984</v>
      </c>
      <c r="V693" s="92">
        <f t="shared" si="382"/>
        <v>2.8822313032879983</v>
      </c>
      <c r="W693" s="92">
        <f t="shared" si="382"/>
        <v>2.7300475572559981</v>
      </c>
      <c r="X693" s="92">
        <f t="shared" si="382"/>
        <v>2.577863811223998</v>
      </c>
      <c r="Y693" s="92">
        <f t="shared" si="382"/>
        <v>2.4256800651919979</v>
      </c>
      <c r="Z693" s="92">
        <f t="shared" si="382"/>
        <v>2.2734963191599977</v>
      </c>
      <c r="AA693" s="92">
        <f t="shared" si="382"/>
        <v>2.1213125731279976</v>
      </c>
      <c r="AB693" s="92">
        <f t="shared" si="382"/>
        <v>1.9691288270959977</v>
      </c>
      <c r="AC693" s="92">
        <f t="shared" si="382"/>
        <v>1.8169450810639978</v>
      </c>
      <c r="AD693" s="92">
        <f t="shared" si="382"/>
        <v>1.6647613350319979</v>
      </c>
      <c r="AE693" s="92">
        <f t="shared" si="382"/>
        <v>1.5125775889999979</v>
      </c>
      <c r="AF693" s="92">
        <f t="shared" si="382"/>
        <v>1.360393842967998</v>
      </c>
      <c r="AG693" s="92">
        <f t="shared" si="382"/>
        <v>1.2082100969359981</v>
      </c>
      <c r="AH693" s="92">
        <f t="shared" si="382"/>
        <v>1.0560263509039982</v>
      </c>
      <c r="AI693" s="92">
        <f t="shared" si="382"/>
        <v>0.9038426048719983</v>
      </c>
      <c r="AJ693" s="92">
        <f t="shared" si="382"/>
        <v>0.75165885883999839</v>
      </c>
      <c r="AK693" s="92">
        <f t="shared" si="382"/>
        <v>0.59947511280799848</v>
      </c>
      <c r="AL693" s="92">
        <f t="shared" si="382"/>
        <v>0.44729136677599857</v>
      </c>
      <c r="AM693" s="92">
        <f t="shared" si="382"/>
        <v>0.29510762074399866</v>
      </c>
      <c r="AN693" s="92">
        <f t="shared" si="382"/>
        <v>0.14292387471199872</v>
      </c>
      <c r="AO693" s="92">
        <f t="shared" si="382"/>
        <v>-6.9388939039072284E-16</v>
      </c>
      <c r="AP693" s="92">
        <f t="shared" si="382"/>
        <v>-6.9388939039072284E-16</v>
      </c>
      <c r="AQ693" s="92">
        <f t="shared" si="382"/>
        <v>-6.9388939039072284E-16</v>
      </c>
      <c r="AR693" s="92">
        <f t="shared" si="382"/>
        <v>-6.9388939039072284E-16</v>
      </c>
      <c r="AS693" s="92">
        <f t="shared" si="382"/>
        <v>-6.9388939039072284E-16</v>
      </c>
      <c r="AT693" s="92">
        <f t="shared" si="382"/>
        <v>-6.9388939039072284E-16</v>
      </c>
      <c r="AU693" s="92">
        <f t="shared" si="382"/>
        <v>-6.9388939039072284E-16</v>
      </c>
      <c r="AV693" s="92">
        <f t="shared" si="382"/>
        <v>-6.9388939039072284E-16</v>
      </c>
      <c r="AW693" s="92">
        <f t="shared" si="382"/>
        <v>-6.9388939039072284E-16</v>
      </c>
      <c r="AX693" s="92">
        <f t="shared" si="382"/>
        <v>-6.9388939039072284E-16</v>
      </c>
      <c r="AY693" s="92">
        <f t="shared" si="382"/>
        <v>-6.9388939039072284E-16</v>
      </c>
      <c r="AZ693" s="92">
        <f t="shared" si="382"/>
        <v>-6.9388939039072284E-16</v>
      </c>
      <c r="BA693" s="92">
        <f t="shared" si="382"/>
        <v>-6.9388939039072284E-16</v>
      </c>
      <c r="BB693" s="92">
        <f t="shared" si="382"/>
        <v>-6.9388939039072284E-16</v>
      </c>
      <c r="BC693" s="92">
        <f t="shared" si="382"/>
        <v>-6.9388939039072284E-16</v>
      </c>
      <c r="BD693" s="92">
        <f t="shared" si="382"/>
        <v>-6.9388939039072284E-16</v>
      </c>
      <c r="BE693" s="92">
        <f t="shared" si="382"/>
        <v>-6.9388939039072284E-16</v>
      </c>
      <c r="BF693" s="92">
        <f t="shared" si="382"/>
        <v>-6.9388939039072284E-16</v>
      </c>
      <c r="BG693" s="92">
        <f t="shared" si="382"/>
        <v>-6.9388939039072284E-16</v>
      </c>
      <c r="BH693" s="92">
        <f t="shared" si="382"/>
        <v>-6.9388939039072284E-16</v>
      </c>
    </row>
    <row r="694" spans="1:61" x14ac:dyDescent="0.25">
      <c r="A694" s="154"/>
      <c r="B694" s="154"/>
    </row>
    <row r="695" spans="1:61" x14ac:dyDescent="0.25">
      <c r="A695" s="154" t="s">
        <v>115</v>
      </c>
      <c r="B695" s="154"/>
      <c r="G695" s="83">
        <f>G693</f>
        <v>0.35417616595999996</v>
      </c>
      <c r="H695" s="83">
        <f>H693</f>
        <v>1.631106893336</v>
      </c>
      <c r="I695" s="83">
        <f>I693</f>
        <v>4.8399912145039989</v>
      </c>
      <c r="J695" s="83">
        <f>J693</f>
        <v>4.6883913020719987</v>
      </c>
      <c r="K695" s="83">
        <f t="shared" ref="K695:BH695" si="383">K693</f>
        <v>4.5367913896399985</v>
      </c>
      <c r="L695" s="83">
        <f t="shared" si="383"/>
        <v>4.4040687636079987</v>
      </c>
      <c r="M695" s="83">
        <f t="shared" si="383"/>
        <v>4.251885017575999</v>
      </c>
      <c r="N695" s="83">
        <f t="shared" si="383"/>
        <v>4.0997012715439993</v>
      </c>
      <c r="O695" s="83">
        <f t="shared" si="383"/>
        <v>3.9475175255119992</v>
      </c>
      <c r="P695" s="83">
        <f t="shared" si="383"/>
        <v>3.7953337794799991</v>
      </c>
      <c r="Q695" s="83">
        <f t="shared" si="383"/>
        <v>3.6431500334479989</v>
      </c>
      <c r="R695" s="83">
        <f t="shared" si="383"/>
        <v>3.4909662874159988</v>
      </c>
      <c r="S695" s="83">
        <f t="shared" si="383"/>
        <v>3.3387825413839987</v>
      </c>
      <c r="T695" s="83">
        <f t="shared" si="383"/>
        <v>3.1865987953519985</v>
      </c>
      <c r="U695" s="83">
        <f t="shared" si="383"/>
        <v>3.0344150493199984</v>
      </c>
      <c r="V695" s="83">
        <f t="shared" si="383"/>
        <v>2.8822313032879983</v>
      </c>
      <c r="W695" s="83">
        <f t="shared" si="383"/>
        <v>2.7300475572559981</v>
      </c>
      <c r="X695" s="83">
        <f t="shared" si="383"/>
        <v>2.577863811223998</v>
      </c>
      <c r="Y695" s="83">
        <f t="shared" si="383"/>
        <v>2.4256800651919979</v>
      </c>
      <c r="Z695" s="83">
        <f t="shared" si="383"/>
        <v>2.2734963191599977</v>
      </c>
      <c r="AA695" s="83">
        <f t="shared" si="383"/>
        <v>2.1213125731279976</v>
      </c>
      <c r="AB695" s="83">
        <f t="shared" si="383"/>
        <v>1.9691288270959977</v>
      </c>
      <c r="AC695" s="83">
        <f t="shared" si="383"/>
        <v>1.8169450810639978</v>
      </c>
      <c r="AD695" s="83">
        <f t="shared" si="383"/>
        <v>1.6647613350319979</v>
      </c>
      <c r="AE695" s="83">
        <f t="shared" si="383"/>
        <v>1.5125775889999979</v>
      </c>
      <c r="AF695" s="83">
        <f t="shared" si="383"/>
        <v>1.360393842967998</v>
      </c>
      <c r="AG695" s="83">
        <f t="shared" si="383"/>
        <v>1.2082100969359981</v>
      </c>
      <c r="AH695" s="83">
        <f t="shared" si="383"/>
        <v>1.0560263509039982</v>
      </c>
      <c r="AI695" s="83">
        <f t="shared" si="383"/>
        <v>0.9038426048719983</v>
      </c>
      <c r="AJ695" s="83">
        <f t="shared" si="383"/>
        <v>0.75165885883999839</v>
      </c>
      <c r="AK695" s="83">
        <f t="shared" si="383"/>
        <v>0.59947511280799848</v>
      </c>
      <c r="AL695" s="83">
        <f t="shared" si="383"/>
        <v>0.44729136677599857</v>
      </c>
      <c r="AM695" s="83">
        <f t="shared" si="383"/>
        <v>0.29510762074399866</v>
      </c>
      <c r="AN695" s="83">
        <f t="shared" si="383"/>
        <v>0.14292387471199872</v>
      </c>
      <c r="AO695" s="83">
        <f t="shared" si="383"/>
        <v>-6.9388939039072284E-16</v>
      </c>
      <c r="AP695" s="83">
        <f t="shared" si="383"/>
        <v>-6.9388939039072284E-16</v>
      </c>
      <c r="AQ695" s="83">
        <f t="shared" si="383"/>
        <v>-6.9388939039072284E-16</v>
      </c>
      <c r="AR695" s="83">
        <f t="shared" si="383"/>
        <v>-6.9388939039072284E-16</v>
      </c>
      <c r="AS695" s="83">
        <f t="shared" si="383"/>
        <v>-6.9388939039072284E-16</v>
      </c>
      <c r="AT695" s="83">
        <f t="shared" si="383"/>
        <v>-6.9388939039072284E-16</v>
      </c>
      <c r="AU695" s="83">
        <f t="shared" si="383"/>
        <v>-6.9388939039072284E-16</v>
      </c>
      <c r="AV695" s="83">
        <f t="shared" si="383"/>
        <v>-6.9388939039072284E-16</v>
      </c>
      <c r="AW695" s="83">
        <f t="shared" si="383"/>
        <v>-6.9388939039072284E-16</v>
      </c>
      <c r="AX695" s="83">
        <f t="shared" si="383"/>
        <v>-6.9388939039072284E-16</v>
      </c>
      <c r="AY695" s="83">
        <f t="shared" si="383"/>
        <v>-6.9388939039072284E-16</v>
      </c>
      <c r="AZ695" s="83">
        <f t="shared" si="383"/>
        <v>-6.9388939039072284E-16</v>
      </c>
      <c r="BA695" s="83">
        <f t="shared" si="383"/>
        <v>-6.9388939039072284E-16</v>
      </c>
      <c r="BB695" s="83">
        <f t="shared" si="383"/>
        <v>-6.9388939039072284E-16</v>
      </c>
      <c r="BC695" s="83">
        <f t="shared" si="383"/>
        <v>-6.9388939039072284E-16</v>
      </c>
      <c r="BD695" s="83">
        <f t="shared" si="383"/>
        <v>-6.9388939039072284E-16</v>
      </c>
      <c r="BE695" s="83">
        <f t="shared" si="383"/>
        <v>-6.9388939039072284E-16</v>
      </c>
      <c r="BF695" s="83">
        <f t="shared" si="383"/>
        <v>-6.9388939039072284E-16</v>
      </c>
      <c r="BG695" s="83">
        <f t="shared" si="383"/>
        <v>-6.9388939039072284E-16</v>
      </c>
      <c r="BH695" s="83">
        <f t="shared" si="383"/>
        <v>-6.9388939039072284E-16</v>
      </c>
    </row>
    <row r="696" spans="1:61" x14ac:dyDescent="0.25">
      <c r="A696" s="194" t="s">
        <v>133</v>
      </c>
      <c r="B696" s="194"/>
      <c r="C696" s="61">
        <f>$C$97</f>
        <v>2</v>
      </c>
      <c r="D696" s="195"/>
      <c r="G696" s="83">
        <f t="shared" ref="G696:BH696" ca="1" si="384">SUM(OFFSET(G695,0,0,1,-MIN($C696,G$91+1)))/$C696</f>
        <v>0.17708808297999998</v>
      </c>
      <c r="H696" s="83">
        <f t="shared" ca="1" si="384"/>
        <v>0.99264152964800001</v>
      </c>
      <c r="I696" s="83">
        <f t="shared" ca="1" si="384"/>
        <v>3.2355490539199994</v>
      </c>
      <c r="J696" s="83">
        <f t="shared" ca="1" si="384"/>
        <v>4.7641912582879993</v>
      </c>
      <c r="K696" s="83">
        <f t="shared" ca="1" si="384"/>
        <v>4.6125913458559982</v>
      </c>
      <c r="L696" s="83">
        <f t="shared" ca="1" si="384"/>
        <v>4.4704300766239982</v>
      </c>
      <c r="M696" s="83">
        <f t="shared" ca="1" si="384"/>
        <v>4.3279768905919989</v>
      </c>
      <c r="N696" s="83">
        <f t="shared" ca="1" si="384"/>
        <v>4.1757931445599992</v>
      </c>
      <c r="O696" s="83">
        <f t="shared" ca="1" si="384"/>
        <v>4.0236093985279995</v>
      </c>
      <c r="P696" s="83">
        <f t="shared" ca="1" si="384"/>
        <v>3.8714256524959989</v>
      </c>
      <c r="Q696" s="83">
        <f t="shared" ca="1" si="384"/>
        <v>3.7192419064639992</v>
      </c>
      <c r="R696" s="83">
        <f t="shared" ca="1" si="384"/>
        <v>3.5670581604319986</v>
      </c>
      <c r="S696" s="83">
        <f t="shared" ca="1" si="384"/>
        <v>3.4148744143999989</v>
      </c>
      <c r="T696" s="83">
        <f t="shared" ca="1" si="384"/>
        <v>3.2626906683679984</v>
      </c>
      <c r="U696" s="83">
        <f t="shared" ca="1" si="384"/>
        <v>3.1105069223359987</v>
      </c>
      <c r="V696" s="83">
        <f t="shared" ca="1" si="384"/>
        <v>2.9583231763039981</v>
      </c>
      <c r="W696" s="83">
        <f t="shared" ca="1" si="384"/>
        <v>2.8061394302719984</v>
      </c>
      <c r="X696" s="83">
        <f t="shared" ca="1" si="384"/>
        <v>2.6539556842399978</v>
      </c>
      <c r="Y696" s="83">
        <f t="shared" ca="1" si="384"/>
        <v>2.5017719382079981</v>
      </c>
      <c r="Z696" s="83">
        <f t="shared" ca="1" si="384"/>
        <v>2.3495881921759976</v>
      </c>
      <c r="AA696" s="83">
        <f t="shared" ca="1" si="384"/>
        <v>2.1974044461439979</v>
      </c>
      <c r="AB696" s="83">
        <f t="shared" ca="1" si="384"/>
        <v>2.0452207001119977</v>
      </c>
      <c r="AC696" s="83">
        <f t="shared" ca="1" si="384"/>
        <v>1.8930369540799976</v>
      </c>
      <c r="AD696" s="83">
        <f t="shared" ca="1" si="384"/>
        <v>1.7408532080479979</v>
      </c>
      <c r="AE696" s="83">
        <f t="shared" ca="1" si="384"/>
        <v>1.5886694620159978</v>
      </c>
      <c r="AF696" s="83">
        <f t="shared" ca="1" si="384"/>
        <v>1.4364857159839981</v>
      </c>
      <c r="AG696" s="83">
        <f t="shared" ca="1" si="384"/>
        <v>1.284301969951998</v>
      </c>
      <c r="AH696" s="83">
        <f t="shared" ca="1" si="384"/>
        <v>1.1321182239199983</v>
      </c>
      <c r="AI696" s="83">
        <f t="shared" ca="1" si="384"/>
        <v>0.97993447788799826</v>
      </c>
      <c r="AJ696" s="83">
        <f t="shared" ca="1" si="384"/>
        <v>0.82775073185599835</v>
      </c>
      <c r="AK696" s="83">
        <f t="shared" ca="1" si="384"/>
        <v>0.67556698582399843</v>
      </c>
      <c r="AL696" s="83">
        <f t="shared" ca="1" si="384"/>
        <v>0.52338323979199852</v>
      </c>
      <c r="AM696" s="83">
        <f t="shared" ca="1" si="384"/>
        <v>0.37119949375999861</v>
      </c>
      <c r="AN696" s="83">
        <f t="shared" ca="1" si="384"/>
        <v>0.2190157477279987</v>
      </c>
      <c r="AO696" s="83">
        <f t="shared" ca="1" si="384"/>
        <v>7.1461937355999011E-2</v>
      </c>
      <c r="AP696" s="83">
        <f t="shared" ca="1" si="384"/>
        <v>-6.9388939039072284E-16</v>
      </c>
      <c r="AQ696" s="83">
        <f t="shared" ca="1" si="384"/>
        <v>-6.9388939039072284E-16</v>
      </c>
      <c r="AR696" s="83">
        <f t="shared" ca="1" si="384"/>
        <v>-6.9388939039072284E-16</v>
      </c>
      <c r="AS696" s="83">
        <f t="shared" ca="1" si="384"/>
        <v>-6.9388939039072284E-16</v>
      </c>
      <c r="AT696" s="83">
        <f t="shared" ca="1" si="384"/>
        <v>-6.9388939039072284E-16</v>
      </c>
      <c r="AU696" s="83">
        <f t="shared" ca="1" si="384"/>
        <v>-6.9388939039072284E-16</v>
      </c>
      <c r="AV696" s="83">
        <f t="shared" ca="1" si="384"/>
        <v>-6.9388939039072284E-16</v>
      </c>
      <c r="AW696" s="83">
        <f t="shared" ca="1" si="384"/>
        <v>-6.9388939039072284E-16</v>
      </c>
      <c r="AX696" s="83">
        <f t="shared" ca="1" si="384"/>
        <v>-6.9388939039072284E-16</v>
      </c>
      <c r="AY696" s="83">
        <f t="shared" ca="1" si="384"/>
        <v>-6.9388939039072284E-16</v>
      </c>
      <c r="AZ696" s="83">
        <f t="shared" ca="1" si="384"/>
        <v>-6.9388939039072284E-16</v>
      </c>
      <c r="BA696" s="83">
        <f t="shared" ca="1" si="384"/>
        <v>-6.9388939039072284E-16</v>
      </c>
      <c r="BB696" s="83">
        <f t="shared" ca="1" si="384"/>
        <v>-6.9388939039072284E-16</v>
      </c>
      <c r="BC696" s="83">
        <f t="shared" ca="1" si="384"/>
        <v>-6.9388939039072284E-16</v>
      </c>
      <c r="BD696" s="83">
        <f t="shared" ca="1" si="384"/>
        <v>-6.9388939039072284E-16</v>
      </c>
      <c r="BE696" s="83">
        <f t="shared" ca="1" si="384"/>
        <v>-6.9388939039072284E-16</v>
      </c>
      <c r="BF696" s="83">
        <f t="shared" ca="1" si="384"/>
        <v>-6.9388939039072284E-16</v>
      </c>
      <c r="BG696" s="83">
        <f t="shared" ca="1" si="384"/>
        <v>-6.9388939039072284E-16</v>
      </c>
      <c r="BH696" s="83">
        <f t="shared" ca="1" si="384"/>
        <v>-6.9388939039072284E-16</v>
      </c>
    </row>
    <row r="697" spans="1:61" x14ac:dyDescent="0.25">
      <c r="A697" s="194" t="s">
        <v>140</v>
      </c>
      <c r="B697" s="194"/>
      <c r="C697" s="147">
        <f>$C$98</f>
        <v>0.46</v>
      </c>
      <c r="G697" s="83">
        <f t="shared" ref="G697:BG698" ca="1" si="385">G696*$C697</f>
        <v>8.1460518170799995E-2</v>
      </c>
      <c r="H697" s="83">
        <f t="shared" ca="1" si="385"/>
        <v>0.45661510363808</v>
      </c>
      <c r="I697" s="83">
        <f t="shared" ca="1" si="385"/>
        <v>1.4883525648031997</v>
      </c>
      <c r="J697" s="83">
        <f t="shared" ca="1" si="385"/>
        <v>2.1915279788124797</v>
      </c>
      <c r="K697" s="83">
        <f t="shared" ca="1" si="385"/>
        <v>2.1217920190937591</v>
      </c>
      <c r="L697" s="83">
        <f t="shared" ca="1" si="385"/>
        <v>2.0563978352470391</v>
      </c>
      <c r="M697" s="83">
        <f t="shared" ca="1" si="385"/>
        <v>1.9908693696723196</v>
      </c>
      <c r="N697" s="83">
        <f t="shared" ca="1" si="385"/>
        <v>1.9208648464975997</v>
      </c>
      <c r="O697" s="83">
        <f t="shared" ca="1" si="385"/>
        <v>1.8508603233228798</v>
      </c>
      <c r="P697" s="83">
        <f t="shared" ca="1" si="385"/>
        <v>1.7808558001481596</v>
      </c>
      <c r="Q697" s="83">
        <f t="shared" ca="1" si="385"/>
        <v>1.7108512769734396</v>
      </c>
      <c r="R697" s="83">
        <f t="shared" ca="1" si="385"/>
        <v>1.6408467537987195</v>
      </c>
      <c r="S697" s="83">
        <f t="shared" ca="1" si="385"/>
        <v>1.5708422306239995</v>
      </c>
      <c r="T697" s="83">
        <f t="shared" ca="1" si="385"/>
        <v>1.5008377074492794</v>
      </c>
      <c r="U697" s="83">
        <f t="shared" ca="1" si="385"/>
        <v>1.4308331842745594</v>
      </c>
      <c r="V697" s="83">
        <f t="shared" ca="1" si="385"/>
        <v>1.3608286610998392</v>
      </c>
      <c r="W697" s="83">
        <f t="shared" ca="1" si="385"/>
        <v>1.2908241379251193</v>
      </c>
      <c r="X697" s="83">
        <f t="shared" ca="1" si="385"/>
        <v>1.2208196147503991</v>
      </c>
      <c r="Y697" s="83">
        <f t="shared" ca="1" si="385"/>
        <v>1.1508150915756792</v>
      </c>
      <c r="Z697" s="83">
        <f t="shared" ca="1" si="385"/>
        <v>1.080810568400959</v>
      </c>
      <c r="AA697" s="83">
        <f t="shared" ca="1" si="385"/>
        <v>1.0108060452262391</v>
      </c>
      <c r="AB697" s="83">
        <f t="shared" ca="1" si="385"/>
        <v>0.94080152205151901</v>
      </c>
      <c r="AC697" s="83">
        <f t="shared" ca="1" si="385"/>
        <v>0.87079699887679896</v>
      </c>
      <c r="AD697" s="83">
        <f t="shared" ca="1" si="385"/>
        <v>0.80079247570207912</v>
      </c>
      <c r="AE697" s="83">
        <f t="shared" ca="1" si="385"/>
        <v>0.73078795252735906</v>
      </c>
      <c r="AF697" s="83">
        <f t="shared" ca="1" si="385"/>
        <v>0.66078342935263912</v>
      </c>
      <c r="AG697" s="83">
        <f t="shared" ca="1" si="385"/>
        <v>0.59077890617791906</v>
      </c>
      <c r="AH697" s="83">
        <f t="shared" ca="1" si="385"/>
        <v>0.52077438300319923</v>
      </c>
      <c r="AI697" s="83">
        <f t="shared" ca="1" si="385"/>
        <v>0.45076985982847922</v>
      </c>
      <c r="AJ697" s="83">
        <f t="shared" ca="1" si="385"/>
        <v>0.38076533665375928</v>
      </c>
      <c r="AK697" s="83">
        <f t="shared" ca="1" si="385"/>
        <v>0.31076081347903928</v>
      </c>
      <c r="AL697" s="83">
        <f t="shared" ca="1" si="385"/>
        <v>0.24075629030431933</v>
      </c>
      <c r="AM697" s="83">
        <f t="shared" ca="1" si="385"/>
        <v>0.17075176712959936</v>
      </c>
      <c r="AN697" s="83">
        <f t="shared" ca="1" si="385"/>
        <v>0.10074724395487941</v>
      </c>
      <c r="AO697" s="83">
        <f t="shared" ca="1" si="385"/>
        <v>3.2872491183759546E-2</v>
      </c>
      <c r="AP697" s="83">
        <f t="shared" ca="1" si="385"/>
        <v>-3.1918911957973251E-16</v>
      </c>
      <c r="AQ697" s="83">
        <f t="shared" ca="1" si="385"/>
        <v>-3.1918911957973251E-16</v>
      </c>
      <c r="AR697" s="83">
        <f t="shared" ca="1" si="385"/>
        <v>-3.1918911957973251E-16</v>
      </c>
      <c r="AS697" s="83">
        <f t="shared" ca="1" si="385"/>
        <v>-3.1918911957973251E-16</v>
      </c>
      <c r="AT697" s="83">
        <f t="shared" ca="1" si="385"/>
        <v>-3.1918911957973251E-16</v>
      </c>
      <c r="AU697" s="83">
        <f t="shared" ca="1" si="385"/>
        <v>-3.1918911957973251E-16</v>
      </c>
      <c r="AV697" s="83">
        <f t="shared" ca="1" si="385"/>
        <v>-3.1918911957973251E-16</v>
      </c>
      <c r="AW697" s="83">
        <f t="shared" ca="1" si="385"/>
        <v>-3.1918911957973251E-16</v>
      </c>
      <c r="AX697" s="83">
        <f t="shared" ca="1" si="385"/>
        <v>-3.1918911957973251E-16</v>
      </c>
      <c r="AY697" s="83">
        <f t="shared" ca="1" si="385"/>
        <v>-3.1918911957973251E-16</v>
      </c>
      <c r="AZ697" s="83">
        <f t="shared" ca="1" si="385"/>
        <v>-3.1918911957973251E-16</v>
      </c>
      <c r="BA697" s="83">
        <f t="shared" ca="1" si="385"/>
        <v>-3.1918911957973251E-16</v>
      </c>
      <c r="BB697" s="83">
        <f t="shared" ca="1" si="385"/>
        <v>-3.1918911957973251E-16</v>
      </c>
      <c r="BC697" s="83">
        <f t="shared" ca="1" si="385"/>
        <v>-3.1918911957973251E-16</v>
      </c>
      <c r="BD697" s="83">
        <f t="shared" ca="1" si="385"/>
        <v>-3.1918911957973251E-16</v>
      </c>
      <c r="BE697" s="83">
        <f t="shared" ca="1" si="385"/>
        <v>-3.1918911957973251E-16</v>
      </c>
      <c r="BF697" s="83">
        <f t="shared" ca="1" si="385"/>
        <v>-3.1918911957973251E-16</v>
      </c>
      <c r="BG697" s="83">
        <f t="shared" ca="1" si="385"/>
        <v>-3.1918911957973251E-16</v>
      </c>
      <c r="BH697" s="83">
        <f ca="1">BH696*$C697</f>
        <v>-3.1918911957973251E-16</v>
      </c>
    </row>
    <row r="698" spans="1:61" x14ac:dyDescent="0.25">
      <c r="A698" s="194" t="s">
        <v>141</v>
      </c>
      <c r="B698" s="194"/>
      <c r="C698" s="147">
        <f>$C$99</f>
        <v>0.115</v>
      </c>
      <c r="G698" s="83">
        <f t="shared" ca="1" si="385"/>
        <v>9.3679595896420005E-3</v>
      </c>
      <c r="H698" s="83">
        <f t="shared" ca="1" si="385"/>
        <v>5.2510736918379201E-2</v>
      </c>
      <c r="I698" s="83">
        <f t="shared" ca="1" si="385"/>
        <v>0.17116054495236796</v>
      </c>
      <c r="J698" s="83">
        <f t="shared" ca="1" si="385"/>
        <v>0.25202571756343517</v>
      </c>
      <c r="K698" s="83">
        <f t="shared" ca="1" si="385"/>
        <v>0.24400608219578232</v>
      </c>
      <c r="L698" s="83">
        <f t="shared" ca="1" si="385"/>
        <v>0.23648575105340952</v>
      </c>
      <c r="M698" s="83">
        <f t="shared" ca="1" si="385"/>
        <v>0.22894997751231677</v>
      </c>
      <c r="N698" s="83">
        <f t="shared" ca="1" si="385"/>
        <v>0.22089945734722397</v>
      </c>
      <c r="O698" s="83">
        <f t="shared" ca="1" si="385"/>
        <v>0.21284893718213119</v>
      </c>
      <c r="P698" s="83">
        <f t="shared" ca="1" si="385"/>
        <v>0.20479841701703835</v>
      </c>
      <c r="Q698" s="83">
        <f t="shared" ca="1" si="385"/>
        <v>0.19674789685194558</v>
      </c>
      <c r="R698" s="83">
        <f t="shared" ca="1" si="385"/>
        <v>0.18869737668685274</v>
      </c>
      <c r="S698" s="83">
        <f t="shared" ca="1" si="385"/>
        <v>0.18064685652175996</v>
      </c>
      <c r="T698" s="83">
        <f t="shared" ca="1" si="385"/>
        <v>0.17259633635666713</v>
      </c>
      <c r="U698" s="83">
        <f t="shared" ca="1" si="385"/>
        <v>0.16454581619157435</v>
      </c>
      <c r="V698" s="83">
        <f t="shared" ca="1" si="385"/>
        <v>0.15649529602648152</v>
      </c>
      <c r="W698" s="83">
        <f t="shared" ca="1" si="385"/>
        <v>0.14844477586138874</v>
      </c>
      <c r="X698" s="83">
        <f t="shared" ca="1" si="385"/>
        <v>0.14039425569629591</v>
      </c>
      <c r="Y698" s="83">
        <f t="shared" ca="1" si="385"/>
        <v>0.1323437355312031</v>
      </c>
      <c r="Z698" s="83">
        <f t="shared" ca="1" si="385"/>
        <v>0.12429321536611029</v>
      </c>
      <c r="AA698" s="83">
        <f t="shared" ca="1" si="385"/>
        <v>0.1162426952010175</v>
      </c>
      <c r="AB698" s="83">
        <f t="shared" ca="1" si="385"/>
        <v>0.1081921750359247</v>
      </c>
      <c r="AC698" s="83">
        <f t="shared" ca="1" si="385"/>
        <v>0.10014165487083189</v>
      </c>
      <c r="AD698" s="83">
        <f t="shared" ca="1" si="385"/>
        <v>9.2091134705739097E-2</v>
      </c>
      <c r="AE698" s="83">
        <f t="shared" ca="1" si="385"/>
        <v>8.4040614540646291E-2</v>
      </c>
      <c r="AF698" s="83">
        <f t="shared" ca="1" si="385"/>
        <v>7.5990094375553499E-2</v>
      </c>
      <c r="AG698" s="83">
        <f t="shared" ca="1" si="385"/>
        <v>6.7939574210460693E-2</v>
      </c>
      <c r="AH698" s="83">
        <f t="shared" ca="1" si="385"/>
        <v>5.9889054045367915E-2</v>
      </c>
      <c r="AI698" s="83">
        <f t="shared" ca="1" si="385"/>
        <v>5.1838533880275116E-2</v>
      </c>
      <c r="AJ698" s="83">
        <f t="shared" ca="1" si="385"/>
        <v>4.3788013715182317E-2</v>
      </c>
      <c r="AK698" s="83">
        <f t="shared" ca="1" si="385"/>
        <v>3.5737493550089518E-2</v>
      </c>
      <c r="AL698" s="83">
        <f t="shared" ca="1" si="385"/>
        <v>2.7686973384996726E-2</v>
      </c>
      <c r="AM698" s="83">
        <f t="shared" ca="1" si="385"/>
        <v>1.9636453219903927E-2</v>
      </c>
      <c r="AN698" s="83">
        <f t="shared" ca="1" si="385"/>
        <v>1.1585933054811133E-2</v>
      </c>
      <c r="AO698" s="83">
        <f t="shared" ca="1" si="385"/>
        <v>3.7803364861323479E-3</v>
      </c>
      <c r="AP698" s="83">
        <f t="shared" ca="1" si="385"/>
        <v>-3.6706748751669238E-17</v>
      </c>
      <c r="AQ698" s="83">
        <f t="shared" ca="1" si="385"/>
        <v>-3.6706748751669238E-17</v>
      </c>
      <c r="AR698" s="83">
        <f t="shared" ca="1" si="385"/>
        <v>-3.6706748751669238E-17</v>
      </c>
      <c r="AS698" s="83">
        <f t="shared" ca="1" si="385"/>
        <v>-3.6706748751669238E-17</v>
      </c>
      <c r="AT698" s="83">
        <f t="shared" ca="1" si="385"/>
        <v>-3.6706748751669238E-17</v>
      </c>
      <c r="AU698" s="83">
        <f t="shared" ca="1" si="385"/>
        <v>-3.6706748751669238E-17</v>
      </c>
      <c r="AV698" s="83">
        <f t="shared" ca="1" si="385"/>
        <v>-3.6706748751669238E-17</v>
      </c>
      <c r="AW698" s="83">
        <f t="shared" ca="1" si="385"/>
        <v>-3.6706748751669238E-17</v>
      </c>
      <c r="AX698" s="83">
        <f t="shared" ca="1" si="385"/>
        <v>-3.6706748751669238E-17</v>
      </c>
      <c r="AY698" s="83">
        <f t="shared" ca="1" si="385"/>
        <v>-3.6706748751669238E-17</v>
      </c>
      <c r="AZ698" s="83">
        <f t="shared" ca="1" si="385"/>
        <v>-3.6706748751669238E-17</v>
      </c>
      <c r="BA698" s="83">
        <f t="shared" ca="1" si="385"/>
        <v>-3.6706748751669238E-17</v>
      </c>
      <c r="BB698" s="83">
        <f t="shared" ca="1" si="385"/>
        <v>-3.6706748751669238E-17</v>
      </c>
      <c r="BC698" s="83">
        <f t="shared" ca="1" si="385"/>
        <v>-3.6706748751669238E-17</v>
      </c>
      <c r="BD698" s="83">
        <f t="shared" ca="1" si="385"/>
        <v>-3.6706748751669238E-17</v>
      </c>
      <c r="BE698" s="83">
        <f t="shared" ca="1" si="385"/>
        <v>-3.6706748751669238E-17</v>
      </c>
      <c r="BF698" s="83">
        <f t="shared" ca="1" si="385"/>
        <v>-3.6706748751669238E-17</v>
      </c>
      <c r="BG698" s="83">
        <f t="shared" ca="1" si="385"/>
        <v>-3.6706748751669238E-17</v>
      </c>
      <c r="BH698" s="83">
        <f ca="1">BH697*$C698</f>
        <v>-3.6706748751669238E-17</v>
      </c>
    </row>
    <row r="700" spans="1:61" ht="15.6" x14ac:dyDescent="0.3">
      <c r="A700" s="191" t="str">
        <f>A$55</f>
        <v>Regulatory</v>
      </c>
      <c r="B700" s="191"/>
    </row>
    <row r="701" spans="1:61" x14ac:dyDescent="0.25">
      <c r="A701" s="154" t="s">
        <v>132</v>
      </c>
      <c r="B701" s="154"/>
      <c r="G701" s="143"/>
      <c r="H701" s="143"/>
      <c r="I701" s="143"/>
      <c r="J701" s="143"/>
      <c r="K701" s="143"/>
      <c r="L701" s="143"/>
      <c r="M701" s="143"/>
      <c r="N701" s="143"/>
    </row>
    <row r="702" spans="1:61" x14ac:dyDescent="0.25">
      <c r="A702" s="154" t="s">
        <v>109</v>
      </c>
      <c r="B702" s="154"/>
      <c r="D702" s="144">
        <f>SUM(G702:N702)</f>
        <v>189.0330788302</v>
      </c>
      <c r="G702" s="144">
        <f>G717+G732+G747</f>
        <v>25.687874314999998</v>
      </c>
      <c r="H702" s="144">
        <f t="shared" ref="H702:N702" si="386">H717+H732+H747</f>
        <v>28.494014460799995</v>
      </c>
      <c r="I702" s="144">
        <f t="shared" si="386"/>
        <v>26.3711900544</v>
      </c>
      <c r="J702" s="144">
        <f t="shared" si="386"/>
        <v>34.56</v>
      </c>
      <c r="K702" s="144">
        <f t="shared" si="386"/>
        <v>27.84</v>
      </c>
      <c r="L702" s="144">
        <f t="shared" si="386"/>
        <v>35.519999999999996</v>
      </c>
      <c r="M702" s="144">
        <f t="shared" si="386"/>
        <v>10.559999999999999</v>
      </c>
      <c r="N702" s="144">
        <f t="shared" si="386"/>
        <v>0</v>
      </c>
    </row>
    <row r="703" spans="1:61" x14ac:dyDescent="0.25">
      <c r="A703" s="154" t="s">
        <v>110</v>
      </c>
      <c r="B703" s="154"/>
      <c r="G703" s="144">
        <f t="shared" ref="G703:N703" si="387">+F703+G702</f>
        <v>25.687874314999998</v>
      </c>
      <c r="H703" s="144">
        <f t="shared" si="387"/>
        <v>54.18188877579999</v>
      </c>
      <c r="I703" s="144">
        <f t="shared" si="387"/>
        <v>80.553078830199993</v>
      </c>
      <c r="J703" s="144">
        <f t="shared" si="387"/>
        <v>115.1130788302</v>
      </c>
      <c r="K703" s="144">
        <f t="shared" si="387"/>
        <v>142.95307883019998</v>
      </c>
      <c r="L703" s="144">
        <f t="shared" si="387"/>
        <v>178.4730788302</v>
      </c>
      <c r="M703" s="144">
        <f t="shared" si="387"/>
        <v>189.0330788302</v>
      </c>
      <c r="N703" s="144">
        <f t="shared" si="387"/>
        <v>189.0330788302</v>
      </c>
    </row>
    <row r="704" spans="1:61" x14ac:dyDescent="0.25">
      <c r="A704" s="154"/>
      <c r="B704" s="154"/>
    </row>
    <row r="705" spans="1:61" x14ac:dyDescent="0.25">
      <c r="A705" s="192" t="s">
        <v>111</v>
      </c>
      <c r="B705" s="192"/>
      <c r="G705" s="144">
        <f t="shared" ref="G705:BH705" si="388">F708</f>
        <v>0</v>
      </c>
      <c r="H705" s="144">
        <f t="shared" si="388"/>
        <v>24.917238085549997</v>
      </c>
      <c r="I705" s="144">
        <f t="shared" si="388"/>
        <v>51.785795883075991</v>
      </c>
      <c r="J705" s="144">
        <f t="shared" si="388"/>
        <v>75.740393572569999</v>
      </c>
      <c r="K705" s="144">
        <f t="shared" si="388"/>
        <v>106.84700120766401</v>
      </c>
      <c r="L705" s="144">
        <f t="shared" si="388"/>
        <v>130.39840884275799</v>
      </c>
      <c r="M705" s="144">
        <f t="shared" si="388"/>
        <v>160.56421647785197</v>
      </c>
      <c r="N705" s="144">
        <f t="shared" si="388"/>
        <v>165.45322411294597</v>
      </c>
      <c r="O705" s="144">
        <f t="shared" si="388"/>
        <v>159.78223174803998</v>
      </c>
      <c r="P705" s="144">
        <f t="shared" si="388"/>
        <v>154.11123938313398</v>
      </c>
      <c r="Q705" s="144">
        <f t="shared" si="388"/>
        <v>148.44024701822798</v>
      </c>
      <c r="R705" s="144">
        <f t="shared" si="388"/>
        <v>142.76925465332198</v>
      </c>
      <c r="S705" s="144">
        <f t="shared" si="388"/>
        <v>137.09826228841598</v>
      </c>
      <c r="T705" s="144">
        <f t="shared" si="388"/>
        <v>131.42726992350998</v>
      </c>
      <c r="U705" s="144">
        <f t="shared" si="388"/>
        <v>125.75627755860398</v>
      </c>
      <c r="V705" s="144">
        <f t="shared" si="388"/>
        <v>120.08528519369798</v>
      </c>
      <c r="W705" s="144">
        <f t="shared" si="388"/>
        <v>114.41429282879199</v>
      </c>
      <c r="X705" s="144">
        <f t="shared" si="388"/>
        <v>108.74330046388599</v>
      </c>
      <c r="Y705" s="144">
        <f t="shared" si="388"/>
        <v>103.07230809897999</v>
      </c>
      <c r="Z705" s="144">
        <f t="shared" si="388"/>
        <v>97.401315734073989</v>
      </c>
      <c r="AA705" s="144">
        <f t="shared" si="388"/>
        <v>91.730323369167991</v>
      </c>
      <c r="AB705" s="144">
        <f t="shared" si="388"/>
        <v>86.059331004261992</v>
      </c>
      <c r="AC705" s="144">
        <f t="shared" si="388"/>
        <v>80.388338639355993</v>
      </c>
      <c r="AD705" s="144">
        <f t="shared" si="388"/>
        <v>74.717346274449994</v>
      </c>
      <c r="AE705" s="144">
        <f t="shared" si="388"/>
        <v>69.046353909543996</v>
      </c>
      <c r="AF705" s="144">
        <f t="shared" si="388"/>
        <v>63.375361544637997</v>
      </c>
      <c r="AG705" s="144">
        <f t="shared" si="388"/>
        <v>57.704369179731998</v>
      </c>
      <c r="AH705" s="144">
        <f t="shared" si="388"/>
        <v>52.033376814825999</v>
      </c>
      <c r="AI705" s="144">
        <f t="shared" si="388"/>
        <v>46.36238444992</v>
      </c>
      <c r="AJ705" s="144">
        <f t="shared" si="388"/>
        <v>40.691392085014002</v>
      </c>
      <c r="AK705" s="144">
        <f t="shared" si="388"/>
        <v>35.020399720108003</v>
      </c>
      <c r="AL705" s="144">
        <f t="shared" si="388"/>
        <v>29.349407355202004</v>
      </c>
      <c r="AM705" s="144">
        <f t="shared" si="388"/>
        <v>23.678414990296005</v>
      </c>
      <c r="AN705" s="144">
        <f t="shared" si="388"/>
        <v>18.007422625390006</v>
      </c>
      <c r="AO705" s="144">
        <f t="shared" si="388"/>
        <v>12.336430260484008</v>
      </c>
      <c r="AP705" s="144">
        <f t="shared" si="388"/>
        <v>6.6654378955780089</v>
      </c>
      <c r="AQ705" s="144">
        <f t="shared" si="388"/>
        <v>2.3412546441200046</v>
      </c>
      <c r="AR705" s="144">
        <f t="shared" si="388"/>
        <v>6.3532685189981564E-2</v>
      </c>
      <c r="AS705" s="144">
        <f t="shared" si="388"/>
        <v>-1.5987211554602254E-14</v>
      </c>
      <c r="AT705" s="144">
        <f t="shared" si="388"/>
        <v>-1.5987211554602254E-14</v>
      </c>
      <c r="AU705" s="144">
        <f t="shared" si="388"/>
        <v>-1.5987211554602254E-14</v>
      </c>
      <c r="AV705" s="144">
        <f t="shared" si="388"/>
        <v>-1.5987211554602254E-14</v>
      </c>
      <c r="AW705" s="144">
        <f t="shared" si="388"/>
        <v>-1.5987211554602254E-14</v>
      </c>
      <c r="AX705" s="144">
        <f t="shared" si="388"/>
        <v>-1.5987211554602254E-14</v>
      </c>
      <c r="AY705" s="144">
        <f t="shared" si="388"/>
        <v>-1.5987211554602254E-14</v>
      </c>
      <c r="AZ705" s="144">
        <f t="shared" si="388"/>
        <v>-1.5987211554602254E-14</v>
      </c>
      <c r="BA705" s="144">
        <f t="shared" si="388"/>
        <v>-1.5987211554602254E-14</v>
      </c>
      <c r="BB705" s="144">
        <f t="shared" si="388"/>
        <v>-1.5987211554602254E-14</v>
      </c>
      <c r="BC705" s="144">
        <f t="shared" si="388"/>
        <v>-1.5987211554602254E-14</v>
      </c>
      <c r="BD705" s="144">
        <f t="shared" si="388"/>
        <v>-1.5987211554602254E-14</v>
      </c>
      <c r="BE705" s="144">
        <f t="shared" si="388"/>
        <v>-1.5987211554602254E-14</v>
      </c>
      <c r="BF705" s="144">
        <f t="shared" si="388"/>
        <v>-1.5987211554602254E-14</v>
      </c>
      <c r="BG705" s="144">
        <f t="shared" si="388"/>
        <v>-1.5987211554602254E-14</v>
      </c>
      <c r="BH705" s="144">
        <f t="shared" si="388"/>
        <v>-1.5987211554602254E-14</v>
      </c>
      <c r="BI705" s="144"/>
    </row>
    <row r="706" spans="1:61" x14ac:dyDescent="0.25">
      <c r="A706" s="192" t="s">
        <v>112</v>
      </c>
      <c r="B706" s="192"/>
      <c r="D706" s="144">
        <f>SUM(G706:N706)</f>
        <v>189.0330788302</v>
      </c>
      <c r="E706" s="144"/>
      <c r="F706" s="144"/>
      <c r="G706" s="144">
        <f>G702</f>
        <v>25.687874314999998</v>
      </c>
      <c r="H706" s="144">
        <f>H702</f>
        <v>28.494014460799995</v>
      </c>
      <c r="I706" s="144">
        <f>I702</f>
        <v>26.3711900544</v>
      </c>
      <c r="J706" s="144">
        <f t="shared" ref="J706:BH706" si="389">J702</f>
        <v>34.56</v>
      </c>
      <c r="K706" s="144">
        <f t="shared" si="389"/>
        <v>27.84</v>
      </c>
      <c r="L706" s="144">
        <f t="shared" si="389"/>
        <v>35.519999999999996</v>
      </c>
      <c r="M706" s="144">
        <f t="shared" si="389"/>
        <v>10.559999999999999</v>
      </c>
      <c r="N706" s="144">
        <f t="shared" si="389"/>
        <v>0</v>
      </c>
      <c r="O706" s="144">
        <f t="shared" si="389"/>
        <v>0</v>
      </c>
      <c r="P706" s="144">
        <f t="shared" si="389"/>
        <v>0</v>
      </c>
      <c r="Q706" s="144">
        <f t="shared" si="389"/>
        <v>0</v>
      </c>
      <c r="R706" s="144">
        <f t="shared" si="389"/>
        <v>0</v>
      </c>
      <c r="S706" s="144">
        <f t="shared" si="389"/>
        <v>0</v>
      </c>
      <c r="T706" s="144">
        <f t="shared" si="389"/>
        <v>0</v>
      </c>
      <c r="U706" s="144">
        <f t="shared" si="389"/>
        <v>0</v>
      </c>
      <c r="V706" s="144">
        <f t="shared" si="389"/>
        <v>0</v>
      </c>
      <c r="W706" s="144">
        <f t="shared" si="389"/>
        <v>0</v>
      </c>
      <c r="X706" s="144">
        <f t="shared" si="389"/>
        <v>0</v>
      </c>
      <c r="Y706" s="144">
        <f t="shared" si="389"/>
        <v>0</v>
      </c>
      <c r="Z706" s="144">
        <f t="shared" si="389"/>
        <v>0</v>
      </c>
      <c r="AA706" s="144">
        <f t="shared" si="389"/>
        <v>0</v>
      </c>
      <c r="AB706" s="144">
        <f t="shared" si="389"/>
        <v>0</v>
      </c>
      <c r="AC706" s="144">
        <f t="shared" si="389"/>
        <v>0</v>
      </c>
      <c r="AD706" s="144">
        <f t="shared" si="389"/>
        <v>0</v>
      </c>
      <c r="AE706" s="144">
        <f t="shared" si="389"/>
        <v>0</v>
      </c>
      <c r="AF706" s="144">
        <f t="shared" si="389"/>
        <v>0</v>
      </c>
      <c r="AG706" s="144">
        <f t="shared" si="389"/>
        <v>0</v>
      </c>
      <c r="AH706" s="144">
        <f t="shared" si="389"/>
        <v>0</v>
      </c>
      <c r="AI706" s="144">
        <f t="shared" si="389"/>
        <v>0</v>
      </c>
      <c r="AJ706" s="144">
        <f t="shared" si="389"/>
        <v>0</v>
      </c>
      <c r="AK706" s="144">
        <f t="shared" si="389"/>
        <v>0</v>
      </c>
      <c r="AL706" s="144">
        <f t="shared" si="389"/>
        <v>0</v>
      </c>
      <c r="AM706" s="144">
        <f t="shared" si="389"/>
        <v>0</v>
      </c>
      <c r="AN706" s="144">
        <f t="shared" si="389"/>
        <v>0</v>
      </c>
      <c r="AO706" s="144">
        <f t="shared" si="389"/>
        <v>0</v>
      </c>
      <c r="AP706" s="144">
        <f t="shared" si="389"/>
        <v>0</v>
      </c>
      <c r="AQ706" s="144">
        <f t="shared" si="389"/>
        <v>0</v>
      </c>
      <c r="AR706" s="144">
        <f t="shared" si="389"/>
        <v>0</v>
      </c>
      <c r="AS706" s="144">
        <f t="shared" si="389"/>
        <v>0</v>
      </c>
      <c r="AT706" s="144">
        <f t="shared" si="389"/>
        <v>0</v>
      </c>
      <c r="AU706" s="144">
        <f t="shared" si="389"/>
        <v>0</v>
      </c>
      <c r="AV706" s="144">
        <f t="shared" si="389"/>
        <v>0</v>
      </c>
      <c r="AW706" s="144">
        <f t="shared" si="389"/>
        <v>0</v>
      </c>
      <c r="AX706" s="144">
        <f t="shared" si="389"/>
        <v>0</v>
      </c>
      <c r="AY706" s="144">
        <f t="shared" si="389"/>
        <v>0</v>
      </c>
      <c r="AZ706" s="144">
        <f t="shared" si="389"/>
        <v>0</v>
      </c>
      <c r="BA706" s="144">
        <f t="shared" si="389"/>
        <v>0</v>
      </c>
      <c r="BB706" s="144">
        <f t="shared" si="389"/>
        <v>0</v>
      </c>
      <c r="BC706" s="144">
        <f t="shared" si="389"/>
        <v>0</v>
      </c>
      <c r="BD706" s="144">
        <f t="shared" si="389"/>
        <v>0</v>
      </c>
      <c r="BE706" s="144">
        <f t="shared" si="389"/>
        <v>0</v>
      </c>
      <c r="BF706" s="144">
        <f t="shared" si="389"/>
        <v>0</v>
      </c>
      <c r="BG706" s="144">
        <f t="shared" si="389"/>
        <v>0</v>
      </c>
      <c r="BH706" s="144">
        <f t="shared" si="389"/>
        <v>0</v>
      </c>
      <c r="BI706" s="144"/>
    </row>
    <row r="707" spans="1:61" x14ac:dyDescent="0.25">
      <c r="A707" s="192" t="s">
        <v>113</v>
      </c>
      <c r="B707" s="192"/>
      <c r="C707" s="147"/>
      <c r="D707" s="144">
        <f>SUM(G707:BH707)</f>
        <v>-189.0330788302</v>
      </c>
      <c r="G707" s="144">
        <f>G722+G737+G752</f>
        <v>-0.77063622944999999</v>
      </c>
      <c r="H707" s="144">
        <f t="shared" ref="H707:BH707" si="390">H722+H737+H752</f>
        <v>-1.625456663274</v>
      </c>
      <c r="I707" s="144">
        <f t="shared" si="390"/>
        <v>-2.4165923649059997</v>
      </c>
      <c r="J707" s="144">
        <f t="shared" si="390"/>
        <v>-3.4533923649059997</v>
      </c>
      <c r="K707" s="144">
        <f t="shared" si="390"/>
        <v>-4.288592364906</v>
      </c>
      <c r="L707" s="144">
        <f t="shared" si="390"/>
        <v>-5.3541923649059999</v>
      </c>
      <c r="M707" s="144">
        <f t="shared" si="390"/>
        <v>-5.6709923649059988</v>
      </c>
      <c r="N707" s="144">
        <f t="shared" si="390"/>
        <v>-5.6709923649059988</v>
      </c>
      <c r="O707" s="144">
        <f t="shared" si="390"/>
        <v>-5.6709923649059988</v>
      </c>
      <c r="P707" s="144">
        <f t="shared" si="390"/>
        <v>-5.6709923649059988</v>
      </c>
      <c r="Q707" s="144">
        <f t="shared" si="390"/>
        <v>-5.6709923649059988</v>
      </c>
      <c r="R707" s="144">
        <f t="shared" si="390"/>
        <v>-5.6709923649059988</v>
      </c>
      <c r="S707" s="144">
        <f t="shared" si="390"/>
        <v>-5.6709923649059988</v>
      </c>
      <c r="T707" s="144">
        <f t="shared" si="390"/>
        <v>-5.6709923649059988</v>
      </c>
      <c r="U707" s="144">
        <f t="shared" si="390"/>
        <v>-5.6709923649059988</v>
      </c>
      <c r="V707" s="144">
        <f t="shared" si="390"/>
        <v>-5.6709923649059988</v>
      </c>
      <c r="W707" s="144">
        <f t="shared" si="390"/>
        <v>-5.6709923649059988</v>
      </c>
      <c r="X707" s="144">
        <f t="shared" si="390"/>
        <v>-5.6709923649059988</v>
      </c>
      <c r="Y707" s="144">
        <f t="shared" si="390"/>
        <v>-5.6709923649059988</v>
      </c>
      <c r="Z707" s="144">
        <f t="shared" si="390"/>
        <v>-5.6709923649059988</v>
      </c>
      <c r="AA707" s="144">
        <f t="shared" si="390"/>
        <v>-5.6709923649059988</v>
      </c>
      <c r="AB707" s="144">
        <f t="shared" si="390"/>
        <v>-5.6709923649059988</v>
      </c>
      <c r="AC707" s="144">
        <f t="shared" si="390"/>
        <v>-5.6709923649059988</v>
      </c>
      <c r="AD707" s="144">
        <f t="shared" si="390"/>
        <v>-5.6709923649059988</v>
      </c>
      <c r="AE707" s="144">
        <f t="shared" si="390"/>
        <v>-5.6709923649059988</v>
      </c>
      <c r="AF707" s="144">
        <f t="shared" si="390"/>
        <v>-5.6709923649059988</v>
      </c>
      <c r="AG707" s="144">
        <f t="shared" si="390"/>
        <v>-5.6709923649059988</v>
      </c>
      <c r="AH707" s="144">
        <f t="shared" si="390"/>
        <v>-5.6709923649059988</v>
      </c>
      <c r="AI707" s="144">
        <f t="shared" si="390"/>
        <v>-5.6709923649059988</v>
      </c>
      <c r="AJ707" s="144">
        <f t="shared" si="390"/>
        <v>-5.6709923649059988</v>
      </c>
      <c r="AK707" s="144">
        <f t="shared" si="390"/>
        <v>-5.6709923649059988</v>
      </c>
      <c r="AL707" s="144">
        <f t="shared" si="390"/>
        <v>-5.6709923649059988</v>
      </c>
      <c r="AM707" s="144">
        <f t="shared" si="390"/>
        <v>-5.6709923649059988</v>
      </c>
      <c r="AN707" s="144">
        <f t="shared" si="390"/>
        <v>-5.6709923649059988</v>
      </c>
      <c r="AO707" s="144">
        <f t="shared" si="390"/>
        <v>-5.6709923649059988</v>
      </c>
      <c r="AP707" s="144">
        <f t="shared" si="390"/>
        <v>-4.3241832514580043</v>
      </c>
      <c r="AQ707" s="144">
        <f t="shared" si="390"/>
        <v>-2.277721958930023</v>
      </c>
      <c r="AR707" s="144">
        <f t="shared" si="390"/>
        <v>-6.3532685189997551E-2</v>
      </c>
      <c r="AS707" s="144">
        <f t="shared" si="390"/>
        <v>0</v>
      </c>
      <c r="AT707" s="144">
        <f t="shared" si="390"/>
        <v>0</v>
      </c>
      <c r="AU707" s="144">
        <f t="shared" si="390"/>
        <v>0</v>
      </c>
      <c r="AV707" s="144">
        <f t="shared" si="390"/>
        <v>0</v>
      </c>
      <c r="AW707" s="144">
        <f t="shared" si="390"/>
        <v>0</v>
      </c>
      <c r="AX707" s="144">
        <f t="shared" si="390"/>
        <v>0</v>
      </c>
      <c r="AY707" s="144">
        <f t="shared" si="390"/>
        <v>0</v>
      </c>
      <c r="AZ707" s="144">
        <f t="shared" si="390"/>
        <v>0</v>
      </c>
      <c r="BA707" s="144">
        <f t="shared" si="390"/>
        <v>0</v>
      </c>
      <c r="BB707" s="144">
        <f t="shared" si="390"/>
        <v>0</v>
      </c>
      <c r="BC707" s="144">
        <f t="shared" si="390"/>
        <v>0</v>
      </c>
      <c r="BD707" s="144">
        <f t="shared" si="390"/>
        <v>0</v>
      </c>
      <c r="BE707" s="144">
        <f t="shared" si="390"/>
        <v>0</v>
      </c>
      <c r="BF707" s="144">
        <f t="shared" si="390"/>
        <v>0</v>
      </c>
      <c r="BG707" s="144">
        <f t="shared" si="390"/>
        <v>0</v>
      </c>
      <c r="BH707" s="144">
        <f t="shared" si="390"/>
        <v>0</v>
      </c>
      <c r="BI707" s="144"/>
    </row>
    <row r="708" spans="1:61" x14ac:dyDescent="0.25">
      <c r="A708" s="193" t="s">
        <v>114</v>
      </c>
      <c r="B708" s="193"/>
      <c r="D708" s="92">
        <f>SUM(D705:D707)</f>
        <v>0</v>
      </c>
      <c r="G708" s="92">
        <f>SUM(G705:G707)</f>
        <v>24.917238085549997</v>
      </c>
      <c r="H708" s="92">
        <f>SUM(H705:H707)</f>
        <v>51.785795883075991</v>
      </c>
      <c r="I708" s="92">
        <f>SUM(I705:I707)</f>
        <v>75.740393572569999</v>
      </c>
      <c r="J708" s="92">
        <f t="shared" ref="J708:BH708" si="391">SUM(J705:J707)</f>
        <v>106.84700120766401</v>
      </c>
      <c r="K708" s="92">
        <f t="shared" si="391"/>
        <v>130.39840884275799</v>
      </c>
      <c r="L708" s="92">
        <f t="shared" si="391"/>
        <v>160.56421647785197</v>
      </c>
      <c r="M708" s="92">
        <f t="shared" si="391"/>
        <v>165.45322411294597</v>
      </c>
      <c r="N708" s="92">
        <f t="shared" si="391"/>
        <v>159.78223174803998</v>
      </c>
      <c r="O708" s="92">
        <f t="shared" si="391"/>
        <v>154.11123938313398</v>
      </c>
      <c r="P708" s="92">
        <f t="shared" si="391"/>
        <v>148.44024701822798</v>
      </c>
      <c r="Q708" s="92">
        <f t="shared" si="391"/>
        <v>142.76925465332198</v>
      </c>
      <c r="R708" s="92">
        <f t="shared" si="391"/>
        <v>137.09826228841598</v>
      </c>
      <c r="S708" s="92">
        <f t="shared" si="391"/>
        <v>131.42726992350998</v>
      </c>
      <c r="T708" s="92">
        <f t="shared" si="391"/>
        <v>125.75627755860398</v>
      </c>
      <c r="U708" s="92">
        <f t="shared" si="391"/>
        <v>120.08528519369798</v>
      </c>
      <c r="V708" s="92">
        <f t="shared" si="391"/>
        <v>114.41429282879199</v>
      </c>
      <c r="W708" s="92">
        <f t="shared" si="391"/>
        <v>108.74330046388599</v>
      </c>
      <c r="X708" s="92">
        <f t="shared" si="391"/>
        <v>103.07230809897999</v>
      </c>
      <c r="Y708" s="92">
        <f t="shared" si="391"/>
        <v>97.401315734073989</v>
      </c>
      <c r="Z708" s="92">
        <f t="shared" si="391"/>
        <v>91.730323369167991</v>
      </c>
      <c r="AA708" s="92">
        <f t="shared" si="391"/>
        <v>86.059331004261992</v>
      </c>
      <c r="AB708" s="92">
        <f t="shared" si="391"/>
        <v>80.388338639355993</v>
      </c>
      <c r="AC708" s="92">
        <f t="shared" si="391"/>
        <v>74.717346274449994</v>
      </c>
      <c r="AD708" s="92">
        <f t="shared" si="391"/>
        <v>69.046353909543996</v>
      </c>
      <c r="AE708" s="92">
        <f t="shared" si="391"/>
        <v>63.375361544637997</v>
      </c>
      <c r="AF708" s="92">
        <f t="shared" si="391"/>
        <v>57.704369179731998</v>
      </c>
      <c r="AG708" s="92">
        <f t="shared" si="391"/>
        <v>52.033376814825999</v>
      </c>
      <c r="AH708" s="92">
        <f t="shared" si="391"/>
        <v>46.36238444992</v>
      </c>
      <c r="AI708" s="92">
        <f t="shared" si="391"/>
        <v>40.691392085014002</v>
      </c>
      <c r="AJ708" s="92">
        <f t="shared" si="391"/>
        <v>35.020399720108003</v>
      </c>
      <c r="AK708" s="92">
        <f t="shared" si="391"/>
        <v>29.349407355202004</v>
      </c>
      <c r="AL708" s="92">
        <f t="shared" si="391"/>
        <v>23.678414990296005</v>
      </c>
      <c r="AM708" s="92">
        <f t="shared" si="391"/>
        <v>18.007422625390006</v>
      </c>
      <c r="AN708" s="92">
        <f t="shared" si="391"/>
        <v>12.336430260484008</v>
      </c>
      <c r="AO708" s="92">
        <f t="shared" si="391"/>
        <v>6.6654378955780089</v>
      </c>
      <c r="AP708" s="92">
        <f t="shared" si="391"/>
        <v>2.3412546441200046</v>
      </c>
      <c r="AQ708" s="92">
        <f t="shared" si="391"/>
        <v>6.3532685189981564E-2</v>
      </c>
      <c r="AR708" s="92">
        <f t="shared" si="391"/>
        <v>-1.5987211554602254E-14</v>
      </c>
      <c r="AS708" s="92">
        <f t="shared" si="391"/>
        <v>-1.5987211554602254E-14</v>
      </c>
      <c r="AT708" s="92">
        <f t="shared" si="391"/>
        <v>-1.5987211554602254E-14</v>
      </c>
      <c r="AU708" s="92">
        <f t="shared" si="391"/>
        <v>-1.5987211554602254E-14</v>
      </c>
      <c r="AV708" s="92">
        <f t="shared" si="391"/>
        <v>-1.5987211554602254E-14</v>
      </c>
      <c r="AW708" s="92">
        <f t="shared" si="391"/>
        <v>-1.5987211554602254E-14</v>
      </c>
      <c r="AX708" s="92">
        <f t="shared" si="391"/>
        <v>-1.5987211554602254E-14</v>
      </c>
      <c r="AY708" s="92">
        <f t="shared" si="391"/>
        <v>-1.5987211554602254E-14</v>
      </c>
      <c r="AZ708" s="92">
        <f t="shared" si="391"/>
        <v>-1.5987211554602254E-14</v>
      </c>
      <c r="BA708" s="92">
        <f t="shared" si="391"/>
        <v>-1.5987211554602254E-14</v>
      </c>
      <c r="BB708" s="92">
        <f t="shared" si="391"/>
        <v>-1.5987211554602254E-14</v>
      </c>
      <c r="BC708" s="92">
        <f t="shared" si="391"/>
        <v>-1.5987211554602254E-14</v>
      </c>
      <c r="BD708" s="92">
        <f t="shared" si="391"/>
        <v>-1.5987211554602254E-14</v>
      </c>
      <c r="BE708" s="92">
        <f t="shared" si="391"/>
        <v>-1.5987211554602254E-14</v>
      </c>
      <c r="BF708" s="92">
        <f t="shared" si="391"/>
        <v>-1.5987211554602254E-14</v>
      </c>
      <c r="BG708" s="92">
        <f t="shared" si="391"/>
        <v>-1.5987211554602254E-14</v>
      </c>
      <c r="BH708" s="92">
        <f t="shared" si="391"/>
        <v>-1.5987211554602254E-14</v>
      </c>
    </row>
    <row r="709" spans="1:61" x14ac:dyDescent="0.25">
      <c r="A709" s="154"/>
      <c r="B709" s="154"/>
    </row>
    <row r="710" spans="1:61" x14ac:dyDescent="0.25">
      <c r="A710" s="154" t="s">
        <v>115</v>
      </c>
      <c r="B710" s="154"/>
      <c r="G710" s="83">
        <f>G708</f>
        <v>24.917238085549997</v>
      </c>
      <c r="H710" s="83">
        <f>H708</f>
        <v>51.785795883075991</v>
      </c>
      <c r="I710" s="83">
        <f>I708</f>
        <v>75.740393572569999</v>
      </c>
      <c r="J710" s="83">
        <f>J708</f>
        <v>106.84700120766401</v>
      </c>
      <c r="K710" s="83">
        <f t="shared" ref="K710:BH710" si="392">K708</f>
        <v>130.39840884275799</v>
      </c>
      <c r="L710" s="83">
        <f t="shared" si="392"/>
        <v>160.56421647785197</v>
      </c>
      <c r="M710" s="83">
        <f t="shared" si="392"/>
        <v>165.45322411294597</v>
      </c>
      <c r="N710" s="83">
        <f t="shared" si="392"/>
        <v>159.78223174803998</v>
      </c>
      <c r="O710" s="83">
        <f t="shared" si="392"/>
        <v>154.11123938313398</v>
      </c>
      <c r="P710" s="83">
        <f t="shared" si="392"/>
        <v>148.44024701822798</v>
      </c>
      <c r="Q710" s="83">
        <f t="shared" si="392"/>
        <v>142.76925465332198</v>
      </c>
      <c r="R710" s="83">
        <f t="shared" si="392"/>
        <v>137.09826228841598</v>
      </c>
      <c r="S710" s="83">
        <f t="shared" si="392"/>
        <v>131.42726992350998</v>
      </c>
      <c r="T710" s="83">
        <f t="shared" si="392"/>
        <v>125.75627755860398</v>
      </c>
      <c r="U710" s="83">
        <f t="shared" si="392"/>
        <v>120.08528519369798</v>
      </c>
      <c r="V710" s="83">
        <f t="shared" si="392"/>
        <v>114.41429282879199</v>
      </c>
      <c r="W710" s="83">
        <f t="shared" si="392"/>
        <v>108.74330046388599</v>
      </c>
      <c r="X710" s="83">
        <f t="shared" si="392"/>
        <v>103.07230809897999</v>
      </c>
      <c r="Y710" s="83">
        <f t="shared" si="392"/>
        <v>97.401315734073989</v>
      </c>
      <c r="Z710" s="83">
        <f t="shared" si="392"/>
        <v>91.730323369167991</v>
      </c>
      <c r="AA710" s="83">
        <f t="shared" si="392"/>
        <v>86.059331004261992</v>
      </c>
      <c r="AB710" s="83">
        <f t="shared" si="392"/>
        <v>80.388338639355993</v>
      </c>
      <c r="AC710" s="83">
        <f t="shared" si="392"/>
        <v>74.717346274449994</v>
      </c>
      <c r="AD710" s="83">
        <f t="shared" si="392"/>
        <v>69.046353909543996</v>
      </c>
      <c r="AE710" s="83">
        <f t="shared" si="392"/>
        <v>63.375361544637997</v>
      </c>
      <c r="AF710" s="83">
        <f t="shared" si="392"/>
        <v>57.704369179731998</v>
      </c>
      <c r="AG710" s="83">
        <f t="shared" si="392"/>
        <v>52.033376814825999</v>
      </c>
      <c r="AH710" s="83">
        <f t="shared" si="392"/>
        <v>46.36238444992</v>
      </c>
      <c r="AI710" s="83">
        <f t="shared" si="392"/>
        <v>40.691392085014002</v>
      </c>
      <c r="AJ710" s="83">
        <f t="shared" si="392"/>
        <v>35.020399720108003</v>
      </c>
      <c r="AK710" s="83">
        <f t="shared" si="392"/>
        <v>29.349407355202004</v>
      </c>
      <c r="AL710" s="83">
        <f t="shared" si="392"/>
        <v>23.678414990296005</v>
      </c>
      <c r="AM710" s="83">
        <f t="shared" si="392"/>
        <v>18.007422625390006</v>
      </c>
      <c r="AN710" s="83">
        <f t="shared" si="392"/>
        <v>12.336430260484008</v>
      </c>
      <c r="AO710" s="83">
        <f t="shared" si="392"/>
        <v>6.6654378955780089</v>
      </c>
      <c r="AP710" s="83">
        <f t="shared" si="392"/>
        <v>2.3412546441200046</v>
      </c>
      <c r="AQ710" s="83">
        <f t="shared" si="392"/>
        <v>6.3532685189981564E-2</v>
      </c>
      <c r="AR710" s="83">
        <f t="shared" si="392"/>
        <v>-1.5987211554602254E-14</v>
      </c>
      <c r="AS710" s="83">
        <f t="shared" si="392"/>
        <v>-1.5987211554602254E-14</v>
      </c>
      <c r="AT710" s="83">
        <f t="shared" si="392"/>
        <v>-1.5987211554602254E-14</v>
      </c>
      <c r="AU710" s="83">
        <f t="shared" si="392"/>
        <v>-1.5987211554602254E-14</v>
      </c>
      <c r="AV710" s="83">
        <f t="shared" si="392"/>
        <v>-1.5987211554602254E-14</v>
      </c>
      <c r="AW710" s="83">
        <f t="shared" si="392"/>
        <v>-1.5987211554602254E-14</v>
      </c>
      <c r="AX710" s="83">
        <f t="shared" si="392"/>
        <v>-1.5987211554602254E-14</v>
      </c>
      <c r="AY710" s="83">
        <f t="shared" si="392"/>
        <v>-1.5987211554602254E-14</v>
      </c>
      <c r="AZ710" s="83">
        <f t="shared" si="392"/>
        <v>-1.5987211554602254E-14</v>
      </c>
      <c r="BA710" s="83">
        <f t="shared" si="392"/>
        <v>-1.5987211554602254E-14</v>
      </c>
      <c r="BB710" s="83">
        <f t="shared" si="392"/>
        <v>-1.5987211554602254E-14</v>
      </c>
      <c r="BC710" s="83">
        <f t="shared" si="392"/>
        <v>-1.5987211554602254E-14</v>
      </c>
      <c r="BD710" s="83">
        <f t="shared" si="392"/>
        <v>-1.5987211554602254E-14</v>
      </c>
      <c r="BE710" s="83">
        <f t="shared" si="392"/>
        <v>-1.5987211554602254E-14</v>
      </c>
      <c r="BF710" s="83">
        <f t="shared" si="392"/>
        <v>-1.5987211554602254E-14</v>
      </c>
      <c r="BG710" s="83">
        <f t="shared" si="392"/>
        <v>-1.5987211554602254E-14</v>
      </c>
      <c r="BH710" s="83">
        <f t="shared" si="392"/>
        <v>-1.5987211554602254E-14</v>
      </c>
    </row>
    <row r="711" spans="1:61" x14ac:dyDescent="0.25">
      <c r="A711" s="194" t="s">
        <v>133</v>
      </c>
      <c r="B711" s="194"/>
      <c r="C711" s="61">
        <f>$C$97</f>
        <v>2</v>
      </c>
      <c r="D711" s="195"/>
      <c r="G711" s="83">
        <f t="shared" ref="G711:BH711" ca="1" si="393">SUM(OFFSET(G710,0,0,1,-MIN($C711,G$91+1)))/$C711</f>
        <v>12.458619042774998</v>
      </c>
      <c r="H711" s="83">
        <f t="shared" ca="1" si="393"/>
        <v>38.351516984312994</v>
      </c>
      <c r="I711" s="83">
        <f t="shared" ca="1" si="393"/>
        <v>63.763094727822995</v>
      </c>
      <c r="J711" s="83">
        <f t="shared" ca="1" si="393"/>
        <v>91.293697390117003</v>
      </c>
      <c r="K711" s="83">
        <f t="shared" ca="1" si="393"/>
        <v>118.62270502521099</v>
      </c>
      <c r="L711" s="83">
        <f t="shared" ca="1" si="393"/>
        <v>145.48131266030498</v>
      </c>
      <c r="M711" s="83">
        <f t="shared" ca="1" si="393"/>
        <v>163.00872029539897</v>
      </c>
      <c r="N711" s="83">
        <f t="shared" ca="1" si="393"/>
        <v>162.61772793049298</v>
      </c>
      <c r="O711" s="83">
        <f t="shared" ca="1" si="393"/>
        <v>156.94673556558698</v>
      </c>
      <c r="P711" s="83">
        <f t="shared" ca="1" si="393"/>
        <v>151.27574320068098</v>
      </c>
      <c r="Q711" s="83">
        <f t="shared" ca="1" si="393"/>
        <v>145.60475083577498</v>
      </c>
      <c r="R711" s="83">
        <f t="shared" ca="1" si="393"/>
        <v>139.93375847086898</v>
      </c>
      <c r="S711" s="83">
        <f t="shared" ca="1" si="393"/>
        <v>134.26276610596298</v>
      </c>
      <c r="T711" s="83">
        <f t="shared" ca="1" si="393"/>
        <v>128.59177374105698</v>
      </c>
      <c r="U711" s="83">
        <f t="shared" ca="1" si="393"/>
        <v>122.92078137615098</v>
      </c>
      <c r="V711" s="83">
        <f t="shared" ca="1" si="393"/>
        <v>117.24978901124499</v>
      </c>
      <c r="W711" s="83">
        <f t="shared" ca="1" si="393"/>
        <v>111.57879664633899</v>
      </c>
      <c r="X711" s="83">
        <f t="shared" ca="1" si="393"/>
        <v>105.90780428143299</v>
      </c>
      <c r="Y711" s="83">
        <f t="shared" ca="1" si="393"/>
        <v>100.23681191652699</v>
      </c>
      <c r="Z711" s="83">
        <f t="shared" ca="1" si="393"/>
        <v>94.56581955162099</v>
      </c>
      <c r="AA711" s="83">
        <f t="shared" ca="1" si="393"/>
        <v>88.894827186714991</v>
      </c>
      <c r="AB711" s="83">
        <f t="shared" ca="1" si="393"/>
        <v>83.223834821808993</v>
      </c>
      <c r="AC711" s="83">
        <f t="shared" ca="1" si="393"/>
        <v>77.552842456902994</v>
      </c>
      <c r="AD711" s="83">
        <f t="shared" ca="1" si="393"/>
        <v>71.881850091996995</v>
      </c>
      <c r="AE711" s="83">
        <f t="shared" ca="1" si="393"/>
        <v>66.210857727090996</v>
      </c>
      <c r="AF711" s="83">
        <f t="shared" ca="1" si="393"/>
        <v>60.539865362184997</v>
      </c>
      <c r="AG711" s="83">
        <f t="shared" ca="1" si="393"/>
        <v>54.868872997278999</v>
      </c>
      <c r="AH711" s="83">
        <f t="shared" ca="1" si="393"/>
        <v>49.197880632373</v>
      </c>
      <c r="AI711" s="83">
        <f t="shared" ca="1" si="393"/>
        <v>43.526888267467001</v>
      </c>
      <c r="AJ711" s="83">
        <f t="shared" ca="1" si="393"/>
        <v>37.855895902561002</v>
      </c>
      <c r="AK711" s="83">
        <f t="shared" ca="1" si="393"/>
        <v>32.184903537655003</v>
      </c>
      <c r="AL711" s="83">
        <f t="shared" ca="1" si="393"/>
        <v>26.513911172749005</v>
      </c>
      <c r="AM711" s="83">
        <f t="shared" ca="1" si="393"/>
        <v>20.842918807843006</v>
      </c>
      <c r="AN711" s="83">
        <f t="shared" ca="1" si="393"/>
        <v>15.171926442937007</v>
      </c>
      <c r="AO711" s="83">
        <f t="shared" ca="1" si="393"/>
        <v>9.5009340780310083</v>
      </c>
      <c r="AP711" s="83">
        <f t="shared" ca="1" si="393"/>
        <v>4.5033462698490068</v>
      </c>
      <c r="AQ711" s="83">
        <f t="shared" ca="1" si="393"/>
        <v>1.2023936646549931</v>
      </c>
      <c r="AR711" s="83">
        <f t="shared" ca="1" si="393"/>
        <v>3.1766342594982788E-2</v>
      </c>
      <c r="AS711" s="83">
        <f t="shared" ca="1" si="393"/>
        <v>-1.5987211554602254E-14</v>
      </c>
      <c r="AT711" s="83">
        <f t="shared" ca="1" si="393"/>
        <v>-1.5987211554602254E-14</v>
      </c>
      <c r="AU711" s="83">
        <f t="shared" ca="1" si="393"/>
        <v>-1.5987211554602254E-14</v>
      </c>
      <c r="AV711" s="83">
        <f t="shared" ca="1" si="393"/>
        <v>-1.5987211554602254E-14</v>
      </c>
      <c r="AW711" s="83">
        <f t="shared" ca="1" si="393"/>
        <v>-1.5987211554602254E-14</v>
      </c>
      <c r="AX711" s="83">
        <f t="shared" ca="1" si="393"/>
        <v>-1.5987211554602254E-14</v>
      </c>
      <c r="AY711" s="83">
        <f t="shared" ca="1" si="393"/>
        <v>-1.5987211554602254E-14</v>
      </c>
      <c r="AZ711" s="83">
        <f t="shared" ca="1" si="393"/>
        <v>-1.5987211554602254E-14</v>
      </c>
      <c r="BA711" s="83">
        <f t="shared" ca="1" si="393"/>
        <v>-1.5987211554602254E-14</v>
      </c>
      <c r="BB711" s="83">
        <f t="shared" ca="1" si="393"/>
        <v>-1.5987211554602254E-14</v>
      </c>
      <c r="BC711" s="83">
        <f t="shared" ca="1" si="393"/>
        <v>-1.5987211554602254E-14</v>
      </c>
      <c r="BD711" s="83">
        <f t="shared" ca="1" si="393"/>
        <v>-1.5987211554602254E-14</v>
      </c>
      <c r="BE711" s="83">
        <f t="shared" ca="1" si="393"/>
        <v>-1.5987211554602254E-14</v>
      </c>
      <c r="BF711" s="83">
        <f t="shared" ca="1" si="393"/>
        <v>-1.5987211554602254E-14</v>
      </c>
      <c r="BG711" s="83">
        <f t="shared" ca="1" si="393"/>
        <v>-1.5987211554602254E-14</v>
      </c>
      <c r="BH711" s="83">
        <f t="shared" ca="1" si="393"/>
        <v>-1.5987211554602254E-14</v>
      </c>
    </row>
    <row r="712" spans="1:61" x14ac:dyDescent="0.25">
      <c r="A712" s="194" t="s">
        <v>140</v>
      </c>
      <c r="B712" s="194"/>
      <c r="C712" s="147">
        <f>$C$98</f>
        <v>0.46</v>
      </c>
      <c r="G712" s="83">
        <f t="shared" ref="G712:BG713" ca="1" si="394">G711*$C712</f>
        <v>5.7309647596764997</v>
      </c>
      <c r="H712" s="83">
        <f t="shared" ca="1" si="394"/>
        <v>17.641697812783978</v>
      </c>
      <c r="I712" s="83">
        <f t="shared" ca="1" si="394"/>
        <v>29.331023574798579</v>
      </c>
      <c r="J712" s="83">
        <f t="shared" ca="1" si="394"/>
        <v>41.995100799453823</v>
      </c>
      <c r="K712" s="83">
        <f t="shared" ca="1" si="394"/>
        <v>54.56644431159706</v>
      </c>
      <c r="L712" s="83">
        <f t="shared" ca="1" si="394"/>
        <v>66.921403823740292</v>
      </c>
      <c r="M712" s="83">
        <f t="shared" ca="1" si="394"/>
        <v>74.984011335883537</v>
      </c>
      <c r="N712" s="83">
        <f t="shared" ca="1" si="394"/>
        <v>74.804154848026769</v>
      </c>
      <c r="O712" s="83">
        <f t="shared" ca="1" si="394"/>
        <v>72.195498360170006</v>
      </c>
      <c r="P712" s="83">
        <f t="shared" ca="1" si="394"/>
        <v>69.586841872313258</v>
      </c>
      <c r="Q712" s="83">
        <f t="shared" ca="1" si="394"/>
        <v>66.978185384456495</v>
      </c>
      <c r="R712" s="83">
        <f t="shared" ca="1" si="394"/>
        <v>64.369528896599732</v>
      </c>
      <c r="S712" s="83">
        <f t="shared" ca="1" si="394"/>
        <v>61.760872408742976</v>
      </c>
      <c r="T712" s="83">
        <f t="shared" ca="1" si="394"/>
        <v>59.152215920886213</v>
      </c>
      <c r="U712" s="83">
        <f t="shared" ca="1" si="394"/>
        <v>56.543559433029458</v>
      </c>
      <c r="V712" s="83">
        <f t="shared" ca="1" si="394"/>
        <v>53.934902945172695</v>
      </c>
      <c r="W712" s="83">
        <f t="shared" ca="1" si="394"/>
        <v>51.326246457315939</v>
      </c>
      <c r="X712" s="83">
        <f t="shared" ca="1" si="394"/>
        <v>48.717589969459176</v>
      </c>
      <c r="Y712" s="83">
        <f t="shared" ca="1" si="394"/>
        <v>46.108933481602413</v>
      </c>
      <c r="Z712" s="83">
        <f t="shared" ca="1" si="394"/>
        <v>43.500276993745658</v>
      </c>
      <c r="AA712" s="83">
        <f t="shared" ca="1" si="394"/>
        <v>40.891620505888895</v>
      </c>
      <c r="AB712" s="83">
        <f t="shared" ca="1" si="394"/>
        <v>38.282964018032139</v>
      </c>
      <c r="AC712" s="83">
        <f t="shared" ca="1" si="394"/>
        <v>35.674307530175376</v>
      </c>
      <c r="AD712" s="83">
        <f t="shared" ca="1" si="394"/>
        <v>33.065651042318621</v>
      </c>
      <c r="AE712" s="83">
        <f t="shared" ca="1" si="394"/>
        <v>30.456994554461861</v>
      </c>
      <c r="AF712" s="83">
        <f t="shared" ca="1" si="394"/>
        <v>27.848338066605098</v>
      </c>
      <c r="AG712" s="83">
        <f t="shared" ca="1" si="394"/>
        <v>25.239681578748339</v>
      </c>
      <c r="AH712" s="83">
        <f t="shared" ca="1" si="394"/>
        <v>22.63102509089158</v>
      </c>
      <c r="AI712" s="83">
        <f t="shared" ca="1" si="394"/>
        <v>20.02236860303482</v>
      </c>
      <c r="AJ712" s="83">
        <f t="shared" ca="1" si="394"/>
        <v>17.413712115178061</v>
      </c>
      <c r="AK712" s="83">
        <f t="shared" ca="1" si="394"/>
        <v>14.805055627321302</v>
      </c>
      <c r="AL712" s="83">
        <f t="shared" ca="1" si="394"/>
        <v>12.196399139464543</v>
      </c>
      <c r="AM712" s="83">
        <f t="shared" ca="1" si="394"/>
        <v>9.5877426516077833</v>
      </c>
      <c r="AN712" s="83">
        <f t="shared" ca="1" si="394"/>
        <v>6.979086163751024</v>
      </c>
      <c r="AO712" s="83">
        <f t="shared" ca="1" si="394"/>
        <v>4.3704296758942638</v>
      </c>
      <c r="AP712" s="83">
        <f t="shared" ca="1" si="394"/>
        <v>2.0715392841305431</v>
      </c>
      <c r="AQ712" s="83">
        <f t="shared" ca="1" si="394"/>
        <v>0.55310108574129679</v>
      </c>
      <c r="AR712" s="83">
        <f t="shared" ca="1" si="394"/>
        <v>1.4612517593692084E-2</v>
      </c>
      <c r="AS712" s="83">
        <f t="shared" ca="1" si="394"/>
        <v>-7.3541173151170379E-15</v>
      </c>
      <c r="AT712" s="83">
        <f t="shared" ca="1" si="394"/>
        <v>-7.3541173151170379E-15</v>
      </c>
      <c r="AU712" s="83">
        <f t="shared" ca="1" si="394"/>
        <v>-7.3541173151170379E-15</v>
      </c>
      <c r="AV712" s="83">
        <f t="shared" ca="1" si="394"/>
        <v>-7.3541173151170379E-15</v>
      </c>
      <c r="AW712" s="83">
        <f t="shared" ca="1" si="394"/>
        <v>-7.3541173151170379E-15</v>
      </c>
      <c r="AX712" s="83">
        <f t="shared" ca="1" si="394"/>
        <v>-7.3541173151170379E-15</v>
      </c>
      <c r="AY712" s="83">
        <f t="shared" ca="1" si="394"/>
        <v>-7.3541173151170379E-15</v>
      </c>
      <c r="AZ712" s="83">
        <f t="shared" ca="1" si="394"/>
        <v>-7.3541173151170379E-15</v>
      </c>
      <c r="BA712" s="83">
        <f t="shared" ca="1" si="394"/>
        <v>-7.3541173151170379E-15</v>
      </c>
      <c r="BB712" s="83">
        <f t="shared" ca="1" si="394"/>
        <v>-7.3541173151170379E-15</v>
      </c>
      <c r="BC712" s="83">
        <f t="shared" ca="1" si="394"/>
        <v>-7.3541173151170379E-15</v>
      </c>
      <c r="BD712" s="83">
        <f t="shared" ca="1" si="394"/>
        <v>-7.3541173151170379E-15</v>
      </c>
      <c r="BE712" s="83">
        <f t="shared" ca="1" si="394"/>
        <v>-7.3541173151170379E-15</v>
      </c>
      <c r="BF712" s="83">
        <f t="shared" ca="1" si="394"/>
        <v>-7.3541173151170379E-15</v>
      </c>
      <c r="BG712" s="83">
        <f t="shared" ca="1" si="394"/>
        <v>-7.3541173151170379E-15</v>
      </c>
      <c r="BH712" s="83">
        <f ca="1">BH711*$C712</f>
        <v>-7.3541173151170379E-15</v>
      </c>
    </row>
    <row r="713" spans="1:61" x14ac:dyDescent="0.25">
      <c r="A713" s="194" t="s">
        <v>141</v>
      </c>
      <c r="B713" s="194"/>
      <c r="C713" s="147">
        <f>$C$99</f>
        <v>0.115</v>
      </c>
      <c r="G713" s="83">
        <f t="shared" ca="1" si="394"/>
        <v>0.65906094736279752</v>
      </c>
      <c r="H713" s="83">
        <f t="shared" ca="1" si="394"/>
        <v>2.0287952484701575</v>
      </c>
      <c r="I713" s="83">
        <f t="shared" ca="1" si="394"/>
        <v>3.3730677111018368</v>
      </c>
      <c r="J713" s="83">
        <f t="shared" ca="1" si="394"/>
        <v>4.8294365919371902</v>
      </c>
      <c r="K713" s="83">
        <f t="shared" ca="1" si="394"/>
        <v>6.2751410958336624</v>
      </c>
      <c r="L713" s="83">
        <f t="shared" ca="1" si="394"/>
        <v>7.6959614397301337</v>
      </c>
      <c r="M713" s="83">
        <f t="shared" ca="1" si="394"/>
        <v>8.6231613036266079</v>
      </c>
      <c r="N713" s="83">
        <f t="shared" ca="1" si="394"/>
        <v>8.6024778075230781</v>
      </c>
      <c r="O713" s="83">
        <f t="shared" ca="1" si="394"/>
        <v>8.302482311419551</v>
      </c>
      <c r="P713" s="83">
        <f t="shared" ca="1" si="394"/>
        <v>8.0024868153160256</v>
      </c>
      <c r="Q713" s="83">
        <f t="shared" ca="1" si="394"/>
        <v>7.7024913192124975</v>
      </c>
      <c r="R713" s="83">
        <f t="shared" ca="1" si="394"/>
        <v>7.4024958231089695</v>
      </c>
      <c r="S713" s="83">
        <f t="shared" ca="1" si="394"/>
        <v>7.1025003270054423</v>
      </c>
      <c r="T713" s="83">
        <f t="shared" ca="1" si="394"/>
        <v>6.8025048309019152</v>
      </c>
      <c r="U713" s="83">
        <f t="shared" ca="1" si="394"/>
        <v>6.502509334798388</v>
      </c>
      <c r="V713" s="83">
        <f t="shared" ca="1" si="394"/>
        <v>6.2025138386948599</v>
      </c>
      <c r="W713" s="83">
        <f t="shared" ca="1" si="394"/>
        <v>5.9025183425913337</v>
      </c>
      <c r="X713" s="83">
        <f t="shared" ca="1" si="394"/>
        <v>5.6025228464878056</v>
      </c>
      <c r="Y713" s="83">
        <f t="shared" ca="1" si="394"/>
        <v>5.3025273503842776</v>
      </c>
      <c r="Z713" s="83">
        <f t="shared" ca="1" si="394"/>
        <v>5.0025318542807504</v>
      </c>
      <c r="AA713" s="83">
        <f t="shared" ca="1" si="394"/>
        <v>4.7025363581772233</v>
      </c>
      <c r="AB713" s="83">
        <f t="shared" ca="1" si="394"/>
        <v>4.4025408620736961</v>
      </c>
      <c r="AC713" s="83">
        <f t="shared" ca="1" si="394"/>
        <v>4.1025453659701681</v>
      </c>
      <c r="AD713" s="83">
        <f t="shared" ca="1" si="394"/>
        <v>3.8025498698666413</v>
      </c>
      <c r="AE713" s="83">
        <f t="shared" ca="1" si="394"/>
        <v>3.5025543737631142</v>
      </c>
      <c r="AF713" s="83">
        <f t="shared" ca="1" si="394"/>
        <v>3.2025588776595866</v>
      </c>
      <c r="AG713" s="83">
        <f t="shared" ca="1" si="394"/>
        <v>2.902563381556059</v>
      </c>
      <c r="AH713" s="83">
        <f t="shared" ca="1" si="394"/>
        <v>2.6025678854525318</v>
      </c>
      <c r="AI713" s="83">
        <f t="shared" ca="1" si="394"/>
        <v>2.3025723893490047</v>
      </c>
      <c r="AJ713" s="83">
        <f t="shared" ca="1" si="394"/>
        <v>2.0025768932454771</v>
      </c>
      <c r="AK713" s="83">
        <f t="shared" ca="1" si="394"/>
        <v>1.7025813971419499</v>
      </c>
      <c r="AL713" s="83">
        <f t="shared" ca="1" si="394"/>
        <v>1.4025859010384225</v>
      </c>
      <c r="AM713" s="83">
        <f t="shared" ca="1" si="394"/>
        <v>1.1025904049348951</v>
      </c>
      <c r="AN713" s="83">
        <f t="shared" ca="1" si="394"/>
        <v>0.80259490883136775</v>
      </c>
      <c r="AO713" s="83">
        <f t="shared" ca="1" si="394"/>
        <v>0.50259941272784037</v>
      </c>
      <c r="AP713" s="83">
        <f t="shared" ca="1" si="394"/>
        <v>0.23822701767501248</v>
      </c>
      <c r="AQ713" s="83">
        <f t="shared" ca="1" si="394"/>
        <v>6.3606624860249136E-2</v>
      </c>
      <c r="AR713" s="83">
        <f t="shared" ca="1" si="394"/>
        <v>1.6804395232745896E-3</v>
      </c>
      <c r="AS713" s="83">
        <f t="shared" ca="1" si="394"/>
        <v>-8.4572349123845939E-16</v>
      </c>
      <c r="AT713" s="83">
        <f t="shared" ca="1" si="394"/>
        <v>-8.4572349123845939E-16</v>
      </c>
      <c r="AU713" s="83">
        <f t="shared" ca="1" si="394"/>
        <v>-8.4572349123845939E-16</v>
      </c>
      <c r="AV713" s="83">
        <f t="shared" ca="1" si="394"/>
        <v>-8.4572349123845939E-16</v>
      </c>
      <c r="AW713" s="83">
        <f t="shared" ca="1" si="394"/>
        <v>-8.4572349123845939E-16</v>
      </c>
      <c r="AX713" s="83">
        <f t="shared" ca="1" si="394"/>
        <v>-8.4572349123845939E-16</v>
      </c>
      <c r="AY713" s="83">
        <f t="shared" ca="1" si="394"/>
        <v>-8.4572349123845939E-16</v>
      </c>
      <c r="AZ713" s="83">
        <f t="shared" ca="1" si="394"/>
        <v>-8.4572349123845939E-16</v>
      </c>
      <c r="BA713" s="83">
        <f t="shared" ca="1" si="394"/>
        <v>-8.4572349123845939E-16</v>
      </c>
      <c r="BB713" s="83">
        <f t="shared" ca="1" si="394"/>
        <v>-8.4572349123845939E-16</v>
      </c>
      <c r="BC713" s="83">
        <f t="shared" ca="1" si="394"/>
        <v>-8.4572349123845939E-16</v>
      </c>
      <c r="BD713" s="83">
        <f t="shared" ca="1" si="394"/>
        <v>-8.4572349123845939E-16</v>
      </c>
      <c r="BE713" s="83">
        <f t="shared" ca="1" si="394"/>
        <v>-8.4572349123845939E-16</v>
      </c>
      <c r="BF713" s="83">
        <f t="shared" ca="1" si="394"/>
        <v>-8.4572349123845939E-16</v>
      </c>
      <c r="BG713" s="83">
        <f t="shared" ca="1" si="394"/>
        <v>-8.4572349123845939E-16</v>
      </c>
      <c r="BH713" s="83">
        <f ca="1">BH712*$C713</f>
        <v>-8.4572349123845939E-16</v>
      </c>
    </row>
    <row r="715" spans="1:61" x14ac:dyDescent="0.25">
      <c r="A715" s="196" t="str">
        <f>A$56</f>
        <v>Fire Protection - NFPA 805</v>
      </c>
      <c r="B715" s="196"/>
    </row>
    <row r="716" spans="1:61" x14ac:dyDescent="0.25">
      <c r="A716" s="197" t="s">
        <v>132</v>
      </c>
      <c r="B716" s="197"/>
      <c r="G716" s="171">
        <f>G$96</f>
        <v>0.95</v>
      </c>
      <c r="H716" s="171">
        <f t="shared" ref="H716:M716" si="395">H$96</f>
        <v>0.98</v>
      </c>
      <c r="I716" s="171">
        <f t="shared" si="395"/>
        <v>0.96</v>
      </c>
      <c r="J716" s="171">
        <f t="shared" si="395"/>
        <v>0.96</v>
      </c>
      <c r="K716" s="171">
        <f t="shared" si="395"/>
        <v>0.96</v>
      </c>
      <c r="L716" s="171">
        <f t="shared" si="395"/>
        <v>0.96</v>
      </c>
      <c r="M716" s="171">
        <f t="shared" si="395"/>
        <v>0.96</v>
      </c>
      <c r="N716" s="171"/>
    </row>
    <row r="717" spans="1:61" x14ac:dyDescent="0.25">
      <c r="A717" s="197" t="s">
        <v>109</v>
      </c>
      <c r="B717" s="197"/>
      <c r="D717" s="144">
        <f>SUM(G717:N717)</f>
        <v>78.332177437999988</v>
      </c>
      <c r="G717" s="144">
        <f>G$56*G716</f>
        <v>5.6317818109999989</v>
      </c>
      <c r="H717" s="144">
        <f t="shared" ref="H717:N717" si="396">H$56*H716</f>
        <v>7.1425337549999997</v>
      </c>
      <c r="I717" s="144">
        <f t="shared" si="396"/>
        <v>8.9178618719999996</v>
      </c>
      <c r="J717" s="144">
        <f t="shared" si="396"/>
        <v>19.2</v>
      </c>
      <c r="K717" s="144">
        <f t="shared" si="396"/>
        <v>18.239999999999998</v>
      </c>
      <c r="L717" s="144">
        <f t="shared" si="396"/>
        <v>18.239999999999998</v>
      </c>
      <c r="M717" s="144">
        <f t="shared" si="396"/>
        <v>0.96</v>
      </c>
      <c r="N717" s="144">
        <f t="shared" si="396"/>
        <v>0</v>
      </c>
    </row>
    <row r="718" spans="1:61" x14ac:dyDescent="0.25">
      <c r="A718" s="197" t="s">
        <v>110</v>
      </c>
      <c r="B718" s="197"/>
      <c r="G718" s="144">
        <f t="shared" ref="G718:N718" si="397">+F718+G717</f>
        <v>5.6317818109999989</v>
      </c>
      <c r="H718" s="144">
        <f t="shared" si="397"/>
        <v>12.774315565999999</v>
      </c>
      <c r="I718" s="144">
        <f t="shared" si="397"/>
        <v>21.692177437999998</v>
      </c>
      <c r="J718" s="144">
        <f t="shared" si="397"/>
        <v>40.892177437999997</v>
      </c>
      <c r="K718" s="144">
        <f t="shared" si="397"/>
        <v>59.132177437999999</v>
      </c>
      <c r="L718" s="144">
        <f t="shared" si="397"/>
        <v>77.372177437999994</v>
      </c>
      <c r="M718" s="144">
        <f t="shared" si="397"/>
        <v>78.332177437999988</v>
      </c>
      <c r="N718" s="144">
        <f t="shared" si="397"/>
        <v>78.332177437999988</v>
      </c>
    </row>
    <row r="719" spans="1:61" x14ac:dyDescent="0.25">
      <c r="A719" s="197"/>
      <c r="B719" s="197"/>
    </row>
    <row r="720" spans="1:61" x14ac:dyDescent="0.25">
      <c r="A720" s="198" t="s">
        <v>111</v>
      </c>
      <c r="B720" s="198"/>
      <c r="G720" s="144">
        <f t="shared" ref="G720:BH720" si="398">F723</f>
        <v>0</v>
      </c>
      <c r="H720" s="144">
        <f t="shared" si="398"/>
        <v>5.4628283566699993</v>
      </c>
      <c r="I720" s="144">
        <f t="shared" si="398"/>
        <v>12.222132644689999</v>
      </c>
      <c r="J720" s="144">
        <f t="shared" si="398"/>
        <v>20.489229193549999</v>
      </c>
      <c r="K720" s="144">
        <f t="shared" si="398"/>
        <v>38.462463870409998</v>
      </c>
      <c r="L720" s="144">
        <f t="shared" si="398"/>
        <v>54.928498547270003</v>
      </c>
      <c r="M720" s="144">
        <f t="shared" si="398"/>
        <v>70.847333224130011</v>
      </c>
      <c r="N720" s="144">
        <f t="shared" si="398"/>
        <v>69.457367900990008</v>
      </c>
      <c r="O720" s="144">
        <f t="shared" si="398"/>
        <v>67.10740257785001</v>
      </c>
      <c r="P720" s="144">
        <f t="shared" si="398"/>
        <v>64.757437254710013</v>
      </c>
      <c r="Q720" s="144">
        <f t="shared" si="398"/>
        <v>62.407471931570015</v>
      </c>
      <c r="R720" s="144">
        <f t="shared" si="398"/>
        <v>60.057506608430018</v>
      </c>
      <c r="S720" s="144">
        <f t="shared" si="398"/>
        <v>57.70754128529002</v>
      </c>
      <c r="T720" s="144">
        <f t="shared" si="398"/>
        <v>55.357575962150023</v>
      </c>
      <c r="U720" s="144">
        <f t="shared" si="398"/>
        <v>53.007610639010025</v>
      </c>
      <c r="V720" s="144">
        <f t="shared" si="398"/>
        <v>50.657645315870028</v>
      </c>
      <c r="W720" s="144">
        <f t="shared" si="398"/>
        <v>48.30767999273003</v>
      </c>
      <c r="X720" s="144">
        <f t="shared" si="398"/>
        <v>45.957714669590032</v>
      </c>
      <c r="Y720" s="144">
        <f t="shared" si="398"/>
        <v>43.607749346450035</v>
      </c>
      <c r="Z720" s="144">
        <f t="shared" si="398"/>
        <v>41.257784023310037</v>
      </c>
      <c r="AA720" s="144">
        <f t="shared" si="398"/>
        <v>38.90781870017004</v>
      </c>
      <c r="AB720" s="144">
        <f t="shared" si="398"/>
        <v>36.557853377030042</v>
      </c>
      <c r="AC720" s="144">
        <f t="shared" si="398"/>
        <v>34.207888053890045</v>
      </c>
      <c r="AD720" s="144">
        <f t="shared" si="398"/>
        <v>31.857922730750044</v>
      </c>
      <c r="AE720" s="144">
        <f t="shared" si="398"/>
        <v>29.507957407610043</v>
      </c>
      <c r="AF720" s="144">
        <f t="shared" si="398"/>
        <v>27.157992084470042</v>
      </c>
      <c r="AG720" s="144">
        <f t="shared" si="398"/>
        <v>24.808026761330041</v>
      </c>
      <c r="AH720" s="144">
        <f t="shared" si="398"/>
        <v>22.45806143819004</v>
      </c>
      <c r="AI720" s="144">
        <f t="shared" si="398"/>
        <v>20.108096115050039</v>
      </c>
      <c r="AJ720" s="144">
        <f t="shared" si="398"/>
        <v>17.758130791910038</v>
      </c>
      <c r="AK720" s="144">
        <f t="shared" si="398"/>
        <v>15.408165468770038</v>
      </c>
      <c r="AL720" s="144">
        <f t="shared" si="398"/>
        <v>13.058200145630039</v>
      </c>
      <c r="AM720" s="144">
        <f t="shared" si="398"/>
        <v>10.70823482249004</v>
      </c>
      <c r="AN720" s="144">
        <f t="shared" si="398"/>
        <v>8.3582694993500404</v>
      </c>
      <c r="AO720" s="144">
        <f t="shared" si="398"/>
        <v>6.0083041762100411</v>
      </c>
      <c r="AP720" s="144">
        <f t="shared" si="398"/>
        <v>3.6583388530700414</v>
      </c>
      <c r="AQ720" s="144">
        <f t="shared" si="398"/>
        <v>1.3083735299300416</v>
      </c>
      <c r="AR720" s="144">
        <f t="shared" si="398"/>
        <v>1.865174681370263E-14</v>
      </c>
      <c r="AS720" s="144">
        <f t="shared" si="398"/>
        <v>1.865174681370263E-14</v>
      </c>
      <c r="AT720" s="144">
        <f t="shared" si="398"/>
        <v>1.865174681370263E-14</v>
      </c>
      <c r="AU720" s="144">
        <f t="shared" si="398"/>
        <v>1.865174681370263E-14</v>
      </c>
      <c r="AV720" s="144">
        <f t="shared" si="398"/>
        <v>1.865174681370263E-14</v>
      </c>
      <c r="AW720" s="144">
        <f t="shared" si="398"/>
        <v>1.865174681370263E-14</v>
      </c>
      <c r="AX720" s="144">
        <f t="shared" si="398"/>
        <v>1.865174681370263E-14</v>
      </c>
      <c r="AY720" s="144">
        <f t="shared" si="398"/>
        <v>1.865174681370263E-14</v>
      </c>
      <c r="AZ720" s="144">
        <f t="shared" si="398"/>
        <v>1.865174681370263E-14</v>
      </c>
      <c r="BA720" s="144">
        <f t="shared" si="398"/>
        <v>1.865174681370263E-14</v>
      </c>
      <c r="BB720" s="144">
        <f t="shared" si="398"/>
        <v>1.865174681370263E-14</v>
      </c>
      <c r="BC720" s="144">
        <f t="shared" si="398"/>
        <v>1.865174681370263E-14</v>
      </c>
      <c r="BD720" s="144">
        <f t="shared" si="398"/>
        <v>1.865174681370263E-14</v>
      </c>
      <c r="BE720" s="144">
        <f t="shared" si="398"/>
        <v>1.865174681370263E-14</v>
      </c>
      <c r="BF720" s="144">
        <f t="shared" si="398"/>
        <v>1.865174681370263E-14</v>
      </c>
      <c r="BG720" s="144">
        <f t="shared" si="398"/>
        <v>1.865174681370263E-14</v>
      </c>
      <c r="BH720" s="144">
        <f t="shared" si="398"/>
        <v>1.865174681370263E-14</v>
      </c>
      <c r="BI720" s="144"/>
    </row>
    <row r="721" spans="1:61" x14ac:dyDescent="0.25">
      <c r="A721" s="198" t="s">
        <v>112</v>
      </c>
      <c r="B721" s="198"/>
      <c r="D721" s="144">
        <f>SUM(G721:N721)</f>
        <v>78.332177437999988</v>
      </c>
      <c r="E721" s="144"/>
      <c r="F721" s="144"/>
      <c r="G721" s="144">
        <f>G717</f>
        <v>5.6317818109999989</v>
      </c>
      <c r="H721" s="144">
        <f>H717</f>
        <v>7.1425337549999997</v>
      </c>
      <c r="I721" s="144">
        <f>I717</f>
        <v>8.9178618719999996</v>
      </c>
      <c r="J721" s="144">
        <f t="shared" ref="J721:BH721" si="399">J717</f>
        <v>19.2</v>
      </c>
      <c r="K721" s="144">
        <f t="shared" si="399"/>
        <v>18.239999999999998</v>
      </c>
      <c r="L721" s="144">
        <f t="shared" si="399"/>
        <v>18.239999999999998</v>
      </c>
      <c r="M721" s="144">
        <f t="shared" si="399"/>
        <v>0.96</v>
      </c>
      <c r="N721" s="144">
        <f t="shared" si="399"/>
        <v>0</v>
      </c>
      <c r="O721" s="144">
        <f t="shared" si="399"/>
        <v>0</v>
      </c>
      <c r="P721" s="144">
        <f t="shared" si="399"/>
        <v>0</v>
      </c>
      <c r="Q721" s="144">
        <f t="shared" si="399"/>
        <v>0</v>
      </c>
      <c r="R721" s="144">
        <f t="shared" si="399"/>
        <v>0</v>
      </c>
      <c r="S721" s="144">
        <f t="shared" si="399"/>
        <v>0</v>
      </c>
      <c r="T721" s="144">
        <f t="shared" si="399"/>
        <v>0</v>
      </c>
      <c r="U721" s="144">
        <f t="shared" si="399"/>
        <v>0</v>
      </c>
      <c r="V721" s="144">
        <f t="shared" si="399"/>
        <v>0</v>
      </c>
      <c r="W721" s="144">
        <f t="shared" si="399"/>
        <v>0</v>
      </c>
      <c r="X721" s="144">
        <f t="shared" si="399"/>
        <v>0</v>
      </c>
      <c r="Y721" s="144">
        <f t="shared" si="399"/>
        <v>0</v>
      </c>
      <c r="Z721" s="144">
        <f t="shared" si="399"/>
        <v>0</v>
      </c>
      <c r="AA721" s="144">
        <f t="shared" si="399"/>
        <v>0</v>
      </c>
      <c r="AB721" s="144">
        <f t="shared" si="399"/>
        <v>0</v>
      </c>
      <c r="AC721" s="144">
        <f t="shared" si="399"/>
        <v>0</v>
      </c>
      <c r="AD721" s="144">
        <f t="shared" si="399"/>
        <v>0</v>
      </c>
      <c r="AE721" s="144">
        <f t="shared" si="399"/>
        <v>0</v>
      </c>
      <c r="AF721" s="144">
        <f t="shared" si="399"/>
        <v>0</v>
      </c>
      <c r="AG721" s="144">
        <f t="shared" si="399"/>
        <v>0</v>
      </c>
      <c r="AH721" s="144">
        <f t="shared" si="399"/>
        <v>0</v>
      </c>
      <c r="AI721" s="144">
        <f t="shared" si="399"/>
        <v>0</v>
      </c>
      <c r="AJ721" s="144">
        <f t="shared" si="399"/>
        <v>0</v>
      </c>
      <c r="AK721" s="144">
        <f t="shared" si="399"/>
        <v>0</v>
      </c>
      <c r="AL721" s="144">
        <f t="shared" si="399"/>
        <v>0</v>
      </c>
      <c r="AM721" s="144">
        <f t="shared" si="399"/>
        <v>0</v>
      </c>
      <c r="AN721" s="144">
        <f t="shared" si="399"/>
        <v>0</v>
      </c>
      <c r="AO721" s="144">
        <f t="shared" si="399"/>
        <v>0</v>
      </c>
      <c r="AP721" s="144">
        <f t="shared" si="399"/>
        <v>0</v>
      </c>
      <c r="AQ721" s="144">
        <f t="shared" si="399"/>
        <v>0</v>
      </c>
      <c r="AR721" s="144">
        <f t="shared" si="399"/>
        <v>0</v>
      </c>
      <c r="AS721" s="144">
        <f t="shared" si="399"/>
        <v>0</v>
      </c>
      <c r="AT721" s="144">
        <f t="shared" si="399"/>
        <v>0</v>
      </c>
      <c r="AU721" s="144">
        <f t="shared" si="399"/>
        <v>0</v>
      </c>
      <c r="AV721" s="144">
        <f t="shared" si="399"/>
        <v>0</v>
      </c>
      <c r="AW721" s="144">
        <f t="shared" si="399"/>
        <v>0</v>
      </c>
      <c r="AX721" s="144">
        <f t="shared" si="399"/>
        <v>0</v>
      </c>
      <c r="AY721" s="144">
        <f t="shared" si="399"/>
        <v>0</v>
      </c>
      <c r="AZ721" s="144">
        <f t="shared" si="399"/>
        <v>0</v>
      </c>
      <c r="BA721" s="144">
        <f t="shared" si="399"/>
        <v>0</v>
      </c>
      <c r="BB721" s="144">
        <f t="shared" si="399"/>
        <v>0</v>
      </c>
      <c r="BC721" s="144">
        <f t="shared" si="399"/>
        <v>0</v>
      </c>
      <c r="BD721" s="144">
        <f t="shared" si="399"/>
        <v>0</v>
      </c>
      <c r="BE721" s="144">
        <f t="shared" si="399"/>
        <v>0</v>
      </c>
      <c r="BF721" s="144">
        <f t="shared" si="399"/>
        <v>0</v>
      </c>
      <c r="BG721" s="144">
        <f t="shared" si="399"/>
        <v>0</v>
      </c>
      <c r="BH721" s="144">
        <f t="shared" si="399"/>
        <v>0</v>
      </c>
      <c r="BI721" s="144"/>
    </row>
    <row r="722" spans="1:61" x14ac:dyDescent="0.25">
      <c r="A722" s="198" t="s">
        <v>113</v>
      </c>
      <c r="B722" s="198"/>
      <c r="C722" s="147">
        <f>C56</f>
        <v>0.03</v>
      </c>
      <c r="D722" s="144">
        <f>SUM(G722:BH722)</f>
        <v>-78.332177437999988</v>
      </c>
      <c r="G722" s="144">
        <f>MAX(-SUM($F717:G717)*$C722,-SUM($F717:G717)-SUM($E722:F722))</f>
        <v>-0.16895345432999995</v>
      </c>
      <c r="H722" s="144">
        <f>MAX(-SUM($F717:H717)*$C722,-SUM($F717:H717)-SUM($E722:G722))</f>
        <v>-0.38322946697999993</v>
      </c>
      <c r="I722" s="144">
        <f>MAX(-SUM($F717:I717)*$C722,-SUM($F717:I717)-SUM($E722:H722))</f>
        <v>-0.65076532313999991</v>
      </c>
      <c r="J722" s="144">
        <f>MAX(-SUM($F717:J717)*$C722,-SUM($F717:J717)-SUM($E722:I722))</f>
        <v>-1.22676532314</v>
      </c>
      <c r="K722" s="144">
        <f>MAX(-SUM($F717:K717)*$C722,-SUM($F717:K717)-SUM($E722:J722))</f>
        <v>-1.7739653231399999</v>
      </c>
      <c r="L722" s="144">
        <f>MAX(-SUM($F717:L717)*$C722,-SUM($F717:L717)-SUM($E722:K722))</f>
        <v>-2.3211653231399998</v>
      </c>
      <c r="M722" s="144">
        <f>MAX(-SUM($F717:M717)*$C722,-SUM($F717:M717)-SUM($E722:L722))</f>
        <v>-2.3499653231399997</v>
      </c>
      <c r="N722" s="144">
        <f>MAX(-SUM($F717:N717)*$C722,-SUM($F717:N717)-SUM($E722:M722))</f>
        <v>-2.3499653231399997</v>
      </c>
      <c r="O722" s="144">
        <f>MAX(-SUM($F717:O717)*$C722,-SUM($F717:O717)-SUM($E722:N722))</f>
        <v>-2.3499653231399997</v>
      </c>
      <c r="P722" s="144">
        <f>MAX(-SUM($F717:P717)*$C722,-SUM($F717:P717)-SUM($E722:O722))</f>
        <v>-2.3499653231399997</v>
      </c>
      <c r="Q722" s="144">
        <f>MAX(-SUM($F717:Q717)*$C722,-SUM($F717:Q717)-SUM($E722:P722))</f>
        <v>-2.3499653231399997</v>
      </c>
      <c r="R722" s="144">
        <f>MAX(-SUM($F717:R717)*$C722,-SUM($F717:R717)-SUM($E722:Q722))</f>
        <v>-2.3499653231399997</v>
      </c>
      <c r="S722" s="144">
        <f>MAX(-SUM($F717:S717)*$C722,-SUM($F717:S717)-SUM($E722:R722))</f>
        <v>-2.3499653231399997</v>
      </c>
      <c r="T722" s="144">
        <f>MAX(-SUM($F717:T717)*$C722,-SUM($F717:T717)-SUM($E722:S722))</f>
        <v>-2.3499653231399997</v>
      </c>
      <c r="U722" s="144">
        <f>MAX(-SUM($F717:U717)*$C722,-SUM($F717:U717)-SUM($E722:T722))</f>
        <v>-2.3499653231399997</v>
      </c>
      <c r="V722" s="144">
        <f>MAX(-SUM($F717:V717)*$C722,-SUM($F717:V717)-SUM($E722:U722))</f>
        <v>-2.3499653231399997</v>
      </c>
      <c r="W722" s="144">
        <f>MAX(-SUM($F717:W717)*$C722,-SUM($F717:W717)-SUM($E722:V722))</f>
        <v>-2.3499653231399997</v>
      </c>
      <c r="X722" s="144">
        <f>MAX(-SUM($F717:X717)*$C722,-SUM($F717:X717)-SUM($E722:W722))</f>
        <v>-2.3499653231399997</v>
      </c>
      <c r="Y722" s="144">
        <f>MAX(-SUM($F717:Y717)*$C722,-SUM($F717:Y717)-SUM($E722:X722))</f>
        <v>-2.3499653231399997</v>
      </c>
      <c r="Z722" s="144">
        <f>MAX(-SUM($F717:Z717)*$C722,-SUM($F717:Z717)-SUM($E722:Y722))</f>
        <v>-2.3499653231399997</v>
      </c>
      <c r="AA722" s="144">
        <f>MAX(-SUM($F717:AA717)*$C722,-SUM($F717:AA717)-SUM($E722:Z722))</f>
        <v>-2.3499653231399997</v>
      </c>
      <c r="AB722" s="144">
        <f>MAX(-SUM($F717:AB717)*$C722,-SUM($F717:AB717)-SUM($E722:AA722))</f>
        <v>-2.3499653231399997</v>
      </c>
      <c r="AC722" s="144">
        <f>MAX(-SUM($F717:AC717)*$C722,-SUM($F717:AC717)-SUM($E722:AB722))</f>
        <v>-2.3499653231399997</v>
      </c>
      <c r="AD722" s="144">
        <f>MAX(-SUM($F717:AD717)*$C722,-SUM($F717:AD717)-SUM($E722:AC722))</f>
        <v>-2.3499653231399997</v>
      </c>
      <c r="AE722" s="144">
        <f>MAX(-SUM($F717:AE717)*$C722,-SUM($F717:AE717)-SUM($E722:AD722))</f>
        <v>-2.3499653231399997</v>
      </c>
      <c r="AF722" s="144">
        <f>MAX(-SUM($F717:AF717)*$C722,-SUM($F717:AF717)-SUM($E722:AE722))</f>
        <v>-2.3499653231399997</v>
      </c>
      <c r="AG722" s="144">
        <f>MAX(-SUM($F717:AG717)*$C722,-SUM($F717:AG717)-SUM($E722:AF722))</f>
        <v>-2.3499653231399997</v>
      </c>
      <c r="AH722" s="144">
        <f>MAX(-SUM($F717:AH717)*$C722,-SUM($F717:AH717)-SUM($E722:AG722))</f>
        <v>-2.3499653231399997</v>
      </c>
      <c r="AI722" s="144">
        <f>MAX(-SUM($F717:AI717)*$C722,-SUM($F717:AI717)-SUM($E722:AH722))</f>
        <v>-2.3499653231399997</v>
      </c>
      <c r="AJ722" s="144">
        <f>MAX(-SUM($F717:AJ717)*$C722,-SUM($F717:AJ717)-SUM($E722:AI722))</f>
        <v>-2.3499653231399997</v>
      </c>
      <c r="AK722" s="144">
        <f>MAX(-SUM($F717:AK717)*$C722,-SUM($F717:AK717)-SUM($E722:AJ722))</f>
        <v>-2.3499653231399997</v>
      </c>
      <c r="AL722" s="144">
        <f>MAX(-SUM($F717:AL717)*$C722,-SUM($F717:AL717)-SUM($E722:AK722))</f>
        <v>-2.3499653231399997</v>
      </c>
      <c r="AM722" s="144">
        <f>MAX(-SUM($F717:AM717)*$C722,-SUM($F717:AM717)-SUM($E722:AL722))</f>
        <v>-2.3499653231399997</v>
      </c>
      <c r="AN722" s="144">
        <f>MAX(-SUM($F717:AN717)*$C722,-SUM($F717:AN717)-SUM($E722:AM722))</f>
        <v>-2.3499653231399997</v>
      </c>
      <c r="AO722" s="144">
        <f>MAX(-SUM($F717:AO717)*$C722,-SUM($F717:AO717)-SUM($E722:AN722))</f>
        <v>-2.3499653231399997</v>
      </c>
      <c r="AP722" s="144">
        <f>MAX(-SUM($F717:AP717)*$C722,-SUM($F717:AP717)-SUM($E722:AO722))</f>
        <v>-2.3499653231399997</v>
      </c>
      <c r="AQ722" s="144">
        <f>MAX(-SUM($F717:AQ717)*$C722,-SUM($F717:AQ717)-SUM($E722:AP722))</f>
        <v>-1.308373529930023</v>
      </c>
      <c r="AR722" s="144">
        <f>MAX(-SUM($F717:AR717)*$C722,-SUM($F717:AR717)-SUM($E722:AQ722))</f>
        <v>0</v>
      </c>
      <c r="AS722" s="144">
        <f>MAX(-SUM($F717:AS717)*$C722,-SUM($F717:AS717)-SUM($E722:AR722))</f>
        <v>0</v>
      </c>
      <c r="AT722" s="144">
        <f>MAX(-SUM($F717:AT717)*$C722,-SUM($F717:AT717)-SUM($E722:AS722))</f>
        <v>0</v>
      </c>
      <c r="AU722" s="144">
        <f>MAX(-SUM($F717:AU717)*$C722,-SUM($F717:AU717)-SUM($E722:AT722))</f>
        <v>0</v>
      </c>
      <c r="AV722" s="144">
        <f>MAX(-SUM($F717:AV717)*$C722,-SUM($F717:AV717)-SUM($E722:AU722))</f>
        <v>0</v>
      </c>
      <c r="AW722" s="144">
        <f>MAX(-SUM($F717:AW717)*$C722,-SUM($F717:AW717)-SUM($E722:AV722))</f>
        <v>0</v>
      </c>
      <c r="AX722" s="144">
        <f>MAX(-SUM($F717:AX717)*$C722,-SUM($F717:AX717)-SUM($E722:AW722))</f>
        <v>0</v>
      </c>
      <c r="AY722" s="144">
        <f>MAX(-SUM($F717:AY717)*$C722,-SUM($F717:AY717)-SUM($E722:AX722))</f>
        <v>0</v>
      </c>
      <c r="AZ722" s="144">
        <f>MAX(-SUM($F717:AZ717)*$C722,-SUM($F717:AZ717)-SUM($E722:AY722))</f>
        <v>0</v>
      </c>
      <c r="BA722" s="144">
        <f>MAX(-SUM($F717:BA717)*$C722,-SUM($F717:BA717)-SUM($E722:AZ722))</f>
        <v>0</v>
      </c>
      <c r="BB722" s="144">
        <f>MAX(-SUM($F717:BB717)*$C722,-SUM($F717:BB717)-SUM($E722:BA722))</f>
        <v>0</v>
      </c>
      <c r="BC722" s="144">
        <f>MAX(-SUM($F717:BC717)*$C722,-SUM($F717:BC717)-SUM($E722:BB722))</f>
        <v>0</v>
      </c>
      <c r="BD722" s="144">
        <f>MAX(-SUM($F717:BD717)*$C722,-SUM($F717:BD717)-SUM($E722:BC722))</f>
        <v>0</v>
      </c>
      <c r="BE722" s="144">
        <f>MAX(-SUM($F717:BE717)*$C722,-SUM($F717:BE717)-SUM($E722:BD722))</f>
        <v>0</v>
      </c>
      <c r="BF722" s="144">
        <f>MAX(-SUM($F717:BF717)*$C722,-SUM($F717:BF717)-SUM($E722:BE722))</f>
        <v>0</v>
      </c>
      <c r="BG722" s="144">
        <f>MAX(-SUM($F717:BG717)*$C722,-SUM($F717:BG717)-SUM($E722:BF722))</f>
        <v>0</v>
      </c>
      <c r="BH722" s="144">
        <f>MAX(-SUM($F717:BH717)*$C722,-SUM($F717:BH717)-SUM($E722:BG722))</f>
        <v>0</v>
      </c>
      <c r="BI722" s="144"/>
    </row>
    <row r="723" spans="1:61" x14ac:dyDescent="0.25">
      <c r="A723" s="199" t="s">
        <v>114</v>
      </c>
      <c r="B723" s="199"/>
      <c r="D723" s="92">
        <f>SUM(D720:D722)</f>
        <v>0</v>
      </c>
      <c r="G723" s="92">
        <f>SUM(G720:G722)</f>
        <v>5.4628283566699993</v>
      </c>
      <c r="H723" s="92">
        <f>SUM(H720:H722)</f>
        <v>12.222132644689999</v>
      </c>
      <c r="I723" s="92">
        <f>SUM(I720:I722)</f>
        <v>20.489229193549999</v>
      </c>
      <c r="J723" s="92">
        <f t="shared" ref="J723:BH723" si="400">SUM(J720:J722)</f>
        <v>38.462463870409998</v>
      </c>
      <c r="K723" s="92">
        <f t="shared" si="400"/>
        <v>54.928498547270003</v>
      </c>
      <c r="L723" s="92">
        <f t="shared" si="400"/>
        <v>70.847333224130011</v>
      </c>
      <c r="M723" s="92">
        <f t="shared" si="400"/>
        <v>69.457367900990008</v>
      </c>
      <c r="N723" s="92">
        <f t="shared" si="400"/>
        <v>67.10740257785001</v>
      </c>
      <c r="O723" s="92">
        <f t="shared" si="400"/>
        <v>64.757437254710013</v>
      </c>
      <c r="P723" s="92">
        <f t="shared" si="400"/>
        <v>62.407471931570015</v>
      </c>
      <c r="Q723" s="92">
        <f t="shared" si="400"/>
        <v>60.057506608430018</v>
      </c>
      <c r="R723" s="92">
        <f t="shared" si="400"/>
        <v>57.70754128529002</v>
      </c>
      <c r="S723" s="92">
        <f t="shared" si="400"/>
        <v>55.357575962150023</v>
      </c>
      <c r="T723" s="92">
        <f t="shared" si="400"/>
        <v>53.007610639010025</v>
      </c>
      <c r="U723" s="92">
        <f t="shared" si="400"/>
        <v>50.657645315870028</v>
      </c>
      <c r="V723" s="92">
        <f t="shared" si="400"/>
        <v>48.30767999273003</v>
      </c>
      <c r="W723" s="92">
        <f t="shared" si="400"/>
        <v>45.957714669590032</v>
      </c>
      <c r="X723" s="92">
        <f t="shared" si="400"/>
        <v>43.607749346450035</v>
      </c>
      <c r="Y723" s="92">
        <f t="shared" si="400"/>
        <v>41.257784023310037</v>
      </c>
      <c r="Z723" s="92">
        <f t="shared" si="400"/>
        <v>38.90781870017004</v>
      </c>
      <c r="AA723" s="92">
        <f t="shared" si="400"/>
        <v>36.557853377030042</v>
      </c>
      <c r="AB723" s="92">
        <f t="shared" si="400"/>
        <v>34.207888053890045</v>
      </c>
      <c r="AC723" s="92">
        <f t="shared" si="400"/>
        <v>31.857922730750044</v>
      </c>
      <c r="AD723" s="92">
        <f t="shared" si="400"/>
        <v>29.507957407610043</v>
      </c>
      <c r="AE723" s="92">
        <f t="shared" si="400"/>
        <v>27.157992084470042</v>
      </c>
      <c r="AF723" s="92">
        <f t="shared" si="400"/>
        <v>24.808026761330041</v>
      </c>
      <c r="AG723" s="92">
        <f t="shared" si="400"/>
        <v>22.45806143819004</v>
      </c>
      <c r="AH723" s="92">
        <f t="shared" si="400"/>
        <v>20.108096115050039</v>
      </c>
      <c r="AI723" s="92">
        <f t="shared" si="400"/>
        <v>17.758130791910038</v>
      </c>
      <c r="AJ723" s="92">
        <f t="shared" si="400"/>
        <v>15.408165468770038</v>
      </c>
      <c r="AK723" s="92">
        <f t="shared" si="400"/>
        <v>13.058200145630039</v>
      </c>
      <c r="AL723" s="92">
        <f t="shared" si="400"/>
        <v>10.70823482249004</v>
      </c>
      <c r="AM723" s="92">
        <f t="shared" si="400"/>
        <v>8.3582694993500404</v>
      </c>
      <c r="AN723" s="92">
        <f t="shared" si="400"/>
        <v>6.0083041762100411</v>
      </c>
      <c r="AO723" s="92">
        <f t="shared" si="400"/>
        <v>3.6583388530700414</v>
      </c>
      <c r="AP723" s="92">
        <f t="shared" si="400"/>
        <v>1.3083735299300416</v>
      </c>
      <c r="AQ723" s="92">
        <f t="shared" si="400"/>
        <v>1.865174681370263E-14</v>
      </c>
      <c r="AR723" s="92">
        <f t="shared" si="400"/>
        <v>1.865174681370263E-14</v>
      </c>
      <c r="AS723" s="92">
        <f t="shared" si="400"/>
        <v>1.865174681370263E-14</v>
      </c>
      <c r="AT723" s="92">
        <f t="shared" si="400"/>
        <v>1.865174681370263E-14</v>
      </c>
      <c r="AU723" s="92">
        <f t="shared" si="400"/>
        <v>1.865174681370263E-14</v>
      </c>
      <c r="AV723" s="92">
        <f t="shared" si="400"/>
        <v>1.865174681370263E-14</v>
      </c>
      <c r="AW723" s="92">
        <f t="shared" si="400"/>
        <v>1.865174681370263E-14</v>
      </c>
      <c r="AX723" s="92">
        <f t="shared" si="400"/>
        <v>1.865174681370263E-14</v>
      </c>
      <c r="AY723" s="92">
        <f t="shared" si="400"/>
        <v>1.865174681370263E-14</v>
      </c>
      <c r="AZ723" s="92">
        <f t="shared" si="400"/>
        <v>1.865174681370263E-14</v>
      </c>
      <c r="BA723" s="92">
        <f t="shared" si="400"/>
        <v>1.865174681370263E-14</v>
      </c>
      <c r="BB723" s="92">
        <f t="shared" si="400"/>
        <v>1.865174681370263E-14</v>
      </c>
      <c r="BC723" s="92">
        <f t="shared" si="400"/>
        <v>1.865174681370263E-14</v>
      </c>
      <c r="BD723" s="92">
        <f t="shared" si="400"/>
        <v>1.865174681370263E-14</v>
      </c>
      <c r="BE723" s="92">
        <f t="shared" si="400"/>
        <v>1.865174681370263E-14</v>
      </c>
      <c r="BF723" s="92">
        <f t="shared" si="400"/>
        <v>1.865174681370263E-14</v>
      </c>
      <c r="BG723" s="92">
        <f t="shared" si="400"/>
        <v>1.865174681370263E-14</v>
      </c>
      <c r="BH723" s="92">
        <f t="shared" si="400"/>
        <v>1.865174681370263E-14</v>
      </c>
    </row>
    <row r="724" spans="1:61" x14ac:dyDescent="0.25">
      <c r="A724" s="197"/>
      <c r="B724" s="197"/>
    </row>
    <row r="725" spans="1:61" x14ac:dyDescent="0.25">
      <c r="A725" s="197" t="s">
        <v>115</v>
      </c>
      <c r="B725" s="197"/>
      <c r="G725" s="83">
        <f>G723</f>
        <v>5.4628283566699993</v>
      </c>
      <c r="H725" s="83">
        <f>H723</f>
        <v>12.222132644689999</v>
      </c>
      <c r="I725" s="83">
        <f>I723</f>
        <v>20.489229193549999</v>
      </c>
      <c r="J725" s="83">
        <f>J723</f>
        <v>38.462463870409998</v>
      </c>
      <c r="K725" s="83">
        <f t="shared" ref="K725:BH725" si="401">K723</f>
        <v>54.928498547270003</v>
      </c>
      <c r="L725" s="83">
        <f t="shared" si="401"/>
        <v>70.847333224130011</v>
      </c>
      <c r="M725" s="83">
        <f t="shared" si="401"/>
        <v>69.457367900990008</v>
      </c>
      <c r="N725" s="83">
        <f t="shared" si="401"/>
        <v>67.10740257785001</v>
      </c>
      <c r="O725" s="83">
        <f t="shared" si="401"/>
        <v>64.757437254710013</v>
      </c>
      <c r="P725" s="83">
        <f t="shared" si="401"/>
        <v>62.407471931570015</v>
      </c>
      <c r="Q725" s="83">
        <f t="shared" si="401"/>
        <v>60.057506608430018</v>
      </c>
      <c r="R725" s="83">
        <f t="shared" si="401"/>
        <v>57.70754128529002</v>
      </c>
      <c r="S725" s="83">
        <f t="shared" si="401"/>
        <v>55.357575962150023</v>
      </c>
      <c r="T725" s="83">
        <f t="shared" si="401"/>
        <v>53.007610639010025</v>
      </c>
      <c r="U725" s="83">
        <f t="shared" si="401"/>
        <v>50.657645315870028</v>
      </c>
      <c r="V725" s="83">
        <f t="shared" si="401"/>
        <v>48.30767999273003</v>
      </c>
      <c r="W725" s="83">
        <f t="shared" si="401"/>
        <v>45.957714669590032</v>
      </c>
      <c r="X725" s="83">
        <f t="shared" si="401"/>
        <v>43.607749346450035</v>
      </c>
      <c r="Y725" s="83">
        <f t="shared" si="401"/>
        <v>41.257784023310037</v>
      </c>
      <c r="Z725" s="83">
        <f t="shared" si="401"/>
        <v>38.90781870017004</v>
      </c>
      <c r="AA725" s="83">
        <f t="shared" si="401"/>
        <v>36.557853377030042</v>
      </c>
      <c r="AB725" s="83">
        <f t="shared" si="401"/>
        <v>34.207888053890045</v>
      </c>
      <c r="AC725" s="83">
        <f t="shared" si="401"/>
        <v>31.857922730750044</v>
      </c>
      <c r="AD725" s="83">
        <f t="shared" si="401"/>
        <v>29.507957407610043</v>
      </c>
      <c r="AE725" s="83">
        <f t="shared" si="401"/>
        <v>27.157992084470042</v>
      </c>
      <c r="AF725" s="83">
        <f t="shared" si="401"/>
        <v>24.808026761330041</v>
      </c>
      <c r="AG725" s="83">
        <f t="shared" si="401"/>
        <v>22.45806143819004</v>
      </c>
      <c r="AH725" s="83">
        <f t="shared" si="401"/>
        <v>20.108096115050039</v>
      </c>
      <c r="AI725" s="83">
        <f t="shared" si="401"/>
        <v>17.758130791910038</v>
      </c>
      <c r="AJ725" s="83">
        <f t="shared" si="401"/>
        <v>15.408165468770038</v>
      </c>
      <c r="AK725" s="83">
        <f t="shared" si="401"/>
        <v>13.058200145630039</v>
      </c>
      <c r="AL725" s="83">
        <f t="shared" si="401"/>
        <v>10.70823482249004</v>
      </c>
      <c r="AM725" s="83">
        <f t="shared" si="401"/>
        <v>8.3582694993500404</v>
      </c>
      <c r="AN725" s="83">
        <f t="shared" si="401"/>
        <v>6.0083041762100411</v>
      </c>
      <c r="AO725" s="83">
        <f t="shared" si="401"/>
        <v>3.6583388530700414</v>
      </c>
      <c r="AP725" s="83">
        <f t="shared" si="401"/>
        <v>1.3083735299300416</v>
      </c>
      <c r="AQ725" s="83">
        <f t="shared" si="401"/>
        <v>1.865174681370263E-14</v>
      </c>
      <c r="AR725" s="83">
        <f t="shared" si="401"/>
        <v>1.865174681370263E-14</v>
      </c>
      <c r="AS725" s="83">
        <f t="shared" si="401"/>
        <v>1.865174681370263E-14</v>
      </c>
      <c r="AT725" s="83">
        <f t="shared" si="401"/>
        <v>1.865174681370263E-14</v>
      </c>
      <c r="AU725" s="83">
        <f t="shared" si="401"/>
        <v>1.865174681370263E-14</v>
      </c>
      <c r="AV725" s="83">
        <f t="shared" si="401"/>
        <v>1.865174681370263E-14</v>
      </c>
      <c r="AW725" s="83">
        <f t="shared" si="401"/>
        <v>1.865174681370263E-14</v>
      </c>
      <c r="AX725" s="83">
        <f t="shared" si="401"/>
        <v>1.865174681370263E-14</v>
      </c>
      <c r="AY725" s="83">
        <f t="shared" si="401"/>
        <v>1.865174681370263E-14</v>
      </c>
      <c r="AZ725" s="83">
        <f t="shared" si="401"/>
        <v>1.865174681370263E-14</v>
      </c>
      <c r="BA725" s="83">
        <f t="shared" si="401"/>
        <v>1.865174681370263E-14</v>
      </c>
      <c r="BB725" s="83">
        <f t="shared" si="401"/>
        <v>1.865174681370263E-14</v>
      </c>
      <c r="BC725" s="83">
        <f t="shared" si="401"/>
        <v>1.865174681370263E-14</v>
      </c>
      <c r="BD725" s="83">
        <f t="shared" si="401"/>
        <v>1.865174681370263E-14</v>
      </c>
      <c r="BE725" s="83">
        <f t="shared" si="401"/>
        <v>1.865174681370263E-14</v>
      </c>
      <c r="BF725" s="83">
        <f t="shared" si="401"/>
        <v>1.865174681370263E-14</v>
      </c>
      <c r="BG725" s="83">
        <f t="shared" si="401"/>
        <v>1.865174681370263E-14</v>
      </c>
      <c r="BH725" s="83">
        <f t="shared" si="401"/>
        <v>1.865174681370263E-14</v>
      </c>
    </row>
    <row r="726" spans="1:61" x14ac:dyDescent="0.25">
      <c r="A726" s="200" t="s">
        <v>133</v>
      </c>
      <c r="B726" s="200"/>
      <c r="C726" s="61">
        <f>$C$97</f>
        <v>2</v>
      </c>
      <c r="D726" s="201"/>
      <c r="G726" s="83">
        <f t="shared" ref="G726:BH726" ca="1" si="402">SUM(OFFSET(G725,0,0,1,-MIN($C726,G$91+1)))/$C726</f>
        <v>2.7314141783349997</v>
      </c>
      <c r="H726" s="83">
        <f t="shared" ca="1" si="402"/>
        <v>8.8424805006799989</v>
      </c>
      <c r="I726" s="83">
        <f t="shared" ca="1" si="402"/>
        <v>16.355680919119997</v>
      </c>
      <c r="J726" s="83">
        <f t="shared" ca="1" si="402"/>
        <v>29.475846531979997</v>
      </c>
      <c r="K726" s="83">
        <f t="shared" ca="1" si="402"/>
        <v>46.69548120884</v>
      </c>
      <c r="L726" s="83">
        <f t="shared" ca="1" si="402"/>
        <v>62.887915885700011</v>
      </c>
      <c r="M726" s="83">
        <f t="shared" ca="1" si="402"/>
        <v>70.152350562560002</v>
      </c>
      <c r="N726" s="83">
        <f t="shared" ca="1" si="402"/>
        <v>68.282385239420009</v>
      </c>
      <c r="O726" s="83">
        <f t="shared" ca="1" si="402"/>
        <v>65.932419916280011</v>
      </c>
      <c r="P726" s="83">
        <f t="shared" ca="1" si="402"/>
        <v>63.582454593140014</v>
      </c>
      <c r="Q726" s="83">
        <f t="shared" ca="1" si="402"/>
        <v>61.232489270000016</v>
      </c>
      <c r="R726" s="83">
        <f t="shared" ca="1" si="402"/>
        <v>58.882523946860019</v>
      </c>
      <c r="S726" s="83">
        <f t="shared" ca="1" si="402"/>
        <v>56.532558623720021</v>
      </c>
      <c r="T726" s="83">
        <f t="shared" ca="1" si="402"/>
        <v>54.182593300580024</v>
      </c>
      <c r="U726" s="83">
        <f t="shared" ca="1" si="402"/>
        <v>51.832627977440026</v>
      </c>
      <c r="V726" s="83">
        <f t="shared" ca="1" si="402"/>
        <v>49.482662654300029</v>
      </c>
      <c r="W726" s="83">
        <f t="shared" ca="1" si="402"/>
        <v>47.132697331160031</v>
      </c>
      <c r="X726" s="83">
        <f t="shared" ca="1" si="402"/>
        <v>44.782732008020034</v>
      </c>
      <c r="Y726" s="83">
        <f t="shared" ca="1" si="402"/>
        <v>42.432766684880036</v>
      </c>
      <c r="Z726" s="83">
        <f t="shared" ca="1" si="402"/>
        <v>40.082801361740039</v>
      </c>
      <c r="AA726" s="83">
        <f t="shared" ca="1" si="402"/>
        <v>37.732836038600041</v>
      </c>
      <c r="AB726" s="83">
        <f t="shared" ca="1" si="402"/>
        <v>35.382870715460044</v>
      </c>
      <c r="AC726" s="83">
        <f t="shared" ca="1" si="402"/>
        <v>33.032905392320046</v>
      </c>
      <c r="AD726" s="83">
        <f t="shared" ca="1" si="402"/>
        <v>30.682940069180042</v>
      </c>
      <c r="AE726" s="83">
        <f t="shared" ca="1" si="402"/>
        <v>28.332974746040044</v>
      </c>
      <c r="AF726" s="83">
        <f t="shared" ca="1" si="402"/>
        <v>25.983009422900039</v>
      </c>
      <c r="AG726" s="83">
        <f t="shared" ca="1" si="402"/>
        <v>23.633044099760042</v>
      </c>
      <c r="AH726" s="83">
        <f t="shared" ca="1" si="402"/>
        <v>21.283078776620037</v>
      </c>
      <c r="AI726" s="83">
        <f t="shared" ca="1" si="402"/>
        <v>18.93311345348004</v>
      </c>
      <c r="AJ726" s="83">
        <f t="shared" ca="1" si="402"/>
        <v>16.583148130340039</v>
      </c>
      <c r="AK726" s="83">
        <f t="shared" ca="1" si="402"/>
        <v>14.233182807200038</v>
      </c>
      <c r="AL726" s="83">
        <f t="shared" ca="1" si="402"/>
        <v>11.88321748406004</v>
      </c>
      <c r="AM726" s="83">
        <f t="shared" ca="1" si="402"/>
        <v>9.5332521609200391</v>
      </c>
      <c r="AN726" s="83">
        <f t="shared" ca="1" si="402"/>
        <v>7.1832868377800407</v>
      </c>
      <c r="AO726" s="83">
        <f t="shared" ca="1" si="402"/>
        <v>4.8333215146400414</v>
      </c>
      <c r="AP726" s="83">
        <f t="shared" ca="1" si="402"/>
        <v>2.4833561915000413</v>
      </c>
      <c r="AQ726" s="83">
        <f t="shared" ca="1" si="402"/>
        <v>0.65418676496503014</v>
      </c>
      <c r="AR726" s="83">
        <f t="shared" ca="1" si="402"/>
        <v>1.865174681370263E-14</v>
      </c>
      <c r="AS726" s="83">
        <f t="shared" ca="1" si="402"/>
        <v>1.865174681370263E-14</v>
      </c>
      <c r="AT726" s="83">
        <f t="shared" ca="1" si="402"/>
        <v>1.865174681370263E-14</v>
      </c>
      <c r="AU726" s="83">
        <f t="shared" ca="1" si="402"/>
        <v>1.865174681370263E-14</v>
      </c>
      <c r="AV726" s="83">
        <f t="shared" ca="1" si="402"/>
        <v>1.865174681370263E-14</v>
      </c>
      <c r="AW726" s="83">
        <f t="shared" ca="1" si="402"/>
        <v>1.865174681370263E-14</v>
      </c>
      <c r="AX726" s="83">
        <f t="shared" ca="1" si="402"/>
        <v>1.865174681370263E-14</v>
      </c>
      <c r="AY726" s="83">
        <f t="shared" ca="1" si="402"/>
        <v>1.865174681370263E-14</v>
      </c>
      <c r="AZ726" s="83">
        <f t="shared" ca="1" si="402"/>
        <v>1.865174681370263E-14</v>
      </c>
      <c r="BA726" s="83">
        <f t="shared" ca="1" si="402"/>
        <v>1.865174681370263E-14</v>
      </c>
      <c r="BB726" s="83">
        <f t="shared" ca="1" si="402"/>
        <v>1.865174681370263E-14</v>
      </c>
      <c r="BC726" s="83">
        <f t="shared" ca="1" si="402"/>
        <v>1.865174681370263E-14</v>
      </c>
      <c r="BD726" s="83">
        <f t="shared" ca="1" si="402"/>
        <v>1.865174681370263E-14</v>
      </c>
      <c r="BE726" s="83">
        <f t="shared" ca="1" si="402"/>
        <v>1.865174681370263E-14</v>
      </c>
      <c r="BF726" s="83">
        <f t="shared" ca="1" si="402"/>
        <v>1.865174681370263E-14</v>
      </c>
      <c r="BG726" s="83">
        <f t="shared" ca="1" si="402"/>
        <v>1.865174681370263E-14</v>
      </c>
      <c r="BH726" s="83">
        <f t="shared" ca="1" si="402"/>
        <v>1.865174681370263E-14</v>
      </c>
    </row>
    <row r="727" spans="1:61" x14ac:dyDescent="0.25">
      <c r="A727" s="200" t="s">
        <v>140</v>
      </c>
      <c r="B727" s="200"/>
      <c r="C727" s="147">
        <f>$C$98</f>
        <v>0.46</v>
      </c>
      <c r="D727" s="190"/>
      <c r="G727" s="83">
        <f t="shared" ref="G727:BG728" ca="1" si="403">G726*$C727</f>
        <v>1.2564505220340998</v>
      </c>
      <c r="H727" s="83">
        <f t="shared" ca="1" si="403"/>
        <v>4.0675410303127997</v>
      </c>
      <c r="I727" s="83">
        <f t="shared" ca="1" si="403"/>
        <v>7.5236132227951993</v>
      </c>
      <c r="J727" s="83">
        <f t="shared" ca="1" si="403"/>
        <v>13.558889404710799</v>
      </c>
      <c r="K727" s="83">
        <f t="shared" ca="1" si="403"/>
        <v>21.479921356066402</v>
      </c>
      <c r="L727" s="83">
        <f t="shared" ca="1" si="403"/>
        <v>28.928441307422005</v>
      </c>
      <c r="M727" s="83">
        <f t="shared" ca="1" si="403"/>
        <v>32.270081258777601</v>
      </c>
      <c r="N727" s="83">
        <f t="shared" ca="1" si="403"/>
        <v>31.409897210133206</v>
      </c>
      <c r="O727" s="83">
        <f t="shared" ca="1" si="403"/>
        <v>30.328913161488806</v>
      </c>
      <c r="P727" s="83">
        <f t="shared" ca="1" si="403"/>
        <v>29.247929112844407</v>
      </c>
      <c r="Q727" s="83">
        <f t="shared" ca="1" si="403"/>
        <v>28.166945064200007</v>
      </c>
      <c r="R727" s="83">
        <f t="shared" ca="1" si="403"/>
        <v>27.085961015555611</v>
      </c>
      <c r="S727" s="83">
        <f t="shared" ca="1" si="403"/>
        <v>26.004976966911212</v>
      </c>
      <c r="T727" s="83">
        <f t="shared" ca="1" si="403"/>
        <v>24.923992918266812</v>
      </c>
      <c r="U727" s="83">
        <f t="shared" ca="1" si="403"/>
        <v>23.843008869622413</v>
      </c>
      <c r="V727" s="83">
        <f t="shared" ca="1" si="403"/>
        <v>22.762024820978013</v>
      </c>
      <c r="W727" s="83">
        <f t="shared" ca="1" si="403"/>
        <v>21.681040772333617</v>
      </c>
      <c r="X727" s="83">
        <f t="shared" ca="1" si="403"/>
        <v>20.600056723689217</v>
      </c>
      <c r="Y727" s="83">
        <f t="shared" ca="1" si="403"/>
        <v>19.519072675044818</v>
      </c>
      <c r="Z727" s="83">
        <f t="shared" ca="1" si="403"/>
        <v>18.438088626400418</v>
      </c>
      <c r="AA727" s="83">
        <f t="shared" ca="1" si="403"/>
        <v>17.357104577756019</v>
      </c>
      <c r="AB727" s="83">
        <f t="shared" ca="1" si="403"/>
        <v>16.276120529111619</v>
      </c>
      <c r="AC727" s="83">
        <f t="shared" ca="1" si="403"/>
        <v>15.195136480467221</v>
      </c>
      <c r="AD727" s="83">
        <f t="shared" ca="1" si="403"/>
        <v>14.11415243182282</v>
      </c>
      <c r="AE727" s="83">
        <f t="shared" ca="1" si="403"/>
        <v>13.03316838317842</v>
      </c>
      <c r="AF727" s="83">
        <f t="shared" ca="1" si="403"/>
        <v>11.952184334534019</v>
      </c>
      <c r="AG727" s="83">
        <f t="shared" ca="1" si="403"/>
        <v>10.87120028588962</v>
      </c>
      <c r="AH727" s="83">
        <f t="shared" ca="1" si="403"/>
        <v>9.7902162372452182</v>
      </c>
      <c r="AI727" s="83">
        <f t="shared" ca="1" si="403"/>
        <v>8.7092321886008186</v>
      </c>
      <c r="AJ727" s="83">
        <f t="shared" ca="1" si="403"/>
        <v>7.6282481399564182</v>
      </c>
      <c r="AK727" s="83">
        <f t="shared" ca="1" si="403"/>
        <v>6.5472640913120177</v>
      </c>
      <c r="AL727" s="83">
        <f t="shared" ca="1" si="403"/>
        <v>5.466280042667619</v>
      </c>
      <c r="AM727" s="83">
        <f t="shared" ca="1" si="403"/>
        <v>4.3852959940232186</v>
      </c>
      <c r="AN727" s="83">
        <f t="shared" ca="1" si="403"/>
        <v>3.304311945378819</v>
      </c>
      <c r="AO727" s="83">
        <f t="shared" ca="1" si="403"/>
        <v>2.223327896734419</v>
      </c>
      <c r="AP727" s="83">
        <f t="shared" ca="1" si="403"/>
        <v>1.142343848090019</v>
      </c>
      <c r="AQ727" s="83">
        <f t="shared" ca="1" si="403"/>
        <v>0.30092591188391388</v>
      </c>
      <c r="AR727" s="83">
        <f t="shared" ca="1" si="403"/>
        <v>8.5798035343032099E-15</v>
      </c>
      <c r="AS727" s="83">
        <f t="shared" ca="1" si="403"/>
        <v>8.5798035343032099E-15</v>
      </c>
      <c r="AT727" s="83">
        <f t="shared" ca="1" si="403"/>
        <v>8.5798035343032099E-15</v>
      </c>
      <c r="AU727" s="83">
        <f t="shared" ca="1" si="403"/>
        <v>8.5798035343032099E-15</v>
      </c>
      <c r="AV727" s="83">
        <f t="shared" ca="1" si="403"/>
        <v>8.5798035343032099E-15</v>
      </c>
      <c r="AW727" s="83">
        <f t="shared" ca="1" si="403"/>
        <v>8.5798035343032099E-15</v>
      </c>
      <c r="AX727" s="83">
        <f t="shared" ca="1" si="403"/>
        <v>8.5798035343032099E-15</v>
      </c>
      <c r="AY727" s="83">
        <f t="shared" ca="1" si="403"/>
        <v>8.5798035343032099E-15</v>
      </c>
      <c r="AZ727" s="83">
        <f t="shared" ca="1" si="403"/>
        <v>8.5798035343032099E-15</v>
      </c>
      <c r="BA727" s="83">
        <f t="shared" ca="1" si="403"/>
        <v>8.5798035343032099E-15</v>
      </c>
      <c r="BB727" s="83">
        <f t="shared" ca="1" si="403"/>
        <v>8.5798035343032099E-15</v>
      </c>
      <c r="BC727" s="83">
        <f t="shared" ca="1" si="403"/>
        <v>8.5798035343032099E-15</v>
      </c>
      <c r="BD727" s="83">
        <f t="shared" ca="1" si="403"/>
        <v>8.5798035343032099E-15</v>
      </c>
      <c r="BE727" s="83">
        <f t="shared" ca="1" si="403"/>
        <v>8.5798035343032099E-15</v>
      </c>
      <c r="BF727" s="83">
        <f t="shared" ca="1" si="403"/>
        <v>8.5798035343032099E-15</v>
      </c>
      <c r="BG727" s="83">
        <f t="shared" ca="1" si="403"/>
        <v>8.5798035343032099E-15</v>
      </c>
      <c r="BH727" s="83">
        <f ca="1">BH726*$C727</f>
        <v>8.5798035343032099E-15</v>
      </c>
    </row>
    <row r="728" spans="1:61" x14ac:dyDescent="0.25">
      <c r="A728" s="200" t="s">
        <v>141</v>
      </c>
      <c r="B728" s="200"/>
      <c r="C728" s="147">
        <f>$C$99</f>
        <v>0.115</v>
      </c>
      <c r="G728" s="83">
        <f t="shared" ca="1" si="403"/>
        <v>0.14449181003392148</v>
      </c>
      <c r="H728" s="83">
        <f t="shared" ca="1" si="403"/>
        <v>0.46776721848597197</v>
      </c>
      <c r="I728" s="83">
        <f t="shared" ca="1" si="403"/>
        <v>0.86521552062144791</v>
      </c>
      <c r="J728" s="83">
        <f t="shared" ca="1" si="403"/>
        <v>1.5592722815417419</v>
      </c>
      <c r="K728" s="83">
        <f t="shared" ca="1" si="403"/>
        <v>2.4701909559476363</v>
      </c>
      <c r="L728" s="83">
        <f t="shared" ca="1" si="403"/>
        <v>3.3267707503535306</v>
      </c>
      <c r="M728" s="83">
        <f t="shared" ca="1" si="403"/>
        <v>3.7110593447594242</v>
      </c>
      <c r="N728" s="83">
        <f t="shared" ca="1" si="403"/>
        <v>3.6121381791653189</v>
      </c>
      <c r="O728" s="83">
        <f t="shared" ca="1" si="403"/>
        <v>3.487825013571213</v>
      </c>
      <c r="P728" s="83">
        <f t="shared" ca="1" si="403"/>
        <v>3.3635118479771071</v>
      </c>
      <c r="Q728" s="83">
        <f t="shared" ca="1" si="403"/>
        <v>3.2391986823830008</v>
      </c>
      <c r="R728" s="83">
        <f t="shared" ca="1" si="403"/>
        <v>3.1148855167888954</v>
      </c>
      <c r="S728" s="83">
        <f t="shared" ca="1" si="403"/>
        <v>2.9905723511947895</v>
      </c>
      <c r="T728" s="83">
        <f t="shared" ca="1" si="403"/>
        <v>2.8662591856006836</v>
      </c>
      <c r="U728" s="83">
        <f t="shared" ca="1" si="403"/>
        <v>2.7419460200065777</v>
      </c>
      <c r="V728" s="83">
        <f t="shared" ca="1" si="403"/>
        <v>2.6176328544124714</v>
      </c>
      <c r="W728" s="83">
        <f t="shared" ca="1" si="403"/>
        <v>2.493319688818366</v>
      </c>
      <c r="X728" s="83">
        <f t="shared" ca="1" si="403"/>
        <v>2.3690065232242601</v>
      </c>
      <c r="Y728" s="83">
        <f t="shared" ca="1" si="403"/>
        <v>2.2446933576301542</v>
      </c>
      <c r="Z728" s="83">
        <f t="shared" ca="1" si="403"/>
        <v>2.1203801920360483</v>
      </c>
      <c r="AA728" s="83">
        <f t="shared" ca="1" si="403"/>
        <v>1.9960670264419422</v>
      </c>
      <c r="AB728" s="83">
        <f t="shared" ca="1" si="403"/>
        <v>1.8717538608478363</v>
      </c>
      <c r="AC728" s="83">
        <f t="shared" ca="1" si="403"/>
        <v>1.7474406952537305</v>
      </c>
      <c r="AD728" s="83">
        <f t="shared" ca="1" si="403"/>
        <v>1.6231275296596244</v>
      </c>
      <c r="AE728" s="83">
        <f t="shared" ca="1" si="403"/>
        <v>1.4988143640655185</v>
      </c>
      <c r="AF728" s="83">
        <f t="shared" ca="1" si="403"/>
        <v>1.3745011984714122</v>
      </c>
      <c r="AG728" s="83">
        <f t="shared" ca="1" si="403"/>
        <v>1.2501880328773063</v>
      </c>
      <c r="AH728" s="83">
        <f t="shared" ca="1" si="403"/>
        <v>1.1258748672832002</v>
      </c>
      <c r="AI728" s="83">
        <f t="shared" ca="1" si="403"/>
        <v>1.0015617016890941</v>
      </c>
      <c r="AJ728" s="83">
        <f t="shared" ca="1" si="403"/>
        <v>0.8772485360949881</v>
      </c>
      <c r="AK728" s="83">
        <f t="shared" ca="1" si="403"/>
        <v>0.75293537050088211</v>
      </c>
      <c r="AL728" s="83">
        <f t="shared" ca="1" si="403"/>
        <v>0.62862220490677623</v>
      </c>
      <c r="AM728" s="83">
        <f t="shared" ca="1" si="403"/>
        <v>0.50430903931267013</v>
      </c>
      <c r="AN728" s="83">
        <f t="shared" ca="1" si="403"/>
        <v>0.37999587371856419</v>
      </c>
      <c r="AO728" s="83">
        <f t="shared" ca="1" si="403"/>
        <v>0.2556827081244582</v>
      </c>
      <c r="AP728" s="83">
        <f t="shared" ca="1" si="403"/>
        <v>0.13136954253035218</v>
      </c>
      <c r="AQ728" s="83">
        <f t="shared" ca="1" si="403"/>
        <v>3.4606479866650094E-2</v>
      </c>
      <c r="AR728" s="83">
        <f t="shared" ca="1" si="403"/>
        <v>9.8667740644486912E-16</v>
      </c>
      <c r="AS728" s="83">
        <f t="shared" ca="1" si="403"/>
        <v>9.8667740644486912E-16</v>
      </c>
      <c r="AT728" s="83">
        <f t="shared" ca="1" si="403"/>
        <v>9.8667740644486912E-16</v>
      </c>
      <c r="AU728" s="83">
        <f t="shared" ca="1" si="403"/>
        <v>9.8667740644486912E-16</v>
      </c>
      <c r="AV728" s="83">
        <f t="shared" ca="1" si="403"/>
        <v>9.8667740644486912E-16</v>
      </c>
      <c r="AW728" s="83">
        <f t="shared" ca="1" si="403"/>
        <v>9.8667740644486912E-16</v>
      </c>
      <c r="AX728" s="83">
        <f t="shared" ca="1" si="403"/>
        <v>9.8667740644486912E-16</v>
      </c>
      <c r="AY728" s="83">
        <f t="shared" ca="1" si="403"/>
        <v>9.8667740644486912E-16</v>
      </c>
      <c r="AZ728" s="83">
        <f t="shared" ca="1" si="403"/>
        <v>9.8667740644486912E-16</v>
      </c>
      <c r="BA728" s="83">
        <f t="shared" ca="1" si="403"/>
        <v>9.8667740644486912E-16</v>
      </c>
      <c r="BB728" s="83">
        <f t="shared" ca="1" si="403"/>
        <v>9.8667740644486912E-16</v>
      </c>
      <c r="BC728" s="83">
        <f t="shared" ca="1" si="403"/>
        <v>9.8667740644486912E-16</v>
      </c>
      <c r="BD728" s="83">
        <f t="shared" ca="1" si="403"/>
        <v>9.8667740644486912E-16</v>
      </c>
      <c r="BE728" s="83">
        <f t="shared" ca="1" si="403"/>
        <v>9.8667740644486912E-16</v>
      </c>
      <c r="BF728" s="83">
        <f t="shared" ca="1" si="403"/>
        <v>9.8667740644486912E-16</v>
      </c>
      <c r="BG728" s="83">
        <f t="shared" ca="1" si="403"/>
        <v>9.8667740644486912E-16</v>
      </c>
      <c r="BH728" s="83">
        <f ca="1">BH727*$C728</f>
        <v>9.8667740644486912E-16</v>
      </c>
    </row>
    <row r="729" spans="1:61" x14ac:dyDescent="0.25">
      <c r="A729" s="197"/>
      <c r="B729" s="197"/>
    </row>
    <row r="730" spans="1:61" x14ac:dyDescent="0.25">
      <c r="A730" s="196" t="str">
        <f>A$57</f>
        <v>Contiainment Insulation</v>
      </c>
      <c r="B730" s="196"/>
    </row>
    <row r="731" spans="1:61" x14ac:dyDescent="0.25">
      <c r="A731" s="197" t="s">
        <v>132</v>
      </c>
      <c r="B731" s="197"/>
      <c r="G731" s="171">
        <f>G$96</f>
        <v>0.95</v>
      </c>
      <c r="H731" s="171">
        <f t="shared" ref="H731:M731" si="404">H$96</f>
        <v>0.98</v>
      </c>
      <c r="I731" s="171">
        <f t="shared" si="404"/>
        <v>0.96</v>
      </c>
      <c r="J731" s="171">
        <f t="shared" si="404"/>
        <v>0.96</v>
      </c>
      <c r="K731" s="171">
        <f t="shared" si="404"/>
        <v>0.96</v>
      </c>
      <c r="L731" s="171">
        <f t="shared" si="404"/>
        <v>0.96</v>
      </c>
      <c r="M731" s="171">
        <f t="shared" si="404"/>
        <v>0.96</v>
      </c>
      <c r="N731" s="171"/>
    </row>
    <row r="732" spans="1:61" x14ac:dyDescent="0.25">
      <c r="A732" s="197" t="s">
        <v>109</v>
      </c>
      <c r="B732" s="197"/>
      <c r="D732" s="144">
        <f>SUM(G732:N732)</f>
        <v>32.311614299999995</v>
      </c>
      <c r="G732" s="144">
        <f>G$57*G731</f>
        <v>2.9428306750000002</v>
      </c>
      <c r="H732" s="144">
        <f t="shared" ref="H732:N732" si="405">H$57*H731</f>
        <v>1.5038919769999999</v>
      </c>
      <c r="I732" s="144">
        <f t="shared" si="405"/>
        <v>2.904891648</v>
      </c>
      <c r="J732" s="144">
        <f t="shared" si="405"/>
        <v>5.76</v>
      </c>
      <c r="K732" s="144">
        <f t="shared" si="405"/>
        <v>5.76</v>
      </c>
      <c r="L732" s="144">
        <f t="shared" si="405"/>
        <v>7.68</v>
      </c>
      <c r="M732" s="144">
        <f t="shared" si="405"/>
        <v>5.76</v>
      </c>
      <c r="N732" s="144">
        <f t="shared" si="405"/>
        <v>0</v>
      </c>
    </row>
    <row r="733" spans="1:61" x14ac:dyDescent="0.25">
      <c r="A733" s="197" t="s">
        <v>110</v>
      </c>
      <c r="B733" s="197"/>
      <c r="G733" s="144">
        <f t="shared" ref="G733:N733" si="406">+F733+G732</f>
        <v>2.9428306750000002</v>
      </c>
      <c r="H733" s="144">
        <f t="shared" si="406"/>
        <v>4.4467226520000001</v>
      </c>
      <c r="I733" s="144">
        <f t="shared" si="406"/>
        <v>7.3516142999999996</v>
      </c>
      <c r="J733" s="144">
        <f t="shared" si="406"/>
        <v>13.111614299999999</v>
      </c>
      <c r="K733" s="144">
        <f t="shared" si="406"/>
        <v>18.871614299999997</v>
      </c>
      <c r="L733" s="144">
        <f t="shared" si="406"/>
        <v>26.551614299999997</v>
      </c>
      <c r="M733" s="144">
        <f t="shared" si="406"/>
        <v>32.311614299999995</v>
      </c>
      <c r="N733" s="144">
        <f t="shared" si="406"/>
        <v>32.311614299999995</v>
      </c>
    </row>
    <row r="734" spans="1:61" x14ac:dyDescent="0.25">
      <c r="A734" s="197"/>
      <c r="B734" s="197"/>
    </row>
    <row r="735" spans="1:61" x14ac:dyDescent="0.25">
      <c r="A735" s="198" t="s">
        <v>111</v>
      </c>
      <c r="B735" s="198"/>
      <c r="G735" s="144">
        <f t="shared" ref="G735:BH735" si="407">F738</f>
        <v>0</v>
      </c>
      <c r="H735" s="144">
        <f t="shared" si="407"/>
        <v>2.8545457547500002</v>
      </c>
      <c r="I735" s="144">
        <f t="shared" si="407"/>
        <v>4.2250360521899992</v>
      </c>
      <c r="J735" s="144">
        <f t="shared" si="407"/>
        <v>6.9093792711899988</v>
      </c>
      <c r="K735" s="144">
        <f t="shared" si="407"/>
        <v>12.27603084219</v>
      </c>
      <c r="L735" s="144">
        <f t="shared" si="407"/>
        <v>17.469882413190003</v>
      </c>
      <c r="M735" s="144">
        <f t="shared" si="407"/>
        <v>24.353333984190002</v>
      </c>
      <c r="N735" s="144">
        <f t="shared" si="407"/>
        <v>29.14398555519</v>
      </c>
      <c r="O735" s="144">
        <f t="shared" si="407"/>
        <v>28.174637126189999</v>
      </c>
      <c r="P735" s="144">
        <f t="shared" si="407"/>
        <v>27.205288697189999</v>
      </c>
      <c r="Q735" s="144">
        <f t="shared" si="407"/>
        <v>26.235940268189999</v>
      </c>
      <c r="R735" s="144">
        <f t="shared" si="407"/>
        <v>25.266591839189999</v>
      </c>
      <c r="S735" s="144">
        <f t="shared" si="407"/>
        <v>24.297243410189999</v>
      </c>
      <c r="T735" s="144">
        <f t="shared" si="407"/>
        <v>23.327894981189999</v>
      </c>
      <c r="U735" s="144">
        <f t="shared" si="407"/>
        <v>22.358546552189999</v>
      </c>
      <c r="V735" s="144">
        <f t="shared" si="407"/>
        <v>21.389198123189999</v>
      </c>
      <c r="W735" s="144">
        <f t="shared" si="407"/>
        <v>20.419849694189999</v>
      </c>
      <c r="X735" s="144">
        <f t="shared" si="407"/>
        <v>19.450501265189999</v>
      </c>
      <c r="Y735" s="144">
        <f t="shared" si="407"/>
        <v>18.481152836189999</v>
      </c>
      <c r="Z735" s="144">
        <f t="shared" si="407"/>
        <v>17.511804407189999</v>
      </c>
      <c r="AA735" s="144">
        <f t="shared" si="407"/>
        <v>16.542455978189999</v>
      </c>
      <c r="AB735" s="144">
        <f t="shared" si="407"/>
        <v>15.573107549189999</v>
      </c>
      <c r="AC735" s="144">
        <f t="shared" si="407"/>
        <v>14.603759120189999</v>
      </c>
      <c r="AD735" s="144">
        <f t="shared" si="407"/>
        <v>13.634410691189998</v>
      </c>
      <c r="AE735" s="144">
        <f t="shared" si="407"/>
        <v>12.665062262189998</v>
      </c>
      <c r="AF735" s="144">
        <f t="shared" si="407"/>
        <v>11.695713833189998</v>
      </c>
      <c r="AG735" s="144">
        <f t="shared" si="407"/>
        <v>10.726365404189998</v>
      </c>
      <c r="AH735" s="144">
        <f t="shared" si="407"/>
        <v>9.7570169751899982</v>
      </c>
      <c r="AI735" s="144">
        <f t="shared" si="407"/>
        <v>8.7876685461899982</v>
      </c>
      <c r="AJ735" s="144">
        <f t="shared" si="407"/>
        <v>7.8183201171899981</v>
      </c>
      <c r="AK735" s="144">
        <f t="shared" si="407"/>
        <v>6.848971688189998</v>
      </c>
      <c r="AL735" s="144">
        <f t="shared" si="407"/>
        <v>5.879623259189998</v>
      </c>
      <c r="AM735" s="144">
        <f t="shared" si="407"/>
        <v>4.9102748301899979</v>
      </c>
      <c r="AN735" s="144">
        <f t="shared" si="407"/>
        <v>3.9409264011899978</v>
      </c>
      <c r="AO735" s="144">
        <f t="shared" si="407"/>
        <v>2.9715779721899978</v>
      </c>
      <c r="AP735" s="144">
        <f t="shared" si="407"/>
        <v>2.0022295431899977</v>
      </c>
      <c r="AQ735" s="144">
        <f t="shared" si="407"/>
        <v>1.0328811141899978</v>
      </c>
      <c r="AR735" s="144">
        <f t="shared" si="407"/>
        <v>6.3532685189997995E-2</v>
      </c>
      <c r="AS735" s="144">
        <f t="shared" si="407"/>
        <v>4.4408920985006262E-16</v>
      </c>
      <c r="AT735" s="144">
        <f t="shared" si="407"/>
        <v>4.4408920985006262E-16</v>
      </c>
      <c r="AU735" s="144">
        <f t="shared" si="407"/>
        <v>4.4408920985006262E-16</v>
      </c>
      <c r="AV735" s="144">
        <f t="shared" si="407"/>
        <v>4.4408920985006262E-16</v>
      </c>
      <c r="AW735" s="144">
        <f t="shared" si="407"/>
        <v>4.4408920985006262E-16</v>
      </c>
      <c r="AX735" s="144">
        <f t="shared" si="407"/>
        <v>4.4408920985006262E-16</v>
      </c>
      <c r="AY735" s="144">
        <f t="shared" si="407"/>
        <v>4.4408920985006262E-16</v>
      </c>
      <c r="AZ735" s="144">
        <f t="shared" si="407"/>
        <v>4.4408920985006262E-16</v>
      </c>
      <c r="BA735" s="144">
        <f t="shared" si="407"/>
        <v>4.4408920985006262E-16</v>
      </c>
      <c r="BB735" s="144">
        <f t="shared" si="407"/>
        <v>4.4408920985006262E-16</v>
      </c>
      <c r="BC735" s="144">
        <f t="shared" si="407"/>
        <v>4.4408920985006262E-16</v>
      </c>
      <c r="BD735" s="144">
        <f t="shared" si="407"/>
        <v>4.4408920985006262E-16</v>
      </c>
      <c r="BE735" s="144">
        <f t="shared" si="407"/>
        <v>4.4408920985006262E-16</v>
      </c>
      <c r="BF735" s="144">
        <f t="shared" si="407"/>
        <v>4.4408920985006262E-16</v>
      </c>
      <c r="BG735" s="144">
        <f t="shared" si="407"/>
        <v>4.4408920985006262E-16</v>
      </c>
      <c r="BH735" s="144">
        <f t="shared" si="407"/>
        <v>4.4408920985006262E-16</v>
      </c>
      <c r="BI735" s="144"/>
    </row>
    <row r="736" spans="1:61" x14ac:dyDescent="0.25">
      <c r="A736" s="198" t="s">
        <v>112</v>
      </c>
      <c r="B736" s="198"/>
      <c r="D736" s="144">
        <f>SUM(G736:N736)</f>
        <v>32.311614299999995</v>
      </c>
      <c r="E736" s="144"/>
      <c r="F736" s="144"/>
      <c r="G736" s="144">
        <f>G732</f>
        <v>2.9428306750000002</v>
      </c>
      <c r="H736" s="144">
        <f>H732</f>
        <v>1.5038919769999999</v>
      </c>
      <c r="I736" s="144">
        <f>I732</f>
        <v>2.904891648</v>
      </c>
      <c r="J736" s="144">
        <f t="shared" ref="J736:BH736" si="408">J732</f>
        <v>5.76</v>
      </c>
      <c r="K736" s="144">
        <f t="shared" si="408"/>
        <v>5.76</v>
      </c>
      <c r="L736" s="144">
        <f t="shared" si="408"/>
        <v>7.68</v>
      </c>
      <c r="M736" s="144">
        <f t="shared" si="408"/>
        <v>5.76</v>
      </c>
      <c r="N736" s="144">
        <f t="shared" si="408"/>
        <v>0</v>
      </c>
      <c r="O736" s="144">
        <f t="shared" si="408"/>
        <v>0</v>
      </c>
      <c r="P736" s="144">
        <f t="shared" si="408"/>
        <v>0</v>
      </c>
      <c r="Q736" s="144">
        <f t="shared" si="408"/>
        <v>0</v>
      </c>
      <c r="R736" s="144">
        <f t="shared" si="408"/>
        <v>0</v>
      </c>
      <c r="S736" s="144">
        <f t="shared" si="408"/>
        <v>0</v>
      </c>
      <c r="T736" s="144">
        <f t="shared" si="408"/>
        <v>0</v>
      </c>
      <c r="U736" s="144">
        <f t="shared" si="408"/>
        <v>0</v>
      </c>
      <c r="V736" s="144">
        <f t="shared" si="408"/>
        <v>0</v>
      </c>
      <c r="W736" s="144">
        <f t="shared" si="408"/>
        <v>0</v>
      </c>
      <c r="X736" s="144">
        <f t="shared" si="408"/>
        <v>0</v>
      </c>
      <c r="Y736" s="144">
        <f t="shared" si="408"/>
        <v>0</v>
      </c>
      <c r="Z736" s="144">
        <f t="shared" si="408"/>
        <v>0</v>
      </c>
      <c r="AA736" s="144">
        <f t="shared" si="408"/>
        <v>0</v>
      </c>
      <c r="AB736" s="144">
        <f t="shared" si="408"/>
        <v>0</v>
      </c>
      <c r="AC736" s="144">
        <f t="shared" si="408"/>
        <v>0</v>
      </c>
      <c r="AD736" s="144">
        <f t="shared" si="408"/>
        <v>0</v>
      </c>
      <c r="AE736" s="144">
        <f t="shared" si="408"/>
        <v>0</v>
      </c>
      <c r="AF736" s="144">
        <f t="shared" si="408"/>
        <v>0</v>
      </c>
      <c r="AG736" s="144">
        <f t="shared" si="408"/>
        <v>0</v>
      </c>
      <c r="AH736" s="144">
        <f t="shared" si="408"/>
        <v>0</v>
      </c>
      <c r="AI736" s="144">
        <f t="shared" si="408"/>
        <v>0</v>
      </c>
      <c r="AJ736" s="144">
        <f t="shared" si="408"/>
        <v>0</v>
      </c>
      <c r="AK736" s="144">
        <f t="shared" si="408"/>
        <v>0</v>
      </c>
      <c r="AL736" s="144">
        <f t="shared" si="408"/>
        <v>0</v>
      </c>
      <c r="AM736" s="144">
        <f t="shared" si="408"/>
        <v>0</v>
      </c>
      <c r="AN736" s="144">
        <f t="shared" si="408"/>
        <v>0</v>
      </c>
      <c r="AO736" s="144">
        <f t="shared" si="408"/>
        <v>0</v>
      </c>
      <c r="AP736" s="144">
        <f t="shared" si="408"/>
        <v>0</v>
      </c>
      <c r="AQ736" s="144">
        <f t="shared" si="408"/>
        <v>0</v>
      </c>
      <c r="AR736" s="144">
        <f t="shared" si="408"/>
        <v>0</v>
      </c>
      <c r="AS736" s="144">
        <f t="shared" si="408"/>
        <v>0</v>
      </c>
      <c r="AT736" s="144">
        <f t="shared" si="408"/>
        <v>0</v>
      </c>
      <c r="AU736" s="144">
        <f t="shared" si="408"/>
        <v>0</v>
      </c>
      <c r="AV736" s="144">
        <f t="shared" si="408"/>
        <v>0</v>
      </c>
      <c r="AW736" s="144">
        <f t="shared" si="408"/>
        <v>0</v>
      </c>
      <c r="AX736" s="144">
        <f t="shared" si="408"/>
        <v>0</v>
      </c>
      <c r="AY736" s="144">
        <f t="shared" si="408"/>
        <v>0</v>
      </c>
      <c r="AZ736" s="144">
        <f t="shared" si="408"/>
        <v>0</v>
      </c>
      <c r="BA736" s="144">
        <f t="shared" si="408"/>
        <v>0</v>
      </c>
      <c r="BB736" s="144">
        <f t="shared" si="408"/>
        <v>0</v>
      </c>
      <c r="BC736" s="144">
        <f t="shared" si="408"/>
        <v>0</v>
      </c>
      <c r="BD736" s="144">
        <f t="shared" si="408"/>
        <v>0</v>
      </c>
      <c r="BE736" s="144">
        <f t="shared" si="408"/>
        <v>0</v>
      </c>
      <c r="BF736" s="144">
        <f t="shared" si="408"/>
        <v>0</v>
      </c>
      <c r="BG736" s="144">
        <f t="shared" si="408"/>
        <v>0</v>
      </c>
      <c r="BH736" s="144">
        <f t="shared" si="408"/>
        <v>0</v>
      </c>
      <c r="BI736" s="144"/>
    </row>
    <row r="737" spans="1:61" x14ac:dyDescent="0.25">
      <c r="A737" s="198" t="s">
        <v>113</v>
      </c>
      <c r="B737" s="198"/>
      <c r="C737" s="147">
        <f>C57</f>
        <v>0.03</v>
      </c>
      <c r="D737" s="144">
        <f>SUM(G737:BH737)</f>
        <v>-32.311614299999995</v>
      </c>
      <c r="G737" s="144">
        <f>MAX(-SUM($F732:G732)*$C737,-SUM($F732:G732)-SUM($E737:F737))</f>
        <v>-8.8284920249999996E-2</v>
      </c>
      <c r="H737" s="144">
        <f>MAX(-SUM($F732:H732)*$C737,-SUM($F732:H732)-SUM($E737:G737))</f>
        <v>-0.13340167955999999</v>
      </c>
      <c r="I737" s="144">
        <f>MAX(-SUM($F732:I732)*$C737,-SUM($F732:I732)-SUM($E737:H737))</f>
        <v>-0.22054842899999999</v>
      </c>
      <c r="J737" s="144">
        <f>MAX(-SUM($F732:J732)*$C737,-SUM($F732:J732)-SUM($E737:I737))</f>
        <v>-0.39334842899999994</v>
      </c>
      <c r="K737" s="144">
        <f>MAX(-SUM($F732:K732)*$C737,-SUM($F732:K732)-SUM($E737:J737))</f>
        <v>-0.56614842899999995</v>
      </c>
      <c r="L737" s="144">
        <f>MAX(-SUM($F732:L732)*$C737,-SUM($F732:L732)-SUM($E737:K737))</f>
        <v>-0.79654842899999989</v>
      </c>
      <c r="M737" s="144">
        <f>MAX(-SUM($F732:M732)*$C737,-SUM($F732:M732)-SUM($E737:L737))</f>
        <v>-0.96934842899999984</v>
      </c>
      <c r="N737" s="144">
        <f>MAX(-SUM($F732:N732)*$C737,-SUM($F732:N732)-SUM($E737:M737))</f>
        <v>-0.96934842899999984</v>
      </c>
      <c r="O737" s="144">
        <f>MAX(-SUM($F732:O732)*$C737,-SUM($F732:O732)-SUM($E737:N737))</f>
        <v>-0.96934842899999984</v>
      </c>
      <c r="P737" s="144">
        <f>MAX(-SUM($F732:P732)*$C737,-SUM($F732:P732)-SUM($E737:O737))</f>
        <v>-0.96934842899999984</v>
      </c>
      <c r="Q737" s="144">
        <f>MAX(-SUM($F732:Q732)*$C737,-SUM($F732:Q732)-SUM($E737:P737))</f>
        <v>-0.96934842899999984</v>
      </c>
      <c r="R737" s="144">
        <f>MAX(-SUM($F732:R732)*$C737,-SUM($F732:R732)-SUM($E737:Q737))</f>
        <v>-0.96934842899999984</v>
      </c>
      <c r="S737" s="144">
        <f>MAX(-SUM($F732:S732)*$C737,-SUM($F732:S732)-SUM($E737:R737))</f>
        <v>-0.96934842899999984</v>
      </c>
      <c r="T737" s="144">
        <f>MAX(-SUM($F732:T732)*$C737,-SUM($F732:T732)-SUM($E737:S737))</f>
        <v>-0.96934842899999984</v>
      </c>
      <c r="U737" s="144">
        <f>MAX(-SUM($F732:U732)*$C737,-SUM($F732:U732)-SUM($E737:T737))</f>
        <v>-0.96934842899999984</v>
      </c>
      <c r="V737" s="144">
        <f>MAX(-SUM($F732:V732)*$C737,-SUM($F732:V732)-SUM($E737:U737))</f>
        <v>-0.96934842899999984</v>
      </c>
      <c r="W737" s="144">
        <f>MAX(-SUM($F732:W732)*$C737,-SUM($F732:W732)-SUM($E737:V737))</f>
        <v>-0.96934842899999984</v>
      </c>
      <c r="X737" s="144">
        <f>MAX(-SUM($F732:X732)*$C737,-SUM($F732:X732)-SUM($E737:W737))</f>
        <v>-0.96934842899999984</v>
      </c>
      <c r="Y737" s="144">
        <f>MAX(-SUM($F732:Y732)*$C737,-SUM($F732:Y732)-SUM($E737:X737))</f>
        <v>-0.96934842899999984</v>
      </c>
      <c r="Z737" s="144">
        <f>MAX(-SUM($F732:Z732)*$C737,-SUM($F732:Z732)-SUM($E737:Y737))</f>
        <v>-0.96934842899999984</v>
      </c>
      <c r="AA737" s="144">
        <f>MAX(-SUM($F732:AA732)*$C737,-SUM($F732:AA732)-SUM($E737:Z737))</f>
        <v>-0.96934842899999984</v>
      </c>
      <c r="AB737" s="144">
        <f>MAX(-SUM($F732:AB732)*$C737,-SUM($F732:AB732)-SUM($E737:AA737))</f>
        <v>-0.96934842899999984</v>
      </c>
      <c r="AC737" s="144">
        <f>MAX(-SUM($F732:AC732)*$C737,-SUM($F732:AC732)-SUM($E737:AB737))</f>
        <v>-0.96934842899999984</v>
      </c>
      <c r="AD737" s="144">
        <f>MAX(-SUM($F732:AD732)*$C737,-SUM($F732:AD732)-SUM($E737:AC737))</f>
        <v>-0.96934842899999984</v>
      </c>
      <c r="AE737" s="144">
        <f>MAX(-SUM($F732:AE732)*$C737,-SUM($F732:AE732)-SUM($E737:AD737))</f>
        <v>-0.96934842899999984</v>
      </c>
      <c r="AF737" s="144">
        <f>MAX(-SUM($F732:AF732)*$C737,-SUM($F732:AF732)-SUM($E737:AE737))</f>
        <v>-0.96934842899999984</v>
      </c>
      <c r="AG737" s="144">
        <f>MAX(-SUM($F732:AG732)*$C737,-SUM($F732:AG732)-SUM($E737:AF737))</f>
        <v>-0.96934842899999984</v>
      </c>
      <c r="AH737" s="144">
        <f>MAX(-SUM($F732:AH732)*$C737,-SUM($F732:AH732)-SUM($E737:AG737))</f>
        <v>-0.96934842899999984</v>
      </c>
      <c r="AI737" s="144">
        <f>MAX(-SUM($F732:AI732)*$C737,-SUM($F732:AI732)-SUM($E737:AH737))</f>
        <v>-0.96934842899999984</v>
      </c>
      <c r="AJ737" s="144">
        <f>MAX(-SUM($F732:AJ732)*$C737,-SUM($F732:AJ732)-SUM($E737:AI737))</f>
        <v>-0.96934842899999984</v>
      </c>
      <c r="AK737" s="144">
        <f>MAX(-SUM($F732:AK732)*$C737,-SUM($F732:AK732)-SUM($E737:AJ737))</f>
        <v>-0.96934842899999984</v>
      </c>
      <c r="AL737" s="144">
        <f>MAX(-SUM($F732:AL732)*$C737,-SUM($F732:AL732)-SUM($E737:AK737))</f>
        <v>-0.96934842899999984</v>
      </c>
      <c r="AM737" s="144">
        <f>MAX(-SUM($F732:AM732)*$C737,-SUM($F732:AM732)-SUM($E737:AL737))</f>
        <v>-0.96934842899999984</v>
      </c>
      <c r="AN737" s="144">
        <f>MAX(-SUM($F732:AN732)*$C737,-SUM($F732:AN732)-SUM($E737:AM737))</f>
        <v>-0.96934842899999984</v>
      </c>
      <c r="AO737" s="144">
        <f>MAX(-SUM($F732:AO732)*$C737,-SUM($F732:AO732)-SUM($E737:AN737))</f>
        <v>-0.96934842899999984</v>
      </c>
      <c r="AP737" s="144">
        <f>MAX(-SUM($F732:AP732)*$C737,-SUM($F732:AP732)-SUM($E737:AO737))</f>
        <v>-0.96934842899999984</v>
      </c>
      <c r="AQ737" s="144">
        <f>MAX(-SUM($F732:AQ732)*$C737,-SUM($F732:AQ732)-SUM($E737:AP737))</f>
        <v>-0.96934842899999984</v>
      </c>
      <c r="AR737" s="144">
        <f>MAX(-SUM($F732:AR732)*$C737,-SUM($F732:AR732)-SUM($E737:AQ737))</f>
        <v>-6.3532685189997551E-2</v>
      </c>
      <c r="AS737" s="144">
        <f>MAX(-SUM($F732:AS732)*$C737,-SUM($F732:AS732)-SUM($E737:AR737))</f>
        <v>0</v>
      </c>
      <c r="AT737" s="144">
        <f>MAX(-SUM($F732:AT732)*$C737,-SUM($F732:AT732)-SUM($E737:AS737))</f>
        <v>0</v>
      </c>
      <c r="AU737" s="144">
        <f>MAX(-SUM($F732:AU732)*$C737,-SUM($F732:AU732)-SUM($E737:AT737))</f>
        <v>0</v>
      </c>
      <c r="AV737" s="144">
        <f>MAX(-SUM($F732:AV732)*$C737,-SUM($F732:AV732)-SUM($E737:AU737))</f>
        <v>0</v>
      </c>
      <c r="AW737" s="144">
        <f>MAX(-SUM($F732:AW732)*$C737,-SUM($F732:AW732)-SUM($E737:AV737))</f>
        <v>0</v>
      </c>
      <c r="AX737" s="144">
        <f>MAX(-SUM($F732:AX732)*$C737,-SUM($F732:AX732)-SUM($E737:AW737))</f>
        <v>0</v>
      </c>
      <c r="AY737" s="144">
        <f>MAX(-SUM($F732:AY732)*$C737,-SUM($F732:AY732)-SUM($E737:AX737))</f>
        <v>0</v>
      </c>
      <c r="AZ737" s="144">
        <f>MAX(-SUM($F732:AZ732)*$C737,-SUM($F732:AZ732)-SUM($E737:AY737))</f>
        <v>0</v>
      </c>
      <c r="BA737" s="144">
        <f>MAX(-SUM($F732:BA732)*$C737,-SUM($F732:BA732)-SUM($E737:AZ737))</f>
        <v>0</v>
      </c>
      <c r="BB737" s="144">
        <f>MAX(-SUM($F732:BB732)*$C737,-SUM($F732:BB732)-SUM($E737:BA737))</f>
        <v>0</v>
      </c>
      <c r="BC737" s="144">
        <f>MAX(-SUM($F732:BC732)*$C737,-SUM($F732:BC732)-SUM($E737:BB737))</f>
        <v>0</v>
      </c>
      <c r="BD737" s="144">
        <f>MAX(-SUM($F732:BD732)*$C737,-SUM($F732:BD732)-SUM($E737:BC737))</f>
        <v>0</v>
      </c>
      <c r="BE737" s="144">
        <f>MAX(-SUM($F732:BE732)*$C737,-SUM($F732:BE732)-SUM($E737:BD737))</f>
        <v>0</v>
      </c>
      <c r="BF737" s="144">
        <f>MAX(-SUM($F732:BF732)*$C737,-SUM($F732:BF732)-SUM($E737:BE737))</f>
        <v>0</v>
      </c>
      <c r="BG737" s="144">
        <f>MAX(-SUM($F732:BG732)*$C737,-SUM($F732:BG732)-SUM($E737:BF737))</f>
        <v>0</v>
      </c>
      <c r="BH737" s="144">
        <f>MAX(-SUM($F732:BH732)*$C737,-SUM($F732:BH732)-SUM($E737:BG737))</f>
        <v>0</v>
      </c>
      <c r="BI737" s="144"/>
    </row>
    <row r="738" spans="1:61" x14ac:dyDescent="0.25">
      <c r="A738" s="199" t="s">
        <v>114</v>
      </c>
      <c r="B738" s="199"/>
      <c r="D738" s="92">
        <f>SUM(D735:D737)</f>
        <v>0</v>
      </c>
      <c r="G738" s="92">
        <f>SUM(G735:G737)</f>
        <v>2.8545457547500002</v>
      </c>
      <c r="H738" s="92">
        <f>SUM(H735:H737)</f>
        <v>4.2250360521899992</v>
      </c>
      <c r="I738" s="92">
        <f>SUM(I735:I737)</f>
        <v>6.9093792711899988</v>
      </c>
      <c r="J738" s="92">
        <f t="shared" ref="J738:BH738" si="409">SUM(J735:J737)</f>
        <v>12.27603084219</v>
      </c>
      <c r="K738" s="92">
        <f t="shared" si="409"/>
        <v>17.469882413190003</v>
      </c>
      <c r="L738" s="92">
        <f t="shared" si="409"/>
        <v>24.353333984190002</v>
      </c>
      <c r="M738" s="92">
        <f t="shared" si="409"/>
        <v>29.14398555519</v>
      </c>
      <c r="N738" s="92">
        <f t="shared" si="409"/>
        <v>28.174637126189999</v>
      </c>
      <c r="O738" s="92">
        <f t="shared" si="409"/>
        <v>27.205288697189999</v>
      </c>
      <c r="P738" s="92">
        <f t="shared" si="409"/>
        <v>26.235940268189999</v>
      </c>
      <c r="Q738" s="92">
        <f t="shared" si="409"/>
        <v>25.266591839189999</v>
      </c>
      <c r="R738" s="92">
        <f t="shared" si="409"/>
        <v>24.297243410189999</v>
      </c>
      <c r="S738" s="92">
        <f t="shared" si="409"/>
        <v>23.327894981189999</v>
      </c>
      <c r="T738" s="92">
        <f t="shared" si="409"/>
        <v>22.358546552189999</v>
      </c>
      <c r="U738" s="92">
        <f t="shared" si="409"/>
        <v>21.389198123189999</v>
      </c>
      <c r="V738" s="92">
        <f t="shared" si="409"/>
        <v>20.419849694189999</v>
      </c>
      <c r="W738" s="92">
        <f t="shared" si="409"/>
        <v>19.450501265189999</v>
      </c>
      <c r="X738" s="92">
        <f t="shared" si="409"/>
        <v>18.481152836189999</v>
      </c>
      <c r="Y738" s="92">
        <f t="shared" si="409"/>
        <v>17.511804407189999</v>
      </c>
      <c r="Z738" s="92">
        <f t="shared" si="409"/>
        <v>16.542455978189999</v>
      </c>
      <c r="AA738" s="92">
        <f t="shared" si="409"/>
        <v>15.573107549189999</v>
      </c>
      <c r="AB738" s="92">
        <f t="shared" si="409"/>
        <v>14.603759120189999</v>
      </c>
      <c r="AC738" s="92">
        <f t="shared" si="409"/>
        <v>13.634410691189998</v>
      </c>
      <c r="AD738" s="92">
        <f t="shared" si="409"/>
        <v>12.665062262189998</v>
      </c>
      <c r="AE738" s="92">
        <f t="shared" si="409"/>
        <v>11.695713833189998</v>
      </c>
      <c r="AF738" s="92">
        <f t="shared" si="409"/>
        <v>10.726365404189998</v>
      </c>
      <c r="AG738" s="92">
        <f t="shared" si="409"/>
        <v>9.7570169751899982</v>
      </c>
      <c r="AH738" s="92">
        <f t="shared" si="409"/>
        <v>8.7876685461899982</v>
      </c>
      <c r="AI738" s="92">
        <f t="shared" si="409"/>
        <v>7.8183201171899981</v>
      </c>
      <c r="AJ738" s="92">
        <f t="shared" si="409"/>
        <v>6.848971688189998</v>
      </c>
      <c r="AK738" s="92">
        <f t="shared" si="409"/>
        <v>5.879623259189998</v>
      </c>
      <c r="AL738" s="92">
        <f t="shared" si="409"/>
        <v>4.9102748301899979</v>
      </c>
      <c r="AM738" s="92">
        <f t="shared" si="409"/>
        <v>3.9409264011899978</v>
      </c>
      <c r="AN738" s="92">
        <f t="shared" si="409"/>
        <v>2.9715779721899978</v>
      </c>
      <c r="AO738" s="92">
        <f t="shared" si="409"/>
        <v>2.0022295431899977</v>
      </c>
      <c r="AP738" s="92">
        <f t="shared" si="409"/>
        <v>1.0328811141899978</v>
      </c>
      <c r="AQ738" s="92">
        <f t="shared" si="409"/>
        <v>6.3532685189997995E-2</v>
      </c>
      <c r="AR738" s="92">
        <f t="shared" si="409"/>
        <v>4.4408920985006262E-16</v>
      </c>
      <c r="AS738" s="92">
        <f t="shared" si="409"/>
        <v>4.4408920985006262E-16</v>
      </c>
      <c r="AT738" s="92">
        <f t="shared" si="409"/>
        <v>4.4408920985006262E-16</v>
      </c>
      <c r="AU738" s="92">
        <f t="shared" si="409"/>
        <v>4.4408920985006262E-16</v>
      </c>
      <c r="AV738" s="92">
        <f t="shared" si="409"/>
        <v>4.4408920985006262E-16</v>
      </c>
      <c r="AW738" s="92">
        <f t="shared" si="409"/>
        <v>4.4408920985006262E-16</v>
      </c>
      <c r="AX738" s="92">
        <f t="shared" si="409"/>
        <v>4.4408920985006262E-16</v>
      </c>
      <c r="AY738" s="92">
        <f t="shared" si="409"/>
        <v>4.4408920985006262E-16</v>
      </c>
      <c r="AZ738" s="92">
        <f t="shared" si="409"/>
        <v>4.4408920985006262E-16</v>
      </c>
      <c r="BA738" s="92">
        <f t="shared" si="409"/>
        <v>4.4408920985006262E-16</v>
      </c>
      <c r="BB738" s="92">
        <f t="shared" si="409"/>
        <v>4.4408920985006262E-16</v>
      </c>
      <c r="BC738" s="92">
        <f t="shared" si="409"/>
        <v>4.4408920985006262E-16</v>
      </c>
      <c r="BD738" s="92">
        <f t="shared" si="409"/>
        <v>4.4408920985006262E-16</v>
      </c>
      <c r="BE738" s="92">
        <f t="shared" si="409"/>
        <v>4.4408920985006262E-16</v>
      </c>
      <c r="BF738" s="92">
        <f t="shared" si="409"/>
        <v>4.4408920985006262E-16</v>
      </c>
      <c r="BG738" s="92">
        <f t="shared" si="409"/>
        <v>4.4408920985006262E-16</v>
      </c>
      <c r="BH738" s="92">
        <f t="shared" si="409"/>
        <v>4.4408920985006262E-16</v>
      </c>
    </row>
    <row r="739" spans="1:61" x14ac:dyDescent="0.25">
      <c r="A739" s="197"/>
      <c r="B739" s="197"/>
    </row>
    <row r="740" spans="1:61" x14ac:dyDescent="0.25">
      <c r="A740" s="197" t="s">
        <v>115</v>
      </c>
      <c r="B740" s="197"/>
      <c r="G740" s="83">
        <f>G738</f>
        <v>2.8545457547500002</v>
      </c>
      <c r="H740" s="83">
        <f>H738</f>
        <v>4.2250360521899992</v>
      </c>
      <c r="I740" s="83">
        <f>I738</f>
        <v>6.9093792711899988</v>
      </c>
      <c r="J740" s="83">
        <f>J738</f>
        <v>12.27603084219</v>
      </c>
      <c r="K740" s="83">
        <f t="shared" ref="K740:BH740" si="410">K738</f>
        <v>17.469882413190003</v>
      </c>
      <c r="L740" s="83">
        <f t="shared" si="410"/>
        <v>24.353333984190002</v>
      </c>
      <c r="M740" s="83">
        <f t="shared" si="410"/>
        <v>29.14398555519</v>
      </c>
      <c r="N740" s="83">
        <f t="shared" si="410"/>
        <v>28.174637126189999</v>
      </c>
      <c r="O740" s="83">
        <f t="shared" si="410"/>
        <v>27.205288697189999</v>
      </c>
      <c r="P740" s="83">
        <f t="shared" si="410"/>
        <v>26.235940268189999</v>
      </c>
      <c r="Q740" s="83">
        <f t="shared" si="410"/>
        <v>25.266591839189999</v>
      </c>
      <c r="R740" s="83">
        <f t="shared" si="410"/>
        <v>24.297243410189999</v>
      </c>
      <c r="S740" s="83">
        <f t="shared" si="410"/>
        <v>23.327894981189999</v>
      </c>
      <c r="T740" s="83">
        <f t="shared" si="410"/>
        <v>22.358546552189999</v>
      </c>
      <c r="U740" s="83">
        <f t="shared" si="410"/>
        <v>21.389198123189999</v>
      </c>
      <c r="V740" s="83">
        <f t="shared" si="410"/>
        <v>20.419849694189999</v>
      </c>
      <c r="W740" s="83">
        <f t="shared" si="410"/>
        <v>19.450501265189999</v>
      </c>
      <c r="X740" s="83">
        <f t="shared" si="410"/>
        <v>18.481152836189999</v>
      </c>
      <c r="Y740" s="83">
        <f t="shared" si="410"/>
        <v>17.511804407189999</v>
      </c>
      <c r="Z740" s="83">
        <f t="shared" si="410"/>
        <v>16.542455978189999</v>
      </c>
      <c r="AA740" s="83">
        <f t="shared" si="410"/>
        <v>15.573107549189999</v>
      </c>
      <c r="AB740" s="83">
        <f t="shared" si="410"/>
        <v>14.603759120189999</v>
      </c>
      <c r="AC740" s="83">
        <f t="shared" si="410"/>
        <v>13.634410691189998</v>
      </c>
      <c r="AD740" s="83">
        <f t="shared" si="410"/>
        <v>12.665062262189998</v>
      </c>
      <c r="AE740" s="83">
        <f t="shared" si="410"/>
        <v>11.695713833189998</v>
      </c>
      <c r="AF740" s="83">
        <f t="shared" si="410"/>
        <v>10.726365404189998</v>
      </c>
      <c r="AG740" s="83">
        <f t="shared" si="410"/>
        <v>9.7570169751899982</v>
      </c>
      <c r="AH740" s="83">
        <f t="shared" si="410"/>
        <v>8.7876685461899982</v>
      </c>
      <c r="AI740" s="83">
        <f t="shared" si="410"/>
        <v>7.8183201171899981</v>
      </c>
      <c r="AJ740" s="83">
        <f t="shared" si="410"/>
        <v>6.848971688189998</v>
      </c>
      <c r="AK740" s="83">
        <f t="shared" si="410"/>
        <v>5.879623259189998</v>
      </c>
      <c r="AL740" s="83">
        <f t="shared" si="410"/>
        <v>4.9102748301899979</v>
      </c>
      <c r="AM740" s="83">
        <f t="shared" si="410"/>
        <v>3.9409264011899978</v>
      </c>
      <c r="AN740" s="83">
        <f t="shared" si="410"/>
        <v>2.9715779721899978</v>
      </c>
      <c r="AO740" s="83">
        <f t="shared" si="410"/>
        <v>2.0022295431899977</v>
      </c>
      <c r="AP740" s="83">
        <f t="shared" si="410"/>
        <v>1.0328811141899978</v>
      </c>
      <c r="AQ740" s="83">
        <f t="shared" si="410"/>
        <v>6.3532685189997995E-2</v>
      </c>
      <c r="AR740" s="83">
        <f t="shared" si="410"/>
        <v>4.4408920985006262E-16</v>
      </c>
      <c r="AS740" s="83">
        <f t="shared" si="410"/>
        <v>4.4408920985006262E-16</v>
      </c>
      <c r="AT740" s="83">
        <f t="shared" si="410"/>
        <v>4.4408920985006262E-16</v>
      </c>
      <c r="AU740" s="83">
        <f t="shared" si="410"/>
        <v>4.4408920985006262E-16</v>
      </c>
      <c r="AV740" s="83">
        <f t="shared" si="410"/>
        <v>4.4408920985006262E-16</v>
      </c>
      <c r="AW740" s="83">
        <f t="shared" si="410"/>
        <v>4.4408920985006262E-16</v>
      </c>
      <c r="AX740" s="83">
        <f t="shared" si="410"/>
        <v>4.4408920985006262E-16</v>
      </c>
      <c r="AY740" s="83">
        <f t="shared" si="410"/>
        <v>4.4408920985006262E-16</v>
      </c>
      <c r="AZ740" s="83">
        <f t="shared" si="410"/>
        <v>4.4408920985006262E-16</v>
      </c>
      <c r="BA740" s="83">
        <f t="shared" si="410"/>
        <v>4.4408920985006262E-16</v>
      </c>
      <c r="BB740" s="83">
        <f t="shared" si="410"/>
        <v>4.4408920985006262E-16</v>
      </c>
      <c r="BC740" s="83">
        <f t="shared" si="410"/>
        <v>4.4408920985006262E-16</v>
      </c>
      <c r="BD740" s="83">
        <f t="shared" si="410"/>
        <v>4.4408920985006262E-16</v>
      </c>
      <c r="BE740" s="83">
        <f t="shared" si="410"/>
        <v>4.4408920985006262E-16</v>
      </c>
      <c r="BF740" s="83">
        <f t="shared" si="410"/>
        <v>4.4408920985006262E-16</v>
      </c>
      <c r="BG740" s="83">
        <f t="shared" si="410"/>
        <v>4.4408920985006262E-16</v>
      </c>
      <c r="BH740" s="83">
        <f t="shared" si="410"/>
        <v>4.4408920985006262E-16</v>
      </c>
    </row>
    <row r="741" spans="1:61" x14ac:dyDescent="0.25">
      <c r="A741" s="200" t="s">
        <v>133</v>
      </c>
      <c r="B741" s="200"/>
      <c r="C741" s="61">
        <f>$C$97</f>
        <v>2</v>
      </c>
      <c r="D741" s="189"/>
      <c r="G741" s="83">
        <f t="shared" ref="G741:BH741" ca="1" si="411">SUM(OFFSET(G740,0,0,1,-MIN($C741,G$91+1)))/$C741</f>
        <v>1.4272728773750001</v>
      </c>
      <c r="H741" s="83">
        <f t="shared" ca="1" si="411"/>
        <v>3.5397909034699997</v>
      </c>
      <c r="I741" s="83">
        <f t="shared" ca="1" si="411"/>
        <v>5.5672076616899986</v>
      </c>
      <c r="J741" s="83">
        <f t="shared" ca="1" si="411"/>
        <v>9.592705056689999</v>
      </c>
      <c r="K741" s="83">
        <f t="shared" ca="1" si="411"/>
        <v>14.872956627690002</v>
      </c>
      <c r="L741" s="83">
        <f t="shared" ca="1" si="411"/>
        <v>20.911608198690004</v>
      </c>
      <c r="M741" s="83">
        <f t="shared" ca="1" si="411"/>
        <v>26.748659769690001</v>
      </c>
      <c r="N741" s="83">
        <f t="shared" ca="1" si="411"/>
        <v>28.65931134069</v>
      </c>
      <c r="O741" s="83">
        <f t="shared" ca="1" si="411"/>
        <v>27.689962911689999</v>
      </c>
      <c r="P741" s="83">
        <f t="shared" ca="1" si="411"/>
        <v>26.720614482689999</v>
      </c>
      <c r="Q741" s="83">
        <f t="shared" ca="1" si="411"/>
        <v>25.751266053689999</v>
      </c>
      <c r="R741" s="83">
        <f t="shared" ca="1" si="411"/>
        <v>24.781917624689999</v>
      </c>
      <c r="S741" s="83">
        <f t="shared" ca="1" si="411"/>
        <v>23.812569195689999</v>
      </c>
      <c r="T741" s="83">
        <f t="shared" ca="1" si="411"/>
        <v>22.843220766689999</v>
      </c>
      <c r="U741" s="83">
        <f t="shared" ca="1" si="411"/>
        <v>21.873872337689999</v>
      </c>
      <c r="V741" s="83">
        <f t="shared" ca="1" si="411"/>
        <v>20.904523908689999</v>
      </c>
      <c r="W741" s="83">
        <f t="shared" ca="1" si="411"/>
        <v>19.935175479689999</v>
      </c>
      <c r="X741" s="83">
        <f t="shared" ca="1" si="411"/>
        <v>18.965827050689999</v>
      </c>
      <c r="Y741" s="83">
        <f t="shared" ca="1" si="411"/>
        <v>17.996478621689999</v>
      </c>
      <c r="Z741" s="83">
        <f t="shared" ca="1" si="411"/>
        <v>17.027130192689999</v>
      </c>
      <c r="AA741" s="83">
        <f t="shared" ca="1" si="411"/>
        <v>16.057781763689999</v>
      </c>
      <c r="AB741" s="83">
        <f t="shared" ca="1" si="411"/>
        <v>15.088433334689999</v>
      </c>
      <c r="AC741" s="83">
        <f t="shared" ca="1" si="411"/>
        <v>14.119084905689999</v>
      </c>
      <c r="AD741" s="83">
        <f t="shared" ca="1" si="411"/>
        <v>13.149736476689998</v>
      </c>
      <c r="AE741" s="83">
        <f t="shared" ca="1" si="411"/>
        <v>12.180388047689998</v>
      </c>
      <c r="AF741" s="83">
        <f t="shared" ca="1" si="411"/>
        <v>11.211039618689998</v>
      </c>
      <c r="AG741" s="83">
        <f t="shared" ca="1" si="411"/>
        <v>10.241691189689998</v>
      </c>
      <c r="AH741" s="83">
        <f t="shared" ca="1" si="411"/>
        <v>9.2723427606899982</v>
      </c>
      <c r="AI741" s="83">
        <f t="shared" ca="1" si="411"/>
        <v>8.3029943316899981</v>
      </c>
      <c r="AJ741" s="83">
        <f t="shared" ca="1" si="411"/>
        <v>7.3336459026899981</v>
      </c>
      <c r="AK741" s="83">
        <f t="shared" ca="1" si="411"/>
        <v>6.364297473689998</v>
      </c>
      <c r="AL741" s="83">
        <f t="shared" ca="1" si="411"/>
        <v>5.3949490446899979</v>
      </c>
      <c r="AM741" s="83">
        <f t="shared" ca="1" si="411"/>
        <v>4.4256006156899979</v>
      </c>
      <c r="AN741" s="83">
        <f t="shared" ca="1" si="411"/>
        <v>3.4562521866899978</v>
      </c>
      <c r="AO741" s="83">
        <f t="shared" ca="1" si="411"/>
        <v>2.4869037576899977</v>
      </c>
      <c r="AP741" s="83">
        <f t="shared" ca="1" si="411"/>
        <v>1.5175553286899977</v>
      </c>
      <c r="AQ741" s="83">
        <f t="shared" ca="1" si="411"/>
        <v>0.54820689968999792</v>
      </c>
      <c r="AR741" s="83">
        <f t="shared" ca="1" si="411"/>
        <v>3.176634259499922E-2</v>
      </c>
      <c r="AS741" s="83">
        <f t="shared" ca="1" si="411"/>
        <v>4.4408920985006262E-16</v>
      </c>
      <c r="AT741" s="83">
        <f t="shared" ca="1" si="411"/>
        <v>4.4408920985006262E-16</v>
      </c>
      <c r="AU741" s="83">
        <f t="shared" ca="1" si="411"/>
        <v>4.4408920985006262E-16</v>
      </c>
      <c r="AV741" s="83">
        <f t="shared" ca="1" si="411"/>
        <v>4.4408920985006262E-16</v>
      </c>
      <c r="AW741" s="83">
        <f t="shared" ca="1" si="411"/>
        <v>4.4408920985006262E-16</v>
      </c>
      <c r="AX741" s="83">
        <f t="shared" ca="1" si="411"/>
        <v>4.4408920985006262E-16</v>
      </c>
      <c r="AY741" s="83">
        <f t="shared" ca="1" si="411"/>
        <v>4.4408920985006262E-16</v>
      </c>
      <c r="AZ741" s="83">
        <f t="shared" ca="1" si="411"/>
        <v>4.4408920985006262E-16</v>
      </c>
      <c r="BA741" s="83">
        <f t="shared" ca="1" si="411"/>
        <v>4.4408920985006262E-16</v>
      </c>
      <c r="BB741" s="83">
        <f t="shared" ca="1" si="411"/>
        <v>4.4408920985006262E-16</v>
      </c>
      <c r="BC741" s="83">
        <f t="shared" ca="1" si="411"/>
        <v>4.4408920985006262E-16</v>
      </c>
      <c r="BD741" s="83">
        <f t="shared" ca="1" si="411"/>
        <v>4.4408920985006262E-16</v>
      </c>
      <c r="BE741" s="83">
        <f t="shared" ca="1" si="411"/>
        <v>4.4408920985006262E-16</v>
      </c>
      <c r="BF741" s="83">
        <f t="shared" ca="1" si="411"/>
        <v>4.4408920985006262E-16</v>
      </c>
      <c r="BG741" s="83">
        <f t="shared" ca="1" si="411"/>
        <v>4.4408920985006262E-16</v>
      </c>
      <c r="BH741" s="83">
        <f t="shared" ca="1" si="411"/>
        <v>4.4408920985006262E-16</v>
      </c>
    </row>
    <row r="742" spans="1:61" x14ac:dyDescent="0.25">
      <c r="A742" s="200" t="s">
        <v>140</v>
      </c>
      <c r="B742" s="200"/>
      <c r="C742" s="147">
        <f>$C$98</f>
        <v>0.46</v>
      </c>
      <c r="G742" s="83">
        <f t="shared" ref="G742:BG743" ca="1" si="412">G741*$C742</f>
        <v>0.65654552359250007</v>
      </c>
      <c r="H742" s="83">
        <f t="shared" ca="1" si="412"/>
        <v>1.6283038155962</v>
      </c>
      <c r="I742" s="83">
        <f t="shared" ca="1" si="412"/>
        <v>2.5609155243773993</v>
      </c>
      <c r="J742" s="83">
        <f t="shared" ca="1" si="412"/>
        <v>4.4126443260774</v>
      </c>
      <c r="K742" s="83">
        <f t="shared" ca="1" si="412"/>
        <v>6.8415600487374011</v>
      </c>
      <c r="L742" s="83">
        <f t="shared" ca="1" si="412"/>
        <v>9.6193397713974029</v>
      </c>
      <c r="M742" s="83">
        <f t="shared" ca="1" si="412"/>
        <v>12.304383494057401</v>
      </c>
      <c r="N742" s="83">
        <f t="shared" ca="1" si="412"/>
        <v>13.183283216717401</v>
      </c>
      <c r="O742" s="83">
        <f t="shared" ca="1" si="412"/>
        <v>12.737382939377401</v>
      </c>
      <c r="P742" s="83">
        <f t="shared" ca="1" si="412"/>
        <v>12.291482662037401</v>
      </c>
      <c r="Q742" s="83">
        <f t="shared" ca="1" si="412"/>
        <v>11.8455823846974</v>
      </c>
      <c r="R742" s="83">
        <f t="shared" ca="1" si="412"/>
        <v>11.3996821073574</v>
      </c>
      <c r="S742" s="83">
        <f t="shared" ca="1" si="412"/>
        <v>10.9537818300174</v>
      </c>
      <c r="T742" s="83">
        <f t="shared" ca="1" si="412"/>
        <v>10.5078815526774</v>
      </c>
      <c r="U742" s="83">
        <f t="shared" ca="1" si="412"/>
        <v>10.0619812753374</v>
      </c>
      <c r="V742" s="83">
        <f t="shared" ca="1" si="412"/>
        <v>9.6160809979974005</v>
      </c>
      <c r="W742" s="83">
        <f t="shared" ca="1" si="412"/>
        <v>9.1701807206574006</v>
      </c>
      <c r="X742" s="83">
        <f t="shared" ca="1" si="412"/>
        <v>8.724280443317399</v>
      </c>
      <c r="Y742" s="83">
        <f t="shared" ca="1" si="412"/>
        <v>8.2783801659773992</v>
      </c>
      <c r="Z742" s="83">
        <f t="shared" ca="1" si="412"/>
        <v>7.8324798886373994</v>
      </c>
      <c r="AA742" s="83">
        <f t="shared" ca="1" si="412"/>
        <v>7.3865796112973996</v>
      </c>
      <c r="AB742" s="83">
        <f t="shared" ca="1" si="412"/>
        <v>6.9406793339573998</v>
      </c>
      <c r="AC742" s="83">
        <f t="shared" ca="1" si="412"/>
        <v>6.4947790566174</v>
      </c>
      <c r="AD742" s="83">
        <f t="shared" ca="1" si="412"/>
        <v>6.0488787792773993</v>
      </c>
      <c r="AE742" s="83">
        <f t="shared" ca="1" si="412"/>
        <v>5.6029785019373994</v>
      </c>
      <c r="AF742" s="83">
        <f t="shared" ca="1" si="412"/>
        <v>5.1570782245973996</v>
      </c>
      <c r="AG742" s="83">
        <f t="shared" ca="1" si="412"/>
        <v>4.7111779472573998</v>
      </c>
      <c r="AH742" s="83">
        <f t="shared" ca="1" si="412"/>
        <v>4.2652776699173991</v>
      </c>
      <c r="AI742" s="83">
        <f t="shared" ca="1" si="412"/>
        <v>3.8193773925773993</v>
      </c>
      <c r="AJ742" s="83">
        <f t="shared" ca="1" si="412"/>
        <v>3.3734771152373995</v>
      </c>
      <c r="AK742" s="83">
        <f t="shared" ca="1" si="412"/>
        <v>2.9275768378973992</v>
      </c>
      <c r="AL742" s="83">
        <f t="shared" ca="1" si="412"/>
        <v>2.4816765605573989</v>
      </c>
      <c r="AM742" s="83">
        <f t="shared" ca="1" si="412"/>
        <v>2.0357762832173991</v>
      </c>
      <c r="AN742" s="83">
        <f t="shared" ca="1" si="412"/>
        <v>1.5898760058773991</v>
      </c>
      <c r="AO742" s="83">
        <f t="shared" ca="1" si="412"/>
        <v>1.143975728537399</v>
      </c>
      <c r="AP742" s="83">
        <f t="shared" ca="1" si="412"/>
        <v>0.698075451197399</v>
      </c>
      <c r="AQ742" s="83">
        <f t="shared" ca="1" si="412"/>
        <v>0.25217517385739907</v>
      </c>
      <c r="AR742" s="83">
        <f t="shared" ca="1" si="412"/>
        <v>1.4612517593699642E-2</v>
      </c>
      <c r="AS742" s="83">
        <f t="shared" ca="1" si="412"/>
        <v>2.0428103653102881E-16</v>
      </c>
      <c r="AT742" s="83">
        <f t="shared" ca="1" si="412"/>
        <v>2.0428103653102881E-16</v>
      </c>
      <c r="AU742" s="83">
        <f t="shared" ca="1" si="412"/>
        <v>2.0428103653102881E-16</v>
      </c>
      <c r="AV742" s="83">
        <f t="shared" ca="1" si="412"/>
        <v>2.0428103653102881E-16</v>
      </c>
      <c r="AW742" s="83">
        <f t="shared" ca="1" si="412"/>
        <v>2.0428103653102881E-16</v>
      </c>
      <c r="AX742" s="83">
        <f t="shared" ca="1" si="412"/>
        <v>2.0428103653102881E-16</v>
      </c>
      <c r="AY742" s="83">
        <f t="shared" ca="1" si="412"/>
        <v>2.0428103653102881E-16</v>
      </c>
      <c r="AZ742" s="83">
        <f t="shared" ca="1" si="412"/>
        <v>2.0428103653102881E-16</v>
      </c>
      <c r="BA742" s="83">
        <f t="shared" ca="1" si="412"/>
        <v>2.0428103653102881E-16</v>
      </c>
      <c r="BB742" s="83">
        <f t="shared" ca="1" si="412"/>
        <v>2.0428103653102881E-16</v>
      </c>
      <c r="BC742" s="83">
        <f t="shared" ca="1" si="412"/>
        <v>2.0428103653102881E-16</v>
      </c>
      <c r="BD742" s="83">
        <f t="shared" ca="1" si="412"/>
        <v>2.0428103653102881E-16</v>
      </c>
      <c r="BE742" s="83">
        <f t="shared" ca="1" si="412"/>
        <v>2.0428103653102881E-16</v>
      </c>
      <c r="BF742" s="83">
        <f t="shared" ca="1" si="412"/>
        <v>2.0428103653102881E-16</v>
      </c>
      <c r="BG742" s="83">
        <f t="shared" ca="1" si="412"/>
        <v>2.0428103653102881E-16</v>
      </c>
      <c r="BH742" s="83">
        <f ca="1">BH741*$C742</f>
        <v>2.0428103653102881E-16</v>
      </c>
    </row>
    <row r="743" spans="1:61" x14ac:dyDescent="0.25">
      <c r="A743" s="200" t="s">
        <v>141</v>
      </c>
      <c r="B743" s="200"/>
      <c r="C743" s="147">
        <f>$C$99</f>
        <v>0.115</v>
      </c>
      <c r="G743" s="83">
        <f t="shared" ca="1" si="412"/>
        <v>7.5502735213137509E-2</v>
      </c>
      <c r="H743" s="83">
        <f t="shared" ca="1" si="412"/>
        <v>0.187254938793563</v>
      </c>
      <c r="I743" s="83">
        <f t="shared" ca="1" si="412"/>
        <v>0.29450528530340092</v>
      </c>
      <c r="J743" s="83">
        <f t="shared" ca="1" si="412"/>
        <v>0.50745409749890102</v>
      </c>
      <c r="K743" s="83">
        <f t="shared" ca="1" si="412"/>
        <v>0.7867794056048012</v>
      </c>
      <c r="L743" s="83">
        <f t="shared" ca="1" si="412"/>
        <v>1.1062240737107014</v>
      </c>
      <c r="M743" s="83">
        <f t="shared" ca="1" si="412"/>
        <v>1.4150041018166011</v>
      </c>
      <c r="N743" s="83">
        <f t="shared" ca="1" si="412"/>
        <v>1.5160775699225011</v>
      </c>
      <c r="O743" s="83">
        <f t="shared" ca="1" si="412"/>
        <v>1.4647990380284013</v>
      </c>
      <c r="P743" s="83">
        <f t="shared" ca="1" si="412"/>
        <v>1.4135205061343012</v>
      </c>
      <c r="Q743" s="83">
        <f t="shared" ca="1" si="412"/>
        <v>1.362241974240201</v>
      </c>
      <c r="R743" s="83">
        <f t="shared" ca="1" si="412"/>
        <v>1.310963442346101</v>
      </c>
      <c r="S743" s="83">
        <f t="shared" ca="1" si="412"/>
        <v>1.2596849104520011</v>
      </c>
      <c r="T743" s="83">
        <f t="shared" ca="1" si="412"/>
        <v>1.2084063785579011</v>
      </c>
      <c r="U743" s="83">
        <f t="shared" ca="1" si="412"/>
        <v>1.1571278466638011</v>
      </c>
      <c r="V743" s="83">
        <f t="shared" ca="1" si="412"/>
        <v>1.1058493147697011</v>
      </c>
      <c r="W743" s="83">
        <f t="shared" ca="1" si="412"/>
        <v>1.054570782875601</v>
      </c>
      <c r="X743" s="83">
        <f t="shared" ca="1" si="412"/>
        <v>1.003292250981501</v>
      </c>
      <c r="Y743" s="83">
        <f t="shared" ca="1" si="412"/>
        <v>0.95201371908740096</v>
      </c>
      <c r="Z743" s="83">
        <f t="shared" ca="1" si="412"/>
        <v>0.90073518719330092</v>
      </c>
      <c r="AA743" s="83">
        <f t="shared" ca="1" si="412"/>
        <v>0.849456655299201</v>
      </c>
      <c r="AB743" s="83">
        <f t="shared" ca="1" si="412"/>
        <v>0.79817812340510097</v>
      </c>
      <c r="AC743" s="83">
        <f t="shared" ca="1" si="412"/>
        <v>0.74689959151100105</v>
      </c>
      <c r="AD743" s="83">
        <f t="shared" ca="1" si="412"/>
        <v>0.69562105961690091</v>
      </c>
      <c r="AE743" s="83">
        <f t="shared" ca="1" si="412"/>
        <v>0.64434252772280098</v>
      </c>
      <c r="AF743" s="83">
        <f t="shared" ca="1" si="412"/>
        <v>0.59306399582870095</v>
      </c>
      <c r="AG743" s="83">
        <f t="shared" ca="1" si="412"/>
        <v>0.54178546393460103</v>
      </c>
      <c r="AH743" s="83">
        <f t="shared" ca="1" si="412"/>
        <v>0.49050693204050094</v>
      </c>
      <c r="AI743" s="83">
        <f t="shared" ca="1" si="412"/>
        <v>0.43922840014640091</v>
      </c>
      <c r="AJ743" s="83">
        <f t="shared" ca="1" si="412"/>
        <v>0.38794986825230093</v>
      </c>
      <c r="AK743" s="83">
        <f t="shared" ca="1" si="412"/>
        <v>0.3366713363582009</v>
      </c>
      <c r="AL743" s="83">
        <f t="shared" ca="1" si="412"/>
        <v>0.28539280446410087</v>
      </c>
      <c r="AM743" s="83">
        <f t="shared" ca="1" si="412"/>
        <v>0.23411427257000092</v>
      </c>
      <c r="AN743" s="83">
        <f t="shared" ca="1" si="412"/>
        <v>0.18283574067590092</v>
      </c>
      <c r="AO743" s="83">
        <f t="shared" ca="1" si="412"/>
        <v>0.13155720878180088</v>
      </c>
      <c r="AP743" s="83">
        <f t="shared" ca="1" si="412"/>
        <v>8.0278676887700892E-2</v>
      </c>
      <c r="AQ743" s="83">
        <f t="shared" ca="1" si="412"/>
        <v>2.9000144993600895E-2</v>
      </c>
      <c r="AR743" s="83">
        <f t="shared" ca="1" si="412"/>
        <v>1.6804395232754589E-3</v>
      </c>
      <c r="AS743" s="83">
        <f t="shared" ca="1" si="412"/>
        <v>2.3492319201068314E-17</v>
      </c>
      <c r="AT743" s="83">
        <f t="shared" ca="1" si="412"/>
        <v>2.3492319201068314E-17</v>
      </c>
      <c r="AU743" s="83">
        <f t="shared" ca="1" si="412"/>
        <v>2.3492319201068314E-17</v>
      </c>
      <c r="AV743" s="83">
        <f t="shared" ca="1" si="412"/>
        <v>2.3492319201068314E-17</v>
      </c>
      <c r="AW743" s="83">
        <f t="shared" ca="1" si="412"/>
        <v>2.3492319201068314E-17</v>
      </c>
      <c r="AX743" s="83">
        <f t="shared" ca="1" si="412"/>
        <v>2.3492319201068314E-17</v>
      </c>
      <c r="AY743" s="83">
        <f t="shared" ca="1" si="412"/>
        <v>2.3492319201068314E-17</v>
      </c>
      <c r="AZ743" s="83">
        <f t="shared" ca="1" si="412"/>
        <v>2.3492319201068314E-17</v>
      </c>
      <c r="BA743" s="83">
        <f t="shared" ca="1" si="412"/>
        <v>2.3492319201068314E-17</v>
      </c>
      <c r="BB743" s="83">
        <f t="shared" ca="1" si="412"/>
        <v>2.3492319201068314E-17</v>
      </c>
      <c r="BC743" s="83">
        <f t="shared" ca="1" si="412"/>
        <v>2.3492319201068314E-17</v>
      </c>
      <c r="BD743" s="83">
        <f t="shared" ca="1" si="412"/>
        <v>2.3492319201068314E-17</v>
      </c>
      <c r="BE743" s="83">
        <f t="shared" ca="1" si="412"/>
        <v>2.3492319201068314E-17</v>
      </c>
      <c r="BF743" s="83">
        <f t="shared" ca="1" si="412"/>
        <v>2.3492319201068314E-17</v>
      </c>
      <c r="BG743" s="83">
        <f t="shared" ca="1" si="412"/>
        <v>2.3492319201068314E-17</v>
      </c>
      <c r="BH743" s="83">
        <f ca="1">BH742*$C743</f>
        <v>2.3492319201068314E-17</v>
      </c>
    </row>
    <row r="745" spans="1:61" x14ac:dyDescent="0.25">
      <c r="A745" s="196" t="str">
        <f>A$58</f>
        <v>PSL/PTN License Renewal</v>
      </c>
      <c r="B745" s="196"/>
    </row>
    <row r="746" spans="1:61" x14ac:dyDescent="0.25">
      <c r="A746" s="197" t="s">
        <v>132</v>
      </c>
      <c r="B746" s="197"/>
      <c r="G746" s="171">
        <f>G$96</f>
        <v>0.95</v>
      </c>
      <c r="H746" s="171">
        <f t="shared" ref="H746:M746" si="413">H$96</f>
        <v>0.98</v>
      </c>
      <c r="I746" s="171">
        <f t="shared" si="413"/>
        <v>0.96</v>
      </c>
      <c r="J746" s="171">
        <f t="shared" si="413"/>
        <v>0.96</v>
      </c>
      <c r="K746" s="171">
        <f t="shared" si="413"/>
        <v>0.96</v>
      </c>
      <c r="L746" s="171">
        <f t="shared" si="413"/>
        <v>0.96</v>
      </c>
      <c r="M746" s="171">
        <f t="shared" si="413"/>
        <v>0.96</v>
      </c>
      <c r="N746" s="171"/>
    </row>
    <row r="747" spans="1:61" x14ac:dyDescent="0.25">
      <c r="A747" s="197" t="s">
        <v>109</v>
      </c>
      <c r="B747" s="197"/>
      <c r="D747" s="144">
        <f>SUM(G747:N747)</f>
        <v>78.389287092199993</v>
      </c>
      <c r="G747" s="144">
        <f>G$58*G746</f>
        <v>17.113261828999999</v>
      </c>
      <c r="H747" s="144">
        <f t="shared" ref="H747:N747" si="414">H$58*H746</f>
        <v>19.847588728799998</v>
      </c>
      <c r="I747" s="144">
        <f t="shared" si="414"/>
        <v>14.5484365344</v>
      </c>
      <c r="J747" s="144">
        <f t="shared" si="414"/>
        <v>9.6</v>
      </c>
      <c r="K747" s="144">
        <f t="shared" si="414"/>
        <v>3.84</v>
      </c>
      <c r="L747" s="144">
        <f t="shared" si="414"/>
        <v>9.6</v>
      </c>
      <c r="M747" s="144">
        <f t="shared" si="414"/>
        <v>3.84</v>
      </c>
      <c r="N747" s="144">
        <f t="shared" si="414"/>
        <v>0</v>
      </c>
    </row>
    <row r="748" spans="1:61" x14ac:dyDescent="0.25">
      <c r="A748" s="197" t="s">
        <v>110</v>
      </c>
      <c r="B748" s="197"/>
      <c r="G748" s="144">
        <f t="shared" ref="G748:N748" si="415">+F748+G747</f>
        <v>17.113261828999999</v>
      </c>
      <c r="H748" s="144">
        <f t="shared" si="415"/>
        <v>36.960850557800001</v>
      </c>
      <c r="I748" s="144">
        <f t="shared" si="415"/>
        <v>51.509287092199997</v>
      </c>
      <c r="J748" s="144">
        <f t="shared" si="415"/>
        <v>61.109287092199999</v>
      </c>
      <c r="K748" s="144">
        <f t="shared" si="415"/>
        <v>64.949287092199995</v>
      </c>
      <c r="L748" s="144">
        <f t="shared" si="415"/>
        <v>74.54928709219999</v>
      </c>
      <c r="M748" s="144">
        <f t="shared" si="415"/>
        <v>78.389287092199993</v>
      </c>
      <c r="N748" s="144">
        <f t="shared" si="415"/>
        <v>78.389287092199993</v>
      </c>
    </row>
    <row r="749" spans="1:61" x14ac:dyDescent="0.25">
      <c r="A749" s="197"/>
      <c r="B749" s="197"/>
    </row>
    <row r="750" spans="1:61" x14ac:dyDescent="0.25">
      <c r="A750" s="198" t="s">
        <v>111</v>
      </c>
      <c r="B750" s="198"/>
      <c r="G750" s="144">
        <f t="shared" ref="G750:BH750" si="416">F753</f>
        <v>0</v>
      </c>
      <c r="H750" s="144">
        <f t="shared" si="416"/>
        <v>16.599863974129999</v>
      </c>
      <c r="I750" s="144">
        <f t="shared" si="416"/>
        <v>35.338627186195993</v>
      </c>
      <c r="J750" s="144">
        <f t="shared" si="416"/>
        <v>48.341785107829992</v>
      </c>
      <c r="K750" s="144">
        <f t="shared" si="416"/>
        <v>56.108506495063992</v>
      </c>
      <c r="L750" s="144">
        <f t="shared" si="416"/>
        <v>58.000027882297992</v>
      </c>
      <c r="M750" s="144">
        <f t="shared" si="416"/>
        <v>65.363549269532001</v>
      </c>
      <c r="N750" s="144">
        <f t="shared" si="416"/>
        <v>66.85187065676601</v>
      </c>
      <c r="O750" s="144">
        <f t="shared" si="416"/>
        <v>64.500192044000016</v>
      </c>
      <c r="P750" s="144">
        <f t="shared" si="416"/>
        <v>62.148513431234015</v>
      </c>
      <c r="Q750" s="144">
        <f t="shared" si="416"/>
        <v>59.796834818468014</v>
      </c>
      <c r="R750" s="144">
        <f t="shared" si="416"/>
        <v>57.445156205702013</v>
      </c>
      <c r="S750" s="144">
        <f t="shared" si="416"/>
        <v>55.093477592936011</v>
      </c>
      <c r="T750" s="144">
        <f t="shared" si="416"/>
        <v>52.74179898017001</v>
      </c>
      <c r="U750" s="144">
        <f t="shared" si="416"/>
        <v>50.390120367404009</v>
      </c>
      <c r="V750" s="144">
        <f t="shared" si="416"/>
        <v>48.038441754638008</v>
      </c>
      <c r="W750" s="144">
        <f t="shared" si="416"/>
        <v>45.686763141872007</v>
      </c>
      <c r="X750" s="144">
        <f t="shared" si="416"/>
        <v>43.335084529106005</v>
      </c>
      <c r="Y750" s="144">
        <f t="shared" si="416"/>
        <v>40.983405916340004</v>
      </c>
      <c r="Z750" s="144">
        <f t="shared" si="416"/>
        <v>38.631727303574003</v>
      </c>
      <c r="AA750" s="144">
        <f t="shared" si="416"/>
        <v>36.280048690808002</v>
      </c>
      <c r="AB750" s="144">
        <f t="shared" si="416"/>
        <v>33.928370078042001</v>
      </c>
      <c r="AC750" s="144">
        <f t="shared" si="416"/>
        <v>31.576691465275999</v>
      </c>
      <c r="AD750" s="144">
        <f t="shared" si="416"/>
        <v>29.225012852509998</v>
      </c>
      <c r="AE750" s="144">
        <f t="shared" si="416"/>
        <v>26.873334239743997</v>
      </c>
      <c r="AF750" s="144">
        <f t="shared" si="416"/>
        <v>24.521655626977996</v>
      </c>
      <c r="AG750" s="144">
        <f t="shared" si="416"/>
        <v>22.169977014211995</v>
      </c>
      <c r="AH750" s="144">
        <f t="shared" si="416"/>
        <v>19.818298401445993</v>
      </c>
      <c r="AI750" s="144">
        <f t="shared" si="416"/>
        <v>17.466619788679992</v>
      </c>
      <c r="AJ750" s="144">
        <f t="shared" si="416"/>
        <v>15.114941175913993</v>
      </c>
      <c r="AK750" s="144">
        <f t="shared" si="416"/>
        <v>12.763262563147993</v>
      </c>
      <c r="AL750" s="144">
        <f t="shared" si="416"/>
        <v>10.411583950381994</v>
      </c>
      <c r="AM750" s="144">
        <f t="shared" si="416"/>
        <v>8.0599053376159944</v>
      </c>
      <c r="AN750" s="144">
        <f t="shared" si="416"/>
        <v>5.7082267248499949</v>
      </c>
      <c r="AO750" s="144">
        <f t="shared" si="416"/>
        <v>3.3565481120839951</v>
      </c>
      <c r="AP750" s="144">
        <f t="shared" si="416"/>
        <v>1.0048694993179952</v>
      </c>
      <c r="AQ750" s="144">
        <f t="shared" si="416"/>
        <v>-9.7699626167013776E-15</v>
      </c>
      <c r="AR750" s="144">
        <f t="shared" si="416"/>
        <v>-9.7699626167013776E-15</v>
      </c>
      <c r="AS750" s="144">
        <f t="shared" si="416"/>
        <v>-9.7699626167013776E-15</v>
      </c>
      <c r="AT750" s="144">
        <f t="shared" si="416"/>
        <v>-9.7699626167013776E-15</v>
      </c>
      <c r="AU750" s="144">
        <f t="shared" si="416"/>
        <v>-9.7699626167013776E-15</v>
      </c>
      <c r="AV750" s="144">
        <f t="shared" si="416"/>
        <v>-9.7699626167013776E-15</v>
      </c>
      <c r="AW750" s="144">
        <f t="shared" si="416"/>
        <v>-9.7699626167013776E-15</v>
      </c>
      <c r="AX750" s="144">
        <f t="shared" si="416"/>
        <v>-9.7699626167013776E-15</v>
      </c>
      <c r="AY750" s="144">
        <f t="shared" si="416"/>
        <v>-9.7699626167013776E-15</v>
      </c>
      <c r="AZ750" s="144">
        <f t="shared" si="416"/>
        <v>-9.7699626167013776E-15</v>
      </c>
      <c r="BA750" s="144">
        <f t="shared" si="416"/>
        <v>-9.7699626167013776E-15</v>
      </c>
      <c r="BB750" s="144">
        <f t="shared" si="416"/>
        <v>-9.7699626167013776E-15</v>
      </c>
      <c r="BC750" s="144">
        <f t="shared" si="416"/>
        <v>-9.7699626167013776E-15</v>
      </c>
      <c r="BD750" s="144">
        <f t="shared" si="416"/>
        <v>-9.7699626167013776E-15</v>
      </c>
      <c r="BE750" s="144">
        <f t="shared" si="416"/>
        <v>-9.7699626167013776E-15</v>
      </c>
      <c r="BF750" s="144">
        <f t="shared" si="416"/>
        <v>-9.7699626167013776E-15</v>
      </c>
      <c r="BG750" s="144">
        <f t="shared" si="416"/>
        <v>-9.7699626167013776E-15</v>
      </c>
      <c r="BH750" s="144">
        <f t="shared" si="416"/>
        <v>-9.7699626167013776E-15</v>
      </c>
      <c r="BI750" s="144"/>
    </row>
    <row r="751" spans="1:61" x14ac:dyDescent="0.25">
      <c r="A751" s="198" t="s">
        <v>112</v>
      </c>
      <c r="B751" s="198"/>
      <c r="D751" s="144">
        <f>SUM(G751:N751)</f>
        <v>78.389287092199993</v>
      </c>
      <c r="E751" s="144"/>
      <c r="F751" s="144"/>
      <c r="G751" s="144">
        <f>G747</f>
        <v>17.113261828999999</v>
      </c>
      <c r="H751" s="144">
        <f>H747</f>
        <v>19.847588728799998</v>
      </c>
      <c r="I751" s="144">
        <f>I747</f>
        <v>14.5484365344</v>
      </c>
      <c r="J751" s="144">
        <f t="shared" ref="J751:BH751" si="417">J747</f>
        <v>9.6</v>
      </c>
      <c r="K751" s="144">
        <f t="shared" si="417"/>
        <v>3.84</v>
      </c>
      <c r="L751" s="144">
        <f t="shared" si="417"/>
        <v>9.6</v>
      </c>
      <c r="M751" s="144">
        <f t="shared" si="417"/>
        <v>3.84</v>
      </c>
      <c r="N751" s="144">
        <f t="shared" si="417"/>
        <v>0</v>
      </c>
      <c r="O751" s="144">
        <f t="shared" si="417"/>
        <v>0</v>
      </c>
      <c r="P751" s="144">
        <f t="shared" si="417"/>
        <v>0</v>
      </c>
      <c r="Q751" s="144">
        <f t="shared" si="417"/>
        <v>0</v>
      </c>
      <c r="R751" s="144">
        <f t="shared" si="417"/>
        <v>0</v>
      </c>
      <c r="S751" s="144">
        <f t="shared" si="417"/>
        <v>0</v>
      </c>
      <c r="T751" s="144">
        <f t="shared" si="417"/>
        <v>0</v>
      </c>
      <c r="U751" s="144">
        <f t="shared" si="417"/>
        <v>0</v>
      </c>
      <c r="V751" s="144">
        <f t="shared" si="417"/>
        <v>0</v>
      </c>
      <c r="W751" s="144">
        <f t="shared" si="417"/>
        <v>0</v>
      </c>
      <c r="X751" s="144">
        <f t="shared" si="417"/>
        <v>0</v>
      </c>
      <c r="Y751" s="144">
        <f t="shared" si="417"/>
        <v>0</v>
      </c>
      <c r="Z751" s="144">
        <f t="shared" si="417"/>
        <v>0</v>
      </c>
      <c r="AA751" s="144">
        <f t="shared" si="417"/>
        <v>0</v>
      </c>
      <c r="AB751" s="144">
        <f t="shared" si="417"/>
        <v>0</v>
      </c>
      <c r="AC751" s="144">
        <f t="shared" si="417"/>
        <v>0</v>
      </c>
      <c r="AD751" s="144">
        <f t="shared" si="417"/>
        <v>0</v>
      </c>
      <c r="AE751" s="144">
        <f t="shared" si="417"/>
        <v>0</v>
      </c>
      <c r="AF751" s="144">
        <f t="shared" si="417"/>
        <v>0</v>
      </c>
      <c r="AG751" s="144">
        <f t="shared" si="417"/>
        <v>0</v>
      </c>
      <c r="AH751" s="144">
        <f t="shared" si="417"/>
        <v>0</v>
      </c>
      <c r="AI751" s="144">
        <f t="shared" si="417"/>
        <v>0</v>
      </c>
      <c r="AJ751" s="144">
        <f t="shared" si="417"/>
        <v>0</v>
      </c>
      <c r="AK751" s="144">
        <f t="shared" si="417"/>
        <v>0</v>
      </c>
      <c r="AL751" s="144">
        <f t="shared" si="417"/>
        <v>0</v>
      </c>
      <c r="AM751" s="144">
        <f t="shared" si="417"/>
        <v>0</v>
      </c>
      <c r="AN751" s="144">
        <f t="shared" si="417"/>
        <v>0</v>
      </c>
      <c r="AO751" s="144">
        <f t="shared" si="417"/>
        <v>0</v>
      </c>
      <c r="AP751" s="144">
        <f t="shared" si="417"/>
        <v>0</v>
      </c>
      <c r="AQ751" s="144">
        <f t="shared" si="417"/>
        <v>0</v>
      </c>
      <c r="AR751" s="144">
        <f t="shared" si="417"/>
        <v>0</v>
      </c>
      <c r="AS751" s="144">
        <f t="shared" si="417"/>
        <v>0</v>
      </c>
      <c r="AT751" s="144">
        <f t="shared" si="417"/>
        <v>0</v>
      </c>
      <c r="AU751" s="144">
        <f t="shared" si="417"/>
        <v>0</v>
      </c>
      <c r="AV751" s="144">
        <f t="shared" si="417"/>
        <v>0</v>
      </c>
      <c r="AW751" s="144">
        <f t="shared" si="417"/>
        <v>0</v>
      </c>
      <c r="AX751" s="144">
        <f t="shared" si="417"/>
        <v>0</v>
      </c>
      <c r="AY751" s="144">
        <f t="shared" si="417"/>
        <v>0</v>
      </c>
      <c r="AZ751" s="144">
        <f t="shared" si="417"/>
        <v>0</v>
      </c>
      <c r="BA751" s="144">
        <f t="shared" si="417"/>
        <v>0</v>
      </c>
      <c r="BB751" s="144">
        <f t="shared" si="417"/>
        <v>0</v>
      </c>
      <c r="BC751" s="144">
        <f t="shared" si="417"/>
        <v>0</v>
      </c>
      <c r="BD751" s="144">
        <f t="shared" si="417"/>
        <v>0</v>
      </c>
      <c r="BE751" s="144">
        <f t="shared" si="417"/>
        <v>0</v>
      </c>
      <c r="BF751" s="144">
        <f t="shared" si="417"/>
        <v>0</v>
      </c>
      <c r="BG751" s="144">
        <f t="shared" si="417"/>
        <v>0</v>
      </c>
      <c r="BH751" s="144">
        <f t="shared" si="417"/>
        <v>0</v>
      </c>
      <c r="BI751" s="144"/>
    </row>
    <row r="752" spans="1:61" x14ac:dyDescent="0.25">
      <c r="A752" s="198" t="s">
        <v>113</v>
      </c>
      <c r="B752" s="198"/>
      <c r="C752" s="147">
        <f>C58</f>
        <v>0.03</v>
      </c>
      <c r="D752" s="144">
        <f>SUM(G752:BH752)</f>
        <v>-78.389287092199993</v>
      </c>
      <c r="G752" s="144">
        <f>MAX(-SUM($F747:G747)*$C752,-SUM($F747:G747)-SUM($E752:F752))</f>
        <v>-0.51339785487</v>
      </c>
      <c r="H752" s="144">
        <f>MAX(-SUM($F747:H747)*$C752,-SUM($F747:H747)-SUM($E752:G752))</f>
        <v>-1.108825516734</v>
      </c>
      <c r="I752" s="144">
        <f>MAX(-SUM($F747:I747)*$C752,-SUM($F747:I747)-SUM($E752:H752))</f>
        <v>-1.5452786127659999</v>
      </c>
      <c r="J752" s="144">
        <f>MAX(-SUM($F747:J747)*$C752,-SUM($F747:J747)-SUM($E752:I752))</f>
        <v>-1.8332786127659999</v>
      </c>
      <c r="K752" s="144">
        <f>MAX(-SUM($F747:K747)*$C752,-SUM($F747:K747)-SUM($E752:J752))</f>
        <v>-1.9484786127659999</v>
      </c>
      <c r="L752" s="144">
        <f>MAX(-SUM($F747:L747)*$C752,-SUM($F747:L747)-SUM($E752:K752))</f>
        <v>-2.2364786127659997</v>
      </c>
      <c r="M752" s="144">
        <f>MAX(-SUM($F747:M747)*$C752,-SUM($F747:M747)-SUM($E752:L752))</f>
        <v>-2.3516786127659999</v>
      </c>
      <c r="N752" s="144">
        <f>MAX(-SUM($F747:N747)*$C752,-SUM($F747:N747)-SUM($E752:M752))</f>
        <v>-2.3516786127659999</v>
      </c>
      <c r="O752" s="144">
        <f>MAX(-SUM($F747:O747)*$C752,-SUM($F747:O747)-SUM($E752:N752))</f>
        <v>-2.3516786127659999</v>
      </c>
      <c r="P752" s="144">
        <f>MAX(-SUM($F747:P747)*$C752,-SUM($F747:P747)-SUM($E752:O752))</f>
        <v>-2.3516786127659999</v>
      </c>
      <c r="Q752" s="144">
        <f>MAX(-SUM($F747:Q747)*$C752,-SUM($F747:Q747)-SUM($E752:P752))</f>
        <v>-2.3516786127659999</v>
      </c>
      <c r="R752" s="144">
        <f>MAX(-SUM($F747:R747)*$C752,-SUM($F747:R747)-SUM($E752:Q752))</f>
        <v>-2.3516786127659999</v>
      </c>
      <c r="S752" s="144">
        <f>MAX(-SUM($F747:S747)*$C752,-SUM($F747:S747)-SUM($E752:R752))</f>
        <v>-2.3516786127659999</v>
      </c>
      <c r="T752" s="144">
        <f>MAX(-SUM($F747:T747)*$C752,-SUM($F747:T747)-SUM($E752:S752))</f>
        <v>-2.3516786127659999</v>
      </c>
      <c r="U752" s="144">
        <f>MAX(-SUM($F747:U747)*$C752,-SUM($F747:U747)-SUM($E752:T752))</f>
        <v>-2.3516786127659999</v>
      </c>
      <c r="V752" s="144">
        <f>MAX(-SUM($F747:V747)*$C752,-SUM($F747:V747)-SUM($E752:U752))</f>
        <v>-2.3516786127659999</v>
      </c>
      <c r="W752" s="144">
        <f>MAX(-SUM($F747:W747)*$C752,-SUM($F747:W747)-SUM($E752:V752))</f>
        <v>-2.3516786127659999</v>
      </c>
      <c r="X752" s="144">
        <f>MAX(-SUM($F747:X747)*$C752,-SUM($F747:X747)-SUM($E752:W752))</f>
        <v>-2.3516786127659999</v>
      </c>
      <c r="Y752" s="144">
        <f>MAX(-SUM($F747:Y747)*$C752,-SUM($F747:Y747)-SUM($E752:X752))</f>
        <v>-2.3516786127659999</v>
      </c>
      <c r="Z752" s="144">
        <f>MAX(-SUM($F747:Z747)*$C752,-SUM($F747:Z747)-SUM($E752:Y752))</f>
        <v>-2.3516786127659999</v>
      </c>
      <c r="AA752" s="144">
        <f>MAX(-SUM($F747:AA747)*$C752,-SUM($F747:AA747)-SUM($E752:Z752))</f>
        <v>-2.3516786127659999</v>
      </c>
      <c r="AB752" s="144">
        <f>MAX(-SUM($F747:AB747)*$C752,-SUM($F747:AB747)-SUM($E752:AA752))</f>
        <v>-2.3516786127659999</v>
      </c>
      <c r="AC752" s="144">
        <f>MAX(-SUM($F747:AC747)*$C752,-SUM($F747:AC747)-SUM($E752:AB752))</f>
        <v>-2.3516786127659999</v>
      </c>
      <c r="AD752" s="144">
        <f>MAX(-SUM($F747:AD747)*$C752,-SUM($F747:AD747)-SUM($E752:AC752))</f>
        <v>-2.3516786127659999</v>
      </c>
      <c r="AE752" s="144">
        <f>MAX(-SUM($F747:AE747)*$C752,-SUM($F747:AE747)-SUM($E752:AD752))</f>
        <v>-2.3516786127659999</v>
      </c>
      <c r="AF752" s="144">
        <f>MAX(-SUM($F747:AF747)*$C752,-SUM($F747:AF747)-SUM($E752:AE752))</f>
        <v>-2.3516786127659999</v>
      </c>
      <c r="AG752" s="144">
        <f>MAX(-SUM($F747:AG747)*$C752,-SUM($F747:AG747)-SUM($E752:AF752))</f>
        <v>-2.3516786127659999</v>
      </c>
      <c r="AH752" s="144">
        <f>MAX(-SUM($F747:AH747)*$C752,-SUM($F747:AH747)-SUM($E752:AG752))</f>
        <v>-2.3516786127659999</v>
      </c>
      <c r="AI752" s="144">
        <f>MAX(-SUM($F747:AI747)*$C752,-SUM($F747:AI747)-SUM($E752:AH752))</f>
        <v>-2.3516786127659999</v>
      </c>
      <c r="AJ752" s="144">
        <f>MAX(-SUM($F747:AJ747)*$C752,-SUM($F747:AJ747)-SUM($E752:AI752))</f>
        <v>-2.3516786127659999</v>
      </c>
      <c r="AK752" s="144">
        <f>MAX(-SUM($F747:AK747)*$C752,-SUM($F747:AK747)-SUM($E752:AJ752))</f>
        <v>-2.3516786127659999</v>
      </c>
      <c r="AL752" s="144">
        <f>MAX(-SUM($F747:AL747)*$C752,-SUM($F747:AL747)-SUM($E752:AK752))</f>
        <v>-2.3516786127659999</v>
      </c>
      <c r="AM752" s="144">
        <f>MAX(-SUM($F747:AM747)*$C752,-SUM($F747:AM747)-SUM($E752:AL752))</f>
        <v>-2.3516786127659999</v>
      </c>
      <c r="AN752" s="144">
        <f>MAX(-SUM($F747:AN747)*$C752,-SUM($F747:AN747)-SUM($E752:AM752))</f>
        <v>-2.3516786127659999</v>
      </c>
      <c r="AO752" s="144">
        <f>MAX(-SUM($F747:AO747)*$C752,-SUM($F747:AO747)-SUM($E752:AN752))</f>
        <v>-2.3516786127659999</v>
      </c>
      <c r="AP752" s="144">
        <f>MAX(-SUM($F747:AP747)*$C752,-SUM($F747:AP747)-SUM($E752:AO752))</f>
        <v>-1.004869499318005</v>
      </c>
      <c r="AQ752" s="144">
        <f>MAX(-SUM($F747:AQ747)*$C752,-SUM($F747:AQ747)-SUM($E752:AP752))</f>
        <v>0</v>
      </c>
      <c r="AR752" s="144">
        <f>MAX(-SUM($F747:AR747)*$C752,-SUM($F747:AR747)-SUM($E752:AQ752))</f>
        <v>0</v>
      </c>
      <c r="AS752" s="144">
        <f>MAX(-SUM($F747:AS747)*$C752,-SUM($F747:AS747)-SUM($E752:AR752))</f>
        <v>0</v>
      </c>
      <c r="AT752" s="144">
        <f>MAX(-SUM($F747:AT747)*$C752,-SUM($F747:AT747)-SUM($E752:AS752))</f>
        <v>0</v>
      </c>
      <c r="AU752" s="144">
        <f>MAX(-SUM($F747:AU747)*$C752,-SUM($F747:AU747)-SUM($E752:AT752))</f>
        <v>0</v>
      </c>
      <c r="AV752" s="144">
        <f>MAX(-SUM($F747:AV747)*$C752,-SUM($F747:AV747)-SUM($E752:AU752))</f>
        <v>0</v>
      </c>
      <c r="AW752" s="144">
        <f>MAX(-SUM($F747:AW747)*$C752,-SUM($F747:AW747)-SUM($E752:AV752))</f>
        <v>0</v>
      </c>
      <c r="AX752" s="144">
        <f>MAX(-SUM($F747:AX747)*$C752,-SUM($F747:AX747)-SUM($E752:AW752))</f>
        <v>0</v>
      </c>
      <c r="AY752" s="144">
        <f>MAX(-SUM($F747:AY747)*$C752,-SUM($F747:AY747)-SUM($E752:AX752))</f>
        <v>0</v>
      </c>
      <c r="AZ752" s="144">
        <f>MAX(-SUM($F747:AZ747)*$C752,-SUM($F747:AZ747)-SUM($E752:AY752))</f>
        <v>0</v>
      </c>
      <c r="BA752" s="144">
        <f>MAX(-SUM($F747:BA747)*$C752,-SUM($F747:BA747)-SUM($E752:AZ752))</f>
        <v>0</v>
      </c>
      <c r="BB752" s="144">
        <f>MAX(-SUM($F747:BB747)*$C752,-SUM($F747:BB747)-SUM($E752:BA752))</f>
        <v>0</v>
      </c>
      <c r="BC752" s="144">
        <f>MAX(-SUM($F747:BC747)*$C752,-SUM($F747:BC747)-SUM($E752:BB752))</f>
        <v>0</v>
      </c>
      <c r="BD752" s="144">
        <f>MAX(-SUM($F747:BD747)*$C752,-SUM($F747:BD747)-SUM($E752:BC752))</f>
        <v>0</v>
      </c>
      <c r="BE752" s="144">
        <f>MAX(-SUM($F747:BE747)*$C752,-SUM($F747:BE747)-SUM($E752:BD752))</f>
        <v>0</v>
      </c>
      <c r="BF752" s="144">
        <f>MAX(-SUM($F747:BF747)*$C752,-SUM($F747:BF747)-SUM($E752:BE752))</f>
        <v>0</v>
      </c>
      <c r="BG752" s="144">
        <f>MAX(-SUM($F747:BG747)*$C752,-SUM($F747:BG747)-SUM($E752:BF752))</f>
        <v>0</v>
      </c>
      <c r="BH752" s="144">
        <f>MAX(-SUM($F747:BH747)*$C752,-SUM($F747:BH747)-SUM($E752:BG752))</f>
        <v>0</v>
      </c>
      <c r="BI752" s="144"/>
    </row>
    <row r="753" spans="1:61" x14ac:dyDescent="0.25">
      <c r="A753" s="199" t="s">
        <v>114</v>
      </c>
      <c r="B753" s="199"/>
      <c r="D753" s="92">
        <f>SUM(D750:D752)</f>
        <v>0</v>
      </c>
      <c r="G753" s="92">
        <f>SUM(G750:G752)</f>
        <v>16.599863974129999</v>
      </c>
      <c r="H753" s="92">
        <f>SUM(H750:H752)</f>
        <v>35.338627186195993</v>
      </c>
      <c r="I753" s="92">
        <f>SUM(I750:I752)</f>
        <v>48.341785107829992</v>
      </c>
      <c r="J753" s="92">
        <f t="shared" ref="J753:BH753" si="418">SUM(J750:J752)</f>
        <v>56.108506495063992</v>
      </c>
      <c r="K753" s="92">
        <f t="shared" si="418"/>
        <v>58.000027882297992</v>
      </c>
      <c r="L753" s="92">
        <f t="shared" si="418"/>
        <v>65.363549269532001</v>
      </c>
      <c r="M753" s="92">
        <f t="shared" si="418"/>
        <v>66.85187065676601</v>
      </c>
      <c r="N753" s="92">
        <f t="shared" si="418"/>
        <v>64.500192044000016</v>
      </c>
      <c r="O753" s="92">
        <f t="shared" si="418"/>
        <v>62.148513431234015</v>
      </c>
      <c r="P753" s="92">
        <f t="shared" si="418"/>
        <v>59.796834818468014</v>
      </c>
      <c r="Q753" s="92">
        <f t="shared" si="418"/>
        <v>57.445156205702013</v>
      </c>
      <c r="R753" s="92">
        <f t="shared" si="418"/>
        <v>55.093477592936011</v>
      </c>
      <c r="S753" s="92">
        <f t="shared" si="418"/>
        <v>52.74179898017001</v>
      </c>
      <c r="T753" s="92">
        <f t="shared" si="418"/>
        <v>50.390120367404009</v>
      </c>
      <c r="U753" s="92">
        <f t="shared" si="418"/>
        <v>48.038441754638008</v>
      </c>
      <c r="V753" s="92">
        <f t="shared" si="418"/>
        <v>45.686763141872007</v>
      </c>
      <c r="W753" s="92">
        <f t="shared" si="418"/>
        <v>43.335084529106005</v>
      </c>
      <c r="X753" s="92">
        <f t="shared" si="418"/>
        <v>40.983405916340004</v>
      </c>
      <c r="Y753" s="92">
        <f t="shared" si="418"/>
        <v>38.631727303574003</v>
      </c>
      <c r="Z753" s="92">
        <f t="shared" si="418"/>
        <v>36.280048690808002</v>
      </c>
      <c r="AA753" s="92">
        <f t="shared" si="418"/>
        <v>33.928370078042001</v>
      </c>
      <c r="AB753" s="92">
        <f t="shared" si="418"/>
        <v>31.576691465275999</v>
      </c>
      <c r="AC753" s="92">
        <f t="shared" si="418"/>
        <v>29.225012852509998</v>
      </c>
      <c r="AD753" s="92">
        <f t="shared" si="418"/>
        <v>26.873334239743997</v>
      </c>
      <c r="AE753" s="92">
        <f t="shared" si="418"/>
        <v>24.521655626977996</v>
      </c>
      <c r="AF753" s="92">
        <f t="shared" si="418"/>
        <v>22.169977014211995</v>
      </c>
      <c r="AG753" s="92">
        <f t="shared" si="418"/>
        <v>19.818298401445993</v>
      </c>
      <c r="AH753" s="92">
        <f t="shared" si="418"/>
        <v>17.466619788679992</v>
      </c>
      <c r="AI753" s="92">
        <f t="shared" si="418"/>
        <v>15.114941175913993</v>
      </c>
      <c r="AJ753" s="92">
        <f t="shared" si="418"/>
        <v>12.763262563147993</v>
      </c>
      <c r="AK753" s="92">
        <f t="shared" si="418"/>
        <v>10.411583950381994</v>
      </c>
      <c r="AL753" s="92">
        <f t="shared" si="418"/>
        <v>8.0599053376159944</v>
      </c>
      <c r="AM753" s="92">
        <f t="shared" si="418"/>
        <v>5.7082267248499949</v>
      </c>
      <c r="AN753" s="92">
        <f t="shared" si="418"/>
        <v>3.3565481120839951</v>
      </c>
      <c r="AO753" s="92">
        <f t="shared" si="418"/>
        <v>1.0048694993179952</v>
      </c>
      <c r="AP753" s="92">
        <f t="shared" si="418"/>
        <v>-9.7699626167013776E-15</v>
      </c>
      <c r="AQ753" s="92">
        <f t="shared" si="418"/>
        <v>-9.7699626167013776E-15</v>
      </c>
      <c r="AR753" s="92">
        <f t="shared" si="418"/>
        <v>-9.7699626167013776E-15</v>
      </c>
      <c r="AS753" s="92">
        <f t="shared" si="418"/>
        <v>-9.7699626167013776E-15</v>
      </c>
      <c r="AT753" s="92">
        <f t="shared" si="418"/>
        <v>-9.7699626167013776E-15</v>
      </c>
      <c r="AU753" s="92">
        <f t="shared" si="418"/>
        <v>-9.7699626167013776E-15</v>
      </c>
      <c r="AV753" s="92">
        <f t="shared" si="418"/>
        <v>-9.7699626167013776E-15</v>
      </c>
      <c r="AW753" s="92">
        <f t="shared" si="418"/>
        <v>-9.7699626167013776E-15</v>
      </c>
      <c r="AX753" s="92">
        <f t="shared" si="418"/>
        <v>-9.7699626167013776E-15</v>
      </c>
      <c r="AY753" s="92">
        <f t="shared" si="418"/>
        <v>-9.7699626167013776E-15</v>
      </c>
      <c r="AZ753" s="92">
        <f t="shared" si="418"/>
        <v>-9.7699626167013776E-15</v>
      </c>
      <c r="BA753" s="92">
        <f t="shared" si="418"/>
        <v>-9.7699626167013776E-15</v>
      </c>
      <c r="BB753" s="92">
        <f t="shared" si="418"/>
        <v>-9.7699626167013776E-15</v>
      </c>
      <c r="BC753" s="92">
        <f t="shared" si="418"/>
        <v>-9.7699626167013776E-15</v>
      </c>
      <c r="BD753" s="92">
        <f t="shared" si="418"/>
        <v>-9.7699626167013776E-15</v>
      </c>
      <c r="BE753" s="92">
        <f t="shared" si="418"/>
        <v>-9.7699626167013776E-15</v>
      </c>
      <c r="BF753" s="92">
        <f t="shared" si="418"/>
        <v>-9.7699626167013776E-15</v>
      </c>
      <c r="BG753" s="92">
        <f t="shared" si="418"/>
        <v>-9.7699626167013776E-15</v>
      </c>
      <c r="BH753" s="92">
        <f t="shared" si="418"/>
        <v>-9.7699626167013776E-15</v>
      </c>
    </row>
    <row r="754" spans="1:61" x14ac:dyDescent="0.25">
      <c r="A754" s="197"/>
      <c r="B754" s="197"/>
    </row>
    <row r="755" spans="1:61" x14ac:dyDescent="0.25">
      <c r="A755" s="197" t="s">
        <v>115</v>
      </c>
      <c r="B755" s="197"/>
      <c r="G755" s="83">
        <f>G753</f>
        <v>16.599863974129999</v>
      </c>
      <c r="H755" s="83">
        <f>H753</f>
        <v>35.338627186195993</v>
      </c>
      <c r="I755" s="83">
        <f>I753</f>
        <v>48.341785107829992</v>
      </c>
      <c r="J755" s="83">
        <f>J753</f>
        <v>56.108506495063992</v>
      </c>
      <c r="K755" s="83">
        <f t="shared" ref="K755:BH755" si="419">K753</f>
        <v>58.000027882297992</v>
      </c>
      <c r="L755" s="83">
        <f t="shared" si="419"/>
        <v>65.363549269532001</v>
      </c>
      <c r="M755" s="83">
        <f t="shared" si="419"/>
        <v>66.85187065676601</v>
      </c>
      <c r="N755" s="83">
        <f t="shared" si="419"/>
        <v>64.500192044000016</v>
      </c>
      <c r="O755" s="83">
        <f t="shared" si="419"/>
        <v>62.148513431234015</v>
      </c>
      <c r="P755" s="83">
        <f t="shared" si="419"/>
        <v>59.796834818468014</v>
      </c>
      <c r="Q755" s="83">
        <f t="shared" si="419"/>
        <v>57.445156205702013</v>
      </c>
      <c r="R755" s="83">
        <f t="shared" si="419"/>
        <v>55.093477592936011</v>
      </c>
      <c r="S755" s="83">
        <f t="shared" si="419"/>
        <v>52.74179898017001</v>
      </c>
      <c r="T755" s="83">
        <f t="shared" si="419"/>
        <v>50.390120367404009</v>
      </c>
      <c r="U755" s="83">
        <f t="shared" si="419"/>
        <v>48.038441754638008</v>
      </c>
      <c r="V755" s="83">
        <f t="shared" si="419"/>
        <v>45.686763141872007</v>
      </c>
      <c r="W755" s="83">
        <f t="shared" si="419"/>
        <v>43.335084529106005</v>
      </c>
      <c r="X755" s="83">
        <f t="shared" si="419"/>
        <v>40.983405916340004</v>
      </c>
      <c r="Y755" s="83">
        <f t="shared" si="419"/>
        <v>38.631727303574003</v>
      </c>
      <c r="Z755" s="83">
        <f t="shared" si="419"/>
        <v>36.280048690808002</v>
      </c>
      <c r="AA755" s="83">
        <f t="shared" si="419"/>
        <v>33.928370078042001</v>
      </c>
      <c r="AB755" s="83">
        <f t="shared" si="419"/>
        <v>31.576691465275999</v>
      </c>
      <c r="AC755" s="83">
        <f t="shared" si="419"/>
        <v>29.225012852509998</v>
      </c>
      <c r="AD755" s="83">
        <f t="shared" si="419"/>
        <v>26.873334239743997</v>
      </c>
      <c r="AE755" s="83">
        <f t="shared" si="419"/>
        <v>24.521655626977996</v>
      </c>
      <c r="AF755" s="83">
        <f t="shared" si="419"/>
        <v>22.169977014211995</v>
      </c>
      <c r="AG755" s="83">
        <f t="shared" si="419"/>
        <v>19.818298401445993</v>
      </c>
      <c r="AH755" s="83">
        <f t="shared" si="419"/>
        <v>17.466619788679992</v>
      </c>
      <c r="AI755" s="83">
        <f t="shared" si="419"/>
        <v>15.114941175913993</v>
      </c>
      <c r="AJ755" s="83">
        <f t="shared" si="419"/>
        <v>12.763262563147993</v>
      </c>
      <c r="AK755" s="83">
        <f t="shared" si="419"/>
        <v>10.411583950381994</v>
      </c>
      <c r="AL755" s="83">
        <f t="shared" si="419"/>
        <v>8.0599053376159944</v>
      </c>
      <c r="AM755" s="83">
        <f t="shared" si="419"/>
        <v>5.7082267248499949</v>
      </c>
      <c r="AN755" s="83">
        <f t="shared" si="419"/>
        <v>3.3565481120839951</v>
      </c>
      <c r="AO755" s="83">
        <f t="shared" si="419"/>
        <v>1.0048694993179952</v>
      </c>
      <c r="AP755" s="83">
        <f t="shared" si="419"/>
        <v>-9.7699626167013776E-15</v>
      </c>
      <c r="AQ755" s="83">
        <f t="shared" si="419"/>
        <v>-9.7699626167013776E-15</v>
      </c>
      <c r="AR755" s="83">
        <f t="shared" si="419"/>
        <v>-9.7699626167013776E-15</v>
      </c>
      <c r="AS755" s="83">
        <f t="shared" si="419"/>
        <v>-9.7699626167013776E-15</v>
      </c>
      <c r="AT755" s="83">
        <f t="shared" si="419"/>
        <v>-9.7699626167013776E-15</v>
      </c>
      <c r="AU755" s="83">
        <f t="shared" si="419"/>
        <v>-9.7699626167013776E-15</v>
      </c>
      <c r="AV755" s="83">
        <f t="shared" si="419"/>
        <v>-9.7699626167013776E-15</v>
      </c>
      <c r="AW755" s="83">
        <f t="shared" si="419"/>
        <v>-9.7699626167013776E-15</v>
      </c>
      <c r="AX755" s="83">
        <f t="shared" si="419"/>
        <v>-9.7699626167013776E-15</v>
      </c>
      <c r="AY755" s="83">
        <f t="shared" si="419"/>
        <v>-9.7699626167013776E-15</v>
      </c>
      <c r="AZ755" s="83">
        <f t="shared" si="419"/>
        <v>-9.7699626167013776E-15</v>
      </c>
      <c r="BA755" s="83">
        <f t="shared" si="419"/>
        <v>-9.7699626167013776E-15</v>
      </c>
      <c r="BB755" s="83">
        <f t="shared" si="419"/>
        <v>-9.7699626167013776E-15</v>
      </c>
      <c r="BC755" s="83">
        <f t="shared" si="419"/>
        <v>-9.7699626167013776E-15</v>
      </c>
      <c r="BD755" s="83">
        <f t="shared" si="419"/>
        <v>-9.7699626167013776E-15</v>
      </c>
      <c r="BE755" s="83">
        <f t="shared" si="419"/>
        <v>-9.7699626167013776E-15</v>
      </c>
      <c r="BF755" s="83">
        <f t="shared" si="419"/>
        <v>-9.7699626167013776E-15</v>
      </c>
      <c r="BG755" s="83">
        <f t="shared" si="419"/>
        <v>-9.7699626167013776E-15</v>
      </c>
      <c r="BH755" s="83">
        <f t="shared" si="419"/>
        <v>-9.7699626167013776E-15</v>
      </c>
    </row>
    <row r="756" spans="1:61" x14ac:dyDescent="0.25">
      <c r="A756" s="200" t="s">
        <v>133</v>
      </c>
      <c r="B756" s="200"/>
      <c r="C756" s="61">
        <f>$C$97</f>
        <v>2</v>
      </c>
      <c r="D756" s="189"/>
      <c r="G756" s="83">
        <f t="shared" ref="G756:BH756" ca="1" si="420">SUM(OFFSET(G755,0,0,1,-MIN($C756,G$91+1)))/$C756</f>
        <v>8.2999319870649995</v>
      </c>
      <c r="H756" s="83">
        <f t="shared" ca="1" si="420"/>
        <v>25.969245580162998</v>
      </c>
      <c r="I756" s="83">
        <f t="shared" ca="1" si="420"/>
        <v>41.840206147012992</v>
      </c>
      <c r="J756" s="83">
        <f t="shared" ca="1" si="420"/>
        <v>52.225145801446992</v>
      </c>
      <c r="K756" s="83">
        <f t="shared" ca="1" si="420"/>
        <v>57.054267188680996</v>
      </c>
      <c r="L756" s="83">
        <f t="shared" ca="1" si="420"/>
        <v>61.681788575914993</v>
      </c>
      <c r="M756" s="83">
        <f t="shared" ca="1" si="420"/>
        <v>66.107709963149006</v>
      </c>
      <c r="N756" s="83">
        <f t="shared" ca="1" si="420"/>
        <v>65.676031350383013</v>
      </c>
      <c r="O756" s="83">
        <f t="shared" ca="1" si="420"/>
        <v>63.324352737617019</v>
      </c>
      <c r="P756" s="83">
        <f t="shared" ca="1" si="420"/>
        <v>60.972674124851011</v>
      </c>
      <c r="Q756" s="83">
        <f t="shared" ca="1" si="420"/>
        <v>58.620995512085017</v>
      </c>
      <c r="R756" s="83">
        <f t="shared" ca="1" si="420"/>
        <v>56.269316899319008</v>
      </c>
      <c r="S756" s="83">
        <f t="shared" ca="1" si="420"/>
        <v>53.917638286553014</v>
      </c>
      <c r="T756" s="83">
        <f t="shared" ca="1" si="420"/>
        <v>51.565959673787006</v>
      </c>
      <c r="U756" s="83">
        <f t="shared" ca="1" si="420"/>
        <v>49.214281061021012</v>
      </c>
      <c r="V756" s="83">
        <f t="shared" ca="1" si="420"/>
        <v>46.862602448255004</v>
      </c>
      <c r="W756" s="83">
        <f t="shared" ca="1" si="420"/>
        <v>44.51092383548901</v>
      </c>
      <c r="X756" s="83">
        <f t="shared" ca="1" si="420"/>
        <v>42.159245222723001</v>
      </c>
      <c r="Y756" s="83">
        <f t="shared" ca="1" si="420"/>
        <v>39.807566609957007</v>
      </c>
      <c r="Z756" s="83">
        <f t="shared" ca="1" si="420"/>
        <v>37.455887997190999</v>
      </c>
      <c r="AA756" s="83">
        <f t="shared" ca="1" si="420"/>
        <v>35.104209384425005</v>
      </c>
      <c r="AB756" s="83">
        <f t="shared" ca="1" si="420"/>
        <v>32.752530771658996</v>
      </c>
      <c r="AC756" s="83">
        <f t="shared" ca="1" si="420"/>
        <v>30.400852158892999</v>
      </c>
      <c r="AD756" s="83">
        <f t="shared" ca="1" si="420"/>
        <v>28.049173546126998</v>
      </c>
      <c r="AE756" s="83">
        <f t="shared" ca="1" si="420"/>
        <v>25.697494933360996</v>
      </c>
      <c r="AF756" s="83">
        <f t="shared" ca="1" si="420"/>
        <v>23.345816320594995</v>
      </c>
      <c r="AG756" s="83">
        <f t="shared" ca="1" si="420"/>
        <v>20.994137707828994</v>
      </c>
      <c r="AH756" s="83">
        <f t="shared" ca="1" si="420"/>
        <v>18.642459095062993</v>
      </c>
      <c r="AI756" s="83">
        <f t="shared" ca="1" si="420"/>
        <v>16.290780482296991</v>
      </c>
      <c r="AJ756" s="83">
        <f t="shared" ca="1" si="420"/>
        <v>13.939101869530994</v>
      </c>
      <c r="AK756" s="83">
        <f t="shared" ca="1" si="420"/>
        <v>11.587423256764993</v>
      </c>
      <c r="AL756" s="83">
        <f t="shared" ca="1" si="420"/>
        <v>9.235744643998995</v>
      </c>
      <c r="AM756" s="83">
        <f t="shared" ca="1" si="420"/>
        <v>6.8840660312329947</v>
      </c>
      <c r="AN756" s="83">
        <f t="shared" ca="1" si="420"/>
        <v>4.5323874184669952</v>
      </c>
      <c r="AO756" s="83">
        <f t="shared" ca="1" si="420"/>
        <v>2.1807088057009949</v>
      </c>
      <c r="AP756" s="83">
        <f t="shared" ca="1" si="420"/>
        <v>0.50243474965899271</v>
      </c>
      <c r="AQ756" s="83">
        <f t="shared" ca="1" si="420"/>
        <v>-9.7699626167013776E-15</v>
      </c>
      <c r="AR756" s="83">
        <f t="shared" ca="1" si="420"/>
        <v>-9.7699626167013776E-15</v>
      </c>
      <c r="AS756" s="83">
        <f t="shared" ca="1" si="420"/>
        <v>-9.7699626167013776E-15</v>
      </c>
      <c r="AT756" s="83">
        <f t="shared" ca="1" si="420"/>
        <v>-9.7699626167013776E-15</v>
      </c>
      <c r="AU756" s="83">
        <f t="shared" ca="1" si="420"/>
        <v>-9.7699626167013776E-15</v>
      </c>
      <c r="AV756" s="83">
        <f t="shared" ca="1" si="420"/>
        <v>-9.7699626167013776E-15</v>
      </c>
      <c r="AW756" s="83">
        <f t="shared" ca="1" si="420"/>
        <v>-9.7699626167013776E-15</v>
      </c>
      <c r="AX756" s="83">
        <f t="shared" ca="1" si="420"/>
        <v>-9.7699626167013776E-15</v>
      </c>
      <c r="AY756" s="83">
        <f t="shared" ca="1" si="420"/>
        <v>-9.7699626167013776E-15</v>
      </c>
      <c r="AZ756" s="83">
        <f t="shared" ca="1" si="420"/>
        <v>-9.7699626167013776E-15</v>
      </c>
      <c r="BA756" s="83">
        <f t="shared" ca="1" si="420"/>
        <v>-9.7699626167013776E-15</v>
      </c>
      <c r="BB756" s="83">
        <f t="shared" ca="1" si="420"/>
        <v>-9.7699626167013776E-15</v>
      </c>
      <c r="BC756" s="83">
        <f t="shared" ca="1" si="420"/>
        <v>-9.7699626167013776E-15</v>
      </c>
      <c r="BD756" s="83">
        <f t="shared" ca="1" si="420"/>
        <v>-9.7699626167013776E-15</v>
      </c>
      <c r="BE756" s="83">
        <f t="shared" ca="1" si="420"/>
        <v>-9.7699626167013776E-15</v>
      </c>
      <c r="BF756" s="83">
        <f t="shared" ca="1" si="420"/>
        <v>-9.7699626167013776E-15</v>
      </c>
      <c r="BG756" s="83">
        <f t="shared" ca="1" si="420"/>
        <v>-9.7699626167013776E-15</v>
      </c>
      <c r="BH756" s="83">
        <f t="shared" ca="1" si="420"/>
        <v>-9.7699626167013776E-15</v>
      </c>
    </row>
    <row r="757" spans="1:61" x14ac:dyDescent="0.25">
      <c r="A757" s="200" t="s">
        <v>140</v>
      </c>
      <c r="B757" s="200"/>
      <c r="C757" s="147">
        <f>$C$98</f>
        <v>0.46</v>
      </c>
      <c r="G757" s="83">
        <f t="shared" ref="G757:BG758" ca="1" si="421">G756*$C757</f>
        <v>3.8179687140499001</v>
      </c>
      <c r="H757" s="83">
        <f t="shared" ca="1" si="421"/>
        <v>11.945852966874979</v>
      </c>
      <c r="I757" s="83">
        <f t="shared" ca="1" si="421"/>
        <v>19.246494827625977</v>
      </c>
      <c r="J757" s="83">
        <f t="shared" ca="1" si="421"/>
        <v>24.023567068665617</v>
      </c>
      <c r="K757" s="83">
        <f t="shared" ca="1" si="421"/>
        <v>26.244962906793258</v>
      </c>
      <c r="L757" s="83">
        <f t="shared" ca="1" si="421"/>
        <v>28.373622744920898</v>
      </c>
      <c r="M757" s="83">
        <f t="shared" ca="1" si="421"/>
        <v>30.409546583048545</v>
      </c>
      <c r="N757" s="83">
        <f t="shared" ca="1" si="421"/>
        <v>30.210974421176186</v>
      </c>
      <c r="O757" s="83">
        <f t="shared" ca="1" si="421"/>
        <v>29.129202259303831</v>
      </c>
      <c r="P757" s="83">
        <f t="shared" ca="1" si="421"/>
        <v>28.047430097431466</v>
      </c>
      <c r="Q757" s="83">
        <f t="shared" ca="1" si="421"/>
        <v>26.965657935559108</v>
      </c>
      <c r="R757" s="83">
        <f t="shared" ca="1" si="421"/>
        <v>25.883885773686746</v>
      </c>
      <c r="S757" s="83">
        <f t="shared" ca="1" si="421"/>
        <v>24.802113611814388</v>
      </c>
      <c r="T757" s="83">
        <f t="shared" ca="1" si="421"/>
        <v>23.720341449942023</v>
      </c>
      <c r="U757" s="83">
        <f t="shared" ca="1" si="421"/>
        <v>22.638569288069668</v>
      </c>
      <c r="V757" s="83">
        <f t="shared" ca="1" si="421"/>
        <v>21.556797126197303</v>
      </c>
      <c r="W757" s="83">
        <f t="shared" ca="1" si="421"/>
        <v>20.475024964324945</v>
      </c>
      <c r="X757" s="83">
        <f t="shared" ca="1" si="421"/>
        <v>19.393252802452583</v>
      </c>
      <c r="Y757" s="83">
        <f t="shared" ca="1" si="421"/>
        <v>18.311480640580225</v>
      </c>
      <c r="Z757" s="83">
        <f t="shared" ca="1" si="421"/>
        <v>17.22970847870786</v>
      </c>
      <c r="AA757" s="83">
        <f t="shared" ca="1" si="421"/>
        <v>16.147936316835501</v>
      </c>
      <c r="AB757" s="83">
        <f t="shared" ca="1" si="421"/>
        <v>15.06616415496314</v>
      </c>
      <c r="AC757" s="83">
        <f t="shared" ca="1" si="421"/>
        <v>13.98439199309078</v>
      </c>
      <c r="AD757" s="83">
        <f t="shared" ca="1" si="421"/>
        <v>12.90261983121842</v>
      </c>
      <c r="AE757" s="83">
        <f t="shared" ca="1" si="421"/>
        <v>11.820847669346058</v>
      </c>
      <c r="AF757" s="83">
        <f t="shared" ca="1" si="421"/>
        <v>10.739075507473698</v>
      </c>
      <c r="AG757" s="83">
        <f t="shared" ca="1" si="421"/>
        <v>9.6573033456013384</v>
      </c>
      <c r="AH757" s="83">
        <f t="shared" ca="1" si="421"/>
        <v>8.5755311837289767</v>
      </c>
      <c r="AI757" s="83">
        <f t="shared" ca="1" si="421"/>
        <v>7.4937590218566168</v>
      </c>
      <c r="AJ757" s="83">
        <f t="shared" ca="1" si="421"/>
        <v>6.4119868599842578</v>
      </c>
      <c r="AK757" s="83">
        <f t="shared" ca="1" si="421"/>
        <v>5.330214698111897</v>
      </c>
      <c r="AL757" s="83">
        <f t="shared" ca="1" si="421"/>
        <v>4.2484425362395379</v>
      </c>
      <c r="AM757" s="83">
        <f t="shared" ca="1" si="421"/>
        <v>3.1666703743671776</v>
      </c>
      <c r="AN757" s="83">
        <f t="shared" ca="1" si="421"/>
        <v>2.0848982124948181</v>
      </c>
      <c r="AO757" s="83">
        <f t="shared" ca="1" si="421"/>
        <v>1.0031260506224577</v>
      </c>
      <c r="AP757" s="83">
        <f t="shared" ca="1" si="421"/>
        <v>0.23111998484313664</v>
      </c>
      <c r="AQ757" s="83">
        <f t="shared" ca="1" si="421"/>
        <v>-4.4941828036826341E-15</v>
      </c>
      <c r="AR757" s="83">
        <f t="shared" ca="1" si="421"/>
        <v>-4.4941828036826341E-15</v>
      </c>
      <c r="AS757" s="83">
        <f t="shared" ca="1" si="421"/>
        <v>-4.4941828036826341E-15</v>
      </c>
      <c r="AT757" s="83">
        <f t="shared" ca="1" si="421"/>
        <v>-4.4941828036826341E-15</v>
      </c>
      <c r="AU757" s="83">
        <f t="shared" ca="1" si="421"/>
        <v>-4.4941828036826341E-15</v>
      </c>
      <c r="AV757" s="83">
        <f t="shared" ca="1" si="421"/>
        <v>-4.4941828036826341E-15</v>
      </c>
      <c r="AW757" s="83">
        <f t="shared" ca="1" si="421"/>
        <v>-4.4941828036826341E-15</v>
      </c>
      <c r="AX757" s="83">
        <f t="shared" ca="1" si="421"/>
        <v>-4.4941828036826341E-15</v>
      </c>
      <c r="AY757" s="83">
        <f t="shared" ca="1" si="421"/>
        <v>-4.4941828036826341E-15</v>
      </c>
      <c r="AZ757" s="83">
        <f t="shared" ca="1" si="421"/>
        <v>-4.4941828036826341E-15</v>
      </c>
      <c r="BA757" s="83">
        <f t="shared" ca="1" si="421"/>
        <v>-4.4941828036826341E-15</v>
      </c>
      <c r="BB757" s="83">
        <f t="shared" ca="1" si="421"/>
        <v>-4.4941828036826341E-15</v>
      </c>
      <c r="BC757" s="83">
        <f t="shared" ca="1" si="421"/>
        <v>-4.4941828036826341E-15</v>
      </c>
      <c r="BD757" s="83">
        <f t="shared" ca="1" si="421"/>
        <v>-4.4941828036826341E-15</v>
      </c>
      <c r="BE757" s="83">
        <f t="shared" ca="1" si="421"/>
        <v>-4.4941828036826341E-15</v>
      </c>
      <c r="BF757" s="83">
        <f t="shared" ca="1" si="421"/>
        <v>-4.4941828036826341E-15</v>
      </c>
      <c r="BG757" s="83">
        <f t="shared" ca="1" si="421"/>
        <v>-4.4941828036826341E-15</v>
      </c>
      <c r="BH757" s="83">
        <f ca="1">BH756*$C757</f>
        <v>-4.4941828036826341E-15</v>
      </c>
    </row>
    <row r="758" spans="1:61" x14ac:dyDescent="0.25">
      <c r="A758" s="200" t="s">
        <v>141</v>
      </c>
      <c r="B758" s="200"/>
      <c r="C758" s="147">
        <f>$C$99</f>
        <v>0.115</v>
      </c>
      <c r="G758" s="83">
        <f t="shared" ca="1" si="421"/>
        <v>0.43906640211573855</v>
      </c>
      <c r="H758" s="83">
        <f t="shared" ca="1" si="421"/>
        <v>1.3737730911906225</v>
      </c>
      <c r="I758" s="83">
        <f t="shared" ca="1" si="421"/>
        <v>2.2133469051769876</v>
      </c>
      <c r="J758" s="83">
        <f t="shared" ca="1" si="421"/>
        <v>2.7627102128965459</v>
      </c>
      <c r="K758" s="83">
        <f t="shared" ca="1" si="421"/>
        <v>3.0181707342812247</v>
      </c>
      <c r="L758" s="83">
        <f t="shared" ca="1" si="421"/>
        <v>3.2629666156659032</v>
      </c>
      <c r="M758" s="83">
        <f t="shared" ca="1" si="421"/>
        <v>3.4970978570505831</v>
      </c>
      <c r="N758" s="83">
        <f t="shared" ca="1" si="421"/>
        <v>3.4742620584352615</v>
      </c>
      <c r="O758" s="83">
        <f t="shared" ca="1" si="421"/>
        <v>3.3498582598199409</v>
      </c>
      <c r="P758" s="83">
        <f t="shared" ca="1" si="421"/>
        <v>3.2254544612046185</v>
      </c>
      <c r="Q758" s="83">
        <f t="shared" ca="1" si="421"/>
        <v>3.1010506625892975</v>
      </c>
      <c r="R758" s="83">
        <f t="shared" ca="1" si="421"/>
        <v>2.976646863973976</v>
      </c>
      <c r="S758" s="83">
        <f t="shared" ca="1" si="421"/>
        <v>2.8522430653586546</v>
      </c>
      <c r="T758" s="83">
        <f t="shared" ca="1" si="421"/>
        <v>2.7278392667433327</v>
      </c>
      <c r="U758" s="83">
        <f t="shared" ca="1" si="421"/>
        <v>2.6034354681280121</v>
      </c>
      <c r="V758" s="83">
        <f t="shared" ca="1" si="421"/>
        <v>2.4790316695126897</v>
      </c>
      <c r="W758" s="83">
        <f t="shared" ca="1" si="421"/>
        <v>2.3546278708973687</v>
      </c>
      <c r="X758" s="83">
        <f t="shared" ca="1" si="421"/>
        <v>2.2302240722820472</v>
      </c>
      <c r="Y758" s="83">
        <f t="shared" ca="1" si="421"/>
        <v>2.1058202736667258</v>
      </c>
      <c r="Z758" s="83">
        <f t="shared" ca="1" si="421"/>
        <v>1.9814164750514038</v>
      </c>
      <c r="AA758" s="83">
        <f t="shared" ca="1" si="421"/>
        <v>1.8570126764360828</v>
      </c>
      <c r="AB758" s="83">
        <f t="shared" ca="1" si="421"/>
        <v>1.7326088778207611</v>
      </c>
      <c r="AC758" s="83">
        <f t="shared" ca="1" si="421"/>
        <v>1.6082050792054396</v>
      </c>
      <c r="AD758" s="83">
        <f t="shared" ca="1" si="421"/>
        <v>1.4838012805901184</v>
      </c>
      <c r="AE758" s="83">
        <f t="shared" ca="1" si="421"/>
        <v>1.3593974819747967</v>
      </c>
      <c r="AF758" s="83">
        <f t="shared" ca="1" si="421"/>
        <v>1.2349936833594755</v>
      </c>
      <c r="AG758" s="83">
        <f t="shared" ca="1" si="421"/>
        <v>1.110589884744154</v>
      </c>
      <c r="AH758" s="83">
        <f t="shared" ca="1" si="421"/>
        <v>0.98618608612883241</v>
      </c>
      <c r="AI758" s="83">
        <f t="shared" ca="1" si="421"/>
        <v>0.86178228751351094</v>
      </c>
      <c r="AJ758" s="83">
        <f t="shared" ca="1" si="421"/>
        <v>0.73737848889818969</v>
      </c>
      <c r="AK758" s="83">
        <f t="shared" ca="1" si="421"/>
        <v>0.61297469028286822</v>
      </c>
      <c r="AL758" s="83">
        <f t="shared" ca="1" si="421"/>
        <v>0.48857089166754686</v>
      </c>
      <c r="AM758" s="83">
        <f t="shared" ca="1" si="421"/>
        <v>0.36416709305222544</v>
      </c>
      <c r="AN758" s="83">
        <f t="shared" ca="1" si="421"/>
        <v>0.23976329443690408</v>
      </c>
      <c r="AO758" s="83">
        <f t="shared" ca="1" si="421"/>
        <v>0.11535949582158264</v>
      </c>
      <c r="AP758" s="83">
        <f t="shared" ca="1" si="421"/>
        <v>2.6578798256960714E-2</v>
      </c>
      <c r="AQ758" s="83">
        <f t="shared" ca="1" si="421"/>
        <v>-5.1683102242350295E-16</v>
      </c>
      <c r="AR758" s="83">
        <f t="shared" ca="1" si="421"/>
        <v>-5.1683102242350295E-16</v>
      </c>
      <c r="AS758" s="83">
        <f t="shared" ca="1" si="421"/>
        <v>-5.1683102242350295E-16</v>
      </c>
      <c r="AT758" s="83">
        <f t="shared" ca="1" si="421"/>
        <v>-5.1683102242350295E-16</v>
      </c>
      <c r="AU758" s="83">
        <f t="shared" ca="1" si="421"/>
        <v>-5.1683102242350295E-16</v>
      </c>
      <c r="AV758" s="83">
        <f t="shared" ca="1" si="421"/>
        <v>-5.1683102242350295E-16</v>
      </c>
      <c r="AW758" s="83">
        <f t="shared" ca="1" si="421"/>
        <v>-5.1683102242350295E-16</v>
      </c>
      <c r="AX758" s="83">
        <f t="shared" ca="1" si="421"/>
        <v>-5.1683102242350295E-16</v>
      </c>
      <c r="AY758" s="83">
        <f t="shared" ca="1" si="421"/>
        <v>-5.1683102242350295E-16</v>
      </c>
      <c r="AZ758" s="83">
        <f t="shared" ca="1" si="421"/>
        <v>-5.1683102242350295E-16</v>
      </c>
      <c r="BA758" s="83">
        <f t="shared" ca="1" si="421"/>
        <v>-5.1683102242350295E-16</v>
      </c>
      <c r="BB758" s="83">
        <f t="shared" ca="1" si="421"/>
        <v>-5.1683102242350295E-16</v>
      </c>
      <c r="BC758" s="83">
        <f t="shared" ca="1" si="421"/>
        <v>-5.1683102242350295E-16</v>
      </c>
      <c r="BD758" s="83">
        <f t="shared" ca="1" si="421"/>
        <v>-5.1683102242350295E-16</v>
      </c>
      <c r="BE758" s="83">
        <f t="shared" ca="1" si="421"/>
        <v>-5.1683102242350295E-16</v>
      </c>
      <c r="BF758" s="83">
        <f t="shared" ca="1" si="421"/>
        <v>-5.1683102242350295E-16</v>
      </c>
      <c r="BG758" s="83">
        <f t="shared" ca="1" si="421"/>
        <v>-5.1683102242350295E-16</v>
      </c>
      <c r="BH758" s="83">
        <f ca="1">BH757*$C758</f>
        <v>-5.1683102242350295E-16</v>
      </c>
    </row>
    <row r="760" spans="1:61" ht="15.6" x14ac:dyDescent="0.3">
      <c r="A760" s="191" t="str">
        <f>A$60</f>
        <v>All other</v>
      </c>
      <c r="B760" s="191"/>
    </row>
    <row r="761" spans="1:61" x14ac:dyDescent="0.25">
      <c r="A761" s="154" t="s">
        <v>132</v>
      </c>
      <c r="B761" s="154"/>
      <c r="G761" s="171">
        <f>G$96</f>
        <v>0.95</v>
      </c>
      <c r="H761" s="171">
        <f t="shared" ref="H761:M761" si="422">H$96</f>
        <v>0.98</v>
      </c>
      <c r="I761" s="171">
        <f t="shared" si="422"/>
        <v>0.96</v>
      </c>
      <c r="J761" s="171">
        <f t="shared" si="422"/>
        <v>0.96</v>
      </c>
      <c r="K761" s="171">
        <f t="shared" si="422"/>
        <v>0.96</v>
      </c>
      <c r="L761" s="171">
        <f t="shared" si="422"/>
        <v>0.96</v>
      </c>
      <c r="M761" s="171">
        <f t="shared" si="422"/>
        <v>0.96</v>
      </c>
      <c r="N761" s="171"/>
    </row>
    <row r="762" spans="1:61" x14ac:dyDescent="0.25">
      <c r="A762" s="154" t="s">
        <v>109</v>
      </c>
      <c r="B762" s="154"/>
      <c r="D762" s="144">
        <f>SUM(G762:N762)</f>
        <v>13.012792262199991</v>
      </c>
      <c r="G762" s="144">
        <f>G$60*G761</f>
        <v>0.8541342459999951</v>
      </c>
      <c r="H762" s="144">
        <f t="shared" ref="H762:N762" si="423">H$60*H761</f>
        <v>1.6149108065999989</v>
      </c>
      <c r="I762" s="144">
        <f t="shared" si="423"/>
        <v>2.4097496255999977</v>
      </c>
      <c r="J762" s="144">
        <f t="shared" si="423"/>
        <v>2.88</v>
      </c>
      <c r="K762" s="144">
        <f t="shared" si="423"/>
        <v>1.92</v>
      </c>
      <c r="L762" s="144">
        <f t="shared" si="423"/>
        <v>0.45399758399999768</v>
      </c>
      <c r="M762" s="144">
        <f t="shared" si="423"/>
        <v>2.88</v>
      </c>
      <c r="N762" s="144">
        <f t="shared" si="423"/>
        <v>0</v>
      </c>
    </row>
    <row r="763" spans="1:61" x14ac:dyDescent="0.25">
      <c r="A763" s="154" t="s">
        <v>110</v>
      </c>
      <c r="B763" s="154"/>
      <c r="G763" s="144">
        <f t="shared" ref="G763:N763" si="424">+F763+G762</f>
        <v>0.8541342459999951</v>
      </c>
      <c r="H763" s="144">
        <f t="shared" si="424"/>
        <v>2.4690450525999941</v>
      </c>
      <c r="I763" s="144">
        <f t="shared" si="424"/>
        <v>4.8787946781999914</v>
      </c>
      <c r="J763" s="144">
        <f t="shared" si="424"/>
        <v>7.7587946781999912</v>
      </c>
      <c r="K763" s="144">
        <f t="shared" si="424"/>
        <v>9.6787946781999921</v>
      </c>
      <c r="L763" s="144">
        <f t="shared" si="424"/>
        <v>10.13279226219999</v>
      </c>
      <c r="M763" s="144">
        <f t="shared" si="424"/>
        <v>13.012792262199991</v>
      </c>
      <c r="N763" s="144">
        <f t="shared" si="424"/>
        <v>13.012792262199991</v>
      </c>
    </row>
    <row r="764" spans="1:61" x14ac:dyDescent="0.25">
      <c r="A764" s="154"/>
      <c r="B764" s="154"/>
    </row>
    <row r="765" spans="1:61" x14ac:dyDescent="0.25">
      <c r="A765" s="192" t="s">
        <v>111</v>
      </c>
      <c r="B765" s="192"/>
      <c r="G765" s="144">
        <f t="shared" ref="G765:BH765" si="425">F768</f>
        <v>0</v>
      </c>
      <c r="H765" s="144">
        <f t="shared" si="425"/>
        <v>0.8285102186199953</v>
      </c>
      <c r="I765" s="144">
        <f t="shared" si="425"/>
        <v>2.3693496736419943</v>
      </c>
      <c r="J765" s="144">
        <f t="shared" si="425"/>
        <v>4.6327354588959917</v>
      </c>
      <c r="K765" s="144">
        <f t="shared" si="425"/>
        <v>7.2799716185499914</v>
      </c>
      <c r="L765" s="144">
        <f t="shared" si="425"/>
        <v>8.9096077782039913</v>
      </c>
      <c r="M765" s="144">
        <f t="shared" si="425"/>
        <v>9.0596215943379903</v>
      </c>
      <c r="N765" s="144">
        <f t="shared" si="425"/>
        <v>11.549237826471989</v>
      </c>
      <c r="O765" s="144">
        <f t="shared" si="425"/>
        <v>11.158854058605989</v>
      </c>
      <c r="P765" s="144">
        <f t="shared" si="425"/>
        <v>10.768470290739989</v>
      </c>
      <c r="Q765" s="144">
        <f t="shared" si="425"/>
        <v>10.378086522873989</v>
      </c>
      <c r="R765" s="144">
        <f t="shared" si="425"/>
        <v>9.9877027550079891</v>
      </c>
      <c r="S765" s="144">
        <f t="shared" si="425"/>
        <v>9.5973189871419891</v>
      </c>
      <c r="T765" s="144">
        <f t="shared" si="425"/>
        <v>9.206935219275989</v>
      </c>
      <c r="U765" s="144">
        <f t="shared" si="425"/>
        <v>8.816551451409989</v>
      </c>
      <c r="V765" s="144">
        <f t="shared" si="425"/>
        <v>8.4261676835439889</v>
      </c>
      <c r="W765" s="144">
        <f t="shared" si="425"/>
        <v>8.0357839156779889</v>
      </c>
      <c r="X765" s="144">
        <f t="shared" si="425"/>
        <v>7.6454001478119888</v>
      </c>
      <c r="Y765" s="144">
        <f t="shared" si="425"/>
        <v>7.2550163799459888</v>
      </c>
      <c r="Z765" s="144">
        <f t="shared" si="425"/>
        <v>6.8646326120799888</v>
      </c>
      <c r="AA765" s="144">
        <f t="shared" si="425"/>
        <v>6.4742488442139887</v>
      </c>
      <c r="AB765" s="144">
        <f t="shared" si="425"/>
        <v>6.0838650763479887</v>
      </c>
      <c r="AC765" s="144">
        <f t="shared" si="425"/>
        <v>5.6934813084819886</v>
      </c>
      <c r="AD765" s="144">
        <f t="shared" si="425"/>
        <v>5.3030975406159886</v>
      </c>
      <c r="AE765" s="144">
        <f t="shared" si="425"/>
        <v>4.9127137727499886</v>
      </c>
      <c r="AF765" s="144">
        <f t="shared" si="425"/>
        <v>4.5223300048839885</v>
      </c>
      <c r="AG765" s="144">
        <f t="shared" si="425"/>
        <v>4.1319462370179885</v>
      </c>
      <c r="AH765" s="144">
        <f t="shared" si="425"/>
        <v>3.7415624691519889</v>
      </c>
      <c r="AI765" s="144">
        <f t="shared" si="425"/>
        <v>3.3511787012859893</v>
      </c>
      <c r="AJ765" s="144">
        <f t="shared" si="425"/>
        <v>2.9607949334199897</v>
      </c>
      <c r="AK765" s="144">
        <f t="shared" si="425"/>
        <v>2.5704111655539901</v>
      </c>
      <c r="AL765" s="144">
        <f t="shared" si="425"/>
        <v>2.1800273976879905</v>
      </c>
      <c r="AM765" s="144">
        <f t="shared" si="425"/>
        <v>1.7896436298219909</v>
      </c>
      <c r="AN765" s="144">
        <f t="shared" si="425"/>
        <v>1.3992598619559913</v>
      </c>
      <c r="AO765" s="144">
        <f t="shared" si="425"/>
        <v>1.0088760940899917</v>
      </c>
      <c r="AP765" s="144">
        <f t="shared" si="425"/>
        <v>0.61849232622399197</v>
      </c>
      <c r="AQ765" s="144">
        <f t="shared" si="425"/>
        <v>0.22810855835799226</v>
      </c>
      <c r="AR765" s="144">
        <f t="shared" si="425"/>
        <v>-2.886579864025407E-15</v>
      </c>
      <c r="AS765" s="144">
        <f t="shared" si="425"/>
        <v>-2.886579864025407E-15</v>
      </c>
      <c r="AT765" s="144">
        <f t="shared" si="425"/>
        <v>-2.886579864025407E-15</v>
      </c>
      <c r="AU765" s="144">
        <f t="shared" si="425"/>
        <v>-2.886579864025407E-15</v>
      </c>
      <c r="AV765" s="144">
        <f t="shared" si="425"/>
        <v>-2.886579864025407E-15</v>
      </c>
      <c r="AW765" s="144">
        <f t="shared" si="425"/>
        <v>-2.886579864025407E-15</v>
      </c>
      <c r="AX765" s="144">
        <f t="shared" si="425"/>
        <v>-2.886579864025407E-15</v>
      </c>
      <c r="AY765" s="144">
        <f t="shared" si="425"/>
        <v>-2.886579864025407E-15</v>
      </c>
      <c r="AZ765" s="144">
        <f t="shared" si="425"/>
        <v>-2.886579864025407E-15</v>
      </c>
      <c r="BA765" s="144">
        <f t="shared" si="425"/>
        <v>-2.886579864025407E-15</v>
      </c>
      <c r="BB765" s="144">
        <f t="shared" si="425"/>
        <v>-2.886579864025407E-15</v>
      </c>
      <c r="BC765" s="144">
        <f t="shared" si="425"/>
        <v>-2.886579864025407E-15</v>
      </c>
      <c r="BD765" s="144">
        <f t="shared" si="425"/>
        <v>-2.886579864025407E-15</v>
      </c>
      <c r="BE765" s="144">
        <f t="shared" si="425"/>
        <v>-2.886579864025407E-15</v>
      </c>
      <c r="BF765" s="144">
        <f t="shared" si="425"/>
        <v>-2.886579864025407E-15</v>
      </c>
      <c r="BG765" s="144">
        <f t="shared" si="425"/>
        <v>-2.886579864025407E-15</v>
      </c>
      <c r="BH765" s="144">
        <f t="shared" si="425"/>
        <v>-2.886579864025407E-15</v>
      </c>
      <c r="BI765" s="144"/>
    </row>
    <row r="766" spans="1:61" x14ac:dyDescent="0.25">
      <c r="A766" s="192" t="s">
        <v>112</v>
      </c>
      <c r="B766" s="192"/>
      <c r="D766" s="144">
        <f>SUM(G766:N766)</f>
        <v>13.012792262199991</v>
      </c>
      <c r="E766" s="144"/>
      <c r="F766" s="144"/>
      <c r="G766" s="144">
        <f>G762</f>
        <v>0.8541342459999951</v>
      </c>
      <c r="H766" s="144">
        <f>H762</f>
        <v>1.6149108065999989</v>
      </c>
      <c r="I766" s="144">
        <f>I762</f>
        <v>2.4097496255999977</v>
      </c>
      <c r="J766" s="144">
        <f t="shared" ref="J766:BH766" si="426">J762</f>
        <v>2.88</v>
      </c>
      <c r="K766" s="144">
        <f t="shared" si="426"/>
        <v>1.92</v>
      </c>
      <c r="L766" s="144">
        <f t="shared" si="426"/>
        <v>0.45399758399999768</v>
      </c>
      <c r="M766" s="144">
        <f t="shared" si="426"/>
        <v>2.88</v>
      </c>
      <c r="N766" s="144">
        <f t="shared" si="426"/>
        <v>0</v>
      </c>
      <c r="O766" s="144">
        <f t="shared" si="426"/>
        <v>0</v>
      </c>
      <c r="P766" s="144">
        <f t="shared" si="426"/>
        <v>0</v>
      </c>
      <c r="Q766" s="144">
        <f t="shared" si="426"/>
        <v>0</v>
      </c>
      <c r="R766" s="144">
        <f t="shared" si="426"/>
        <v>0</v>
      </c>
      <c r="S766" s="144">
        <f t="shared" si="426"/>
        <v>0</v>
      </c>
      <c r="T766" s="144">
        <f t="shared" si="426"/>
        <v>0</v>
      </c>
      <c r="U766" s="144">
        <f t="shared" si="426"/>
        <v>0</v>
      </c>
      <c r="V766" s="144">
        <f t="shared" si="426"/>
        <v>0</v>
      </c>
      <c r="W766" s="144">
        <f t="shared" si="426"/>
        <v>0</v>
      </c>
      <c r="X766" s="144">
        <f t="shared" si="426"/>
        <v>0</v>
      </c>
      <c r="Y766" s="144">
        <f t="shared" si="426"/>
        <v>0</v>
      </c>
      <c r="Z766" s="144">
        <f t="shared" si="426"/>
        <v>0</v>
      </c>
      <c r="AA766" s="144">
        <f t="shared" si="426"/>
        <v>0</v>
      </c>
      <c r="AB766" s="144">
        <f t="shared" si="426"/>
        <v>0</v>
      </c>
      <c r="AC766" s="144">
        <f t="shared" si="426"/>
        <v>0</v>
      </c>
      <c r="AD766" s="144">
        <f t="shared" si="426"/>
        <v>0</v>
      </c>
      <c r="AE766" s="144">
        <f t="shared" si="426"/>
        <v>0</v>
      </c>
      <c r="AF766" s="144">
        <f t="shared" si="426"/>
        <v>0</v>
      </c>
      <c r="AG766" s="144">
        <f t="shared" si="426"/>
        <v>0</v>
      </c>
      <c r="AH766" s="144">
        <f t="shared" si="426"/>
        <v>0</v>
      </c>
      <c r="AI766" s="144">
        <f t="shared" si="426"/>
        <v>0</v>
      </c>
      <c r="AJ766" s="144">
        <f t="shared" si="426"/>
        <v>0</v>
      </c>
      <c r="AK766" s="144">
        <f t="shared" si="426"/>
        <v>0</v>
      </c>
      <c r="AL766" s="144">
        <f t="shared" si="426"/>
        <v>0</v>
      </c>
      <c r="AM766" s="144">
        <f t="shared" si="426"/>
        <v>0</v>
      </c>
      <c r="AN766" s="144">
        <f t="shared" si="426"/>
        <v>0</v>
      </c>
      <c r="AO766" s="144">
        <f t="shared" si="426"/>
        <v>0</v>
      </c>
      <c r="AP766" s="144">
        <f t="shared" si="426"/>
        <v>0</v>
      </c>
      <c r="AQ766" s="144">
        <f t="shared" si="426"/>
        <v>0</v>
      </c>
      <c r="AR766" s="144">
        <f t="shared" si="426"/>
        <v>0</v>
      </c>
      <c r="AS766" s="144">
        <f t="shared" si="426"/>
        <v>0</v>
      </c>
      <c r="AT766" s="144">
        <f t="shared" si="426"/>
        <v>0</v>
      </c>
      <c r="AU766" s="144">
        <f t="shared" si="426"/>
        <v>0</v>
      </c>
      <c r="AV766" s="144">
        <f t="shared" si="426"/>
        <v>0</v>
      </c>
      <c r="AW766" s="144">
        <f t="shared" si="426"/>
        <v>0</v>
      </c>
      <c r="AX766" s="144">
        <f t="shared" si="426"/>
        <v>0</v>
      </c>
      <c r="AY766" s="144">
        <f t="shared" si="426"/>
        <v>0</v>
      </c>
      <c r="AZ766" s="144">
        <f t="shared" si="426"/>
        <v>0</v>
      </c>
      <c r="BA766" s="144">
        <f t="shared" si="426"/>
        <v>0</v>
      </c>
      <c r="BB766" s="144">
        <f t="shared" si="426"/>
        <v>0</v>
      </c>
      <c r="BC766" s="144">
        <f t="shared" si="426"/>
        <v>0</v>
      </c>
      <c r="BD766" s="144">
        <f t="shared" si="426"/>
        <v>0</v>
      </c>
      <c r="BE766" s="144">
        <f t="shared" si="426"/>
        <v>0</v>
      </c>
      <c r="BF766" s="144">
        <f t="shared" si="426"/>
        <v>0</v>
      </c>
      <c r="BG766" s="144">
        <f t="shared" si="426"/>
        <v>0</v>
      </c>
      <c r="BH766" s="144">
        <f t="shared" si="426"/>
        <v>0</v>
      </c>
      <c r="BI766" s="144"/>
    </row>
    <row r="767" spans="1:61" x14ac:dyDescent="0.25">
      <c r="A767" s="192" t="s">
        <v>113</v>
      </c>
      <c r="B767" s="192"/>
      <c r="C767" s="147">
        <f>C60</f>
        <v>0.03</v>
      </c>
      <c r="D767" s="144">
        <f>SUM(G767:BH767)</f>
        <v>-13.012792262199991</v>
      </c>
      <c r="G767" s="144">
        <f>MAX(-SUM($F762:G762)*$C767,-SUM($F762:G762)-SUM($E767:F767))</f>
        <v>-2.5624027379999852E-2</v>
      </c>
      <c r="H767" s="144">
        <f>MAX(-SUM($F762:H762)*$C767,-SUM($F762:H762)-SUM($E767:G767))</f>
        <v>-7.4071351577999822E-2</v>
      </c>
      <c r="I767" s="144">
        <f>MAX(-SUM($F762:I762)*$C767,-SUM($F762:I762)-SUM($E767:H767))</f>
        <v>-0.14636384034599972</v>
      </c>
      <c r="J767" s="144">
        <f>MAX(-SUM($F762:J762)*$C767,-SUM($F762:J762)-SUM($E767:I767))</f>
        <v>-0.23276384034599973</v>
      </c>
      <c r="K767" s="144">
        <f>MAX(-SUM($F762:K762)*$C767,-SUM($F762:K762)-SUM($E767:J767))</f>
        <v>-0.29036384034599977</v>
      </c>
      <c r="L767" s="144">
        <f>MAX(-SUM($F762:L762)*$C767,-SUM($F762:L762)-SUM($E767:K767))</f>
        <v>-0.30398376786599968</v>
      </c>
      <c r="M767" s="144">
        <f>MAX(-SUM($F762:M762)*$C767,-SUM($F762:M762)-SUM($E767:L767))</f>
        <v>-0.39038376786599971</v>
      </c>
      <c r="N767" s="144">
        <f>MAX(-SUM($F762:N762)*$C767,-SUM($F762:N762)-SUM($E767:M767))</f>
        <v>-0.39038376786599971</v>
      </c>
      <c r="O767" s="144">
        <f>MAX(-SUM($F762:O762)*$C767,-SUM($F762:O762)-SUM($E767:N767))</f>
        <v>-0.39038376786599971</v>
      </c>
      <c r="P767" s="144">
        <f>MAX(-SUM($F762:P762)*$C767,-SUM($F762:P762)-SUM($E767:O767))</f>
        <v>-0.39038376786599971</v>
      </c>
      <c r="Q767" s="144">
        <f>MAX(-SUM($F762:Q762)*$C767,-SUM($F762:Q762)-SUM($E767:P767))</f>
        <v>-0.39038376786599971</v>
      </c>
      <c r="R767" s="144">
        <f>MAX(-SUM($F762:R762)*$C767,-SUM($F762:R762)-SUM($E767:Q767))</f>
        <v>-0.39038376786599971</v>
      </c>
      <c r="S767" s="144">
        <f>MAX(-SUM($F762:S762)*$C767,-SUM($F762:S762)-SUM($E767:R767))</f>
        <v>-0.39038376786599971</v>
      </c>
      <c r="T767" s="144">
        <f>MAX(-SUM($F762:T762)*$C767,-SUM($F762:T762)-SUM($E767:S767))</f>
        <v>-0.39038376786599971</v>
      </c>
      <c r="U767" s="144">
        <f>MAX(-SUM($F762:U762)*$C767,-SUM($F762:U762)-SUM($E767:T767))</f>
        <v>-0.39038376786599971</v>
      </c>
      <c r="V767" s="144">
        <f>MAX(-SUM($F762:V762)*$C767,-SUM($F762:V762)-SUM($E767:U767))</f>
        <v>-0.39038376786599971</v>
      </c>
      <c r="W767" s="144">
        <f>MAX(-SUM($F762:W762)*$C767,-SUM($F762:W762)-SUM($E767:V767))</f>
        <v>-0.39038376786599971</v>
      </c>
      <c r="X767" s="144">
        <f>MAX(-SUM($F762:X762)*$C767,-SUM($F762:X762)-SUM($E767:W767))</f>
        <v>-0.39038376786599971</v>
      </c>
      <c r="Y767" s="144">
        <f>MAX(-SUM($F762:Y762)*$C767,-SUM($F762:Y762)-SUM($E767:X767))</f>
        <v>-0.39038376786599971</v>
      </c>
      <c r="Z767" s="144">
        <f>MAX(-SUM($F762:Z762)*$C767,-SUM($F762:Z762)-SUM($E767:Y767))</f>
        <v>-0.39038376786599971</v>
      </c>
      <c r="AA767" s="144">
        <f>MAX(-SUM($F762:AA762)*$C767,-SUM($F762:AA762)-SUM($E767:Z767))</f>
        <v>-0.39038376786599971</v>
      </c>
      <c r="AB767" s="144">
        <f>MAX(-SUM($F762:AB762)*$C767,-SUM($F762:AB762)-SUM($E767:AA767))</f>
        <v>-0.39038376786599971</v>
      </c>
      <c r="AC767" s="144">
        <f>MAX(-SUM($F762:AC762)*$C767,-SUM($F762:AC762)-SUM($E767:AB767))</f>
        <v>-0.39038376786599971</v>
      </c>
      <c r="AD767" s="144">
        <f>MAX(-SUM($F762:AD762)*$C767,-SUM($F762:AD762)-SUM($E767:AC767))</f>
        <v>-0.39038376786599971</v>
      </c>
      <c r="AE767" s="144">
        <f>MAX(-SUM($F762:AE762)*$C767,-SUM($F762:AE762)-SUM($E767:AD767))</f>
        <v>-0.39038376786599971</v>
      </c>
      <c r="AF767" s="144">
        <f>MAX(-SUM($F762:AF762)*$C767,-SUM($F762:AF762)-SUM($E767:AE767))</f>
        <v>-0.39038376786599971</v>
      </c>
      <c r="AG767" s="144">
        <f>MAX(-SUM($F762:AG762)*$C767,-SUM($F762:AG762)-SUM($E767:AF767))</f>
        <v>-0.39038376786599971</v>
      </c>
      <c r="AH767" s="144">
        <f>MAX(-SUM($F762:AH762)*$C767,-SUM($F762:AH762)-SUM($E767:AG767))</f>
        <v>-0.39038376786599971</v>
      </c>
      <c r="AI767" s="144">
        <f>MAX(-SUM($F762:AI762)*$C767,-SUM($F762:AI762)-SUM($E767:AH767))</f>
        <v>-0.39038376786599971</v>
      </c>
      <c r="AJ767" s="144">
        <f>MAX(-SUM($F762:AJ762)*$C767,-SUM($F762:AJ762)-SUM($E767:AI767))</f>
        <v>-0.39038376786599971</v>
      </c>
      <c r="AK767" s="144">
        <f>MAX(-SUM($F762:AK762)*$C767,-SUM($F762:AK762)-SUM($E767:AJ767))</f>
        <v>-0.39038376786599971</v>
      </c>
      <c r="AL767" s="144">
        <f>MAX(-SUM($F762:AL762)*$C767,-SUM($F762:AL762)-SUM($E767:AK767))</f>
        <v>-0.39038376786599971</v>
      </c>
      <c r="AM767" s="144">
        <f>MAX(-SUM($F762:AM762)*$C767,-SUM($F762:AM762)-SUM($E767:AL767))</f>
        <v>-0.39038376786599971</v>
      </c>
      <c r="AN767" s="144">
        <f>MAX(-SUM($F762:AN762)*$C767,-SUM($F762:AN762)-SUM($E767:AM767))</f>
        <v>-0.39038376786599971</v>
      </c>
      <c r="AO767" s="144">
        <f>MAX(-SUM($F762:AO762)*$C767,-SUM($F762:AO762)-SUM($E767:AN767))</f>
        <v>-0.39038376786599971</v>
      </c>
      <c r="AP767" s="144">
        <f>MAX(-SUM($F762:AP762)*$C767,-SUM($F762:AP762)-SUM($E767:AO767))</f>
        <v>-0.39038376786599971</v>
      </c>
      <c r="AQ767" s="144">
        <f>MAX(-SUM($F762:AQ762)*$C767,-SUM($F762:AQ762)-SUM($E767:AP767))</f>
        <v>-0.22810855835799515</v>
      </c>
      <c r="AR767" s="144">
        <f>MAX(-SUM($F762:AR762)*$C767,-SUM($F762:AR762)-SUM($E767:AQ767))</f>
        <v>0</v>
      </c>
      <c r="AS767" s="144">
        <f>MAX(-SUM($F762:AS762)*$C767,-SUM($F762:AS762)-SUM($E767:AR767))</f>
        <v>0</v>
      </c>
      <c r="AT767" s="144">
        <f>MAX(-SUM($F762:AT762)*$C767,-SUM($F762:AT762)-SUM($E767:AS767))</f>
        <v>0</v>
      </c>
      <c r="AU767" s="144">
        <f>MAX(-SUM($F762:AU762)*$C767,-SUM($F762:AU762)-SUM($E767:AT767))</f>
        <v>0</v>
      </c>
      <c r="AV767" s="144">
        <f>MAX(-SUM($F762:AV762)*$C767,-SUM($F762:AV762)-SUM($E767:AU767))</f>
        <v>0</v>
      </c>
      <c r="AW767" s="144">
        <f>MAX(-SUM($F762:AW762)*$C767,-SUM($F762:AW762)-SUM($E767:AV767))</f>
        <v>0</v>
      </c>
      <c r="AX767" s="144">
        <f>MAX(-SUM($F762:AX762)*$C767,-SUM($F762:AX762)-SUM($E767:AW767))</f>
        <v>0</v>
      </c>
      <c r="AY767" s="144">
        <f>MAX(-SUM($F762:AY762)*$C767,-SUM($F762:AY762)-SUM($E767:AX767))</f>
        <v>0</v>
      </c>
      <c r="AZ767" s="144">
        <f>MAX(-SUM($F762:AZ762)*$C767,-SUM($F762:AZ762)-SUM($E767:AY767))</f>
        <v>0</v>
      </c>
      <c r="BA767" s="144">
        <f>MAX(-SUM($F762:BA762)*$C767,-SUM($F762:BA762)-SUM($E767:AZ767))</f>
        <v>0</v>
      </c>
      <c r="BB767" s="144">
        <f>MAX(-SUM($F762:BB762)*$C767,-SUM($F762:BB762)-SUM($E767:BA767))</f>
        <v>0</v>
      </c>
      <c r="BC767" s="144">
        <f>MAX(-SUM($F762:BC762)*$C767,-SUM($F762:BC762)-SUM($E767:BB767))</f>
        <v>0</v>
      </c>
      <c r="BD767" s="144">
        <f>MAX(-SUM($F762:BD762)*$C767,-SUM($F762:BD762)-SUM($E767:BC767))</f>
        <v>0</v>
      </c>
      <c r="BE767" s="144">
        <f>MAX(-SUM($F762:BE762)*$C767,-SUM($F762:BE762)-SUM($E767:BD767))</f>
        <v>0</v>
      </c>
      <c r="BF767" s="144">
        <f>MAX(-SUM($F762:BF762)*$C767,-SUM($F762:BF762)-SUM($E767:BE767))</f>
        <v>0</v>
      </c>
      <c r="BG767" s="144">
        <f>MAX(-SUM($F762:BG762)*$C767,-SUM($F762:BG762)-SUM($E767:BF767))</f>
        <v>0</v>
      </c>
      <c r="BH767" s="144">
        <f>MAX(-SUM($F762:BH762)*$C767,-SUM($F762:BH762)-SUM($E767:BG767))</f>
        <v>0</v>
      </c>
      <c r="BI767" s="144"/>
    </row>
    <row r="768" spans="1:61" x14ac:dyDescent="0.25">
      <c r="A768" s="193" t="s">
        <v>114</v>
      </c>
      <c r="B768" s="193"/>
      <c r="D768" s="92">
        <f>SUM(D765:D767)</f>
        <v>0</v>
      </c>
      <c r="G768" s="92">
        <f>SUM(G765:G767)</f>
        <v>0.8285102186199953</v>
      </c>
      <c r="H768" s="92">
        <f>SUM(H765:H767)</f>
        <v>2.3693496736419943</v>
      </c>
      <c r="I768" s="92">
        <f>SUM(I765:I767)</f>
        <v>4.6327354588959917</v>
      </c>
      <c r="J768" s="92">
        <f t="shared" ref="J768:BH768" si="427">SUM(J765:J767)</f>
        <v>7.2799716185499914</v>
      </c>
      <c r="K768" s="92">
        <f t="shared" si="427"/>
        <v>8.9096077782039913</v>
      </c>
      <c r="L768" s="92">
        <f t="shared" si="427"/>
        <v>9.0596215943379903</v>
      </c>
      <c r="M768" s="92">
        <f t="shared" si="427"/>
        <v>11.549237826471989</v>
      </c>
      <c r="N768" s="92">
        <f t="shared" si="427"/>
        <v>11.158854058605989</v>
      </c>
      <c r="O768" s="92">
        <f t="shared" si="427"/>
        <v>10.768470290739989</v>
      </c>
      <c r="P768" s="92">
        <f t="shared" si="427"/>
        <v>10.378086522873989</v>
      </c>
      <c r="Q768" s="92">
        <f t="shared" si="427"/>
        <v>9.9877027550079891</v>
      </c>
      <c r="R768" s="92">
        <f t="shared" si="427"/>
        <v>9.5973189871419891</v>
      </c>
      <c r="S768" s="92">
        <f t="shared" si="427"/>
        <v>9.206935219275989</v>
      </c>
      <c r="T768" s="92">
        <f t="shared" si="427"/>
        <v>8.816551451409989</v>
      </c>
      <c r="U768" s="92">
        <f t="shared" si="427"/>
        <v>8.4261676835439889</v>
      </c>
      <c r="V768" s="92">
        <f t="shared" si="427"/>
        <v>8.0357839156779889</v>
      </c>
      <c r="W768" s="92">
        <f t="shared" si="427"/>
        <v>7.6454001478119888</v>
      </c>
      <c r="X768" s="92">
        <f t="shared" si="427"/>
        <v>7.2550163799459888</v>
      </c>
      <c r="Y768" s="92">
        <f t="shared" si="427"/>
        <v>6.8646326120799888</v>
      </c>
      <c r="Z768" s="92">
        <f t="shared" si="427"/>
        <v>6.4742488442139887</v>
      </c>
      <c r="AA768" s="92">
        <f t="shared" si="427"/>
        <v>6.0838650763479887</v>
      </c>
      <c r="AB768" s="92">
        <f t="shared" si="427"/>
        <v>5.6934813084819886</v>
      </c>
      <c r="AC768" s="92">
        <f t="shared" si="427"/>
        <v>5.3030975406159886</v>
      </c>
      <c r="AD768" s="92">
        <f t="shared" si="427"/>
        <v>4.9127137727499886</v>
      </c>
      <c r="AE768" s="92">
        <f t="shared" si="427"/>
        <v>4.5223300048839885</v>
      </c>
      <c r="AF768" s="92">
        <f t="shared" si="427"/>
        <v>4.1319462370179885</v>
      </c>
      <c r="AG768" s="92">
        <f t="shared" si="427"/>
        <v>3.7415624691519889</v>
      </c>
      <c r="AH768" s="92">
        <f t="shared" si="427"/>
        <v>3.3511787012859893</v>
      </c>
      <c r="AI768" s="92">
        <f t="shared" si="427"/>
        <v>2.9607949334199897</v>
      </c>
      <c r="AJ768" s="92">
        <f t="shared" si="427"/>
        <v>2.5704111655539901</v>
      </c>
      <c r="AK768" s="92">
        <f t="shared" si="427"/>
        <v>2.1800273976879905</v>
      </c>
      <c r="AL768" s="92">
        <f t="shared" si="427"/>
        <v>1.7896436298219909</v>
      </c>
      <c r="AM768" s="92">
        <f t="shared" si="427"/>
        <v>1.3992598619559913</v>
      </c>
      <c r="AN768" s="92">
        <f t="shared" si="427"/>
        <v>1.0088760940899917</v>
      </c>
      <c r="AO768" s="92">
        <f t="shared" si="427"/>
        <v>0.61849232622399197</v>
      </c>
      <c r="AP768" s="92">
        <f t="shared" si="427"/>
        <v>0.22810855835799226</v>
      </c>
      <c r="AQ768" s="92">
        <f t="shared" si="427"/>
        <v>-2.886579864025407E-15</v>
      </c>
      <c r="AR768" s="92">
        <f t="shared" si="427"/>
        <v>-2.886579864025407E-15</v>
      </c>
      <c r="AS768" s="92">
        <f t="shared" si="427"/>
        <v>-2.886579864025407E-15</v>
      </c>
      <c r="AT768" s="92">
        <f t="shared" si="427"/>
        <v>-2.886579864025407E-15</v>
      </c>
      <c r="AU768" s="92">
        <f t="shared" si="427"/>
        <v>-2.886579864025407E-15</v>
      </c>
      <c r="AV768" s="92">
        <f t="shared" si="427"/>
        <v>-2.886579864025407E-15</v>
      </c>
      <c r="AW768" s="92">
        <f t="shared" si="427"/>
        <v>-2.886579864025407E-15</v>
      </c>
      <c r="AX768" s="92">
        <f t="shared" si="427"/>
        <v>-2.886579864025407E-15</v>
      </c>
      <c r="AY768" s="92">
        <f t="shared" si="427"/>
        <v>-2.886579864025407E-15</v>
      </c>
      <c r="AZ768" s="92">
        <f t="shared" si="427"/>
        <v>-2.886579864025407E-15</v>
      </c>
      <c r="BA768" s="92">
        <f t="shared" si="427"/>
        <v>-2.886579864025407E-15</v>
      </c>
      <c r="BB768" s="92">
        <f t="shared" si="427"/>
        <v>-2.886579864025407E-15</v>
      </c>
      <c r="BC768" s="92">
        <f t="shared" si="427"/>
        <v>-2.886579864025407E-15</v>
      </c>
      <c r="BD768" s="92">
        <f t="shared" si="427"/>
        <v>-2.886579864025407E-15</v>
      </c>
      <c r="BE768" s="92">
        <f t="shared" si="427"/>
        <v>-2.886579864025407E-15</v>
      </c>
      <c r="BF768" s="92">
        <f t="shared" si="427"/>
        <v>-2.886579864025407E-15</v>
      </c>
      <c r="BG768" s="92">
        <f t="shared" si="427"/>
        <v>-2.886579864025407E-15</v>
      </c>
      <c r="BH768" s="92">
        <f t="shared" si="427"/>
        <v>-2.886579864025407E-15</v>
      </c>
    </row>
    <row r="769" spans="1:61" x14ac:dyDescent="0.25">
      <c r="A769" s="154"/>
      <c r="B769" s="154"/>
    </row>
    <row r="770" spans="1:61" x14ac:dyDescent="0.25">
      <c r="A770" s="154" t="s">
        <v>115</v>
      </c>
      <c r="B770" s="154"/>
      <c r="G770" s="83">
        <f>G768</f>
        <v>0.8285102186199953</v>
      </c>
      <c r="H770" s="83">
        <f>H768</f>
        <v>2.3693496736419943</v>
      </c>
      <c r="I770" s="83">
        <f>I768</f>
        <v>4.6327354588959917</v>
      </c>
      <c r="J770" s="83">
        <f>J768</f>
        <v>7.2799716185499914</v>
      </c>
      <c r="K770" s="83">
        <f t="shared" ref="K770:BH770" si="428">K768</f>
        <v>8.9096077782039913</v>
      </c>
      <c r="L770" s="83">
        <f t="shared" si="428"/>
        <v>9.0596215943379903</v>
      </c>
      <c r="M770" s="83">
        <f t="shared" si="428"/>
        <v>11.549237826471989</v>
      </c>
      <c r="N770" s="83">
        <f t="shared" si="428"/>
        <v>11.158854058605989</v>
      </c>
      <c r="O770" s="83">
        <f t="shared" si="428"/>
        <v>10.768470290739989</v>
      </c>
      <c r="P770" s="83">
        <f t="shared" si="428"/>
        <v>10.378086522873989</v>
      </c>
      <c r="Q770" s="83">
        <f t="shared" si="428"/>
        <v>9.9877027550079891</v>
      </c>
      <c r="R770" s="83">
        <f t="shared" si="428"/>
        <v>9.5973189871419891</v>
      </c>
      <c r="S770" s="83">
        <f t="shared" si="428"/>
        <v>9.206935219275989</v>
      </c>
      <c r="T770" s="83">
        <f t="shared" si="428"/>
        <v>8.816551451409989</v>
      </c>
      <c r="U770" s="83">
        <f t="shared" si="428"/>
        <v>8.4261676835439889</v>
      </c>
      <c r="V770" s="83">
        <f t="shared" si="428"/>
        <v>8.0357839156779889</v>
      </c>
      <c r="W770" s="83">
        <f t="shared" si="428"/>
        <v>7.6454001478119888</v>
      </c>
      <c r="X770" s="83">
        <f t="shared" si="428"/>
        <v>7.2550163799459888</v>
      </c>
      <c r="Y770" s="83">
        <f t="shared" si="428"/>
        <v>6.8646326120799888</v>
      </c>
      <c r="Z770" s="83">
        <f t="shared" si="428"/>
        <v>6.4742488442139887</v>
      </c>
      <c r="AA770" s="83">
        <f t="shared" si="428"/>
        <v>6.0838650763479887</v>
      </c>
      <c r="AB770" s="83">
        <f t="shared" si="428"/>
        <v>5.6934813084819886</v>
      </c>
      <c r="AC770" s="83">
        <f t="shared" si="428"/>
        <v>5.3030975406159886</v>
      </c>
      <c r="AD770" s="83">
        <f t="shared" si="428"/>
        <v>4.9127137727499886</v>
      </c>
      <c r="AE770" s="83">
        <f t="shared" si="428"/>
        <v>4.5223300048839885</v>
      </c>
      <c r="AF770" s="83">
        <f t="shared" si="428"/>
        <v>4.1319462370179885</v>
      </c>
      <c r="AG770" s="83">
        <f t="shared" si="428"/>
        <v>3.7415624691519889</v>
      </c>
      <c r="AH770" s="83">
        <f t="shared" si="428"/>
        <v>3.3511787012859893</v>
      </c>
      <c r="AI770" s="83">
        <f t="shared" si="428"/>
        <v>2.9607949334199897</v>
      </c>
      <c r="AJ770" s="83">
        <f t="shared" si="428"/>
        <v>2.5704111655539901</v>
      </c>
      <c r="AK770" s="83">
        <f t="shared" si="428"/>
        <v>2.1800273976879905</v>
      </c>
      <c r="AL770" s="83">
        <f t="shared" si="428"/>
        <v>1.7896436298219909</v>
      </c>
      <c r="AM770" s="83">
        <f t="shared" si="428"/>
        <v>1.3992598619559913</v>
      </c>
      <c r="AN770" s="83">
        <f t="shared" si="428"/>
        <v>1.0088760940899917</v>
      </c>
      <c r="AO770" s="83">
        <f t="shared" si="428"/>
        <v>0.61849232622399197</v>
      </c>
      <c r="AP770" s="83">
        <f t="shared" si="428"/>
        <v>0.22810855835799226</v>
      </c>
      <c r="AQ770" s="83">
        <f t="shared" si="428"/>
        <v>-2.886579864025407E-15</v>
      </c>
      <c r="AR770" s="83">
        <f t="shared" si="428"/>
        <v>-2.886579864025407E-15</v>
      </c>
      <c r="AS770" s="83">
        <f t="shared" si="428"/>
        <v>-2.886579864025407E-15</v>
      </c>
      <c r="AT770" s="83">
        <f t="shared" si="428"/>
        <v>-2.886579864025407E-15</v>
      </c>
      <c r="AU770" s="83">
        <f t="shared" si="428"/>
        <v>-2.886579864025407E-15</v>
      </c>
      <c r="AV770" s="83">
        <f t="shared" si="428"/>
        <v>-2.886579864025407E-15</v>
      </c>
      <c r="AW770" s="83">
        <f t="shared" si="428"/>
        <v>-2.886579864025407E-15</v>
      </c>
      <c r="AX770" s="83">
        <f t="shared" si="428"/>
        <v>-2.886579864025407E-15</v>
      </c>
      <c r="AY770" s="83">
        <f t="shared" si="428"/>
        <v>-2.886579864025407E-15</v>
      </c>
      <c r="AZ770" s="83">
        <f t="shared" si="428"/>
        <v>-2.886579864025407E-15</v>
      </c>
      <c r="BA770" s="83">
        <f t="shared" si="428"/>
        <v>-2.886579864025407E-15</v>
      </c>
      <c r="BB770" s="83">
        <f t="shared" si="428"/>
        <v>-2.886579864025407E-15</v>
      </c>
      <c r="BC770" s="83">
        <f t="shared" si="428"/>
        <v>-2.886579864025407E-15</v>
      </c>
      <c r="BD770" s="83">
        <f t="shared" si="428"/>
        <v>-2.886579864025407E-15</v>
      </c>
      <c r="BE770" s="83">
        <f t="shared" si="428"/>
        <v>-2.886579864025407E-15</v>
      </c>
      <c r="BF770" s="83">
        <f t="shared" si="428"/>
        <v>-2.886579864025407E-15</v>
      </c>
      <c r="BG770" s="83">
        <f t="shared" si="428"/>
        <v>-2.886579864025407E-15</v>
      </c>
      <c r="BH770" s="83">
        <f t="shared" si="428"/>
        <v>-2.886579864025407E-15</v>
      </c>
    </row>
    <row r="771" spans="1:61" x14ac:dyDescent="0.25">
      <c r="A771" s="194" t="s">
        <v>133</v>
      </c>
      <c r="B771" s="194"/>
      <c r="C771" s="61">
        <f>$C$97</f>
        <v>2</v>
      </c>
      <c r="D771" s="195"/>
      <c r="G771" s="83">
        <f t="shared" ref="G771:BH771" ca="1" si="429">SUM(OFFSET(G770,0,0,1,-MIN($C771,G$91+1)))/$C771</f>
        <v>0.41425510930999765</v>
      </c>
      <c r="H771" s="83">
        <f t="shared" ca="1" si="429"/>
        <v>1.5989299461309949</v>
      </c>
      <c r="I771" s="83">
        <f t="shared" ca="1" si="429"/>
        <v>3.501042566268993</v>
      </c>
      <c r="J771" s="83">
        <f t="shared" ca="1" si="429"/>
        <v>5.9563535387229916</v>
      </c>
      <c r="K771" s="83">
        <f t="shared" ca="1" si="429"/>
        <v>8.0947896983769922</v>
      </c>
      <c r="L771" s="83">
        <f t="shared" ca="1" si="429"/>
        <v>8.9846146862709908</v>
      </c>
      <c r="M771" s="83">
        <f t="shared" ca="1" si="429"/>
        <v>10.304429710404989</v>
      </c>
      <c r="N771" s="83">
        <f t="shared" ca="1" si="429"/>
        <v>11.354045942538988</v>
      </c>
      <c r="O771" s="83">
        <f t="shared" ca="1" si="429"/>
        <v>10.96366217467299</v>
      </c>
      <c r="P771" s="83">
        <f t="shared" ca="1" si="429"/>
        <v>10.573278406806988</v>
      </c>
      <c r="Q771" s="83">
        <f t="shared" ca="1" si="429"/>
        <v>10.18289463894099</v>
      </c>
      <c r="R771" s="83">
        <f t="shared" ca="1" si="429"/>
        <v>9.7925108710749882</v>
      </c>
      <c r="S771" s="83">
        <f t="shared" ca="1" si="429"/>
        <v>9.4021271032089899</v>
      </c>
      <c r="T771" s="83">
        <f t="shared" ca="1" si="429"/>
        <v>9.0117433353429881</v>
      </c>
      <c r="U771" s="83">
        <f t="shared" ca="1" si="429"/>
        <v>8.6213595674769898</v>
      </c>
      <c r="V771" s="83">
        <f t="shared" ca="1" si="429"/>
        <v>8.230975799610988</v>
      </c>
      <c r="W771" s="83">
        <f t="shared" ca="1" si="429"/>
        <v>7.8405920317449889</v>
      </c>
      <c r="X771" s="83">
        <f t="shared" ca="1" si="429"/>
        <v>7.4502082638789888</v>
      </c>
      <c r="Y771" s="83">
        <f t="shared" ca="1" si="429"/>
        <v>7.0598244960129888</v>
      </c>
      <c r="Z771" s="83">
        <f t="shared" ca="1" si="429"/>
        <v>6.6694407281469887</v>
      </c>
      <c r="AA771" s="83">
        <f t="shared" ca="1" si="429"/>
        <v>6.2790569602809887</v>
      </c>
      <c r="AB771" s="83">
        <f t="shared" ca="1" si="429"/>
        <v>5.8886731924149887</v>
      </c>
      <c r="AC771" s="83">
        <f t="shared" ca="1" si="429"/>
        <v>5.4982894245489886</v>
      </c>
      <c r="AD771" s="83">
        <f t="shared" ca="1" si="429"/>
        <v>5.1079056566829886</v>
      </c>
      <c r="AE771" s="83">
        <f t="shared" ca="1" si="429"/>
        <v>4.7175218888169885</v>
      </c>
      <c r="AF771" s="83">
        <f t="shared" ca="1" si="429"/>
        <v>4.3271381209509885</v>
      </c>
      <c r="AG771" s="83">
        <f t="shared" ca="1" si="429"/>
        <v>3.9367543530849884</v>
      </c>
      <c r="AH771" s="83">
        <f t="shared" ca="1" si="429"/>
        <v>3.5463705852189893</v>
      </c>
      <c r="AI771" s="83">
        <f t="shared" ca="1" si="429"/>
        <v>3.1559868173529892</v>
      </c>
      <c r="AJ771" s="83">
        <f t="shared" ca="1" si="429"/>
        <v>2.7656030494869901</v>
      </c>
      <c r="AK771" s="83">
        <f t="shared" ca="1" si="429"/>
        <v>2.3752192816209901</v>
      </c>
      <c r="AL771" s="83">
        <f t="shared" ca="1" si="429"/>
        <v>1.9848355137549907</v>
      </c>
      <c r="AM771" s="83">
        <f t="shared" ca="1" si="429"/>
        <v>1.5944517458889911</v>
      </c>
      <c r="AN771" s="83">
        <f t="shared" ca="1" si="429"/>
        <v>1.2040679780229915</v>
      </c>
      <c r="AO771" s="83">
        <f t="shared" ca="1" si="429"/>
        <v>0.81368421015699188</v>
      </c>
      <c r="AP771" s="83">
        <f t="shared" ca="1" si="429"/>
        <v>0.42330044229099212</v>
      </c>
      <c r="AQ771" s="83">
        <f t="shared" ca="1" si="429"/>
        <v>0.11405427917899469</v>
      </c>
      <c r="AR771" s="83">
        <f t="shared" ca="1" si="429"/>
        <v>-2.886579864025407E-15</v>
      </c>
      <c r="AS771" s="83">
        <f t="shared" ca="1" si="429"/>
        <v>-2.886579864025407E-15</v>
      </c>
      <c r="AT771" s="83">
        <f t="shared" ca="1" si="429"/>
        <v>-2.886579864025407E-15</v>
      </c>
      <c r="AU771" s="83">
        <f t="shared" ca="1" si="429"/>
        <v>-2.886579864025407E-15</v>
      </c>
      <c r="AV771" s="83">
        <f t="shared" ca="1" si="429"/>
        <v>-2.886579864025407E-15</v>
      </c>
      <c r="AW771" s="83">
        <f t="shared" ca="1" si="429"/>
        <v>-2.886579864025407E-15</v>
      </c>
      <c r="AX771" s="83">
        <f t="shared" ca="1" si="429"/>
        <v>-2.886579864025407E-15</v>
      </c>
      <c r="AY771" s="83">
        <f t="shared" ca="1" si="429"/>
        <v>-2.886579864025407E-15</v>
      </c>
      <c r="AZ771" s="83">
        <f t="shared" ca="1" si="429"/>
        <v>-2.886579864025407E-15</v>
      </c>
      <c r="BA771" s="83">
        <f t="shared" ca="1" si="429"/>
        <v>-2.886579864025407E-15</v>
      </c>
      <c r="BB771" s="83">
        <f t="shared" ca="1" si="429"/>
        <v>-2.886579864025407E-15</v>
      </c>
      <c r="BC771" s="83">
        <f t="shared" ca="1" si="429"/>
        <v>-2.886579864025407E-15</v>
      </c>
      <c r="BD771" s="83">
        <f t="shared" ca="1" si="429"/>
        <v>-2.886579864025407E-15</v>
      </c>
      <c r="BE771" s="83">
        <f t="shared" ca="1" si="429"/>
        <v>-2.886579864025407E-15</v>
      </c>
      <c r="BF771" s="83">
        <f t="shared" ca="1" si="429"/>
        <v>-2.886579864025407E-15</v>
      </c>
      <c r="BG771" s="83">
        <f t="shared" ca="1" si="429"/>
        <v>-2.886579864025407E-15</v>
      </c>
      <c r="BH771" s="83">
        <f t="shared" ca="1" si="429"/>
        <v>-2.886579864025407E-15</v>
      </c>
    </row>
    <row r="772" spans="1:61" x14ac:dyDescent="0.25">
      <c r="A772" s="194" t="s">
        <v>140</v>
      </c>
      <c r="B772" s="194"/>
      <c r="C772" s="147">
        <f>$C$98</f>
        <v>0.46</v>
      </c>
      <c r="G772" s="83">
        <f t="shared" ref="G772:BG773" ca="1" si="430">G771*$C772</f>
        <v>0.19055735028259893</v>
      </c>
      <c r="H772" s="83">
        <f t="shared" ca="1" si="430"/>
        <v>0.73550777522025768</v>
      </c>
      <c r="I772" s="83">
        <f t="shared" ca="1" si="430"/>
        <v>1.6104795804837369</v>
      </c>
      <c r="J772" s="83">
        <f t="shared" ca="1" si="430"/>
        <v>2.7399226278125761</v>
      </c>
      <c r="K772" s="83">
        <f t="shared" ca="1" si="430"/>
        <v>3.7236032612534165</v>
      </c>
      <c r="L772" s="83">
        <f t="shared" ca="1" si="430"/>
        <v>4.1329227556846559</v>
      </c>
      <c r="M772" s="83">
        <f t="shared" ca="1" si="430"/>
        <v>4.7400376667862947</v>
      </c>
      <c r="N772" s="83">
        <f t="shared" ca="1" si="430"/>
        <v>5.2228611335679345</v>
      </c>
      <c r="O772" s="83">
        <f t="shared" ca="1" si="430"/>
        <v>5.0432846003495753</v>
      </c>
      <c r="P772" s="83">
        <f t="shared" ca="1" si="430"/>
        <v>4.8637080671312152</v>
      </c>
      <c r="Q772" s="83">
        <f t="shared" ca="1" si="430"/>
        <v>4.684131533912856</v>
      </c>
      <c r="R772" s="83">
        <f t="shared" ca="1" si="430"/>
        <v>4.504555000694495</v>
      </c>
      <c r="S772" s="83">
        <f t="shared" ca="1" si="430"/>
        <v>4.3249784674761358</v>
      </c>
      <c r="T772" s="83">
        <f t="shared" ca="1" si="430"/>
        <v>4.1454019342577748</v>
      </c>
      <c r="U772" s="83">
        <f t="shared" ca="1" si="430"/>
        <v>3.9658254010394156</v>
      </c>
      <c r="V772" s="83">
        <f t="shared" ca="1" si="430"/>
        <v>3.7862488678210546</v>
      </c>
      <c r="W772" s="83">
        <f t="shared" ca="1" si="430"/>
        <v>3.606672334602695</v>
      </c>
      <c r="X772" s="83">
        <f t="shared" ca="1" si="430"/>
        <v>3.4270958013843349</v>
      </c>
      <c r="Y772" s="83">
        <f t="shared" ca="1" si="430"/>
        <v>3.2475192681659748</v>
      </c>
      <c r="Z772" s="83">
        <f t="shared" ca="1" si="430"/>
        <v>3.0679427349476152</v>
      </c>
      <c r="AA772" s="83">
        <f t="shared" ca="1" si="430"/>
        <v>2.8883662017292551</v>
      </c>
      <c r="AB772" s="83">
        <f t="shared" ca="1" si="430"/>
        <v>2.708789668510895</v>
      </c>
      <c r="AC772" s="83">
        <f t="shared" ca="1" si="430"/>
        <v>2.5292131352925349</v>
      </c>
      <c r="AD772" s="83">
        <f t="shared" ca="1" si="430"/>
        <v>2.3496366020741748</v>
      </c>
      <c r="AE772" s="83">
        <f t="shared" ca="1" si="430"/>
        <v>2.1700600688558147</v>
      </c>
      <c r="AF772" s="83">
        <f t="shared" ca="1" si="430"/>
        <v>1.9904835356374548</v>
      </c>
      <c r="AG772" s="83">
        <f t="shared" ca="1" si="430"/>
        <v>1.8109070024190947</v>
      </c>
      <c r="AH772" s="83">
        <f t="shared" ca="1" si="430"/>
        <v>1.6313304692007351</v>
      </c>
      <c r="AI772" s="83">
        <f t="shared" ca="1" si="430"/>
        <v>1.451753935982375</v>
      </c>
      <c r="AJ772" s="83">
        <f t="shared" ca="1" si="430"/>
        <v>1.2721774027640156</v>
      </c>
      <c r="AK772" s="83">
        <f t="shared" ca="1" si="430"/>
        <v>1.0926008695456555</v>
      </c>
      <c r="AL772" s="83">
        <f t="shared" ca="1" si="430"/>
        <v>0.91302433632729574</v>
      </c>
      <c r="AM772" s="83">
        <f t="shared" ca="1" si="430"/>
        <v>0.73344780310893598</v>
      </c>
      <c r="AN772" s="83">
        <f t="shared" ca="1" si="430"/>
        <v>0.55387126989057611</v>
      </c>
      <c r="AO772" s="83">
        <f t="shared" ca="1" si="430"/>
        <v>0.3742947366722163</v>
      </c>
      <c r="AP772" s="83">
        <f t="shared" ca="1" si="430"/>
        <v>0.19471820345385638</v>
      </c>
      <c r="AQ772" s="83">
        <f t="shared" ca="1" si="430"/>
        <v>5.2464968422337561E-2</v>
      </c>
      <c r="AR772" s="83">
        <f t="shared" ca="1" si="430"/>
        <v>-1.3278267374516873E-15</v>
      </c>
      <c r="AS772" s="83">
        <f t="shared" ca="1" si="430"/>
        <v>-1.3278267374516873E-15</v>
      </c>
      <c r="AT772" s="83">
        <f t="shared" ca="1" si="430"/>
        <v>-1.3278267374516873E-15</v>
      </c>
      <c r="AU772" s="83">
        <f t="shared" ca="1" si="430"/>
        <v>-1.3278267374516873E-15</v>
      </c>
      <c r="AV772" s="83">
        <f t="shared" ca="1" si="430"/>
        <v>-1.3278267374516873E-15</v>
      </c>
      <c r="AW772" s="83">
        <f t="shared" ca="1" si="430"/>
        <v>-1.3278267374516873E-15</v>
      </c>
      <c r="AX772" s="83">
        <f t="shared" ca="1" si="430"/>
        <v>-1.3278267374516873E-15</v>
      </c>
      <c r="AY772" s="83">
        <f t="shared" ca="1" si="430"/>
        <v>-1.3278267374516873E-15</v>
      </c>
      <c r="AZ772" s="83">
        <f t="shared" ca="1" si="430"/>
        <v>-1.3278267374516873E-15</v>
      </c>
      <c r="BA772" s="83">
        <f t="shared" ca="1" si="430"/>
        <v>-1.3278267374516873E-15</v>
      </c>
      <c r="BB772" s="83">
        <f t="shared" ca="1" si="430"/>
        <v>-1.3278267374516873E-15</v>
      </c>
      <c r="BC772" s="83">
        <f t="shared" ca="1" si="430"/>
        <v>-1.3278267374516873E-15</v>
      </c>
      <c r="BD772" s="83">
        <f t="shared" ca="1" si="430"/>
        <v>-1.3278267374516873E-15</v>
      </c>
      <c r="BE772" s="83">
        <f t="shared" ca="1" si="430"/>
        <v>-1.3278267374516873E-15</v>
      </c>
      <c r="BF772" s="83">
        <f t="shared" ca="1" si="430"/>
        <v>-1.3278267374516873E-15</v>
      </c>
      <c r="BG772" s="83">
        <f t="shared" ca="1" si="430"/>
        <v>-1.3278267374516873E-15</v>
      </c>
      <c r="BH772" s="83">
        <f ca="1">BH771*$C772</f>
        <v>-1.3278267374516873E-15</v>
      </c>
    </row>
    <row r="773" spans="1:61" x14ac:dyDescent="0.25">
      <c r="A773" s="194" t="s">
        <v>141</v>
      </c>
      <c r="B773" s="194"/>
      <c r="C773" s="147">
        <f>$C$99</f>
        <v>0.115</v>
      </c>
      <c r="G773" s="83">
        <f t="shared" ca="1" si="430"/>
        <v>2.1914095282498876E-2</v>
      </c>
      <c r="H773" s="83">
        <f t="shared" ca="1" si="430"/>
        <v>8.458339415032963E-2</v>
      </c>
      <c r="I773" s="83">
        <f t="shared" ca="1" si="430"/>
        <v>0.18520515175562974</v>
      </c>
      <c r="J773" s="83">
        <f t="shared" ca="1" si="430"/>
        <v>0.31509110219844627</v>
      </c>
      <c r="K773" s="83">
        <f t="shared" ca="1" si="430"/>
        <v>0.42821437504414289</v>
      </c>
      <c r="L773" s="83">
        <f t="shared" ca="1" si="430"/>
        <v>0.47528611690373546</v>
      </c>
      <c r="M773" s="83">
        <f t="shared" ca="1" si="430"/>
        <v>0.54510433168042394</v>
      </c>
      <c r="N773" s="83">
        <f t="shared" ca="1" si="430"/>
        <v>0.60062903036031245</v>
      </c>
      <c r="O773" s="83">
        <f t="shared" ca="1" si="430"/>
        <v>0.57997772904020117</v>
      </c>
      <c r="P773" s="83">
        <f t="shared" ca="1" si="430"/>
        <v>0.55932642772008978</v>
      </c>
      <c r="Q773" s="83">
        <f t="shared" ca="1" si="430"/>
        <v>0.5386751263999785</v>
      </c>
      <c r="R773" s="83">
        <f t="shared" ca="1" si="430"/>
        <v>0.518023825079867</v>
      </c>
      <c r="S773" s="83">
        <f t="shared" ca="1" si="430"/>
        <v>0.49737252375975566</v>
      </c>
      <c r="T773" s="83">
        <f t="shared" ca="1" si="430"/>
        <v>0.4767212224396441</v>
      </c>
      <c r="U773" s="83">
        <f t="shared" ca="1" si="430"/>
        <v>0.45606992111953282</v>
      </c>
      <c r="V773" s="83">
        <f t="shared" ca="1" si="430"/>
        <v>0.43541861979942131</v>
      </c>
      <c r="W773" s="83">
        <f t="shared" ca="1" si="430"/>
        <v>0.41476731847930992</v>
      </c>
      <c r="X773" s="83">
        <f t="shared" ca="1" si="430"/>
        <v>0.39411601715919853</v>
      </c>
      <c r="Y773" s="83">
        <f t="shared" ca="1" si="430"/>
        <v>0.37346471583908714</v>
      </c>
      <c r="Z773" s="83">
        <f t="shared" ca="1" si="430"/>
        <v>0.35281341451897574</v>
      </c>
      <c r="AA773" s="83">
        <f t="shared" ca="1" si="430"/>
        <v>0.33216211319886435</v>
      </c>
      <c r="AB773" s="83">
        <f t="shared" ca="1" si="430"/>
        <v>0.31151081187875296</v>
      </c>
      <c r="AC773" s="83">
        <f t="shared" ca="1" si="430"/>
        <v>0.29085951055864151</v>
      </c>
      <c r="AD773" s="83">
        <f t="shared" ca="1" si="430"/>
        <v>0.27020820923853012</v>
      </c>
      <c r="AE773" s="83">
        <f t="shared" ca="1" si="430"/>
        <v>0.2495569079184187</v>
      </c>
      <c r="AF773" s="83">
        <f t="shared" ca="1" si="430"/>
        <v>0.2289056065983073</v>
      </c>
      <c r="AG773" s="83">
        <f t="shared" ca="1" si="430"/>
        <v>0.20825430527819591</v>
      </c>
      <c r="AH773" s="83">
        <f t="shared" ca="1" si="430"/>
        <v>0.18760300395808455</v>
      </c>
      <c r="AI773" s="83">
        <f t="shared" ca="1" si="430"/>
        <v>0.16695170263797313</v>
      </c>
      <c r="AJ773" s="83">
        <f t="shared" ca="1" si="430"/>
        <v>0.14630040131786179</v>
      </c>
      <c r="AK773" s="83">
        <f t="shared" ca="1" si="430"/>
        <v>0.1256490999977504</v>
      </c>
      <c r="AL773" s="83">
        <f t="shared" ca="1" si="430"/>
        <v>0.10499779867763902</v>
      </c>
      <c r="AM773" s="83">
        <f t="shared" ca="1" si="430"/>
        <v>8.4346497357527639E-2</v>
      </c>
      <c r="AN773" s="83">
        <f t="shared" ca="1" si="430"/>
        <v>6.369519603741626E-2</v>
      </c>
      <c r="AO773" s="83">
        <f t="shared" ca="1" si="430"/>
        <v>4.3043894717304874E-2</v>
      </c>
      <c r="AP773" s="83">
        <f t="shared" ca="1" si="430"/>
        <v>2.2392593397193485E-2</v>
      </c>
      <c r="AQ773" s="83">
        <f t="shared" ca="1" si="430"/>
        <v>6.0334713685688199E-3</v>
      </c>
      <c r="AR773" s="83">
        <f t="shared" ca="1" si="430"/>
        <v>-1.5270007480694405E-16</v>
      </c>
      <c r="AS773" s="83">
        <f t="shared" ca="1" si="430"/>
        <v>-1.5270007480694405E-16</v>
      </c>
      <c r="AT773" s="83">
        <f t="shared" ca="1" si="430"/>
        <v>-1.5270007480694405E-16</v>
      </c>
      <c r="AU773" s="83">
        <f t="shared" ca="1" si="430"/>
        <v>-1.5270007480694405E-16</v>
      </c>
      <c r="AV773" s="83">
        <f t="shared" ca="1" si="430"/>
        <v>-1.5270007480694405E-16</v>
      </c>
      <c r="AW773" s="83">
        <f t="shared" ca="1" si="430"/>
        <v>-1.5270007480694405E-16</v>
      </c>
      <c r="AX773" s="83">
        <f t="shared" ca="1" si="430"/>
        <v>-1.5270007480694405E-16</v>
      </c>
      <c r="AY773" s="83">
        <f t="shared" ca="1" si="430"/>
        <v>-1.5270007480694405E-16</v>
      </c>
      <c r="AZ773" s="83">
        <f t="shared" ca="1" si="430"/>
        <v>-1.5270007480694405E-16</v>
      </c>
      <c r="BA773" s="83">
        <f t="shared" ca="1" si="430"/>
        <v>-1.5270007480694405E-16</v>
      </c>
      <c r="BB773" s="83">
        <f t="shared" ca="1" si="430"/>
        <v>-1.5270007480694405E-16</v>
      </c>
      <c r="BC773" s="83">
        <f t="shared" ca="1" si="430"/>
        <v>-1.5270007480694405E-16</v>
      </c>
      <c r="BD773" s="83">
        <f t="shared" ca="1" si="430"/>
        <v>-1.5270007480694405E-16</v>
      </c>
      <c r="BE773" s="83">
        <f t="shared" ca="1" si="430"/>
        <v>-1.5270007480694405E-16</v>
      </c>
      <c r="BF773" s="83">
        <f t="shared" ca="1" si="430"/>
        <v>-1.5270007480694405E-16</v>
      </c>
      <c r="BG773" s="83">
        <f t="shared" ca="1" si="430"/>
        <v>-1.5270007480694405E-16</v>
      </c>
      <c r="BH773" s="83">
        <f ca="1">BH772*$C773</f>
        <v>-1.5270007480694405E-16</v>
      </c>
    </row>
    <row r="775" spans="1:61" ht="15.6" x14ac:dyDescent="0.3">
      <c r="A775" s="191" t="str">
        <f>A$61</f>
        <v>Growth: EPU</v>
      </c>
      <c r="B775" s="191"/>
    </row>
    <row r="776" spans="1:61" x14ac:dyDescent="0.25">
      <c r="A776" s="154" t="s">
        <v>132</v>
      </c>
      <c r="B776" s="154"/>
      <c r="G776" s="171">
        <f>G$96</f>
        <v>0.95</v>
      </c>
      <c r="H776" s="171">
        <f t="shared" ref="H776:M776" si="431">H$96</f>
        <v>0.98</v>
      </c>
      <c r="I776" s="171">
        <f t="shared" si="431"/>
        <v>0.96</v>
      </c>
      <c r="J776" s="171">
        <f t="shared" si="431"/>
        <v>0.96</v>
      </c>
      <c r="K776" s="171">
        <f t="shared" si="431"/>
        <v>0.96</v>
      </c>
      <c r="L776" s="171">
        <f t="shared" si="431"/>
        <v>0.96</v>
      </c>
      <c r="M776" s="171">
        <f t="shared" si="431"/>
        <v>0.96</v>
      </c>
      <c r="N776" s="171"/>
    </row>
    <row r="777" spans="1:61" x14ac:dyDescent="0.25">
      <c r="A777" s="154" t="s">
        <v>109</v>
      </c>
      <c r="B777" s="154"/>
      <c r="D777" s="144">
        <f>SUM(G777:N777)</f>
        <v>78.803610525600021</v>
      </c>
      <c r="G777" s="144">
        <f>G$61*G776</f>
        <v>69.03357092200001</v>
      </c>
      <c r="H777" s="144">
        <f t="shared" ref="H777:N777" si="432">H$61*H776</f>
        <v>8.6543461508000021</v>
      </c>
      <c r="I777" s="144">
        <f t="shared" si="432"/>
        <v>1.1071835135999999</v>
      </c>
      <c r="J777" s="144">
        <f t="shared" si="432"/>
        <v>8.5099392000000003E-3</v>
      </c>
      <c r="K777" s="144">
        <f t="shared" si="432"/>
        <v>0</v>
      </c>
      <c r="L777" s="144">
        <f t="shared" si="432"/>
        <v>0</v>
      </c>
      <c r="M777" s="144">
        <f t="shared" si="432"/>
        <v>0</v>
      </c>
      <c r="N777" s="144">
        <f t="shared" si="432"/>
        <v>0</v>
      </c>
    </row>
    <row r="778" spans="1:61" x14ac:dyDescent="0.25">
      <c r="A778" s="154" t="s">
        <v>110</v>
      </c>
      <c r="B778" s="154"/>
      <c r="G778" s="144">
        <f t="shared" ref="G778:N778" si="433">+F778+G777</f>
        <v>69.03357092200001</v>
      </c>
      <c r="H778" s="144">
        <f t="shared" si="433"/>
        <v>77.687917072800019</v>
      </c>
      <c r="I778" s="144">
        <f t="shared" si="433"/>
        <v>78.795100586400025</v>
      </c>
      <c r="J778" s="144">
        <f t="shared" si="433"/>
        <v>78.803610525600021</v>
      </c>
      <c r="K778" s="144">
        <f t="shared" si="433"/>
        <v>78.803610525600021</v>
      </c>
      <c r="L778" s="144">
        <f t="shared" si="433"/>
        <v>78.803610525600021</v>
      </c>
      <c r="M778" s="144">
        <f t="shared" si="433"/>
        <v>78.803610525600021</v>
      </c>
      <c r="N778" s="144">
        <f t="shared" si="433"/>
        <v>78.803610525600021</v>
      </c>
    </row>
    <row r="779" spans="1:61" x14ac:dyDescent="0.25">
      <c r="A779" s="154"/>
      <c r="B779" s="154"/>
    </row>
    <row r="780" spans="1:61" x14ac:dyDescent="0.25">
      <c r="A780" s="192" t="s">
        <v>111</v>
      </c>
      <c r="B780" s="192"/>
      <c r="G780" s="144">
        <f t="shared" ref="G780:BH780" si="434">F783</f>
        <v>0</v>
      </c>
      <c r="H780" s="144">
        <f t="shared" si="434"/>
        <v>66.962563794340014</v>
      </c>
      <c r="I780" s="144">
        <f t="shared" si="434"/>
        <v>73.286272432956011</v>
      </c>
      <c r="J780" s="144">
        <f t="shared" si="434"/>
        <v>72.02960292896401</v>
      </c>
      <c r="K780" s="144">
        <f t="shared" si="434"/>
        <v>69.674004552395999</v>
      </c>
      <c r="L780" s="144">
        <f t="shared" si="434"/>
        <v>67.309896236627992</v>
      </c>
      <c r="M780" s="144">
        <f t="shared" si="434"/>
        <v>64.945787920859985</v>
      </c>
      <c r="N780" s="144">
        <f t="shared" si="434"/>
        <v>62.581679605091985</v>
      </c>
      <c r="O780" s="144">
        <f t="shared" si="434"/>
        <v>60.217571289323985</v>
      </c>
      <c r="P780" s="144">
        <f t="shared" si="434"/>
        <v>57.853462973555985</v>
      </c>
      <c r="Q780" s="144">
        <f t="shared" si="434"/>
        <v>55.489354657787985</v>
      </c>
      <c r="R780" s="144">
        <f t="shared" si="434"/>
        <v>53.125246342019985</v>
      </c>
      <c r="S780" s="144">
        <f t="shared" si="434"/>
        <v>50.761138026251984</v>
      </c>
      <c r="T780" s="144">
        <f t="shared" si="434"/>
        <v>48.397029710483984</v>
      </c>
      <c r="U780" s="144">
        <f t="shared" si="434"/>
        <v>46.032921394715984</v>
      </c>
      <c r="V780" s="144">
        <f t="shared" si="434"/>
        <v>43.668813078947984</v>
      </c>
      <c r="W780" s="144">
        <f t="shared" si="434"/>
        <v>41.304704763179984</v>
      </c>
      <c r="X780" s="144">
        <f t="shared" si="434"/>
        <v>38.940596447411984</v>
      </c>
      <c r="Y780" s="144">
        <f t="shared" si="434"/>
        <v>36.576488131643984</v>
      </c>
      <c r="Z780" s="144">
        <f t="shared" si="434"/>
        <v>34.212379815875984</v>
      </c>
      <c r="AA780" s="144">
        <f t="shared" si="434"/>
        <v>31.848271500107984</v>
      </c>
      <c r="AB780" s="144">
        <f t="shared" si="434"/>
        <v>29.484163184339984</v>
      </c>
      <c r="AC780" s="144">
        <f t="shared" si="434"/>
        <v>27.120054868571984</v>
      </c>
      <c r="AD780" s="144">
        <f t="shared" si="434"/>
        <v>24.755946552803984</v>
      </c>
      <c r="AE780" s="144">
        <f t="shared" si="434"/>
        <v>22.391838237035984</v>
      </c>
      <c r="AF780" s="144">
        <f t="shared" si="434"/>
        <v>20.027729921267984</v>
      </c>
      <c r="AG780" s="144">
        <f t="shared" si="434"/>
        <v>17.663621605499984</v>
      </c>
      <c r="AH780" s="144">
        <f t="shared" si="434"/>
        <v>15.299513289731983</v>
      </c>
      <c r="AI780" s="144">
        <f t="shared" si="434"/>
        <v>12.935404973963983</v>
      </c>
      <c r="AJ780" s="144">
        <f t="shared" si="434"/>
        <v>10.571296658195983</v>
      </c>
      <c r="AK780" s="144">
        <f t="shared" si="434"/>
        <v>8.2071883424279832</v>
      </c>
      <c r="AL780" s="144">
        <f t="shared" si="434"/>
        <v>5.8430800266599832</v>
      </c>
      <c r="AM780" s="144">
        <f t="shared" si="434"/>
        <v>3.4789717108919826</v>
      </c>
      <c r="AN780" s="144">
        <f t="shared" si="434"/>
        <v>1.1148633951239821</v>
      </c>
      <c r="AO780" s="144">
        <f t="shared" si="434"/>
        <v>6.2172489379008766E-15</v>
      </c>
      <c r="AP780" s="144">
        <f t="shared" si="434"/>
        <v>6.2172489379008766E-15</v>
      </c>
      <c r="AQ780" s="144">
        <f t="shared" si="434"/>
        <v>6.2172489379008766E-15</v>
      </c>
      <c r="AR780" s="144">
        <f t="shared" si="434"/>
        <v>6.2172489379008766E-15</v>
      </c>
      <c r="AS780" s="144">
        <f t="shared" si="434"/>
        <v>6.2172489379008766E-15</v>
      </c>
      <c r="AT780" s="144">
        <f t="shared" si="434"/>
        <v>6.2172489379008766E-15</v>
      </c>
      <c r="AU780" s="144">
        <f t="shared" si="434"/>
        <v>6.2172489379008766E-15</v>
      </c>
      <c r="AV780" s="144">
        <f t="shared" si="434"/>
        <v>6.2172489379008766E-15</v>
      </c>
      <c r="AW780" s="144">
        <f t="shared" si="434"/>
        <v>6.2172489379008766E-15</v>
      </c>
      <c r="AX780" s="144">
        <f t="shared" si="434"/>
        <v>6.2172489379008766E-15</v>
      </c>
      <c r="AY780" s="144">
        <f t="shared" si="434"/>
        <v>6.2172489379008766E-15</v>
      </c>
      <c r="AZ780" s="144">
        <f t="shared" si="434"/>
        <v>6.2172489379008766E-15</v>
      </c>
      <c r="BA780" s="144">
        <f t="shared" si="434"/>
        <v>6.2172489379008766E-15</v>
      </c>
      <c r="BB780" s="144">
        <f t="shared" si="434"/>
        <v>6.2172489379008766E-15</v>
      </c>
      <c r="BC780" s="144">
        <f t="shared" si="434"/>
        <v>6.2172489379008766E-15</v>
      </c>
      <c r="BD780" s="144">
        <f t="shared" si="434"/>
        <v>6.2172489379008766E-15</v>
      </c>
      <c r="BE780" s="144">
        <f t="shared" si="434"/>
        <v>6.2172489379008766E-15</v>
      </c>
      <c r="BF780" s="144">
        <f t="shared" si="434"/>
        <v>6.2172489379008766E-15</v>
      </c>
      <c r="BG780" s="144">
        <f t="shared" si="434"/>
        <v>6.2172489379008766E-15</v>
      </c>
      <c r="BH780" s="144">
        <f t="shared" si="434"/>
        <v>6.2172489379008766E-15</v>
      </c>
      <c r="BI780" s="144"/>
    </row>
    <row r="781" spans="1:61" x14ac:dyDescent="0.25">
      <c r="A781" s="192" t="s">
        <v>112</v>
      </c>
      <c r="B781" s="192"/>
      <c r="D781" s="144">
        <f>SUM(G781:N781)</f>
        <v>78.803610525600021</v>
      </c>
      <c r="E781" s="144"/>
      <c r="F781" s="144"/>
      <c r="G781" s="144">
        <f>G777</f>
        <v>69.03357092200001</v>
      </c>
      <c r="H781" s="144">
        <f>H777</f>
        <v>8.6543461508000021</v>
      </c>
      <c r="I781" s="144">
        <f>I777</f>
        <v>1.1071835135999999</v>
      </c>
      <c r="J781" s="144">
        <f t="shared" ref="J781:BH781" si="435">J777</f>
        <v>8.5099392000000003E-3</v>
      </c>
      <c r="K781" s="144">
        <f t="shared" si="435"/>
        <v>0</v>
      </c>
      <c r="L781" s="144">
        <f t="shared" si="435"/>
        <v>0</v>
      </c>
      <c r="M781" s="144">
        <f t="shared" si="435"/>
        <v>0</v>
      </c>
      <c r="N781" s="144">
        <f t="shared" si="435"/>
        <v>0</v>
      </c>
      <c r="O781" s="144">
        <f t="shared" si="435"/>
        <v>0</v>
      </c>
      <c r="P781" s="144">
        <f t="shared" si="435"/>
        <v>0</v>
      </c>
      <c r="Q781" s="144">
        <f t="shared" si="435"/>
        <v>0</v>
      </c>
      <c r="R781" s="144">
        <f t="shared" si="435"/>
        <v>0</v>
      </c>
      <c r="S781" s="144">
        <f t="shared" si="435"/>
        <v>0</v>
      </c>
      <c r="T781" s="144">
        <f t="shared" si="435"/>
        <v>0</v>
      </c>
      <c r="U781" s="144">
        <f t="shared" si="435"/>
        <v>0</v>
      </c>
      <c r="V781" s="144">
        <f t="shared" si="435"/>
        <v>0</v>
      </c>
      <c r="W781" s="144">
        <f t="shared" si="435"/>
        <v>0</v>
      </c>
      <c r="X781" s="144">
        <f t="shared" si="435"/>
        <v>0</v>
      </c>
      <c r="Y781" s="144">
        <f t="shared" si="435"/>
        <v>0</v>
      </c>
      <c r="Z781" s="144">
        <f t="shared" si="435"/>
        <v>0</v>
      </c>
      <c r="AA781" s="144">
        <f t="shared" si="435"/>
        <v>0</v>
      </c>
      <c r="AB781" s="144">
        <f t="shared" si="435"/>
        <v>0</v>
      </c>
      <c r="AC781" s="144">
        <f t="shared" si="435"/>
        <v>0</v>
      </c>
      <c r="AD781" s="144">
        <f t="shared" si="435"/>
        <v>0</v>
      </c>
      <c r="AE781" s="144">
        <f t="shared" si="435"/>
        <v>0</v>
      </c>
      <c r="AF781" s="144">
        <f t="shared" si="435"/>
        <v>0</v>
      </c>
      <c r="AG781" s="144">
        <f t="shared" si="435"/>
        <v>0</v>
      </c>
      <c r="AH781" s="144">
        <f t="shared" si="435"/>
        <v>0</v>
      </c>
      <c r="AI781" s="144">
        <f t="shared" si="435"/>
        <v>0</v>
      </c>
      <c r="AJ781" s="144">
        <f t="shared" si="435"/>
        <v>0</v>
      </c>
      <c r="AK781" s="144">
        <f t="shared" si="435"/>
        <v>0</v>
      </c>
      <c r="AL781" s="144">
        <f t="shared" si="435"/>
        <v>0</v>
      </c>
      <c r="AM781" s="144">
        <f t="shared" si="435"/>
        <v>0</v>
      </c>
      <c r="AN781" s="144">
        <f t="shared" si="435"/>
        <v>0</v>
      </c>
      <c r="AO781" s="144">
        <f t="shared" si="435"/>
        <v>0</v>
      </c>
      <c r="AP781" s="144">
        <f t="shared" si="435"/>
        <v>0</v>
      </c>
      <c r="AQ781" s="144">
        <f t="shared" si="435"/>
        <v>0</v>
      </c>
      <c r="AR781" s="144">
        <f t="shared" si="435"/>
        <v>0</v>
      </c>
      <c r="AS781" s="144">
        <f t="shared" si="435"/>
        <v>0</v>
      </c>
      <c r="AT781" s="144">
        <f t="shared" si="435"/>
        <v>0</v>
      </c>
      <c r="AU781" s="144">
        <f t="shared" si="435"/>
        <v>0</v>
      </c>
      <c r="AV781" s="144">
        <f t="shared" si="435"/>
        <v>0</v>
      </c>
      <c r="AW781" s="144">
        <f t="shared" si="435"/>
        <v>0</v>
      </c>
      <c r="AX781" s="144">
        <f t="shared" si="435"/>
        <v>0</v>
      </c>
      <c r="AY781" s="144">
        <f t="shared" si="435"/>
        <v>0</v>
      </c>
      <c r="AZ781" s="144">
        <f t="shared" si="435"/>
        <v>0</v>
      </c>
      <c r="BA781" s="144">
        <f t="shared" si="435"/>
        <v>0</v>
      </c>
      <c r="BB781" s="144">
        <f t="shared" si="435"/>
        <v>0</v>
      </c>
      <c r="BC781" s="144">
        <f t="shared" si="435"/>
        <v>0</v>
      </c>
      <c r="BD781" s="144">
        <f t="shared" si="435"/>
        <v>0</v>
      </c>
      <c r="BE781" s="144">
        <f t="shared" si="435"/>
        <v>0</v>
      </c>
      <c r="BF781" s="144">
        <f t="shared" si="435"/>
        <v>0</v>
      </c>
      <c r="BG781" s="144">
        <f t="shared" si="435"/>
        <v>0</v>
      </c>
      <c r="BH781" s="144">
        <f t="shared" si="435"/>
        <v>0</v>
      </c>
      <c r="BI781" s="144"/>
    </row>
    <row r="782" spans="1:61" x14ac:dyDescent="0.25">
      <c r="A782" s="192" t="s">
        <v>113</v>
      </c>
      <c r="B782" s="192"/>
      <c r="C782" s="147">
        <f>C61</f>
        <v>0.03</v>
      </c>
      <c r="D782" s="144">
        <f>SUM(G782:BH782)</f>
        <v>-78.803610525600021</v>
      </c>
      <c r="G782" s="144">
        <f>MAX(-SUM($F777:G777)*$C782,-SUM($F777:G777)-SUM($E782:F782))</f>
        <v>-2.0710071276600002</v>
      </c>
      <c r="H782" s="144">
        <f>MAX(-SUM($F777:H777)*$C782,-SUM($F777:H777)-SUM($E782:G782))</f>
        <v>-2.3306375121840004</v>
      </c>
      <c r="I782" s="144">
        <f>MAX(-SUM($F777:I777)*$C782,-SUM($F777:I777)-SUM($E782:H782))</f>
        <v>-2.3638530175920005</v>
      </c>
      <c r="J782" s="144">
        <f>MAX(-SUM($F777:J777)*$C782,-SUM($F777:J777)-SUM($E782:I782))</f>
        <v>-2.3641083157680005</v>
      </c>
      <c r="K782" s="144">
        <f>MAX(-SUM($F777:K777)*$C782,-SUM($F777:K777)-SUM($E782:J782))</f>
        <v>-2.3641083157680005</v>
      </c>
      <c r="L782" s="144">
        <f>MAX(-SUM($F777:L777)*$C782,-SUM($F777:L777)-SUM($E782:K782))</f>
        <v>-2.3641083157680005</v>
      </c>
      <c r="M782" s="144">
        <f>MAX(-SUM($F777:M777)*$C782,-SUM($F777:M777)-SUM($E782:L782))</f>
        <v>-2.3641083157680005</v>
      </c>
      <c r="N782" s="144">
        <f>MAX(-SUM($F777:N777)*$C782,-SUM($F777:N777)-SUM($E782:M782))</f>
        <v>-2.3641083157680005</v>
      </c>
      <c r="O782" s="144">
        <f>MAX(-SUM($F777:O777)*$C782,-SUM($F777:O777)-SUM($E782:N782))</f>
        <v>-2.3641083157680005</v>
      </c>
      <c r="P782" s="144">
        <f>MAX(-SUM($F777:P777)*$C782,-SUM($F777:P777)-SUM($E782:O782))</f>
        <v>-2.3641083157680005</v>
      </c>
      <c r="Q782" s="144">
        <f>MAX(-SUM($F777:Q777)*$C782,-SUM($F777:Q777)-SUM($E782:P782))</f>
        <v>-2.3641083157680005</v>
      </c>
      <c r="R782" s="144">
        <f>MAX(-SUM($F777:R777)*$C782,-SUM($F777:R777)-SUM($E782:Q782))</f>
        <v>-2.3641083157680005</v>
      </c>
      <c r="S782" s="144">
        <f>MAX(-SUM($F777:S777)*$C782,-SUM($F777:S777)-SUM($E782:R782))</f>
        <v>-2.3641083157680005</v>
      </c>
      <c r="T782" s="144">
        <f>MAX(-SUM($F777:T777)*$C782,-SUM($F777:T777)-SUM($E782:S782))</f>
        <v>-2.3641083157680005</v>
      </c>
      <c r="U782" s="144">
        <f>MAX(-SUM($F777:U777)*$C782,-SUM($F777:U777)-SUM($E782:T782))</f>
        <v>-2.3641083157680005</v>
      </c>
      <c r="V782" s="144">
        <f>MAX(-SUM($F777:V777)*$C782,-SUM($F777:V777)-SUM($E782:U782))</f>
        <v>-2.3641083157680005</v>
      </c>
      <c r="W782" s="144">
        <f>MAX(-SUM($F777:W777)*$C782,-SUM($F777:W777)-SUM($E782:V782))</f>
        <v>-2.3641083157680005</v>
      </c>
      <c r="X782" s="144">
        <f>MAX(-SUM($F777:X777)*$C782,-SUM($F777:X777)-SUM($E782:W782))</f>
        <v>-2.3641083157680005</v>
      </c>
      <c r="Y782" s="144">
        <f>MAX(-SUM($F777:Y777)*$C782,-SUM($F777:Y777)-SUM($E782:X782))</f>
        <v>-2.3641083157680005</v>
      </c>
      <c r="Z782" s="144">
        <f>MAX(-SUM($F777:Z777)*$C782,-SUM($F777:Z777)-SUM($E782:Y782))</f>
        <v>-2.3641083157680005</v>
      </c>
      <c r="AA782" s="144">
        <f>MAX(-SUM($F777:AA777)*$C782,-SUM($F777:AA777)-SUM($E782:Z782))</f>
        <v>-2.3641083157680005</v>
      </c>
      <c r="AB782" s="144">
        <f>MAX(-SUM($F777:AB777)*$C782,-SUM($F777:AB777)-SUM($E782:AA782))</f>
        <v>-2.3641083157680005</v>
      </c>
      <c r="AC782" s="144">
        <f>MAX(-SUM($F777:AC777)*$C782,-SUM($F777:AC777)-SUM($E782:AB782))</f>
        <v>-2.3641083157680005</v>
      </c>
      <c r="AD782" s="144">
        <f>MAX(-SUM($F777:AD777)*$C782,-SUM($F777:AD777)-SUM($E782:AC782))</f>
        <v>-2.3641083157680005</v>
      </c>
      <c r="AE782" s="144">
        <f>MAX(-SUM($F777:AE777)*$C782,-SUM($F777:AE777)-SUM($E782:AD782))</f>
        <v>-2.3641083157680005</v>
      </c>
      <c r="AF782" s="144">
        <f>MAX(-SUM($F777:AF777)*$C782,-SUM($F777:AF777)-SUM($E782:AE782))</f>
        <v>-2.3641083157680005</v>
      </c>
      <c r="AG782" s="144">
        <f>MAX(-SUM($F777:AG777)*$C782,-SUM($F777:AG777)-SUM($E782:AF782))</f>
        <v>-2.3641083157680005</v>
      </c>
      <c r="AH782" s="144">
        <f>MAX(-SUM($F777:AH777)*$C782,-SUM($F777:AH777)-SUM($E782:AG782))</f>
        <v>-2.3641083157680005</v>
      </c>
      <c r="AI782" s="144">
        <f>MAX(-SUM($F777:AI777)*$C782,-SUM($F777:AI777)-SUM($E782:AH782))</f>
        <v>-2.3641083157680005</v>
      </c>
      <c r="AJ782" s="144">
        <f>MAX(-SUM($F777:AJ777)*$C782,-SUM($F777:AJ777)-SUM($E782:AI782))</f>
        <v>-2.3641083157680005</v>
      </c>
      <c r="AK782" s="144">
        <f>MAX(-SUM($F777:AK777)*$C782,-SUM($F777:AK777)-SUM($E782:AJ782))</f>
        <v>-2.3641083157680005</v>
      </c>
      <c r="AL782" s="144">
        <f>MAX(-SUM($F777:AL777)*$C782,-SUM($F777:AL777)-SUM($E782:AK782))</f>
        <v>-2.3641083157680005</v>
      </c>
      <c r="AM782" s="144">
        <f>MAX(-SUM($F777:AM777)*$C782,-SUM($F777:AM777)-SUM($E782:AL782))</f>
        <v>-2.3641083157680005</v>
      </c>
      <c r="AN782" s="144">
        <f>MAX(-SUM($F777:AN777)*$C782,-SUM($F777:AN777)-SUM($E782:AM782))</f>
        <v>-1.1148633951239759</v>
      </c>
      <c r="AO782" s="144">
        <f>MAX(-SUM($F777:AO777)*$C782,-SUM($F777:AO777)-SUM($E782:AN782))</f>
        <v>0</v>
      </c>
      <c r="AP782" s="144">
        <f>MAX(-SUM($F777:AP777)*$C782,-SUM($F777:AP777)-SUM($E782:AO782))</f>
        <v>0</v>
      </c>
      <c r="AQ782" s="144">
        <f>MAX(-SUM($F777:AQ777)*$C782,-SUM($F777:AQ777)-SUM($E782:AP782))</f>
        <v>0</v>
      </c>
      <c r="AR782" s="144">
        <f>MAX(-SUM($F777:AR777)*$C782,-SUM($F777:AR777)-SUM($E782:AQ782))</f>
        <v>0</v>
      </c>
      <c r="AS782" s="144">
        <f>MAX(-SUM($F777:AS777)*$C782,-SUM($F777:AS777)-SUM($E782:AR782))</f>
        <v>0</v>
      </c>
      <c r="AT782" s="144">
        <f>MAX(-SUM($F777:AT777)*$C782,-SUM($F777:AT777)-SUM($E782:AS782))</f>
        <v>0</v>
      </c>
      <c r="AU782" s="144">
        <f>MAX(-SUM($F777:AU777)*$C782,-SUM($F777:AU777)-SUM($E782:AT782))</f>
        <v>0</v>
      </c>
      <c r="AV782" s="144">
        <f>MAX(-SUM($F777:AV777)*$C782,-SUM($F777:AV777)-SUM($E782:AU782))</f>
        <v>0</v>
      </c>
      <c r="AW782" s="144">
        <f>MAX(-SUM($F777:AW777)*$C782,-SUM($F777:AW777)-SUM($E782:AV782))</f>
        <v>0</v>
      </c>
      <c r="AX782" s="144">
        <f>MAX(-SUM($F777:AX777)*$C782,-SUM($F777:AX777)-SUM($E782:AW782))</f>
        <v>0</v>
      </c>
      <c r="AY782" s="144">
        <f>MAX(-SUM($F777:AY777)*$C782,-SUM($F777:AY777)-SUM($E782:AX782))</f>
        <v>0</v>
      </c>
      <c r="AZ782" s="144">
        <f>MAX(-SUM($F777:AZ777)*$C782,-SUM($F777:AZ777)-SUM($E782:AY782))</f>
        <v>0</v>
      </c>
      <c r="BA782" s="144">
        <f>MAX(-SUM($F777:BA777)*$C782,-SUM($F777:BA777)-SUM($E782:AZ782))</f>
        <v>0</v>
      </c>
      <c r="BB782" s="144">
        <f>MAX(-SUM($F777:BB777)*$C782,-SUM($F777:BB777)-SUM($E782:BA782))</f>
        <v>0</v>
      </c>
      <c r="BC782" s="144">
        <f>MAX(-SUM($F777:BC777)*$C782,-SUM($F777:BC777)-SUM($E782:BB782))</f>
        <v>0</v>
      </c>
      <c r="BD782" s="144">
        <f>MAX(-SUM($F777:BD777)*$C782,-SUM($F777:BD777)-SUM($E782:BC782))</f>
        <v>0</v>
      </c>
      <c r="BE782" s="144">
        <f>MAX(-SUM($F777:BE777)*$C782,-SUM($F777:BE777)-SUM($E782:BD782))</f>
        <v>0</v>
      </c>
      <c r="BF782" s="144">
        <f>MAX(-SUM($F777:BF777)*$C782,-SUM($F777:BF777)-SUM($E782:BE782))</f>
        <v>0</v>
      </c>
      <c r="BG782" s="144">
        <f>MAX(-SUM($F777:BG777)*$C782,-SUM($F777:BG777)-SUM($E782:BF782))</f>
        <v>0</v>
      </c>
      <c r="BH782" s="144">
        <f>MAX(-SUM($F777:BH777)*$C782,-SUM($F777:BH777)-SUM($E782:BG782))</f>
        <v>0</v>
      </c>
      <c r="BI782" s="144"/>
    </row>
    <row r="783" spans="1:61" x14ac:dyDescent="0.25">
      <c r="A783" s="193" t="s">
        <v>114</v>
      </c>
      <c r="B783" s="193"/>
      <c r="D783" s="92">
        <f>SUM(D780:D782)</f>
        <v>0</v>
      </c>
      <c r="G783" s="92">
        <f>SUM(G780:G782)</f>
        <v>66.962563794340014</v>
      </c>
      <c r="H783" s="92">
        <f>SUM(H780:H782)</f>
        <v>73.286272432956011</v>
      </c>
      <c r="I783" s="92">
        <f>SUM(I780:I782)</f>
        <v>72.02960292896401</v>
      </c>
      <c r="J783" s="92">
        <f t="shared" ref="J783:BH783" si="436">SUM(J780:J782)</f>
        <v>69.674004552395999</v>
      </c>
      <c r="K783" s="92">
        <f t="shared" si="436"/>
        <v>67.309896236627992</v>
      </c>
      <c r="L783" s="92">
        <f t="shared" si="436"/>
        <v>64.945787920859985</v>
      </c>
      <c r="M783" s="92">
        <f t="shared" si="436"/>
        <v>62.581679605091985</v>
      </c>
      <c r="N783" s="92">
        <f t="shared" si="436"/>
        <v>60.217571289323985</v>
      </c>
      <c r="O783" s="92">
        <f t="shared" si="436"/>
        <v>57.853462973555985</v>
      </c>
      <c r="P783" s="92">
        <f t="shared" si="436"/>
        <v>55.489354657787985</v>
      </c>
      <c r="Q783" s="92">
        <f t="shared" si="436"/>
        <v>53.125246342019985</v>
      </c>
      <c r="R783" s="92">
        <f t="shared" si="436"/>
        <v>50.761138026251984</v>
      </c>
      <c r="S783" s="92">
        <f t="shared" si="436"/>
        <v>48.397029710483984</v>
      </c>
      <c r="T783" s="92">
        <f t="shared" si="436"/>
        <v>46.032921394715984</v>
      </c>
      <c r="U783" s="92">
        <f t="shared" si="436"/>
        <v>43.668813078947984</v>
      </c>
      <c r="V783" s="92">
        <f t="shared" si="436"/>
        <v>41.304704763179984</v>
      </c>
      <c r="W783" s="92">
        <f t="shared" si="436"/>
        <v>38.940596447411984</v>
      </c>
      <c r="X783" s="92">
        <f t="shared" si="436"/>
        <v>36.576488131643984</v>
      </c>
      <c r="Y783" s="92">
        <f t="shared" si="436"/>
        <v>34.212379815875984</v>
      </c>
      <c r="Z783" s="92">
        <f t="shared" si="436"/>
        <v>31.848271500107984</v>
      </c>
      <c r="AA783" s="92">
        <f t="shared" si="436"/>
        <v>29.484163184339984</v>
      </c>
      <c r="AB783" s="92">
        <f t="shared" si="436"/>
        <v>27.120054868571984</v>
      </c>
      <c r="AC783" s="92">
        <f t="shared" si="436"/>
        <v>24.755946552803984</v>
      </c>
      <c r="AD783" s="92">
        <f t="shared" si="436"/>
        <v>22.391838237035984</v>
      </c>
      <c r="AE783" s="92">
        <f t="shared" si="436"/>
        <v>20.027729921267984</v>
      </c>
      <c r="AF783" s="92">
        <f t="shared" si="436"/>
        <v>17.663621605499984</v>
      </c>
      <c r="AG783" s="92">
        <f t="shared" si="436"/>
        <v>15.299513289731983</v>
      </c>
      <c r="AH783" s="92">
        <f t="shared" si="436"/>
        <v>12.935404973963983</v>
      </c>
      <c r="AI783" s="92">
        <f t="shared" si="436"/>
        <v>10.571296658195983</v>
      </c>
      <c r="AJ783" s="92">
        <f t="shared" si="436"/>
        <v>8.2071883424279832</v>
      </c>
      <c r="AK783" s="92">
        <f t="shared" si="436"/>
        <v>5.8430800266599832</v>
      </c>
      <c r="AL783" s="92">
        <f t="shared" si="436"/>
        <v>3.4789717108919826</v>
      </c>
      <c r="AM783" s="92">
        <f t="shared" si="436"/>
        <v>1.1148633951239821</v>
      </c>
      <c r="AN783" s="92">
        <f t="shared" si="436"/>
        <v>6.2172489379008766E-15</v>
      </c>
      <c r="AO783" s="92">
        <f t="shared" si="436"/>
        <v>6.2172489379008766E-15</v>
      </c>
      <c r="AP783" s="92">
        <f t="shared" si="436"/>
        <v>6.2172489379008766E-15</v>
      </c>
      <c r="AQ783" s="92">
        <f t="shared" si="436"/>
        <v>6.2172489379008766E-15</v>
      </c>
      <c r="AR783" s="92">
        <f t="shared" si="436"/>
        <v>6.2172489379008766E-15</v>
      </c>
      <c r="AS783" s="92">
        <f t="shared" si="436"/>
        <v>6.2172489379008766E-15</v>
      </c>
      <c r="AT783" s="92">
        <f t="shared" si="436"/>
        <v>6.2172489379008766E-15</v>
      </c>
      <c r="AU783" s="92">
        <f t="shared" si="436"/>
        <v>6.2172489379008766E-15</v>
      </c>
      <c r="AV783" s="92">
        <f t="shared" si="436"/>
        <v>6.2172489379008766E-15</v>
      </c>
      <c r="AW783" s="92">
        <f t="shared" si="436"/>
        <v>6.2172489379008766E-15</v>
      </c>
      <c r="AX783" s="92">
        <f t="shared" si="436"/>
        <v>6.2172489379008766E-15</v>
      </c>
      <c r="AY783" s="92">
        <f t="shared" si="436"/>
        <v>6.2172489379008766E-15</v>
      </c>
      <c r="AZ783" s="92">
        <f t="shared" si="436"/>
        <v>6.2172489379008766E-15</v>
      </c>
      <c r="BA783" s="92">
        <f t="shared" si="436"/>
        <v>6.2172489379008766E-15</v>
      </c>
      <c r="BB783" s="92">
        <f t="shared" si="436"/>
        <v>6.2172489379008766E-15</v>
      </c>
      <c r="BC783" s="92">
        <f t="shared" si="436"/>
        <v>6.2172489379008766E-15</v>
      </c>
      <c r="BD783" s="92">
        <f t="shared" si="436"/>
        <v>6.2172489379008766E-15</v>
      </c>
      <c r="BE783" s="92">
        <f t="shared" si="436"/>
        <v>6.2172489379008766E-15</v>
      </c>
      <c r="BF783" s="92">
        <f t="shared" si="436"/>
        <v>6.2172489379008766E-15</v>
      </c>
      <c r="BG783" s="92">
        <f t="shared" si="436"/>
        <v>6.2172489379008766E-15</v>
      </c>
      <c r="BH783" s="92">
        <f t="shared" si="436"/>
        <v>6.2172489379008766E-15</v>
      </c>
    </row>
    <row r="784" spans="1:61" x14ac:dyDescent="0.25">
      <c r="A784" s="154"/>
      <c r="B784" s="154"/>
    </row>
    <row r="785" spans="1:61" x14ac:dyDescent="0.25">
      <c r="A785" s="154" t="s">
        <v>115</v>
      </c>
      <c r="B785" s="154"/>
      <c r="G785" s="83">
        <f>G783</f>
        <v>66.962563794340014</v>
      </c>
      <c r="H785" s="83">
        <f>H783</f>
        <v>73.286272432956011</v>
      </c>
      <c r="I785" s="83">
        <f>I783</f>
        <v>72.02960292896401</v>
      </c>
      <c r="J785" s="83">
        <f>J783</f>
        <v>69.674004552395999</v>
      </c>
      <c r="K785" s="83">
        <f t="shared" ref="K785:BH785" si="437">K783</f>
        <v>67.309896236627992</v>
      </c>
      <c r="L785" s="83">
        <f t="shared" si="437"/>
        <v>64.945787920859985</v>
      </c>
      <c r="M785" s="83">
        <f t="shared" si="437"/>
        <v>62.581679605091985</v>
      </c>
      <c r="N785" s="83">
        <f t="shared" si="437"/>
        <v>60.217571289323985</v>
      </c>
      <c r="O785" s="83">
        <f t="shared" si="437"/>
        <v>57.853462973555985</v>
      </c>
      <c r="P785" s="83">
        <f t="shared" si="437"/>
        <v>55.489354657787985</v>
      </c>
      <c r="Q785" s="83">
        <f t="shared" si="437"/>
        <v>53.125246342019985</v>
      </c>
      <c r="R785" s="83">
        <f t="shared" si="437"/>
        <v>50.761138026251984</v>
      </c>
      <c r="S785" s="83">
        <f t="shared" si="437"/>
        <v>48.397029710483984</v>
      </c>
      <c r="T785" s="83">
        <f t="shared" si="437"/>
        <v>46.032921394715984</v>
      </c>
      <c r="U785" s="83">
        <f t="shared" si="437"/>
        <v>43.668813078947984</v>
      </c>
      <c r="V785" s="83">
        <f t="shared" si="437"/>
        <v>41.304704763179984</v>
      </c>
      <c r="W785" s="83">
        <f t="shared" si="437"/>
        <v>38.940596447411984</v>
      </c>
      <c r="X785" s="83">
        <f t="shared" si="437"/>
        <v>36.576488131643984</v>
      </c>
      <c r="Y785" s="83">
        <f t="shared" si="437"/>
        <v>34.212379815875984</v>
      </c>
      <c r="Z785" s="83">
        <f t="shared" si="437"/>
        <v>31.848271500107984</v>
      </c>
      <c r="AA785" s="83">
        <f t="shared" si="437"/>
        <v>29.484163184339984</v>
      </c>
      <c r="AB785" s="83">
        <f t="shared" si="437"/>
        <v>27.120054868571984</v>
      </c>
      <c r="AC785" s="83">
        <f t="shared" si="437"/>
        <v>24.755946552803984</v>
      </c>
      <c r="AD785" s="83">
        <f t="shared" si="437"/>
        <v>22.391838237035984</v>
      </c>
      <c r="AE785" s="83">
        <f t="shared" si="437"/>
        <v>20.027729921267984</v>
      </c>
      <c r="AF785" s="83">
        <f t="shared" si="437"/>
        <v>17.663621605499984</v>
      </c>
      <c r="AG785" s="83">
        <f t="shared" si="437"/>
        <v>15.299513289731983</v>
      </c>
      <c r="AH785" s="83">
        <f t="shared" si="437"/>
        <v>12.935404973963983</v>
      </c>
      <c r="AI785" s="83">
        <f t="shared" si="437"/>
        <v>10.571296658195983</v>
      </c>
      <c r="AJ785" s="83">
        <f t="shared" si="437"/>
        <v>8.2071883424279832</v>
      </c>
      <c r="AK785" s="83">
        <f t="shared" si="437"/>
        <v>5.8430800266599832</v>
      </c>
      <c r="AL785" s="83">
        <f t="shared" si="437"/>
        <v>3.4789717108919826</v>
      </c>
      <c r="AM785" s="83">
        <f t="shared" si="437"/>
        <v>1.1148633951239821</v>
      </c>
      <c r="AN785" s="83">
        <f t="shared" si="437"/>
        <v>6.2172489379008766E-15</v>
      </c>
      <c r="AO785" s="83">
        <f t="shared" si="437"/>
        <v>6.2172489379008766E-15</v>
      </c>
      <c r="AP785" s="83">
        <f t="shared" si="437"/>
        <v>6.2172489379008766E-15</v>
      </c>
      <c r="AQ785" s="83">
        <f t="shared" si="437"/>
        <v>6.2172489379008766E-15</v>
      </c>
      <c r="AR785" s="83">
        <f t="shared" si="437"/>
        <v>6.2172489379008766E-15</v>
      </c>
      <c r="AS785" s="83">
        <f t="shared" si="437"/>
        <v>6.2172489379008766E-15</v>
      </c>
      <c r="AT785" s="83">
        <f t="shared" si="437"/>
        <v>6.2172489379008766E-15</v>
      </c>
      <c r="AU785" s="83">
        <f t="shared" si="437"/>
        <v>6.2172489379008766E-15</v>
      </c>
      <c r="AV785" s="83">
        <f t="shared" si="437"/>
        <v>6.2172489379008766E-15</v>
      </c>
      <c r="AW785" s="83">
        <f t="shared" si="437"/>
        <v>6.2172489379008766E-15</v>
      </c>
      <c r="AX785" s="83">
        <f t="shared" si="437"/>
        <v>6.2172489379008766E-15</v>
      </c>
      <c r="AY785" s="83">
        <f t="shared" si="437"/>
        <v>6.2172489379008766E-15</v>
      </c>
      <c r="AZ785" s="83">
        <f t="shared" si="437"/>
        <v>6.2172489379008766E-15</v>
      </c>
      <c r="BA785" s="83">
        <f t="shared" si="437"/>
        <v>6.2172489379008766E-15</v>
      </c>
      <c r="BB785" s="83">
        <f t="shared" si="437"/>
        <v>6.2172489379008766E-15</v>
      </c>
      <c r="BC785" s="83">
        <f t="shared" si="437"/>
        <v>6.2172489379008766E-15</v>
      </c>
      <c r="BD785" s="83">
        <f t="shared" si="437"/>
        <v>6.2172489379008766E-15</v>
      </c>
      <c r="BE785" s="83">
        <f t="shared" si="437"/>
        <v>6.2172489379008766E-15</v>
      </c>
      <c r="BF785" s="83">
        <f t="shared" si="437"/>
        <v>6.2172489379008766E-15</v>
      </c>
      <c r="BG785" s="83">
        <f t="shared" si="437"/>
        <v>6.2172489379008766E-15</v>
      </c>
      <c r="BH785" s="83">
        <f t="shared" si="437"/>
        <v>6.2172489379008766E-15</v>
      </c>
    </row>
    <row r="786" spans="1:61" x14ac:dyDescent="0.25">
      <c r="A786" s="194" t="s">
        <v>133</v>
      </c>
      <c r="B786" s="194"/>
      <c r="C786" s="61">
        <f>$C$97</f>
        <v>2</v>
      </c>
      <c r="D786" s="195"/>
      <c r="G786" s="83">
        <f t="shared" ref="G786:BH786" ca="1" si="438">SUM(OFFSET(G785,0,0,1,-MIN($C786,G$91+1)))/$C786</f>
        <v>33.481281897170007</v>
      </c>
      <c r="H786" s="83">
        <f t="shared" ca="1" si="438"/>
        <v>70.124418113648005</v>
      </c>
      <c r="I786" s="83">
        <f t="shared" ca="1" si="438"/>
        <v>72.657937680960003</v>
      </c>
      <c r="J786" s="83">
        <f t="shared" ca="1" si="438"/>
        <v>70.851803740679998</v>
      </c>
      <c r="K786" s="83">
        <f t="shared" ca="1" si="438"/>
        <v>68.491950394512003</v>
      </c>
      <c r="L786" s="83">
        <f t="shared" ca="1" si="438"/>
        <v>66.127842078743981</v>
      </c>
      <c r="M786" s="83">
        <f t="shared" ca="1" si="438"/>
        <v>63.763733762975988</v>
      </c>
      <c r="N786" s="83">
        <f t="shared" ca="1" si="438"/>
        <v>61.399625447207981</v>
      </c>
      <c r="O786" s="83">
        <f t="shared" ca="1" si="438"/>
        <v>59.035517131439988</v>
      </c>
      <c r="P786" s="83">
        <f t="shared" ca="1" si="438"/>
        <v>56.671408815671981</v>
      </c>
      <c r="Q786" s="83">
        <f t="shared" ca="1" si="438"/>
        <v>54.307300499903988</v>
      </c>
      <c r="R786" s="83">
        <f t="shared" ca="1" si="438"/>
        <v>51.943192184135981</v>
      </c>
      <c r="S786" s="83">
        <f t="shared" ca="1" si="438"/>
        <v>49.579083868367988</v>
      </c>
      <c r="T786" s="83">
        <f t="shared" ca="1" si="438"/>
        <v>47.214975552599981</v>
      </c>
      <c r="U786" s="83">
        <f t="shared" ca="1" si="438"/>
        <v>44.850867236831988</v>
      </c>
      <c r="V786" s="83">
        <f t="shared" ca="1" si="438"/>
        <v>42.486758921063981</v>
      </c>
      <c r="W786" s="83">
        <f t="shared" ca="1" si="438"/>
        <v>40.122650605295988</v>
      </c>
      <c r="X786" s="83">
        <f t="shared" ca="1" si="438"/>
        <v>37.758542289527981</v>
      </c>
      <c r="Y786" s="83">
        <f t="shared" ca="1" si="438"/>
        <v>35.394433973759988</v>
      </c>
      <c r="Z786" s="83">
        <f t="shared" ca="1" si="438"/>
        <v>33.03032565799198</v>
      </c>
      <c r="AA786" s="83">
        <f t="shared" ca="1" si="438"/>
        <v>30.666217342223984</v>
      </c>
      <c r="AB786" s="83">
        <f t="shared" ca="1" si="438"/>
        <v>28.302109026455984</v>
      </c>
      <c r="AC786" s="83">
        <f t="shared" ca="1" si="438"/>
        <v>25.938000710687984</v>
      </c>
      <c r="AD786" s="83">
        <f t="shared" ca="1" si="438"/>
        <v>23.573892394919984</v>
      </c>
      <c r="AE786" s="83">
        <f t="shared" ca="1" si="438"/>
        <v>21.209784079151984</v>
      </c>
      <c r="AF786" s="83">
        <f t="shared" ca="1" si="438"/>
        <v>18.845675763383984</v>
      </c>
      <c r="AG786" s="83">
        <f t="shared" ca="1" si="438"/>
        <v>16.481567447615983</v>
      </c>
      <c r="AH786" s="83">
        <f t="shared" ca="1" si="438"/>
        <v>14.117459131847983</v>
      </c>
      <c r="AI786" s="83">
        <f t="shared" ca="1" si="438"/>
        <v>11.753350816079983</v>
      </c>
      <c r="AJ786" s="83">
        <f t="shared" ca="1" si="438"/>
        <v>9.3892425003119833</v>
      </c>
      <c r="AK786" s="83">
        <f t="shared" ca="1" si="438"/>
        <v>7.0251341845439832</v>
      </c>
      <c r="AL786" s="83">
        <f t="shared" ca="1" si="438"/>
        <v>4.6610258687759831</v>
      </c>
      <c r="AM786" s="83">
        <f t="shared" ca="1" si="438"/>
        <v>2.2969175530079822</v>
      </c>
      <c r="AN786" s="83">
        <f t="shared" ca="1" si="438"/>
        <v>0.55743169756199418</v>
      </c>
      <c r="AO786" s="83">
        <f t="shared" ca="1" si="438"/>
        <v>6.2172489379008766E-15</v>
      </c>
      <c r="AP786" s="83">
        <f t="shared" ca="1" si="438"/>
        <v>6.2172489379008766E-15</v>
      </c>
      <c r="AQ786" s="83">
        <f t="shared" ca="1" si="438"/>
        <v>6.2172489379008766E-15</v>
      </c>
      <c r="AR786" s="83">
        <f t="shared" ca="1" si="438"/>
        <v>6.2172489379008766E-15</v>
      </c>
      <c r="AS786" s="83">
        <f t="shared" ca="1" si="438"/>
        <v>6.2172489379008766E-15</v>
      </c>
      <c r="AT786" s="83">
        <f t="shared" ca="1" si="438"/>
        <v>6.2172489379008766E-15</v>
      </c>
      <c r="AU786" s="83">
        <f t="shared" ca="1" si="438"/>
        <v>6.2172489379008766E-15</v>
      </c>
      <c r="AV786" s="83">
        <f t="shared" ca="1" si="438"/>
        <v>6.2172489379008766E-15</v>
      </c>
      <c r="AW786" s="83">
        <f t="shared" ca="1" si="438"/>
        <v>6.2172489379008766E-15</v>
      </c>
      <c r="AX786" s="83">
        <f t="shared" ca="1" si="438"/>
        <v>6.2172489379008766E-15</v>
      </c>
      <c r="AY786" s="83">
        <f t="shared" ca="1" si="438"/>
        <v>6.2172489379008766E-15</v>
      </c>
      <c r="AZ786" s="83">
        <f t="shared" ca="1" si="438"/>
        <v>6.2172489379008766E-15</v>
      </c>
      <c r="BA786" s="83">
        <f t="shared" ca="1" si="438"/>
        <v>6.2172489379008766E-15</v>
      </c>
      <c r="BB786" s="83">
        <f t="shared" ca="1" si="438"/>
        <v>6.2172489379008766E-15</v>
      </c>
      <c r="BC786" s="83">
        <f t="shared" ca="1" si="438"/>
        <v>6.2172489379008766E-15</v>
      </c>
      <c r="BD786" s="83">
        <f t="shared" ca="1" si="438"/>
        <v>6.2172489379008766E-15</v>
      </c>
      <c r="BE786" s="83">
        <f t="shared" ca="1" si="438"/>
        <v>6.2172489379008766E-15</v>
      </c>
      <c r="BF786" s="83">
        <f t="shared" ca="1" si="438"/>
        <v>6.2172489379008766E-15</v>
      </c>
      <c r="BG786" s="83">
        <f t="shared" ca="1" si="438"/>
        <v>6.2172489379008766E-15</v>
      </c>
      <c r="BH786" s="83">
        <f t="shared" ca="1" si="438"/>
        <v>6.2172489379008766E-15</v>
      </c>
    </row>
    <row r="787" spans="1:61" x14ac:dyDescent="0.25">
      <c r="A787" s="194" t="s">
        <v>140</v>
      </c>
      <c r="B787" s="194"/>
      <c r="C787" s="147">
        <f>$C$98</f>
        <v>0.46</v>
      </c>
      <c r="G787" s="83">
        <f t="shared" ref="G787:BG788" ca="1" si="439">G786*$C787</f>
        <v>15.401389672698203</v>
      </c>
      <c r="H787" s="83">
        <f t="shared" ca="1" si="439"/>
        <v>32.257232332278086</v>
      </c>
      <c r="I787" s="83">
        <f t="shared" ca="1" si="439"/>
        <v>33.422651333241603</v>
      </c>
      <c r="J787" s="83">
        <f t="shared" ca="1" si="439"/>
        <v>32.591829720712802</v>
      </c>
      <c r="K787" s="83">
        <f t="shared" ca="1" si="439"/>
        <v>31.506297181475524</v>
      </c>
      <c r="L787" s="83">
        <f t="shared" ca="1" si="439"/>
        <v>30.418807356222231</v>
      </c>
      <c r="M787" s="83">
        <f t="shared" ca="1" si="439"/>
        <v>29.331317530968956</v>
      </c>
      <c r="N787" s="83">
        <f t="shared" ca="1" si="439"/>
        <v>28.243827705715674</v>
      </c>
      <c r="O787" s="83">
        <f t="shared" ca="1" si="439"/>
        <v>27.156337880462395</v>
      </c>
      <c r="P787" s="83">
        <f t="shared" ca="1" si="439"/>
        <v>26.068848055209113</v>
      </c>
      <c r="Q787" s="83">
        <f t="shared" ca="1" si="439"/>
        <v>24.981358229955834</v>
      </c>
      <c r="R787" s="83">
        <f t="shared" ca="1" si="439"/>
        <v>23.893868404702552</v>
      </c>
      <c r="S787" s="83">
        <f t="shared" ca="1" si="439"/>
        <v>22.806378579449277</v>
      </c>
      <c r="T787" s="83">
        <f t="shared" ca="1" si="439"/>
        <v>21.718888754195991</v>
      </c>
      <c r="U787" s="83">
        <f t="shared" ca="1" si="439"/>
        <v>20.631398928942716</v>
      </c>
      <c r="V787" s="83">
        <f t="shared" ca="1" si="439"/>
        <v>19.543909103689433</v>
      </c>
      <c r="W787" s="83">
        <f t="shared" ca="1" si="439"/>
        <v>18.456419278436154</v>
      </c>
      <c r="X787" s="83">
        <f t="shared" ca="1" si="439"/>
        <v>17.368929453182872</v>
      </c>
      <c r="Y787" s="83">
        <f t="shared" ca="1" si="439"/>
        <v>16.281439627929593</v>
      </c>
      <c r="Z787" s="83">
        <f t="shared" ca="1" si="439"/>
        <v>15.193949802676311</v>
      </c>
      <c r="AA787" s="83">
        <f t="shared" ca="1" si="439"/>
        <v>14.106459977423032</v>
      </c>
      <c r="AB787" s="83">
        <f t="shared" ca="1" si="439"/>
        <v>13.018970152169754</v>
      </c>
      <c r="AC787" s="83">
        <f t="shared" ca="1" si="439"/>
        <v>11.931480326916473</v>
      </c>
      <c r="AD787" s="83">
        <f t="shared" ca="1" si="439"/>
        <v>10.843990501663193</v>
      </c>
      <c r="AE787" s="83">
        <f t="shared" ca="1" si="439"/>
        <v>9.756500676409912</v>
      </c>
      <c r="AF787" s="83">
        <f t="shared" ca="1" si="439"/>
        <v>8.6690108511566333</v>
      </c>
      <c r="AG787" s="83">
        <f t="shared" ca="1" si="439"/>
        <v>7.5815210259033528</v>
      </c>
      <c r="AH787" s="83">
        <f t="shared" ca="1" si="439"/>
        <v>6.4940312006500722</v>
      </c>
      <c r="AI787" s="83">
        <f t="shared" ca="1" si="439"/>
        <v>5.4065413753967926</v>
      </c>
      <c r="AJ787" s="83">
        <f t="shared" ca="1" si="439"/>
        <v>4.3190515501435121</v>
      </c>
      <c r="AK787" s="83">
        <f t="shared" ca="1" si="439"/>
        <v>3.2315617248902324</v>
      </c>
      <c r="AL787" s="83">
        <f t="shared" ca="1" si="439"/>
        <v>2.1440718996369523</v>
      </c>
      <c r="AM787" s="83">
        <f t="shared" ca="1" si="439"/>
        <v>1.0565820743836718</v>
      </c>
      <c r="AN787" s="83">
        <f t="shared" ca="1" si="439"/>
        <v>0.25641858087851732</v>
      </c>
      <c r="AO787" s="83">
        <f t="shared" ca="1" si="439"/>
        <v>2.8599345114344034E-15</v>
      </c>
      <c r="AP787" s="83">
        <f t="shared" ca="1" si="439"/>
        <v>2.8599345114344034E-15</v>
      </c>
      <c r="AQ787" s="83">
        <f t="shared" ca="1" si="439"/>
        <v>2.8599345114344034E-15</v>
      </c>
      <c r="AR787" s="83">
        <f t="shared" ca="1" si="439"/>
        <v>2.8599345114344034E-15</v>
      </c>
      <c r="AS787" s="83">
        <f t="shared" ca="1" si="439"/>
        <v>2.8599345114344034E-15</v>
      </c>
      <c r="AT787" s="83">
        <f t="shared" ca="1" si="439"/>
        <v>2.8599345114344034E-15</v>
      </c>
      <c r="AU787" s="83">
        <f t="shared" ca="1" si="439"/>
        <v>2.8599345114344034E-15</v>
      </c>
      <c r="AV787" s="83">
        <f t="shared" ca="1" si="439"/>
        <v>2.8599345114344034E-15</v>
      </c>
      <c r="AW787" s="83">
        <f t="shared" ca="1" si="439"/>
        <v>2.8599345114344034E-15</v>
      </c>
      <c r="AX787" s="83">
        <f t="shared" ca="1" si="439"/>
        <v>2.8599345114344034E-15</v>
      </c>
      <c r="AY787" s="83">
        <f t="shared" ca="1" si="439"/>
        <v>2.8599345114344034E-15</v>
      </c>
      <c r="AZ787" s="83">
        <f t="shared" ca="1" si="439"/>
        <v>2.8599345114344034E-15</v>
      </c>
      <c r="BA787" s="83">
        <f t="shared" ca="1" si="439"/>
        <v>2.8599345114344034E-15</v>
      </c>
      <c r="BB787" s="83">
        <f t="shared" ca="1" si="439"/>
        <v>2.8599345114344034E-15</v>
      </c>
      <c r="BC787" s="83">
        <f t="shared" ca="1" si="439"/>
        <v>2.8599345114344034E-15</v>
      </c>
      <c r="BD787" s="83">
        <f t="shared" ca="1" si="439"/>
        <v>2.8599345114344034E-15</v>
      </c>
      <c r="BE787" s="83">
        <f t="shared" ca="1" si="439"/>
        <v>2.8599345114344034E-15</v>
      </c>
      <c r="BF787" s="83">
        <f t="shared" ca="1" si="439"/>
        <v>2.8599345114344034E-15</v>
      </c>
      <c r="BG787" s="83">
        <f t="shared" ca="1" si="439"/>
        <v>2.8599345114344034E-15</v>
      </c>
      <c r="BH787" s="83">
        <f ca="1">BH786*$C787</f>
        <v>2.8599345114344034E-15</v>
      </c>
    </row>
    <row r="788" spans="1:61" x14ac:dyDescent="0.25">
      <c r="A788" s="194" t="s">
        <v>141</v>
      </c>
      <c r="B788" s="194"/>
      <c r="C788" s="147">
        <f>$C$99</f>
        <v>0.115</v>
      </c>
      <c r="G788" s="83">
        <f t="shared" ca="1" si="439"/>
        <v>1.7711598123602934</v>
      </c>
      <c r="H788" s="83">
        <f t="shared" ca="1" si="439"/>
        <v>3.7095817182119801</v>
      </c>
      <c r="I788" s="83">
        <f t="shared" ca="1" si="439"/>
        <v>3.8436049033227846</v>
      </c>
      <c r="J788" s="83">
        <f t="shared" ca="1" si="439"/>
        <v>3.7480604178819723</v>
      </c>
      <c r="K788" s="83">
        <f t="shared" ca="1" si="439"/>
        <v>3.6232241758696855</v>
      </c>
      <c r="L788" s="83">
        <f t="shared" ca="1" si="439"/>
        <v>3.4981628459655569</v>
      </c>
      <c r="M788" s="83">
        <f t="shared" ca="1" si="439"/>
        <v>3.3731015160614302</v>
      </c>
      <c r="N788" s="83">
        <f t="shared" ca="1" si="439"/>
        <v>3.2480401861573025</v>
      </c>
      <c r="O788" s="83">
        <f t="shared" ca="1" si="439"/>
        <v>3.1229788562531757</v>
      </c>
      <c r="P788" s="83">
        <f t="shared" ca="1" si="439"/>
        <v>2.9979175263490481</v>
      </c>
      <c r="Q788" s="83">
        <f t="shared" ca="1" si="439"/>
        <v>2.8728561964449209</v>
      </c>
      <c r="R788" s="83">
        <f t="shared" ca="1" si="439"/>
        <v>2.7477948665407936</v>
      </c>
      <c r="S788" s="83">
        <f t="shared" ca="1" si="439"/>
        <v>2.6227335366366669</v>
      </c>
      <c r="T788" s="83">
        <f t="shared" ca="1" si="439"/>
        <v>2.4976722067325392</v>
      </c>
      <c r="U788" s="83">
        <f t="shared" ca="1" si="439"/>
        <v>2.3726108768284124</v>
      </c>
      <c r="V788" s="83">
        <f t="shared" ca="1" si="439"/>
        <v>2.2475495469242848</v>
      </c>
      <c r="W788" s="83">
        <f t="shared" ca="1" si="439"/>
        <v>2.122488217020158</v>
      </c>
      <c r="X788" s="83">
        <f t="shared" ca="1" si="439"/>
        <v>1.9974268871160303</v>
      </c>
      <c r="Y788" s="83">
        <f t="shared" ca="1" si="439"/>
        <v>1.8723655572119033</v>
      </c>
      <c r="Z788" s="83">
        <f t="shared" ca="1" si="439"/>
        <v>1.7473042273077759</v>
      </c>
      <c r="AA788" s="83">
        <f t="shared" ca="1" si="439"/>
        <v>1.6222428974036487</v>
      </c>
      <c r="AB788" s="83">
        <f t="shared" ca="1" si="439"/>
        <v>1.4971815674995217</v>
      </c>
      <c r="AC788" s="83">
        <f t="shared" ca="1" si="439"/>
        <v>1.3721202375953945</v>
      </c>
      <c r="AD788" s="83">
        <f t="shared" ca="1" si="439"/>
        <v>1.2470589076912673</v>
      </c>
      <c r="AE788" s="83">
        <f t="shared" ca="1" si="439"/>
        <v>1.1219975777871398</v>
      </c>
      <c r="AF788" s="83">
        <f t="shared" ca="1" si="439"/>
        <v>0.99693624788301283</v>
      </c>
      <c r="AG788" s="83">
        <f t="shared" ca="1" si="439"/>
        <v>0.87187491797888561</v>
      </c>
      <c r="AH788" s="83">
        <f t="shared" ca="1" si="439"/>
        <v>0.74681358807475828</v>
      </c>
      <c r="AI788" s="83">
        <f t="shared" ca="1" si="439"/>
        <v>0.62175225817063118</v>
      </c>
      <c r="AJ788" s="83">
        <f t="shared" ca="1" si="439"/>
        <v>0.49669092826650391</v>
      </c>
      <c r="AK788" s="83">
        <f t="shared" ca="1" si="439"/>
        <v>0.37162959836237675</v>
      </c>
      <c r="AL788" s="83">
        <f t="shared" ca="1" si="439"/>
        <v>0.24656826845824953</v>
      </c>
      <c r="AM788" s="83">
        <f t="shared" ca="1" si="439"/>
        <v>0.12150693855412226</v>
      </c>
      <c r="AN788" s="83">
        <f t="shared" ca="1" si="439"/>
        <v>2.9488136801029494E-2</v>
      </c>
      <c r="AO788" s="83">
        <f t="shared" ca="1" si="439"/>
        <v>3.2889246881495639E-16</v>
      </c>
      <c r="AP788" s="83">
        <f t="shared" ca="1" si="439"/>
        <v>3.2889246881495639E-16</v>
      </c>
      <c r="AQ788" s="83">
        <f t="shared" ca="1" si="439"/>
        <v>3.2889246881495639E-16</v>
      </c>
      <c r="AR788" s="83">
        <f t="shared" ca="1" si="439"/>
        <v>3.2889246881495639E-16</v>
      </c>
      <c r="AS788" s="83">
        <f t="shared" ca="1" si="439"/>
        <v>3.2889246881495639E-16</v>
      </c>
      <c r="AT788" s="83">
        <f t="shared" ca="1" si="439"/>
        <v>3.2889246881495639E-16</v>
      </c>
      <c r="AU788" s="83">
        <f t="shared" ca="1" si="439"/>
        <v>3.2889246881495639E-16</v>
      </c>
      <c r="AV788" s="83">
        <f t="shared" ca="1" si="439"/>
        <v>3.2889246881495639E-16</v>
      </c>
      <c r="AW788" s="83">
        <f t="shared" ca="1" si="439"/>
        <v>3.2889246881495639E-16</v>
      </c>
      <c r="AX788" s="83">
        <f t="shared" ca="1" si="439"/>
        <v>3.2889246881495639E-16</v>
      </c>
      <c r="AY788" s="83">
        <f t="shared" ca="1" si="439"/>
        <v>3.2889246881495639E-16</v>
      </c>
      <c r="AZ788" s="83">
        <f t="shared" ca="1" si="439"/>
        <v>3.2889246881495639E-16</v>
      </c>
      <c r="BA788" s="83">
        <f t="shared" ca="1" si="439"/>
        <v>3.2889246881495639E-16</v>
      </c>
      <c r="BB788" s="83">
        <f t="shared" ca="1" si="439"/>
        <v>3.2889246881495639E-16</v>
      </c>
      <c r="BC788" s="83">
        <f t="shared" ca="1" si="439"/>
        <v>3.2889246881495639E-16</v>
      </c>
      <c r="BD788" s="83">
        <f t="shared" ca="1" si="439"/>
        <v>3.2889246881495639E-16</v>
      </c>
      <c r="BE788" s="83">
        <f t="shared" ca="1" si="439"/>
        <v>3.2889246881495639E-16</v>
      </c>
      <c r="BF788" s="83">
        <f t="shared" ca="1" si="439"/>
        <v>3.2889246881495639E-16</v>
      </c>
      <c r="BG788" s="83">
        <f t="shared" ca="1" si="439"/>
        <v>3.2889246881495639E-16</v>
      </c>
      <c r="BH788" s="83">
        <f ca="1">BH787*$C788</f>
        <v>3.2889246881495639E-16</v>
      </c>
    </row>
    <row r="791" spans="1:61" s="188" customFormat="1" ht="15.6" x14ac:dyDescent="0.3">
      <c r="A791" s="187" t="s">
        <v>143</v>
      </c>
      <c r="B791" s="187"/>
    </row>
    <row r="793" spans="1:61" ht="15.6" x14ac:dyDescent="0.3">
      <c r="A793" s="142" t="s">
        <v>144</v>
      </c>
      <c r="B793" s="142"/>
    </row>
    <row r="794" spans="1:61" x14ac:dyDescent="0.25">
      <c r="A794" s="83" t="s">
        <v>132</v>
      </c>
      <c r="G794" s="143"/>
      <c r="H794" s="143"/>
      <c r="I794" s="143"/>
      <c r="J794" s="143"/>
      <c r="K794" s="143"/>
      <c r="L794" s="143"/>
      <c r="M794" s="143"/>
      <c r="N794" s="143"/>
    </row>
    <row r="795" spans="1:61" x14ac:dyDescent="0.25">
      <c r="A795" s="83" t="s">
        <v>109</v>
      </c>
      <c r="D795" s="144">
        <f>SUM(G795:N795)</f>
        <v>124.20670659029997</v>
      </c>
      <c r="G795" s="144">
        <f>G810+G825+G840</f>
        <v>10.597579792499999</v>
      </c>
      <c r="H795" s="144">
        <f t="shared" ref="H795:N795" si="440">H810+H825+H840</f>
        <v>55.532032151399996</v>
      </c>
      <c r="I795" s="144">
        <f t="shared" si="440"/>
        <v>9.7888354464000003</v>
      </c>
      <c r="J795" s="144">
        <f t="shared" si="440"/>
        <v>24.959999999999997</v>
      </c>
      <c r="K795" s="144">
        <f t="shared" si="440"/>
        <v>17.5682592</v>
      </c>
      <c r="L795" s="144">
        <f t="shared" si="440"/>
        <v>2.88</v>
      </c>
      <c r="M795" s="144">
        <f t="shared" si="440"/>
        <v>2.88</v>
      </c>
      <c r="N795" s="144">
        <f t="shared" si="440"/>
        <v>0</v>
      </c>
    </row>
    <row r="796" spans="1:61" x14ac:dyDescent="0.25">
      <c r="A796" s="83" t="s">
        <v>110</v>
      </c>
      <c r="G796" s="144">
        <f t="shared" ref="G796:N796" si="441">+F796+G795</f>
        <v>10.597579792499999</v>
      </c>
      <c r="H796" s="144">
        <f t="shared" si="441"/>
        <v>66.129611943899988</v>
      </c>
      <c r="I796" s="144">
        <f t="shared" si="441"/>
        <v>75.918447390299988</v>
      </c>
      <c r="J796" s="144">
        <f t="shared" si="441"/>
        <v>100.87844739029998</v>
      </c>
      <c r="K796" s="144">
        <f t="shared" si="441"/>
        <v>118.44670659029998</v>
      </c>
      <c r="L796" s="144">
        <f t="shared" si="441"/>
        <v>121.32670659029998</v>
      </c>
      <c r="M796" s="144">
        <f t="shared" si="441"/>
        <v>124.20670659029997</v>
      </c>
      <c r="N796" s="144">
        <f t="shared" si="441"/>
        <v>124.20670659029997</v>
      </c>
    </row>
    <row r="798" spans="1:61" x14ac:dyDescent="0.25">
      <c r="A798" s="146" t="s">
        <v>111</v>
      </c>
      <c r="B798" s="146"/>
      <c r="G798" s="144">
        <f t="shared" ref="G798:BH798" si="442">F801</f>
        <v>0</v>
      </c>
      <c r="H798" s="144">
        <f t="shared" si="442"/>
        <v>10.279652398725</v>
      </c>
      <c r="I798" s="144">
        <f t="shared" si="442"/>
        <v>63.827796191807991</v>
      </c>
      <c r="J798" s="144">
        <f t="shared" si="442"/>
        <v>71.33907821649899</v>
      </c>
      <c r="K798" s="144">
        <f t="shared" si="442"/>
        <v>93.27272479478998</v>
      </c>
      <c r="L798" s="144">
        <f t="shared" si="442"/>
        <v>107.28758279708099</v>
      </c>
      <c r="M798" s="144">
        <f t="shared" si="442"/>
        <v>106.52778159937198</v>
      </c>
      <c r="N798" s="144">
        <f t="shared" si="442"/>
        <v>105.68158040166297</v>
      </c>
      <c r="O798" s="144">
        <f t="shared" si="442"/>
        <v>101.95537920395397</v>
      </c>
      <c r="P798" s="144">
        <f t="shared" si="442"/>
        <v>98.229178006244965</v>
      </c>
      <c r="Q798" s="144">
        <f t="shared" si="442"/>
        <v>94.502976808535962</v>
      </c>
      <c r="R798" s="144">
        <f t="shared" si="442"/>
        <v>90.776775610826959</v>
      </c>
      <c r="S798" s="144">
        <f t="shared" si="442"/>
        <v>87.050574413117957</v>
      </c>
      <c r="T798" s="144">
        <f t="shared" si="442"/>
        <v>83.324373215408954</v>
      </c>
      <c r="U798" s="144">
        <f t="shared" si="442"/>
        <v>79.598172017699952</v>
      </c>
      <c r="V798" s="144">
        <f t="shared" si="442"/>
        <v>75.871970819990949</v>
      </c>
      <c r="W798" s="144">
        <f t="shared" si="442"/>
        <v>72.145769622281946</v>
      </c>
      <c r="X798" s="144">
        <f t="shared" si="442"/>
        <v>68.419568424572944</v>
      </c>
      <c r="Y798" s="144">
        <f t="shared" si="442"/>
        <v>64.693367226863941</v>
      </c>
      <c r="Z798" s="144">
        <f t="shared" si="442"/>
        <v>60.967166029154939</v>
      </c>
      <c r="AA798" s="144">
        <f t="shared" si="442"/>
        <v>57.240964831445936</v>
      </c>
      <c r="AB798" s="144">
        <f t="shared" si="442"/>
        <v>53.514763633736933</v>
      </c>
      <c r="AC798" s="144">
        <f t="shared" si="442"/>
        <v>49.788562436027931</v>
      </c>
      <c r="AD798" s="144">
        <f t="shared" si="442"/>
        <v>46.062361238318928</v>
      </c>
      <c r="AE798" s="144">
        <f t="shared" si="442"/>
        <v>42.336160040609926</v>
      </c>
      <c r="AF798" s="144">
        <f t="shared" si="442"/>
        <v>38.609958842900923</v>
      </c>
      <c r="AG798" s="144">
        <f t="shared" si="442"/>
        <v>34.88375764519192</v>
      </c>
      <c r="AH798" s="144">
        <f t="shared" si="442"/>
        <v>31.157556447482921</v>
      </c>
      <c r="AI798" s="144">
        <f t="shared" si="442"/>
        <v>27.431355249773922</v>
      </c>
      <c r="AJ798" s="144">
        <f t="shared" si="442"/>
        <v>23.705154052064923</v>
      </c>
      <c r="AK798" s="144">
        <f t="shared" si="442"/>
        <v>19.978952854355924</v>
      </c>
      <c r="AL798" s="144">
        <f t="shared" si="442"/>
        <v>16.252751656646925</v>
      </c>
      <c r="AM798" s="144">
        <f t="shared" si="442"/>
        <v>12.526550458937926</v>
      </c>
      <c r="AN798" s="144">
        <f t="shared" si="442"/>
        <v>8.8003492612289271</v>
      </c>
      <c r="AO798" s="144">
        <f t="shared" si="442"/>
        <v>5.0741480635199272</v>
      </c>
      <c r="AP798" s="144">
        <f t="shared" si="442"/>
        <v>2.6874183608219271</v>
      </c>
      <c r="AQ798" s="144">
        <f t="shared" si="442"/>
        <v>1.1864370835379272</v>
      </c>
      <c r="AR798" s="144">
        <f t="shared" si="442"/>
        <v>-8.2822637637036678E-14</v>
      </c>
      <c r="AS798" s="144">
        <f t="shared" si="442"/>
        <v>-8.2822637637036678E-14</v>
      </c>
      <c r="AT798" s="144">
        <f t="shared" si="442"/>
        <v>-8.2822637637036678E-14</v>
      </c>
      <c r="AU798" s="144">
        <f t="shared" si="442"/>
        <v>-8.2822637637036678E-14</v>
      </c>
      <c r="AV798" s="144">
        <f t="shared" si="442"/>
        <v>-8.2822637637036678E-14</v>
      </c>
      <c r="AW798" s="144">
        <f t="shared" si="442"/>
        <v>-8.2822637637036678E-14</v>
      </c>
      <c r="AX798" s="144">
        <f t="shared" si="442"/>
        <v>-8.2822637637036678E-14</v>
      </c>
      <c r="AY798" s="144">
        <f t="shared" si="442"/>
        <v>-8.2822637637036678E-14</v>
      </c>
      <c r="AZ798" s="144">
        <f t="shared" si="442"/>
        <v>-8.2822637637036678E-14</v>
      </c>
      <c r="BA798" s="144">
        <f t="shared" si="442"/>
        <v>-8.2822637637036678E-14</v>
      </c>
      <c r="BB798" s="144">
        <f t="shared" si="442"/>
        <v>-8.2822637637036678E-14</v>
      </c>
      <c r="BC798" s="144">
        <f t="shared" si="442"/>
        <v>-8.2822637637036678E-14</v>
      </c>
      <c r="BD798" s="144">
        <f t="shared" si="442"/>
        <v>-8.2822637637036678E-14</v>
      </c>
      <c r="BE798" s="144">
        <f t="shared" si="442"/>
        <v>-8.2822637637036678E-14</v>
      </c>
      <c r="BF798" s="144">
        <f t="shared" si="442"/>
        <v>-8.2822637637036678E-14</v>
      </c>
      <c r="BG798" s="144">
        <f t="shared" si="442"/>
        <v>-8.2822637637036678E-14</v>
      </c>
      <c r="BH798" s="144">
        <f t="shared" si="442"/>
        <v>-8.2822637637036678E-14</v>
      </c>
      <c r="BI798" s="144"/>
    </row>
    <row r="799" spans="1:61" ht="12" customHeight="1" x14ac:dyDescent="0.25">
      <c r="A799" s="146" t="s">
        <v>112</v>
      </c>
      <c r="B799" s="146"/>
      <c r="D799" s="144">
        <f>SUM(G799:N799)</f>
        <v>124.20670659029997</v>
      </c>
      <c r="E799" s="144"/>
      <c r="F799" s="144"/>
      <c r="G799" s="144">
        <f>G795</f>
        <v>10.597579792499999</v>
      </c>
      <c r="H799" s="144">
        <f>H795</f>
        <v>55.532032151399996</v>
      </c>
      <c r="I799" s="144">
        <f>I795</f>
        <v>9.7888354464000003</v>
      </c>
      <c r="J799" s="144">
        <f t="shared" ref="J799:BH799" si="443">J795</f>
        <v>24.959999999999997</v>
      </c>
      <c r="K799" s="144">
        <f t="shared" si="443"/>
        <v>17.5682592</v>
      </c>
      <c r="L799" s="144">
        <f t="shared" si="443"/>
        <v>2.88</v>
      </c>
      <c r="M799" s="144">
        <f t="shared" si="443"/>
        <v>2.88</v>
      </c>
      <c r="N799" s="144">
        <f t="shared" si="443"/>
        <v>0</v>
      </c>
      <c r="O799" s="144">
        <f t="shared" si="443"/>
        <v>0</v>
      </c>
      <c r="P799" s="144">
        <f t="shared" si="443"/>
        <v>0</v>
      </c>
      <c r="Q799" s="144">
        <f t="shared" si="443"/>
        <v>0</v>
      </c>
      <c r="R799" s="144">
        <f t="shared" si="443"/>
        <v>0</v>
      </c>
      <c r="S799" s="144">
        <f t="shared" si="443"/>
        <v>0</v>
      </c>
      <c r="T799" s="144">
        <f t="shared" si="443"/>
        <v>0</v>
      </c>
      <c r="U799" s="144">
        <f t="shared" si="443"/>
        <v>0</v>
      </c>
      <c r="V799" s="144">
        <f t="shared" si="443"/>
        <v>0</v>
      </c>
      <c r="W799" s="144">
        <f t="shared" si="443"/>
        <v>0</v>
      </c>
      <c r="X799" s="144">
        <f t="shared" si="443"/>
        <v>0</v>
      </c>
      <c r="Y799" s="144">
        <f t="shared" si="443"/>
        <v>0</v>
      </c>
      <c r="Z799" s="144">
        <f t="shared" si="443"/>
        <v>0</v>
      </c>
      <c r="AA799" s="144">
        <f t="shared" si="443"/>
        <v>0</v>
      </c>
      <c r="AB799" s="144">
        <f t="shared" si="443"/>
        <v>0</v>
      </c>
      <c r="AC799" s="144">
        <f t="shared" si="443"/>
        <v>0</v>
      </c>
      <c r="AD799" s="144">
        <f t="shared" si="443"/>
        <v>0</v>
      </c>
      <c r="AE799" s="144">
        <f t="shared" si="443"/>
        <v>0</v>
      </c>
      <c r="AF799" s="144">
        <f t="shared" si="443"/>
        <v>0</v>
      </c>
      <c r="AG799" s="144">
        <f t="shared" si="443"/>
        <v>0</v>
      </c>
      <c r="AH799" s="144">
        <f t="shared" si="443"/>
        <v>0</v>
      </c>
      <c r="AI799" s="144">
        <f t="shared" si="443"/>
        <v>0</v>
      </c>
      <c r="AJ799" s="144">
        <f t="shared" si="443"/>
        <v>0</v>
      </c>
      <c r="AK799" s="144">
        <f t="shared" si="443"/>
        <v>0</v>
      </c>
      <c r="AL799" s="144">
        <f t="shared" si="443"/>
        <v>0</v>
      </c>
      <c r="AM799" s="144">
        <f t="shared" si="443"/>
        <v>0</v>
      </c>
      <c r="AN799" s="144">
        <f t="shared" si="443"/>
        <v>0</v>
      </c>
      <c r="AO799" s="144">
        <f t="shared" si="443"/>
        <v>0</v>
      </c>
      <c r="AP799" s="144">
        <f t="shared" si="443"/>
        <v>0</v>
      </c>
      <c r="AQ799" s="144">
        <f t="shared" si="443"/>
        <v>0</v>
      </c>
      <c r="AR799" s="144">
        <f t="shared" si="443"/>
        <v>0</v>
      </c>
      <c r="AS799" s="144">
        <f t="shared" si="443"/>
        <v>0</v>
      </c>
      <c r="AT799" s="144">
        <f t="shared" si="443"/>
        <v>0</v>
      </c>
      <c r="AU799" s="144">
        <f t="shared" si="443"/>
        <v>0</v>
      </c>
      <c r="AV799" s="144">
        <f t="shared" si="443"/>
        <v>0</v>
      </c>
      <c r="AW799" s="144">
        <f t="shared" si="443"/>
        <v>0</v>
      </c>
      <c r="AX799" s="144">
        <f t="shared" si="443"/>
        <v>0</v>
      </c>
      <c r="AY799" s="144">
        <f t="shared" si="443"/>
        <v>0</v>
      </c>
      <c r="AZ799" s="144">
        <f t="shared" si="443"/>
        <v>0</v>
      </c>
      <c r="BA799" s="144">
        <f t="shared" si="443"/>
        <v>0</v>
      </c>
      <c r="BB799" s="144">
        <f t="shared" si="443"/>
        <v>0</v>
      </c>
      <c r="BC799" s="144">
        <f t="shared" si="443"/>
        <v>0</v>
      </c>
      <c r="BD799" s="144">
        <f t="shared" si="443"/>
        <v>0</v>
      </c>
      <c r="BE799" s="144">
        <f t="shared" si="443"/>
        <v>0</v>
      </c>
      <c r="BF799" s="144">
        <f t="shared" si="443"/>
        <v>0</v>
      </c>
      <c r="BG799" s="144">
        <f t="shared" si="443"/>
        <v>0</v>
      </c>
      <c r="BH799" s="144">
        <f t="shared" si="443"/>
        <v>0</v>
      </c>
      <c r="BI799" s="144"/>
    </row>
    <row r="800" spans="1:61" x14ac:dyDescent="0.25">
      <c r="A800" s="146" t="s">
        <v>113</v>
      </c>
      <c r="B800" s="146"/>
      <c r="C800" s="147"/>
      <c r="D800" s="144">
        <f>SUM(G800:BH800)</f>
        <v>-124.20670659030007</v>
      </c>
      <c r="G800" s="144">
        <f>G815+G830+G845</f>
        <v>-0.31792739377500001</v>
      </c>
      <c r="H800" s="144">
        <f t="shared" ref="H800:BH800" si="444">H815+H830+H845</f>
        <v>-1.9838883583169997</v>
      </c>
      <c r="I800" s="144">
        <f t="shared" si="444"/>
        <v>-2.2775534217089999</v>
      </c>
      <c r="J800" s="144">
        <f t="shared" si="444"/>
        <v>-3.026353421709</v>
      </c>
      <c r="K800" s="144">
        <f t="shared" si="444"/>
        <v>-3.5534011977089999</v>
      </c>
      <c r="L800" s="144">
        <f t="shared" si="444"/>
        <v>-3.6398011977090001</v>
      </c>
      <c r="M800" s="144">
        <f t="shared" si="444"/>
        <v>-3.7262011977089999</v>
      </c>
      <c r="N800" s="144">
        <f t="shared" si="444"/>
        <v>-3.7262011977089999</v>
      </c>
      <c r="O800" s="144">
        <f t="shared" si="444"/>
        <v>-3.7262011977089999</v>
      </c>
      <c r="P800" s="144">
        <f t="shared" si="444"/>
        <v>-3.7262011977089999</v>
      </c>
      <c r="Q800" s="144">
        <f t="shared" si="444"/>
        <v>-3.7262011977089999</v>
      </c>
      <c r="R800" s="144">
        <f t="shared" si="444"/>
        <v>-3.7262011977089999</v>
      </c>
      <c r="S800" s="144">
        <f t="shared" si="444"/>
        <v>-3.7262011977089999</v>
      </c>
      <c r="T800" s="144">
        <f t="shared" si="444"/>
        <v>-3.7262011977089999</v>
      </c>
      <c r="U800" s="144">
        <f t="shared" si="444"/>
        <v>-3.7262011977089999</v>
      </c>
      <c r="V800" s="144">
        <f t="shared" si="444"/>
        <v>-3.7262011977089999</v>
      </c>
      <c r="W800" s="144">
        <f t="shared" si="444"/>
        <v>-3.7262011977089999</v>
      </c>
      <c r="X800" s="144">
        <f t="shared" si="444"/>
        <v>-3.7262011977089999</v>
      </c>
      <c r="Y800" s="144">
        <f t="shared" si="444"/>
        <v>-3.7262011977089999</v>
      </c>
      <c r="Z800" s="144">
        <f t="shared" si="444"/>
        <v>-3.7262011977089999</v>
      </c>
      <c r="AA800" s="144">
        <f t="shared" si="444"/>
        <v>-3.7262011977089999</v>
      </c>
      <c r="AB800" s="144">
        <f t="shared" si="444"/>
        <v>-3.7262011977089999</v>
      </c>
      <c r="AC800" s="144">
        <f t="shared" si="444"/>
        <v>-3.7262011977089999</v>
      </c>
      <c r="AD800" s="144">
        <f t="shared" si="444"/>
        <v>-3.7262011977089999</v>
      </c>
      <c r="AE800" s="144">
        <f t="shared" si="444"/>
        <v>-3.7262011977089999</v>
      </c>
      <c r="AF800" s="144">
        <f t="shared" si="444"/>
        <v>-3.7262011977089999</v>
      </c>
      <c r="AG800" s="144">
        <f t="shared" si="444"/>
        <v>-3.7262011977089999</v>
      </c>
      <c r="AH800" s="144">
        <f t="shared" si="444"/>
        <v>-3.7262011977089999</v>
      </c>
      <c r="AI800" s="144">
        <f t="shared" si="444"/>
        <v>-3.7262011977089999</v>
      </c>
      <c r="AJ800" s="144">
        <f t="shared" si="444"/>
        <v>-3.7262011977089999</v>
      </c>
      <c r="AK800" s="144">
        <f t="shared" si="444"/>
        <v>-3.7262011977089999</v>
      </c>
      <c r="AL800" s="144">
        <f t="shared" si="444"/>
        <v>-3.7262011977089999</v>
      </c>
      <c r="AM800" s="144">
        <f t="shared" si="444"/>
        <v>-3.7262011977089999</v>
      </c>
      <c r="AN800" s="144">
        <f t="shared" si="444"/>
        <v>-3.7262011977089999</v>
      </c>
      <c r="AO800" s="144">
        <f t="shared" si="444"/>
        <v>-2.3867297026980001</v>
      </c>
      <c r="AP800" s="144">
        <f t="shared" si="444"/>
        <v>-1.5009812772839999</v>
      </c>
      <c r="AQ800" s="144">
        <f t="shared" si="444"/>
        <v>-1.18643708353801</v>
      </c>
      <c r="AR800" s="144">
        <f t="shared" si="444"/>
        <v>0</v>
      </c>
      <c r="AS800" s="144">
        <f t="shared" si="444"/>
        <v>0</v>
      </c>
      <c r="AT800" s="144">
        <f t="shared" si="444"/>
        <v>0</v>
      </c>
      <c r="AU800" s="144">
        <f t="shared" si="444"/>
        <v>0</v>
      </c>
      <c r="AV800" s="144">
        <f t="shared" si="444"/>
        <v>0</v>
      </c>
      <c r="AW800" s="144">
        <f t="shared" si="444"/>
        <v>0</v>
      </c>
      <c r="AX800" s="144">
        <f t="shared" si="444"/>
        <v>0</v>
      </c>
      <c r="AY800" s="144">
        <f t="shared" si="444"/>
        <v>0</v>
      </c>
      <c r="AZ800" s="144">
        <f t="shared" si="444"/>
        <v>0</v>
      </c>
      <c r="BA800" s="144">
        <f t="shared" si="444"/>
        <v>0</v>
      </c>
      <c r="BB800" s="144">
        <f t="shared" si="444"/>
        <v>0</v>
      </c>
      <c r="BC800" s="144">
        <f t="shared" si="444"/>
        <v>0</v>
      </c>
      <c r="BD800" s="144">
        <f t="shared" si="444"/>
        <v>0</v>
      </c>
      <c r="BE800" s="144">
        <f t="shared" si="444"/>
        <v>0</v>
      </c>
      <c r="BF800" s="144">
        <f t="shared" si="444"/>
        <v>0</v>
      </c>
      <c r="BG800" s="144">
        <f t="shared" si="444"/>
        <v>0</v>
      </c>
      <c r="BH800" s="144">
        <f t="shared" si="444"/>
        <v>0</v>
      </c>
      <c r="BI800" s="144"/>
    </row>
    <row r="801" spans="1:61" x14ac:dyDescent="0.25">
      <c r="A801" s="148" t="s">
        <v>114</v>
      </c>
      <c r="B801" s="148"/>
      <c r="D801" s="92">
        <f>SUM(D798:D800)</f>
        <v>0</v>
      </c>
      <c r="G801" s="92">
        <f>SUM(G798:G800)</f>
        <v>10.279652398725</v>
      </c>
      <c r="H801" s="92">
        <f>SUM(H798:H800)</f>
        <v>63.827796191807991</v>
      </c>
      <c r="I801" s="92">
        <f>SUM(I798:I800)</f>
        <v>71.33907821649899</v>
      </c>
      <c r="J801" s="92">
        <f t="shared" ref="J801:BH801" si="445">SUM(J798:J800)</f>
        <v>93.27272479478998</v>
      </c>
      <c r="K801" s="92">
        <f t="shared" si="445"/>
        <v>107.28758279708099</v>
      </c>
      <c r="L801" s="92">
        <f t="shared" si="445"/>
        <v>106.52778159937198</v>
      </c>
      <c r="M801" s="92">
        <f t="shared" si="445"/>
        <v>105.68158040166297</v>
      </c>
      <c r="N801" s="92">
        <f t="shared" si="445"/>
        <v>101.95537920395397</v>
      </c>
      <c r="O801" s="92">
        <f t="shared" si="445"/>
        <v>98.229178006244965</v>
      </c>
      <c r="P801" s="92">
        <f t="shared" si="445"/>
        <v>94.502976808535962</v>
      </c>
      <c r="Q801" s="92">
        <f t="shared" si="445"/>
        <v>90.776775610826959</v>
      </c>
      <c r="R801" s="92">
        <f t="shared" si="445"/>
        <v>87.050574413117957</v>
      </c>
      <c r="S801" s="92">
        <f t="shared" si="445"/>
        <v>83.324373215408954</v>
      </c>
      <c r="T801" s="92">
        <f t="shared" si="445"/>
        <v>79.598172017699952</v>
      </c>
      <c r="U801" s="92">
        <f t="shared" si="445"/>
        <v>75.871970819990949</v>
      </c>
      <c r="V801" s="92">
        <f t="shared" si="445"/>
        <v>72.145769622281946</v>
      </c>
      <c r="W801" s="92">
        <f t="shared" si="445"/>
        <v>68.419568424572944</v>
      </c>
      <c r="X801" s="92">
        <f t="shared" si="445"/>
        <v>64.693367226863941</v>
      </c>
      <c r="Y801" s="92">
        <f t="shared" si="445"/>
        <v>60.967166029154939</v>
      </c>
      <c r="Z801" s="92">
        <f t="shared" si="445"/>
        <v>57.240964831445936</v>
      </c>
      <c r="AA801" s="92">
        <f t="shared" si="445"/>
        <v>53.514763633736933</v>
      </c>
      <c r="AB801" s="92">
        <f t="shared" si="445"/>
        <v>49.788562436027931</v>
      </c>
      <c r="AC801" s="92">
        <f t="shared" si="445"/>
        <v>46.062361238318928</v>
      </c>
      <c r="AD801" s="92">
        <f t="shared" si="445"/>
        <v>42.336160040609926</v>
      </c>
      <c r="AE801" s="92">
        <f t="shared" si="445"/>
        <v>38.609958842900923</v>
      </c>
      <c r="AF801" s="92">
        <f t="shared" si="445"/>
        <v>34.88375764519192</v>
      </c>
      <c r="AG801" s="92">
        <f t="shared" si="445"/>
        <v>31.157556447482921</v>
      </c>
      <c r="AH801" s="92">
        <f t="shared" si="445"/>
        <v>27.431355249773922</v>
      </c>
      <c r="AI801" s="92">
        <f t="shared" si="445"/>
        <v>23.705154052064923</v>
      </c>
      <c r="AJ801" s="92">
        <f t="shared" si="445"/>
        <v>19.978952854355924</v>
      </c>
      <c r="AK801" s="92">
        <f t="shared" si="445"/>
        <v>16.252751656646925</v>
      </c>
      <c r="AL801" s="92">
        <f t="shared" si="445"/>
        <v>12.526550458937926</v>
      </c>
      <c r="AM801" s="92">
        <f t="shared" si="445"/>
        <v>8.8003492612289271</v>
      </c>
      <c r="AN801" s="92">
        <f t="shared" si="445"/>
        <v>5.0741480635199272</v>
      </c>
      <c r="AO801" s="92">
        <f t="shared" si="445"/>
        <v>2.6874183608219271</v>
      </c>
      <c r="AP801" s="92">
        <f t="shared" si="445"/>
        <v>1.1864370835379272</v>
      </c>
      <c r="AQ801" s="92">
        <f t="shared" si="445"/>
        <v>-8.2822637637036678E-14</v>
      </c>
      <c r="AR801" s="92">
        <f t="shared" si="445"/>
        <v>-8.2822637637036678E-14</v>
      </c>
      <c r="AS801" s="92">
        <f t="shared" si="445"/>
        <v>-8.2822637637036678E-14</v>
      </c>
      <c r="AT801" s="92">
        <f t="shared" si="445"/>
        <v>-8.2822637637036678E-14</v>
      </c>
      <c r="AU801" s="92">
        <f t="shared" si="445"/>
        <v>-8.2822637637036678E-14</v>
      </c>
      <c r="AV801" s="92">
        <f t="shared" si="445"/>
        <v>-8.2822637637036678E-14</v>
      </c>
      <c r="AW801" s="92">
        <f t="shared" si="445"/>
        <v>-8.2822637637036678E-14</v>
      </c>
      <c r="AX801" s="92">
        <f t="shared" si="445"/>
        <v>-8.2822637637036678E-14</v>
      </c>
      <c r="AY801" s="92">
        <f t="shared" si="445"/>
        <v>-8.2822637637036678E-14</v>
      </c>
      <c r="AZ801" s="92">
        <f t="shared" si="445"/>
        <v>-8.2822637637036678E-14</v>
      </c>
      <c r="BA801" s="92">
        <f t="shared" si="445"/>
        <v>-8.2822637637036678E-14</v>
      </c>
      <c r="BB801" s="92">
        <f t="shared" si="445"/>
        <v>-8.2822637637036678E-14</v>
      </c>
      <c r="BC801" s="92">
        <f t="shared" si="445"/>
        <v>-8.2822637637036678E-14</v>
      </c>
      <c r="BD801" s="92">
        <f t="shared" si="445"/>
        <v>-8.2822637637036678E-14</v>
      </c>
      <c r="BE801" s="92">
        <f t="shared" si="445"/>
        <v>-8.2822637637036678E-14</v>
      </c>
      <c r="BF801" s="92">
        <f t="shared" si="445"/>
        <v>-8.2822637637036678E-14</v>
      </c>
      <c r="BG801" s="92">
        <f t="shared" si="445"/>
        <v>-8.2822637637036678E-14</v>
      </c>
      <c r="BH801" s="92">
        <f t="shared" si="445"/>
        <v>-8.2822637637036678E-14</v>
      </c>
    </row>
    <row r="803" spans="1:61" x14ac:dyDescent="0.25">
      <c r="A803" s="83" t="s">
        <v>115</v>
      </c>
      <c r="G803" s="83">
        <f>G801</f>
        <v>10.279652398725</v>
      </c>
      <c r="H803" s="83">
        <f>H801</f>
        <v>63.827796191807991</v>
      </c>
      <c r="I803" s="83">
        <f>I801</f>
        <v>71.33907821649899</v>
      </c>
      <c r="J803" s="83">
        <f>J801</f>
        <v>93.27272479478998</v>
      </c>
      <c r="K803" s="83">
        <f t="shared" ref="K803:BH803" si="446">K801</f>
        <v>107.28758279708099</v>
      </c>
      <c r="L803" s="83">
        <f t="shared" si="446"/>
        <v>106.52778159937198</v>
      </c>
      <c r="M803" s="83">
        <f t="shared" si="446"/>
        <v>105.68158040166297</v>
      </c>
      <c r="N803" s="83">
        <f t="shared" si="446"/>
        <v>101.95537920395397</v>
      </c>
      <c r="O803" s="83">
        <f t="shared" si="446"/>
        <v>98.229178006244965</v>
      </c>
      <c r="P803" s="83">
        <f t="shared" si="446"/>
        <v>94.502976808535962</v>
      </c>
      <c r="Q803" s="83">
        <f t="shared" si="446"/>
        <v>90.776775610826959</v>
      </c>
      <c r="R803" s="83">
        <f t="shared" si="446"/>
        <v>87.050574413117957</v>
      </c>
      <c r="S803" s="83">
        <f t="shared" si="446"/>
        <v>83.324373215408954</v>
      </c>
      <c r="T803" s="83">
        <f t="shared" si="446"/>
        <v>79.598172017699952</v>
      </c>
      <c r="U803" s="83">
        <f t="shared" si="446"/>
        <v>75.871970819990949</v>
      </c>
      <c r="V803" s="83">
        <f t="shared" si="446"/>
        <v>72.145769622281946</v>
      </c>
      <c r="W803" s="83">
        <f t="shared" si="446"/>
        <v>68.419568424572944</v>
      </c>
      <c r="X803" s="83">
        <f t="shared" si="446"/>
        <v>64.693367226863941</v>
      </c>
      <c r="Y803" s="83">
        <f t="shared" si="446"/>
        <v>60.967166029154939</v>
      </c>
      <c r="Z803" s="83">
        <f t="shared" si="446"/>
        <v>57.240964831445936</v>
      </c>
      <c r="AA803" s="83">
        <f t="shared" si="446"/>
        <v>53.514763633736933</v>
      </c>
      <c r="AB803" s="83">
        <f t="shared" si="446"/>
        <v>49.788562436027931</v>
      </c>
      <c r="AC803" s="83">
        <f t="shared" si="446"/>
        <v>46.062361238318928</v>
      </c>
      <c r="AD803" s="83">
        <f t="shared" si="446"/>
        <v>42.336160040609926</v>
      </c>
      <c r="AE803" s="83">
        <f t="shared" si="446"/>
        <v>38.609958842900923</v>
      </c>
      <c r="AF803" s="83">
        <f t="shared" si="446"/>
        <v>34.88375764519192</v>
      </c>
      <c r="AG803" s="83">
        <f t="shared" si="446"/>
        <v>31.157556447482921</v>
      </c>
      <c r="AH803" s="83">
        <f t="shared" si="446"/>
        <v>27.431355249773922</v>
      </c>
      <c r="AI803" s="83">
        <f t="shared" si="446"/>
        <v>23.705154052064923</v>
      </c>
      <c r="AJ803" s="83">
        <f t="shared" si="446"/>
        <v>19.978952854355924</v>
      </c>
      <c r="AK803" s="83">
        <f t="shared" si="446"/>
        <v>16.252751656646925</v>
      </c>
      <c r="AL803" s="83">
        <f t="shared" si="446"/>
        <v>12.526550458937926</v>
      </c>
      <c r="AM803" s="83">
        <f t="shared" si="446"/>
        <v>8.8003492612289271</v>
      </c>
      <c r="AN803" s="83">
        <f t="shared" si="446"/>
        <v>5.0741480635199272</v>
      </c>
      <c r="AO803" s="83">
        <f t="shared" si="446"/>
        <v>2.6874183608219271</v>
      </c>
      <c r="AP803" s="83">
        <f t="shared" si="446"/>
        <v>1.1864370835379272</v>
      </c>
      <c r="AQ803" s="83">
        <f t="shared" si="446"/>
        <v>-8.2822637637036678E-14</v>
      </c>
      <c r="AR803" s="83">
        <f t="shared" si="446"/>
        <v>-8.2822637637036678E-14</v>
      </c>
      <c r="AS803" s="83">
        <f t="shared" si="446"/>
        <v>-8.2822637637036678E-14</v>
      </c>
      <c r="AT803" s="83">
        <f t="shared" si="446"/>
        <v>-8.2822637637036678E-14</v>
      </c>
      <c r="AU803" s="83">
        <f t="shared" si="446"/>
        <v>-8.2822637637036678E-14</v>
      </c>
      <c r="AV803" s="83">
        <f t="shared" si="446"/>
        <v>-8.2822637637036678E-14</v>
      </c>
      <c r="AW803" s="83">
        <f t="shared" si="446"/>
        <v>-8.2822637637036678E-14</v>
      </c>
      <c r="AX803" s="83">
        <f t="shared" si="446"/>
        <v>-8.2822637637036678E-14</v>
      </c>
      <c r="AY803" s="83">
        <f t="shared" si="446"/>
        <v>-8.2822637637036678E-14</v>
      </c>
      <c r="AZ803" s="83">
        <f t="shared" si="446"/>
        <v>-8.2822637637036678E-14</v>
      </c>
      <c r="BA803" s="83">
        <f t="shared" si="446"/>
        <v>-8.2822637637036678E-14</v>
      </c>
      <c r="BB803" s="83">
        <f t="shared" si="446"/>
        <v>-8.2822637637036678E-14</v>
      </c>
      <c r="BC803" s="83">
        <f t="shared" si="446"/>
        <v>-8.2822637637036678E-14</v>
      </c>
      <c r="BD803" s="83">
        <f t="shared" si="446"/>
        <v>-8.2822637637036678E-14</v>
      </c>
      <c r="BE803" s="83">
        <f t="shared" si="446"/>
        <v>-8.2822637637036678E-14</v>
      </c>
      <c r="BF803" s="83">
        <f t="shared" si="446"/>
        <v>-8.2822637637036678E-14</v>
      </c>
      <c r="BG803" s="83">
        <f t="shared" si="446"/>
        <v>-8.2822637637036678E-14</v>
      </c>
      <c r="BH803" s="83">
        <f t="shared" si="446"/>
        <v>-8.2822637637036678E-14</v>
      </c>
    </row>
    <row r="804" spans="1:61" x14ac:dyDescent="0.25">
      <c r="A804" s="149" t="s">
        <v>133</v>
      </c>
      <c r="B804" s="149"/>
      <c r="C804" s="61">
        <f>$C$97</f>
        <v>2</v>
      </c>
      <c r="D804" s="149"/>
      <c r="G804" s="83">
        <f t="shared" ref="G804:BH804" ca="1" si="447">SUM(OFFSET(G803,0,0,1,-MIN($C804,G$91+1)))/$C804</f>
        <v>5.1398261993625001</v>
      </c>
      <c r="H804" s="83">
        <f t="shared" ca="1" si="447"/>
        <v>37.053724295266498</v>
      </c>
      <c r="I804" s="83">
        <f t="shared" ca="1" si="447"/>
        <v>67.583437204153483</v>
      </c>
      <c r="J804" s="83">
        <f t="shared" ca="1" si="447"/>
        <v>82.305901505644485</v>
      </c>
      <c r="K804" s="83">
        <f t="shared" ca="1" si="447"/>
        <v>100.28015379593549</v>
      </c>
      <c r="L804" s="83">
        <f t="shared" ca="1" si="447"/>
        <v>106.90768219822648</v>
      </c>
      <c r="M804" s="83">
        <f t="shared" ca="1" si="447"/>
        <v>106.10468100051747</v>
      </c>
      <c r="N804" s="83">
        <f t="shared" ca="1" si="447"/>
        <v>103.81847980280847</v>
      </c>
      <c r="O804" s="83">
        <f t="shared" ca="1" si="447"/>
        <v>100.09227860509947</v>
      </c>
      <c r="P804" s="83">
        <f t="shared" ca="1" si="447"/>
        <v>96.366077407390463</v>
      </c>
      <c r="Q804" s="83">
        <f t="shared" ca="1" si="447"/>
        <v>92.639876209681461</v>
      </c>
      <c r="R804" s="83">
        <f t="shared" ca="1" si="447"/>
        <v>88.913675011972458</v>
      </c>
      <c r="S804" s="83">
        <f t="shared" ca="1" si="447"/>
        <v>85.187473814263456</v>
      </c>
      <c r="T804" s="83">
        <f t="shared" ca="1" si="447"/>
        <v>81.461272616554453</v>
      </c>
      <c r="U804" s="83">
        <f t="shared" ca="1" si="447"/>
        <v>77.73507141884545</v>
      </c>
      <c r="V804" s="83">
        <f t="shared" ca="1" si="447"/>
        <v>74.008870221136448</v>
      </c>
      <c r="W804" s="83">
        <f t="shared" ca="1" si="447"/>
        <v>70.282669023427445</v>
      </c>
      <c r="X804" s="83">
        <f t="shared" ca="1" si="447"/>
        <v>66.556467825718443</v>
      </c>
      <c r="Y804" s="83">
        <f t="shared" ca="1" si="447"/>
        <v>62.83026662800944</v>
      </c>
      <c r="Z804" s="83">
        <f t="shared" ca="1" si="447"/>
        <v>59.104065430300437</v>
      </c>
      <c r="AA804" s="83">
        <f t="shared" ca="1" si="447"/>
        <v>55.377864232591435</v>
      </c>
      <c r="AB804" s="83">
        <f t="shared" ca="1" si="447"/>
        <v>51.651663034882432</v>
      </c>
      <c r="AC804" s="83">
        <f t="shared" ca="1" si="447"/>
        <v>47.92546183717343</v>
      </c>
      <c r="AD804" s="83">
        <f t="shared" ca="1" si="447"/>
        <v>44.199260639464427</v>
      </c>
      <c r="AE804" s="83">
        <f t="shared" ca="1" si="447"/>
        <v>40.473059441755424</v>
      </c>
      <c r="AF804" s="83">
        <f t="shared" ca="1" si="447"/>
        <v>36.746858244046422</v>
      </c>
      <c r="AG804" s="83">
        <f t="shared" ca="1" si="447"/>
        <v>33.020657046337419</v>
      </c>
      <c r="AH804" s="83">
        <f t="shared" ca="1" si="447"/>
        <v>29.294455848628424</v>
      </c>
      <c r="AI804" s="83">
        <f t="shared" ca="1" si="447"/>
        <v>25.568254650919421</v>
      </c>
      <c r="AJ804" s="83">
        <f t="shared" ca="1" si="447"/>
        <v>21.842053453210426</v>
      </c>
      <c r="AK804" s="83">
        <f t="shared" ca="1" si="447"/>
        <v>18.115852255501423</v>
      </c>
      <c r="AL804" s="83">
        <f t="shared" ca="1" si="447"/>
        <v>14.389651057792426</v>
      </c>
      <c r="AM804" s="83">
        <f t="shared" ca="1" si="447"/>
        <v>10.663449860083427</v>
      </c>
      <c r="AN804" s="83">
        <f t="shared" ca="1" si="447"/>
        <v>6.9372486623744276</v>
      </c>
      <c r="AO804" s="83">
        <f t="shared" ca="1" si="447"/>
        <v>3.8807832121709271</v>
      </c>
      <c r="AP804" s="83">
        <f t="shared" ca="1" si="447"/>
        <v>1.9369277221799273</v>
      </c>
      <c r="AQ804" s="83">
        <f t="shared" ca="1" si="447"/>
        <v>0.59321854176892219</v>
      </c>
      <c r="AR804" s="83">
        <f t="shared" ca="1" si="447"/>
        <v>-8.2822637637036678E-14</v>
      </c>
      <c r="AS804" s="83">
        <f t="shared" ca="1" si="447"/>
        <v>-8.2822637637036678E-14</v>
      </c>
      <c r="AT804" s="83">
        <f t="shared" ca="1" si="447"/>
        <v>-8.2822637637036678E-14</v>
      </c>
      <c r="AU804" s="83">
        <f t="shared" ca="1" si="447"/>
        <v>-8.2822637637036678E-14</v>
      </c>
      <c r="AV804" s="83">
        <f t="shared" ca="1" si="447"/>
        <v>-8.2822637637036678E-14</v>
      </c>
      <c r="AW804" s="83">
        <f t="shared" ca="1" si="447"/>
        <v>-8.2822637637036678E-14</v>
      </c>
      <c r="AX804" s="83">
        <f t="shared" ca="1" si="447"/>
        <v>-8.2822637637036678E-14</v>
      </c>
      <c r="AY804" s="83">
        <f t="shared" ca="1" si="447"/>
        <v>-8.2822637637036678E-14</v>
      </c>
      <c r="AZ804" s="83">
        <f t="shared" ca="1" si="447"/>
        <v>-8.2822637637036678E-14</v>
      </c>
      <c r="BA804" s="83">
        <f t="shared" ca="1" si="447"/>
        <v>-8.2822637637036678E-14</v>
      </c>
      <c r="BB804" s="83">
        <f t="shared" ca="1" si="447"/>
        <v>-8.2822637637036678E-14</v>
      </c>
      <c r="BC804" s="83">
        <f t="shared" ca="1" si="447"/>
        <v>-8.2822637637036678E-14</v>
      </c>
      <c r="BD804" s="83">
        <f t="shared" ca="1" si="447"/>
        <v>-8.2822637637036678E-14</v>
      </c>
      <c r="BE804" s="83">
        <f t="shared" ca="1" si="447"/>
        <v>-8.2822637637036678E-14</v>
      </c>
      <c r="BF804" s="83">
        <f t="shared" ca="1" si="447"/>
        <v>-8.2822637637036678E-14</v>
      </c>
      <c r="BG804" s="83">
        <f t="shared" ca="1" si="447"/>
        <v>-8.2822637637036678E-14</v>
      </c>
      <c r="BH804" s="83">
        <f t="shared" ca="1" si="447"/>
        <v>-8.2822637637036678E-14</v>
      </c>
    </row>
    <row r="805" spans="1:61" x14ac:dyDescent="0.25">
      <c r="A805" s="149" t="s">
        <v>140</v>
      </c>
      <c r="B805" s="149"/>
      <c r="C805" s="147">
        <f>$C$98</f>
        <v>0.46</v>
      </c>
      <c r="G805" s="83">
        <f t="shared" ref="G805:BG806" ca="1" si="448">G804*$C805</f>
        <v>2.3643200517067502</v>
      </c>
      <c r="H805" s="83">
        <f t="shared" ca="1" si="448"/>
        <v>17.04471317582259</v>
      </c>
      <c r="I805" s="83">
        <f t="shared" ca="1" si="448"/>
        <v>31.088381113910604</v>
      </c>
      <c r="J805" s="83">
        <f t="shared" ca="1" si="448"/>
        <v>37.860714692596467</v>
      </c>
      <c r="K805" s="83">
        <f t="shared" ca="1" si="448"/>
        <v>46.128870746130325</v>
      </c>
      <c r="L805" s="83">
        <f t="shared" ca="1" si="448"/>
        <v>49.177533811184183</v>
      </c>
      <c r="M805" s="83">
        <f t="shared" ca="1" si="448"/>
        <v>48.808153260238036</v>
      </c>
      <c r="N805" s="83">
        <f t="shared" ca="1" si="448"/>
        <v>47.756500709291899</v>
      </c>
      <c r="O805" s="83">
        <f t="shared" ca="1" si="448"/>
        <v>46.042448158345756</v>
      </c>
      <c r="P805" s="83">
        <f t="shared" ca="1" si="448"/>
        <v>44.328395607399614</v>
      </c>
      <c r="Q805" s="83">
        <f t="shared" ca="1" si="448"/>
        <v>42.614343056453471</v>
      </c>
      <c r="R805" s="83">
        <f t="shared" ca="1" si="448"/>
        <v>40.900290505507336</v>
      </c>
      <c r="S805" s="83">
        <f t="shared" ca="1" si="448"/>
        <v>39.186237954561193</v>
      </c>
      <c r="T805" s="83">
        <f t="shared" ca="1" si="448"/>
        <v>37.47218540361505</v>
      </c>
      <c r="U805" s="83">
        <f t="shared" ca="1" si="448"/>
        <v>35.758132852668908</v>
      </c>
      <c r="V805" s="83">
        <f t="shared" ca="1" si="448"/>
        <v>34.044080301722765</v>
      </c>
      <c r="W805" s="83">
        <f t="shared" ca="1" si="448"/>
        <v>32.33002775077663</v>
      </c>
      <c r="X805" s="83">
        <f t="shared" ca="1" si="448"/>
        <v>30.615975199830483</v>
      </c>
      <c r="Y805" s="83">
        <f t="shared" ca="1" si="448"/>
        <v>28.901922648884344</v>
      </c>
      <c r="Z805" s="83">
        <f t="shared" ca="1" si="448"/>
        <v>27.187870097938202</v>
      </c>
      <c r="AA805" s="83">
        <f t="shared" ca="1" si="448"/>
        <v>25.473817546992063</v>
      </c>
      <c r="AB805" s="83">
        <f t="shared" ca="1" si="448"/>
        <v>23.75976499604592</v>
      </c>
      <c r="AC805" s="83">
        <f t="shared" ca="1" si="448"/>
        <v>22.045712445099777</v>
      </c>
      <c r="AD805" s="83">
        <f t="shared" ca="1" si="448"/>
        <v>20.331659894153638</v>
      </c>
      <c r="AE805" s="83">
        <f t="shared" ca="1" si="448"/>
        <v>18.617607343207496</v>
      </c>
      <c r="AF805" s="83">
        <f t="shared" ca="1" si="448"/>
        <v>16.903554792261353</v>
      </c>
      <c r="AG805" s="83">
        <f t="shared" ca="1" si="448"/>
        <v>15.189502241315214</v>
      </c>
      <c r="AH805" s="83">
        <f t="shared" ca="1" si="448"/>
        <v>13.475449690369075</v>
      </c>
      <c r="AI805" s="83">
        <f t="shared" ca="1" si="448"/>
        <v>11.761397139422934</v>
      </c>
      <c r="AJ805" s="83">
        <f t="shared" ca="1" si="448"/>
        <v>10.047344588476797</v>
      </c>
      <c r="AK805" s="83">
        <f t="shared" ca="1" si="448"/>
        <v>8.3332920375306543</v>
      </c>
      <c r="AL805" s="83">
        <f t="shared" ca="1" si="448"/>
        <v>6.6192394865845161</v>
      </c>
      <c r="AM805" s="83">
        <f t="shared" ca="1" si="448"/>
        <v>4.9051869356383762</v>
      </c>
      <c r="AN805" s="83">
        <f t="shared" ca="1" si="448"/>
        <v>3.1911343846922366</v>
      </c>
      <c r="AO805" s="83">
        <f t="shared" ca="1" si="448"/>
        <v>1.7851602775986266</v>
      </c>
      <c r="AP805" s="83">
        <f t="shared" ca="1" si="448"/>
        <v>0.89098675220276657</v>
      </c>
      <c r="AQ805" s="83">
        <f t="shared" ca="1" si="448"/>
        <v>0.2728805292137042</v>
      </c>
      <c r="AR805" s="83">
        <f t="shared" ca="1" si="448"/>
        <v>-3.8098413313036875E-14</v>
      </c>
      <c r="AS805" s="83">
        <f t="shared" ca="1" si="448"/>
        <v>-3.8098413313036875E-14</v>
      </c>
      <c r="AT805" s="83">
        <f t="shared" ca="1" si="448"/>
        <v>-3.8098413313036875E-14</v>
      </c>
      <c r="AU805" s="83">
        <f t="shared" ca="1" si="448"/>
        <v>-3.8098413313036875E-14</v>
      </c>
      <c r="AV805" s="83">
        <f t="shared" ca="1" si="448"/>
        <v>-3.8098413313036875E-14</v>
      </c>
      <c r="AW805" s="83">
        <f t="shared" ca="1" si="448"/>
        <v>-3.8098413313036875E-14</v>
      </c>
      <c r="AX805" s="83">
        <f t="shared" ca="1" si="448"/>
        <v>-3.8098413313036875E-14</v>
      </c>
      <c r="AY805" s="83">
        <f t="shared" ca="1" si="448"/>
        <v>-3.8098413313036875E-14</v>
      </c>
      <c r="AZ805" s="83">
        <f t="shared" ca="1" si="448"/>
        <v>-3.8098413313036875E-14</v>
      </c>
      <c r="BA805" s="83">
        <f t="shared" ca="1" si="448"/>
        <v>-3.8098413313036875E-14</v>
      </c>
      <c r="BB805" s="83">
        <f t="shared" ca="1" si="448"/>
        <v>-3.8098413313036875E-14</v>
      </c>
      <c r="BC805" s="83">
        <f t="shared" ca="1" si="448"/>
        <v>-3.8098413313036875E-14</v>
      </c>
      <c r="BD805" s="83">
        <f t="shared" ca="1" si="448"/>
        <v>-3.8098413313036875E-14</v>
      </c>
      <c r="BE805" s="83">
        <f t="shared" ca="1" si="448"/>
        <v>-3.8098413313036875E-14</v>
      </c>
      <c r="BF805" s="83">
        <f t="shared" ca="1" si="448"/>
        <v>-3.8098413313036875E-14</v>
      </c>
      <c r="BG805" s="83">
        <f t="shared" ca="1" si="448"/>
        <v>-3.8098413313036875E-14</v>
      </c>
      <c r="BH805" s="83">
        <f ca="1">BH804*$C805</f>
        <v>-3.8098413313036875E-14</v>
      </c>
    </row>
    <row r="806" spans="1:61" x14ac:dyDescent="0.25">
      <c r="A806" s="149" t="s">
        <v>141</v>
      </c>
      <c r="B806" s="149"/>
      <c r="C806" s="147">
        <f>$C$99</f>
        <v>0.115</v>
      </c>
      <c r="G806" s="83">
        <f t="shared" ca="1" si="448"/>
        <v>0.2718968059462763</v>
      </c>
      <c r="H806" s="83">
        <f t="shared" ca="1" si="448"/>
        <v>1.9601420152195979</v>
      </c>
      <c r="I806" s="83">
        <f t="shared" ca="1" si="448"/>
        <v>3.5751638280997198</v>
      </c>
      <c r="J806" s="83">
        <f t="shared" ca="1" si="448"/>
        <v>4.353982189648594</v>
      </c>
      <c r="K806" s="83">
        <f t="shared" ca="1" si="448"/>
        <v>5.3048201358049871</v>
      </c>
      <c r="L806" s="83">
        <f t="shared" ca="1" si="448"/>
        <v>5.6554163882861817</v>
      </c>
      <c r="M806" s="83">
        <f t="shared" ca="1" si="448"/>
        <v>5.6129376249273744</v>
      </c>
      <c r="N806" s="83">
        <f t="shared" ca="1" si="448"/>
        <v>5.4919975815685689</v>
      </c>
      <c r="O806" s="83">
        <f t="shared" ca="1" si="448"/>
        <v>5.2948815382097623</v>
      </c>
      <c r="P806" s="83">
        <f t="shared" ca="1" si="448"/>
        <v>5.0977654948509556</v>
      </c>
      <c r="Q806" s="83">
        <f t="shared" ca="1" si="448"/>
        <v>4.900649451492149</v>
      </c>
      <c r="R806" s="83">
        <f t="shared" ca="1" si="448"/>
        <v>4.7035334081333442</v>
      </c>
      <c r="S806" s="83">
        <f t="shared" ca="1" si="448"/>
        <v>4.5064173647745376</v>
      </c>
      <c r="T806" s="83">
        <f t="shared" ca="1" si="448"/>
        <v>4.309301321415731</v>
      </c>
      <c r="U806" s="83">
        <f t="shared" ca="1" si="448"/>
        <v>4.1121852780569244</v>
      </c>
      <c r="V806" s="83">
        <f t="shared" ca="1" si="448"/>
        <v>3.9150692346981182</v>
      </c>
      <c r="W806" s="83">
        <f t="shared" ca="1" si="448"/>
        <v>3.7179531913393125</v>
      </c>
      <c r="X806" s="83">
        <f t="shared" ca="1" si="448"/>
        <v>3.5208371479805058</v>
      </c>
      <c r="Y806" s="83">
        <f t="shared" ca="1" si="448"/>
        <v>3.3237211046216997</v>
      </c>
      <c r="Z806" s="83">
        <f t="shared" ca="1" si="448"/>
        <v>3.1266050612628935</v>
      </c>
      <c r="AA806" s="83">
        <f t="shared" ca="1" si="448"/>
        <v>2.9294890179040873</v>
      </c>
      <c r="AB806" s="83">
        <f t="shared" ca="1" si="448"/>
        <v>2.7323729745452807</v>
      </c>
      <c r="AC806" s="83">
        <f t="shared" ca="1" si="448"/>
        <v>2.5352569311864745</v>
      </c>
      <c r="AD806" s="83">
        <f t="shared" ca="1" si="448"/>
        <v>2.3381408878276684</v>
      </c>
      <c r="AE806" s="83">
        <f t="shared" ca="1" si="448"/>
        <v>2.1410248444688622</v>
      </c>
      <c r="AF806" s="83">
        <f t="shared" ca="1" si="448"/>
        <v>1.9439088011100556</v>
      </c>
      <c r="AG806" s="83">
        <f t="shared" ca="1" si="448"/>
        <v>1.7467927577512496</v>
      </c>
      <c r="AH806" s="83">
        <f t="shared" ca="1" si="448"/>
        <v>1.5496767143924437</v>
      </c>
      <c r="AI806" s="83">
        <f t="shared" ca="1" si="448"/>
        <v>1.3525606710336375</v>
      </c>
      <c r="AJ806" s="83">
        <f t="shared" ca="1" si="448"/>
        <v>1.1554446276748318</v>
      </c>
      <c r="AK806" s="83">
        <f t="shared" ca="1" si="448"/>
        <v>0.9583285843160253</v>
      </c>
      <c r="AL806" s="83">
        <f t="shared" ca="1" si="448"/>
        <v>0.76121254095721935</v>
      </c>
      <c r="AM806" s="83">
        <f t="shared" ca="1" si="448"/>
        <v>0.56409649759841329</v>
      </c>
      <c r="AN806" s="83">
        <f t="shared" ca="1" si="448"/>
        <v>0.36698045423960723</v>
      </c>
      <c r="AO806" s="83">
        <f t="shared" ca="1" si="448"/>
        <v>0.20529343192384206</v>
      </c>
      <c r="AP806" s="83">
        <f t="shared" ca="1" si="448"/>
        <v>0.10246347650331816</v>
      </c>
      <c r="AQ806" s="83">
        <f t="shared" ca="1" si="448"/>
        <v>3.1381260859575988E-2</v>
      </c>
      <c r="AR806" s="83">
        <f t="shared" ca="1" si="448"/>
        <v>-4.3813175309992411E-15</v>
      </c>
      <c r="AS806" s="83">
        <f t="shared" ca="1" si="448"/>
        <v>-4.3813175309992411E-15</v>
      </c>
      <c r="AT806" s="83">
        <f t="shared" ca="1" si="448"/>
        <v>-4.3813175309992411E-15</v>
      </c>
      <c r="AU806" s="83">
        <f t="shared" ca="1" si="448"/>
        <v>-4.3813175309992411E-15</v>
      </c>
      <c r="AV806" s="83">
        <f t="shared" ca="1" si="448"/>
        <v>-4.3813175309992411E-15</v>
      </c>
      <c r="AW806" s="83">
        <f t="shared" ca="1" si="448"/>
        <v>-4.3813175309992411E-15</v>
      </c>
      <c r="AX806" s="83">
        <f t="shared" ca="1" si="448"/>
        <v>-4.3813175309992411E-15</v>
      </c>
      <c r="AY806" s="83">
        <f t="shared" ca="1" si="448"/>
        <v>-4.3813175309992411E-15</v>
      </c>
      <c r="AZ806" s="83">
        <f t="shared" ca="1" si="448"/>
        <v>-4.3813175309992411E-15</v>
      </c>
      <c r="BA806" s="83">
        <f t="shared" ca="1" si="448"/>
        <v>-4.3813175309992411E-15</v>
      </c>
      <c r="BB806" s="83">
        <f t="shared" ca="1" si="448"/>
        <v>-4.3813175309992411E-15</v>
      </c>
      <c r="BC806" s="83">
        <f t="shared" ca="1" si="448"/>
        <v>-4.3813175309992411E-15</v>
      </c>
      <c r="BD806" s="83">
        <f t="shared" ca="1" si="448"/>
        <v>-4.3813175309992411E-15</v>
      </c>
      <c r="BE806" s="83">
        <f t="shared" ca="1" si="448"/>
        <v>-4.3813175309992411E-15</v>
      </c>
      <c r="BF806" s="83">
        <f t="shared" ca="1" si="448"/>
        <v>-4.3813175309992411E-15</v>
      </c>
      <c r="BG806" s="83">
        <f t="shared" ca="1" si="448"/>
        <v>-4.3813175309992411E-15</v>
      </c>
      <c r="BH806" s="83">
        <f ca="1">BH805*$C806</f>
        <v>-4.3813175309992411E-15</v>
      </c>
    </row>
    <row r="808" spans="1:61" x14ac:dyDescent="0.25">
      <c r="A808" s="196" t="str">
        <f>A$65</f>
        <v>Hendry Land</v>
      </c>
      <c r="B808" s="196"/>
    </row>
    <row r="809" spans="1:61" x14ac:dyDescent="0.25">
      <c r="A809" s="197" t="s">
        <v>132</v>
      </c>
      <c r="B809" s="197"/>
      <c r="G809" s="171">
        <f>G$96</f>
        <v>0.95</v>
      </c>
      <c r="H809" s="171">
        <f t="shared" ref="H809:M809" si="449">H$96</f>
        <v>0.98</v>
      </c>
      <c r="I809" s="171">
        <f t="shared" si="449"/>
        <v>0.96</v>
      </c>
      <c r="J809" s="171">
        <f t="shared" si="449"/>
        <v>0.96</v>
      </c>
      <c r="K809" s="171">
        <f t="shared" si="449"/>
        <v>0.96</v>
      </c>
      <c r="L809" s="171">
        <f t="shared" si="449"/>
        <v>0.96</v>
      </c>
      <c r="M809" s="171">
        <f t="shared" si="449"/>
        <v>0.96</v>
      </c>
      <c r="N809" s="171"/>
    </row>
    <row r="810" spans="1:61" x14ac:dyDescent="0.25">
      <c r="A810" s="197" t="s">
        <v>109</v>
      </c>
      <c r="B810" s="197"/>
      <c r="D810" s="144">
        <f>SUM(G810:N810)</f>
        <v>31.856250959900002</v>
      </c>
      <c r="G810" s="144">
        <f>G$65*G809</f>
        <v>3.9042425499999998E-2</v>
      </c>
      <c r="H810" s="144">
        <f t="shared" ref="H810:N810" si="450">H$65*H809</f>
        <v>31.809977113600002</v>
      </c>
      <c r="I810" s="144">
        <f t="shared" si="450"/>
        <v>7.2314207999999991E-3</v>
      </c>
      <c r="J810" s="144">
        <f t="shared" si="450"/>
        <v>0</v>
      </c>
      <c r="K810" s="144">
        <f t="shared" si="450"/>
        <v>0</v>
      </c>
      <c r="L810" s="144">
        <f t="shared" si="450"/>
        <v>0</v>
      </c>
      <c r="M810" s="144">
        <f t="shared" si="450"/>
        <v>0</v>
      </c>
      <c r="N810" s="144">
        <f t="shared" si="450"/>
        <v>0</v>
      </c>
    </row>
    <row r="811" spans="1:61" x14ac:dyDescent="0.25">
      <c r="A811" s="197" t="s">
        <v>110</v>
      </c>
      <c r="B811" s="197"/>
      <c r="G811" s="144">
        <f t="shared" ref="G811:N811" si="451">+F811+G810</f>
        <v>3.9042425499999998E-2</v>
      </c>
      <c r="H811" s="144">
        <f t="shared" si="451"/>
        <v>31.849019539100002</v>
      </c>
      <c r="I811" s="144">
        <f t="shared" si="451"/>
        <v>31.856250959900002</v>
      </c>
      <c r="J811" s="144">
        <f t="shared" si="451"/>
        <v>31.856250959900002</v>
      </c>
      <c r="K811" s="144">
        <f t="shared" si="451"/>
        <v>31.856250959900002</v>
      </c>
      <c r="L811" s="144">
        <f t="shared" si="451"/>
        <v>31.856250959900002</v>
      </c>
      <c r="M811" s="144">
        <f t="shared" si="451"/>
        <v>31.856250959900002</v>
      </c>
      <c r="N811" s="144">
        <f t="shared" si="451"/>
        <v>31.856250959900002</v>
      </c>
    </row>
    <row r="812" spans="1:61" x14ac:dyDescent="0.25">
      <c r="A812" s="197"/>
      <c r="B812" s="197"/>
    </row>
    <row r="813" spans="1:61" x14ac:dyDescent="0.25">
      <c r="A813" s="198" t="s">
        <v>111</v>
      </c>
      <c r="B813" s="198"/>
      <c r="G813" s="144">
        <f t="shared" ref="G813:BH813" si="452">F816</f>
        <v>0</v>
      </c>
      <c r="H813" s="144">
        <f t="shared" si="452"/>
        <v>3.7871152734999997E-2</v>
      </c>
      <c r="I813" s="144">
        <f t="shared" si="452"/>
        <v>30.892377680162003</v>
      </c>
      <c r="J813" s="144">
        <f t="shared" si="452"/>
        <v>29.943921572165003</v>
      </c>
      <c r="K813" s="144">
        <f t="shared" si="452"/>
        <v>28.988234043368003</v>
      </c>
      <c r="L813" s="144">
        <f t="shared" si="452"/>
        <v>28.032546514571003</v>
      </c>
      <c r="M813" s="144">
        <f t="shared" si="452"/>
        <v>27.076858985774003</v>
      </c>
      <c r="N813" s="144">
        <f t="shared" si="452"/>
        <v>26.121171456977002</v>
      </c>
      <c r="O813" s="144">
        <f t="shared" si="452"/>
        <v>25.165483928180002</v>
      </c>
      <c r="P813" s="144">
        <f t="shared" si="452"/>
        <v>24.209796399383002</v>
      </c>
      <c r="Q813" s="144">
        <f t="shared" si="452"/>
        <v>23.254108870586002</v>
      </c>
      <c r="R813" s="144">
        <f t="shared" si="452"/>
        <v>22.298421341789002</v>
      </c>
      <c r="S813" s="144">
        <f t="shared" si="452"/>
        <v>21.342733812992002</v>
      </c>
      <c r="T813" s="144">
        <f t="shared" si="452"/>
        <v>20.387046284195002</v>
      </c>
      <c r="U813" s="144">
        <f t="shared" si="452"/>
        <v>19.431358755398001</v>
      </c>
      <c r="V813" s="144">
        <f t="shared" si="452"/>
        <v>18.475671226601001</v>
      </c>
      <c r="W813" s="144">
        <f t="shared" si="452"/>
        <v>17.519983697804001</v>
      </c>
      <c r="X813" s="144">
        <f t="shared" si="452"/>
        <v>16.564296169007001</v>
      </c>
      <c r="Y813" s="144">
        <f t="shared" si="452"/>
        <v>15.608608640210001</v>
      </c>
      <c r="Z813" s="144">
        <f t="shared" si="452"/>
        <v>14.652921111413001</v>
      </c>
      <c r="AA813" s="144">
        <f t="shared" si="452"/>
        <v>13.697233582616001</v>
      </c>
      <c r="AB813" s="144">
        <f t="shared" si="452"/>
        <v>12.741546053819</v>
      </c>
      <c r="AC813" s="144">
        <f t="shared" si="452"/>
        <v>11.785858525022</v>
      </c>
      <c r="AD813" s="144">
        <f t="shared" si="452"/>
        <v>10.830170996225</v>
      </c>
      <c r="AE813" s="144">
        <f t="shared" si="452"/>
        <v>9.874483467428</v>
      </c>
      <c r="AF813" s="144">
        <f t="shared" si="452"/>
        <v>8.9187959386309998</v>
      </c>
      <c r="AG813" s="144">
        <f t="shared" si="452"/>
        <v>7.9631084098339997</v>
      </c>
      <c r="AH813" s="144">
        <f t="shared" si="452"/>
        <v>7.0074208810369996</v>
      </c>
      <c r="AI813" s="144">
        <f t="shared" si="452"/>
        <v>6.0517333522399994</v>
      </c>
      <c r="AJ813" s="144">
        <f t="shared" si="452"/>
        <v>5.0960458234429993</v>
      </c>
      <c r="AK813" s="144">
        <f t="shared" si="452"/>
        <v>4.1403582946459991</v>
      </c>
      <c r="AL813" s="144">
        <f t="shared" si="452"/>
        <v>3.184670765848999</v>
      </c>
      <c r="AM813" s="144">
        <f t="shared" si="452"/>
        <v>2.2289832370519989</v>
      </c>
      <c r="AN813" s="144">
        <f t="shared" si="452"/>
        <v>1.2732957082549987</v>
      </c>
      <c r="AO813" s="144">
        <f t="shared" si="452"/>
        <v>0.31760817945799869</v>
      </c>
      <c r="AP813" s="144">
        <f t="shared" si="452"/>
        <v>0</v>
      </c>
      <c r="AQ813" s="144">
        <f t="shared" si="452"/>
        <v>0</v>
      </c>
      <c r="AR813" s="144">
        <f t="shared" si="452"/>
        <v>0</v>
      </c>
      <c r="AS813" s="144">
        <f t="shared" si="452"/>
        <v>0</v>
      </c>
      <c r="AT813" s="144">
        <f t="shared" si="452"/>
        <v>0</v>
      </c>
      <c r="AU813" s="144">
        <f t="shared" si="452"/>
        <v>0</v>
      </c>
      <c r="AV813" s="144">
        <f t="shared" si="452"/>
        <v>0</v>
      </c>
      <c r="AW813" s="144">
        <f t="shared" si="452"/>
        <v>0</v>
      </c>
      <c r="AX813" s="144">
        <f t="shared" si="452"/>
        <v>0</v>
      </c>
      <c r="AY813" s="144">
        <f t="shared" si="452"/>
        <v>0</v>
      </c>
      <c r="AZ813" s="144">
        <f t="shared" si="452"/>
        <v>0</v>
      </c>
      <c r="BA813" s="144">
        <f t="shared" si="452"/>
        <v>0</v>
      </c>
      <c r="BB813" s="144">
        <f t="shared" si="452"/>
        <v>0</v>
      </c>
      <c r="BC813" s="144">
        <f t="shared" si="452"/>
        <v>0</v>
      </c>
      <c r="BD813" s="144">
        <f t="shared" si="452"/>
        <v>0</v>
      </c>
      <c r="BE813" s="144">
        <f t="shared" si="452"/>
        <v>0</v>
      </c>
      <c r="BF813" s="144">
        <f t="shared" si="452"/>
        <v>0</v>
      </c>
      <c r="BG813" s="144">
        <f t="shared" si="452"/>
        <v>0</v>
      </c>
      <c r="BH813" s="144">
        <f t="shared" si="452"/>
        <v>0</v>
      </c>
      <c r="BI813" s="144"/>
    </row>
    <row r="814" spans="1:61" x14ac:dyDescent="0.25">
      <c r="A814" s="198" t="s">
        <v>112</v>
      </c>
      <c r="B814" s="198"/>
      <c r="D814" s="144">
        <f>SUM(G814:N814)</f>
        <v>31.856250959900002</v>
      </c>
      <c r="E814" s="144"/>
      <c r="F814" s="144"/>
      <c r="G814" s="144">
        <f>G810</f>
        <v>3.9042425499999998E-2</v>
      </c>
      <c r="H814" s="144">
        <f>H810</f>
        <v>31.809977113600002</v>
      </c>
      <c r="I814" s="144">
        <f>I810</f>
        <v>7.2314207999999991E-3</v>
      </c>
      <c r="J814" s="144">
        <f t="shared" ref="J814:BH814" si="453">J810</f>
        <v>0</v>
      </c>
      <c r="K814" s="144">
        <f t="shared" si="453"/>
        <v>0</v>
      </c>
      <c r="L814" s="144">
        <f t="shared" si="453"/>
        <v>0</v>
      </c>
      <c r="M814" s="144">
        <f t="shared" si="453"/>
        <v>0</v>
      </c>
      <c r="N814" s="144">
        <f t="shared" si="453"/>
        <v>0</v>
      </c>
      <c r="O814" s="144">
        <f t="shared" si="453"/>
        <v>0</v>
      </c>
      <c r="P814" s="144">
        <f t="shared" si="453"/>
        <v>0</v>
      </c>
      <c r="Q814" s="144">
        <f t="shared" si="453"/>
        <v>0</v>
      </c>
      <c r="R814" s="144">
        <f t="shared" si="453"/>
        <v>0</v>
      </c>
      <c r="S814" s="144">
        <f t="shared" si="453"/>
        <v>0</v>
      </c>
      <c r="T814" s="144">
        <f t="shared" si="453"/>
        <v>0</v>
      </c>
      <c r="U814" s="144">
        <f t="shared" si="453"/>
        <v>0</v>
      </c>
      <c r="V814" s="144">
        <f t="shared" si="453"/>
        <v>0</v>
      </c>
      <c r="W814" s="144">
        <f t="shared" si="453"/>
        <v>0</v>
      </c>
      <c r="X814" s="144">
        <f t="shared" si="453"/>
        <v>0</v>
      </c>
      <c r="Y814" s="144">
        <f t="shared" si="453"/>
        <v>0</v>
      </c>
      <c r="Z814" s="144">
        <f t="shared" si="453"/>
        <v>0</v>
      </c>
      <c r="AA814" s="144">
        <f t="shared" si="453"/>
        <v>0</v>
      </c>
      <c r="AB814" s="144">
        <f t="shared" si="453"/>
        <v>0</v>
      </c>
      <c r="AC814" s="144">
        <f t="shared" si="453"/>
        <v>0</v>
      </c>
      <c r="AD814" s="144">
        <f t="shared" si="453"/>
        <v>0</v>
      </c>
      <c r="AE814" s="144">
        <f t="shared" si="453"/>
        <v>0</v>
      </c>
      <c r="AF814" s="144">
        <f t="shared" si="453"/>
        <v>0</v>
      </c>
      <c r="AG814" s="144">
        <f t="shared" si="453"/>
        <v>0</v>
      </c>
      <c r="AH814" s="144">
        <f t="shared" si="453"/>
        <v>0</v>
      </c>
      <c r="AI814" s="144">
        <f t="shared" si="453"/>
        <v>0</v>
      </c>
      <c r="AJ814" s="144">
        <f t="shared" si="453"/>
        <v>0</v>
      </c>
      <c r="AK814" s="144">
        <f t="shared" si="453"/>
        <v>0</v>
      </c>
      <c r="AL814" s="144">
        <f t="shared" si="453"/>
        <v>0</v>
      </c>
      <c r="AM814" s="144">
        <f t="shared" si="453"/>
        <v>0</v>
      </c>
      <c r="AN814" s="144">
        <f t="shared" si="453"/>
        <v>0</v>
      </c>
      <c r="AO814" s="144">
        <f t="shared" si="453"/>
        <v>0</v>
      </c>
      <c r="AP814" s="144">
        <f t="shared" si="453"/>
        <v>0</v>
      </c>
      <c r="AQ814" s="144">
        <f t="shared" si="453"/>
        <v>0</v>
      </c>
      <c r="AR814" s="144">
        <f t="shared" si="453"/>
        <v>0</v>
      </c>
      <c r="AS814" s="144">
        <f t="shared" si="453"/>
        <v>0</v>
      </c>
      <c r="AT814" s="144">
        <f t="shared" si="453"/>
        <v>0</v>
      </c>
      <c r="AU814" s="144">
        <f t="shared" si="453"/>
        <v>0</v>
      </c>
      <c r="AV814" s="144">
        <f t="shared" si="453"/>
        <v>0</v>
      </c>
      <c r="AW814" s="144">
        <f t="shared" si="453"/>
        <v>0</v>
      </c>
      <c r="AX814" s="144">
        <f t="shared" si="453"/>
        <v>0</v>
      </c>
      <c r="AY814" s="144">
        <f t="shared" si="453"/>
        <v>0</v>
      </c>
      <c r="AZ814" s="144">
        <f t="shared" si="453"/>
        <v>0</v>
      </c>
      <c r="BA814" s="144">
        <f t="shared" si="453"/>
        <v>0</v>
      </c>
      <c r="BB814" s="144">
        <f t="shared" si="453"/>
        <v>0</v>
      </c>
      <c r="BC814" s="144">
        <f t="shared" si="453"/>
        <v>0</v>
      </c>
      <c r="BD814" s="144">
        <f t="shared" si="453"/>
        <v>0</v>
      </c>
      <c r="BE814" s="144">
        <f t="shared" si="453"/>
        <v>0</v>
      </c>
      <c r="BF814" s="144">
        <f t="shared" si="453"/>
        <v>0</v>
      </c>
      <c r="BG814" s="144">
        <f t="shared" si="453"/>
        <v>0</v>
      </c>
      <c r="BH814" s="144">
        <f t="shared" si="453"/>
        <v>0</v>
      </c>
      <c r="BI814" s="144"/>
    </row>
    <row r="815" spans="1:61" x14ac:dyDescent="0.25">
      <c r="A815" s="198" t="s">
        <v>113</v>
      </c>
      <c r="B815" s="198"/>
      <c r="C815" s="147">
        <f>C65</f>
        <v>0.03</v>
      </c>
      <c r="D815" s="144">
        <f>SUM(G815:BH815)</f>
        <v>-31.856250959900002</v>
      </c>
      <c r="G815" s="144">
        <f>MAX(-SUM($F810:G810)*$C815,-SUM($F810:G810)-SUM($E815:F815))</f>
        <v>-1.1712727649999999E-3</v>
      </c>
      <c r="H815" s="144">
        <f>MAX(-SUM($F810:H810)*$C815,-SUM($F810:H810)-SUM($E815:G815))</f>
        <v>-0.95547058617300007</v>
      </c>
      <c r="I815" s="144">
        <f>MAX(-SUM($F810:I810)*$C815,-SUM($F810:I810)-SUM($E815:H815))</f>
        <v>-0.95568752879700003</v>
      </c>
      <c r="J815" s="144">
        <f>MAX(-SUM($F810:J810)*$C815,-SUM($F810:J810)-SUM($E815:I815))</f>
        <v>-0.95568752879700003</v>
      </c>
      <c r="K815" s="144">
        <f>MAX(-SUM($F810:K810)*$C815,-SUM($F810:K810)-SUM($E815:J815))</f>
        <v>-0.95568752879700003</v>
      </c>
      <c r="L815" s="144">
        <f>MAX(-SUM($F810:L810)*$C815,-SUM($F810:L810)-SUM($E815:K815))</f>
        <v>-0.95568752879700003</v>
      </c>
      <c r="M815" s="144">
        <f>MAX(-SUM($F810:M810)*$C815,-SUM($F810:M810)-SUM($E815:L815))</f>
        <v>-0.95568752879700003</v>
      </c>
      <c r="N815" s="144">
        <f>MAX(-SUM($F810:N810)*$C815,-SUM($F810:N810)-SUM($E815:M815))</f>
        <v>-0.95568752879700003</v>
      </c>
      <c r="O815" s="144">
        <f>MAX(-SUM($F810:O810)*$C815,-SUM($F810:O810)-SUM($E815:N815))</f>
        <v>-0.95568752879700003</v>
      </c>
      <c r="P815" s="144">
        <f>MAX(-SUM($F810:P810)*$C815,-SUM($F810:P810)-SUM($E815:O815))</f>
        <v>-0.95568752879700003</v>
      </c>
      <c r="Q815" s="144">
        <f>MAX(-SUM($F810:Q810)*$C815,-SUM($F810:Q810)-SUM($E815:P815))</f>
        <v>-0.95568752879700003</v>
      </c>
      <c r="R815" s="144">
        <f>MAX(-SUM($F810:R810)*$C815,-SUM($F810:R810)-SUM($E815:Q815))</f>
        <v>-0.95568752879700003</v>
      </c>
      <c r="S815" s="144">
        <f>MAX(-SUM($F810:S810)*$C815,-SUM($F810:S810)-SUM($E815:R815))</f>
        <v>-0.95568752879700003</v>
      </c>
      <c r="T815" s="144">
        <f>MAX(-SUM($F810:T810)*$C815,-SUM($F810:T810)-SUM($E815:S815))</f>
        <v>-0.95568752879700003</v>
      </c>
      <c r="U815" s="144">
        <f>MAX(-SUM($F810:U810)*$C815,-SUM($F810:U810)-SUM($E815:T815))</f>
        <v>-0.95568752879700003</v>
      </c>
      <c r="V815" s="144">
        <f>MAX(-SUM($F810:V810)*$C815,-SUM($F810:V810)-SUM($E815:U815))</f>
        <v>-0.95568752879700003</v>
      </c>
      <c r="W815" s="144">
        <f>MAX(-SUM($F810:W810)*$C815,-SUM($F810:W810)-SUM($E815:V815))</f>
        <v>-0.95568752879700003</v>
      </c>
      <c r="X815" s="144">
        <f>MAX(-SUM($F810:X810)*$C815,-SUM($F810:X810)-SUM($E815:W815))</f>
        <v>-0.95568752879700003</v>
      </c>
      <c r="Y815" s="144">
        <f>MAX(-SUM($F810:Y810)*$C815,-SUM($F810:Y810)-SUM($E815:X815))</f>
        <v>-0.95568752879700003</v>
      </c>
      <c r="Z815" s="144">
        <f>MAX(-SUM($F810:Z810)*$C815,-SUM($F810:Z810)-SUM($E815:Y815))</f>
        <v>-0.95568752879700003</v>
      </c>
      <c r="AA815" s="144">
        <f>MAX(-SUM($F810:AA810)*$C815,-SUM($F810:AA810)-SUM($E815:Z815))</f>
        <v>-0.95568752879700003</v>
      </c>
      <c r="AB815" s="144">
        <f>MAX(-SUM($F810:AB810)*$C815,-SUM($F810:AB810)-SUM($E815:AA815))</f>
        <v>-0.95568752879700003</v>
      </c>
      <c r="AC815" s="144">
        <f>MAX(-SUM($F810:AC810)*$C815,-SUM($F810:AC810)-SUM($E815:AB815))</f>
        <v>-0.95568752879700003</v>
      </c>
      <c r="AD815" s="144">
        <f>MAX(-SUM($F810:AD810)*$C815,-SUM($F810:AD810)-SUM($E815:AC815))</f>
        <v>-0.95568752879700003</v>
      </c>
      <c r="AE815" s="144">
        <f>MAX(-SUM($F810:AE810)*$C815,-SUM($F810:AE810)-SUM($E815:AD815))</f>
        <v>-0.95568752879700003</v>
      </c>
      <c r="AF815" s="144">
        <f>MAX(-SUM($F810:AF810)*$C815,-SUM($F810:AF810)-SUM($E815:AE815))</f>
        <v>-0.95568752879700003</v>
      </c>
      <c r="AG815" s="144">
        <f>MAX(-SUM($F810:AG810)*$C815,-SUM($F810:AG810)-SUM($E815:AF815))</f>
        <v>-0.95568752879700003</v>
      </c>
      <c r="AH815" s="144">
        <f>MAX(-SUM($F810:AH810)*$C815,-SUM($F810:AH810)-SUM($E815:AG815))</f>
        <v>-0.95568752879700003</v>
      </c>
      <c r="AI815" s="144">
        <f>MAX(-SUM($F810:AI810)*$C815,-SUM($F810:AI810)-SUM($E815:AH815))</f>
        <v>-0.95568752879700003</v>
      </c>
      <c r="AJ815" s="144">
        <f>MAX(-SUM($F810:AJ810)*$C815,-SUM($F810:AJ810)-SUM($E815:AI815))</f>
        <v>-0.95568752879700003</v>
      </c>
      <c r="AK815" s="144">
        <f>MAX(-SUM($F810:AK810)*$C815,-SUM($F810:AK810)-SUM($E815:AJ815))</f>
        <v>-0.95568752879700003</v>
      </c>
      <c r="AL815" s="144">
        <f>MAX(-SUM($F810:AL810)*$C815,-SUM($F810:AL810)-SUM($E815:AK815))</f>
        <v>-0.95568752879700003</v>
      </c>
      <c r="AM815" s="144">
        <f>MAX(-SUM($F810:AM810)*$C815,-SUM($F810:AM810)-SUM($E815:AL815))</f>
        <v>-0.95568752879700003</v>
      </c>
      <c r="AN815" s="144">
        <f>MAX(-SUM($F810:AN810)*$C815,-SUM($F810:AN810)-SUM($E815:AM815))</f>
        <v>-0.95568752879700003</v>
      </c>
      <c r="AO815" s="144">
        <f>MAX(-SUM($F810:AO810)*$C815,-SUM($F810:AO810)-SUM($E815:AN815))</f>
        <v>-0.31760817945799857</v>
      </c>
      <c r="AP815" s="144">
        <f>MAX(-SUM($F810:AP810)*$C815,-SUM($F810:AP810)-SUM($E815:AO815))</f>
        <v>0</v>
      </c>
      <c r="AQ815" s="144">
        <f>MAX(-SUM($F810:AQ810)*$C815,-SUM($F810:AQ810)-SUM($E815:AP815))</f>
        <v>0</v>
      </c>
      <c r="AR815" s="144">
        <f>MAX(-SUM($F810:AR810)*$C815,-SUM($F810:AR810)-SUM($E815:AQ815))</f>
        <v>0</v>
      </c>
      <c r="AS815" s="144">
        <f>MAX(-SUM($F810:AS810)*$C815,-SUM($F810:AS810)-SUM($E815:AR815))</f>
        <v>0</v>
      </c>
      <c r="AT815" s="144">
        <f>MAX(-SUM($F810:AT810)*$C815,-SUM($F810:AT810)-SUM($E815:AS815))</f>
        <v>0</v>
      </c>
      <c r="AU815" s="144">
        <f>MAX(-SUM($F810:AU810)*$C815,-SUM($F810:AU810)-SUM($E815:AT815))</f>
        <v>0</v>
      </c>
      <c r="AV815" s="144">
        <f>MAX(-SUM($F810:AV810)*$C815,-SUM($F810:AV810)-SUM($E815:AU815))</f>
        <v>0</v>
      </c>
      <c r="AW815" s="144">
        <f>MAX(-SUM($F810:AW810)*$C815,-SUM($F810:AW810)-SUM($E815:AV815))</f>
        <v>0</v>
      </c>
      <c r="AX815" s="144">
        <f>MAX(-SUM($F810:AX810)*$C815,-SUM($F810:AX810)-SUM($E815:AW815))</f>
        <v>0</v>
      </c>
      <c r="AY815" s="144">
        <f>MAX(-SUM($F810:AY810)*$C815,-SUM($F810:AY810)-SUM($E815:AX815))</f>
        <v>0</v>
      </c>
      <c r="AZ815" s="144">
        <f>MAX(-SUM($F810:AZ810)*$C815,-SUM($F810:AZ810)-SUM($E815:AY815))</f>
        <v>0</v>
      </c>
      <c r="BA815" s="144">
        <f>MAX(-SUM($F810:BA810)*$C815,-SUM($F810:BA810)-SUM($E815:AZ815))</f>
        <v>0</v>
      </c>
      <c r="BB815" s="144">
        <f>MAX(-SUM($F810:BB810)*$C815,-SUM($F810:BB810)-SUM($E815:BA815))</f>
        <v>0</v>
      </c>
      <c r="BC815" s="144">
        <f>MAX(-SUM($F810:BC810)*$C815,-SUM($F810:BC810)-SUM($E815:BB815))</f>
        <v>0</v>
      </c>
      <c r="BD815" s="144">
        <f>MAX(-SUM($F810:BD810)*$C815,-SUM($F810:BD810)-SUM($E815:BC815))</f>
        <v>0</v>
      </c>
      <c r="BE815" s="144">
        <f>MAX(-SUM($F810:BE810)*$C815,-SUM($F810:BE810)-SUM($E815:BD815))</f>
        <v>0</v>
      </c>
      <c r="BF815" s="144">
        <f>MAX(-SUM($F810:BF810)*$C815,-SUM($F810:BF810)-SUM($E815:BE815))</f>
        <v>0</v>
      </c>
      <c r="BG815" s="144">
        <f>MAX(-SUM($F810:BG810)*$C815,-SUM($F810:BG810)-SUM($E815:BF815))</f>
        <v>0</v>
      </c>
      <c r="BH815" s="144">
        <f>MAX(-SUM($F810:BH810)*$C815,-SUM($F810:BH810)-SUM($E815:BG815))</f>
        <v>0</v>
      </c>
      <c r="BI815" s="144"/>
    </row>
    <row r="816" spans="1:61" x14ac:dyDescent="0.25">
      <c r="A816" s="199" t="s">
        <v>114</v>
      </c>
      <c r="B816" s="199"/>
      <c r="D816" s="92">
        <f>SUM(D813:D815)</f>
        <v>0</v>
      </c>
      <c r="G816" s="92">
        <f>SUM(G813:G815)</f>
        <v>3.7871152734999997E-2</v>
      </c>
      <c r="H816" s="92">
        <f>SUM(H813:H815)</f>
        <v>30.892377680162003</v>
      </c>
      <c r="I816" s="92">
        <f>SUM(I813:I815)</f>
        <v>29.943921572165003</v>
      </c>
      <c r="J816" s="92">
        <f t="shared" ref="J816:BH816" si="454">SUM(J813:J815)</f>
        <v>28.988234043368003</v>
      </c>
      <c r="K816" s="92">
        <f t="shared" si="454"/>
        <v>28.032546514571003</v>
      </c>
      <c r="L816" s="92">
        <f t="shared" si="454"/>
        <v>27.076858985774003</v>
      </c>
      <c r="M816" s="92">
        <f t="shared" si="454"/>
        <v>26.121171456977002</v>
      </c>
      <c r="N816" s="92">
        <f t="shared" si="454"/>
        <v>25.165483928180002</v>
      </c>
      <c r="O816" s="92">
        <f t="shared" si="454"/>
        <v>24.209796399383002</v>
      </c>
      <c r="P816" s="92">
        <f t="shared" si="454"/>
        <v>23.254108870586002</v>
      </c>
      <c r="Q816" s="92">
        <f t="shared" si="454"/>
        <v>22.298421341789002</v>
      </c>
      <c r="R816" s="92">
        <f t="shared" si="454"/>
        <v>21.342733812992002</v>
      </c>
      <c r="S816" s="92">
        <f t="shared" si="454"/>
        <v>20.387046284195002</v>
      </c>
      <c r="T816" s="92">
        <f t="shared" si="454"/>
        <v>19.431358755398001</v>
      </c>
      <c r="U816" s="92">
        <f t="shared" si="454"/>
        <v>18.475671226601001</v>
      </c>
      <c r="V816" s="92">
        <f t="shared" si="454"/>
        <v>17.519983697804001</v>
      </c>
      <c r="W816" s="92">
        <f t="shared" si="454"/>
        <v>16.564296169007001</v>
      </c>
      <c r="X816" s="92">
        <f t="shared" si="454"/>
        <v>15.608608640210001</v>
      </c>
      <c r="Y816" s="92">
        <f t="shared" si="454"/>
        <v>14.652921111413001</v>
      </c>
      <c r="Z816" s="92">
        <f t="shared" si="454"/>
        <v>13.697233582616001</v>
      </c>
      <c r="AA816" s="92">
        <f t="shared" si="454"/>
        <v>12.741546053819</v>
      </c>
      <c r="AB816" s="92">
        <f t="shared" si="454"/>
        <v>11.785858525022</v>
      </c>
      <c r="AC816" s="92">
        <f t="shared" si="454"/>
        <v>10.830170996225</v>
      </c>
      <c r="AD816" s="92">
        <f t="shared" si="454"/>
        <v>9.874483467428</v>
      </c>
      <c r="AE816" s="92">
        <f t="shared" si="454"/>
        <v>8.9187959386309998</v>
      </c>
      <c r="AF816" s="92">
        <f t="shared" si="454"/>
        <v>7.9631084098339997</v>
      </c>
      <c r="AG816" s="92">
        <f t="shared" si="454"/>
        <v>7.0074208810369996</v>
      </c>
      <c r="AH816" s="92">
        <f t="shared" si="454"/>
        <v>6.0517333522399994</v>
      </c>
      <c r="AI816" s="92">
        <f t="shared" si="454"/>
        <v>5.0960458234429993</v>
      </c>
      <c r="AJ816" s="92">
        <f t="shared" si="454"/>
        <v>4.1403582946459991</v>
      </c>
      <c r="AK816" s="92">
        <f t="shared" si="454"/>
        <v>3.184670765848999</v>
      </c>
      <c r="AL816" s="92">
        <f t="shared" si="454"/>
        <v>2.2289832370519989</v>
      </c>
      <c r="AM816" s="92">
        <f t="shared" si="454"/>
        <v>1.2732957082549987</v>
      </c>
      <c r="AN816" s="92">
        <f t="shared" si="454"/>
        <v>0.31760817945799869</v>
      </c>
      <c r="AO816" s="92">
        <f t="shared" si="454"/>
        <v>0</v>
      </c>
      <c r="AP816" s="92">
        <f t="shared" si="454"/>
        <v>0</v>
      </c>
      <c r="AQ816" s="92">
        <f t="shared" si="454"/>
        <v>0</v>
      </c>
      <c r="AR816" s="92">
        <f t="shared" si="454"/>
        <v>0</v>
      </c>
      <c r="AS816" s="92">
        <f t="shared" si="454"/>
        <v>0</v>
      </c>
      <c r="AT816" s="92">
        <f t="shared" si="454"/>
        <v>0</v>
      </c>
      <c r="AU816" s="92">
        <f t="shared" si="454"/>
        <v>0</v>
      </c>
      <c r="AV816" s="92">
        <f t="shared" si="454"/>
        <v>0</v>
      </c>
      <c r="AW816" s="92">
        <f t="shared" si="454"/>
        <v>0</v>
      </c>
      <c r="AX816" s="92">
        <f t="shared" si="454"/>
        <v>0</v>
      </c>
      <c r="AY816" s="92">
        <f t="shared" si="454"/>
        <v>0</v>
      </c>
      <c r="AZ816" s="92">
        <f t="shared" si="454"/>
        <v>0</v>
      </c>
      <c r="BA816" s="92">
        <f t="shared" si="454"/>
        <v>0</v>
      </c>
      <c r="BB816" s="92">
        <f t="shared" si="454"/>
        <v>0</v>
      </c>
      <c r="BC816" s="92">
        <f t="shared" si="454"/>
        <v>0</v>
      </c>
      <c r="BD816" s="92">
        <f t="shared" si="454"/>
        <v>0</v>
      </c>
      <c r="BE816" s="92">
        <f t="shared" si="454"/>
        <v>0</v>
      </c>
      <c r="BF816" s="92">
        <f t="shared" si="454"/>
        <v>0</v>
      </c>
      <c r="BG816" s="92">
        <f t="shared" si="454"/>
        <v>0</v>
      </c>
      <c r="BH816" s="92">
        <f t="shared" si="454"/>
        <v>0</v>
      </c>
    </row>
    <row r="817" spans="1:61" x14ac:dyDescent="0.25">
      <c r="A817" s="197"/>
      <c r="B817" s="197"/>
    </row>
    <row r="818" spans="1:61" x14ac:dyDescent="0.25">
      <c r="A818" s="197" t="s">
        <v>115</v>
      </c>
      <c r="B818" s="197"/>
      <c r="G818" s="83">
        <f>G816</f>
        <v>3.7871152734999997E-2</v>
      </c>
      <c r="H818" s="83">
        <f>H816</f>
        <v>30.892377680162003</v>
      </c>
      <c r="I818" s="83">
        <f>I816</f>
        <v>29.943921572165003</v>
      </c>
      <c r="J818" s="83">
        <f>J816</f>
        <v>28.988234043368003</v>
      </c>
      <c r="K818" s="83">
        <f t="shared" ref="K818:BH818" si="455">K816</f>
        <v>28.032546514571003</v>
      </c>
      <c r="L818" s="83">
        <f t="shared" si="455"/>
        <v>27.076858985774003</v>
      </c>
      <c r="M818" s="83">
        <f t="shared" si="455"/>
        <v>26.121171456977002</v>
      </c>
      <c r="N818" s="83">
        <f t="shared" si="455"/>
        <v>25.165483928180002</v>
      </c>
      <c r="O818" s="83">
        <f t="shared" si="455"/>
        <v>24.209796399383002</v>
      </c>
      <c r="P818" s="83">
        <f t="shared" si="455"/>
        <v>23.254108870586002</v>
      </c>
      <c r="Q818" s="83">
        <f t="shared" si="455"/>
        <v>22.298421341789002</v>
      </c>
      <c r="R818" s="83">
        <f t="shared" si="455"/>
        <v>21.342733812992002</v>
      </c>
      <c r="S818" s="83">
        <f t="shared" si="455"/>
        <v>20.387046284195002</v>
      </c>
      <c r="T818" s="83">
        <f t="shared" si="455"/>
        <v>19.431358755398001</v>
      </c>
      <c r="U818" s="83">
        <f t="shared" si="455"/>
        <v>18.475671226601001</v>
      </c>
      <c r="V818" s="83">
        <f t="shared" si="455"/>
        <v>17.519983697804001</v>
      </c>
      <c r="W818" s="83">
        <f t="shared" si="455"/>
        <v>16.564296169007001</v>
      </c>
      <c r="X818" s="83">
        <f t="shared" si="455"/>
        <v>15.608608640210001</v>
      </c>
      <c r="Y818" s="83">
        <f t="shared" si="455"/>
        <v>14.652921111413001</v>
      </c>
      <c r="Z818" s="83">
        <f t="shared" si="455"/>
        <v>13.697233582616001</v>
      </c>
      <c r="AA818" s="83">
        <f t="shared" si="455"/>
        <v>12.741546053819</v>
      </c>
      <c r="AB818" s="83">
        <f t="shared" si="455"/>
        <v>11.785858525022</v>
      </c>
      <c r="AC818" s="83">
        <f t="shared" si="455"/>
        <v>10.830170996225</v>
      </c>
      <c r="AD818" s="83">
        <f t="shared" si="455"/>
        <v>9.874483467428</v>
      </c>
      <c r="AE818" s="83">
        <f t="shared" si="455"/>
        <v>8.9187959386309998</v>
      </c>
      <c r="AF818" s="83">
        <f t="shared" si="455"/>
        <v>7.9631084098339997</v>
      </c>
      <c r="AG818" s="83">
        <f t="shared" si="455"/>
        <v>7.0074208810369996</v>
      </c>
      <c r="AH818" s="83">
        <f t="shared" si="455"/>
        <v>6.0517333522399994</v>
      </c>
      <c r="AI818" s="83">
        <f t="shared" si="455"/>
        <v>5.0960458234429993</v>
      </c>
      <c r="AJ818" s="83">
        <f t="shared" si="455"/>
        <v>4.1403582946459991</v>
      </c>
      <c r="AK818" s="83">
        <f t="shared" si="455"/>
        <v>3.184670765848999</v>
      </c>
      <c r="AL818" s="83">
        <f t="shared" si="455"/>
        <v>2.2289832370519989</v>
      </c>
      <c r="AM818" s="83">
        <f t="shared" si="455"/>
        <v>1.2732957082549987</v>
      </c>
      <c r="AN818" s="83">
        <f t="shared" si="455"/>
        <v>0.31760817945799869</v>
      </c>
      <c r="AO818" s="83">
        <f t="shared" si="455"/>
        <v>0</v>
      </c>
      <c r="AP818" s="83">
        <f t="shared" si="455"/>
        <v>0</v>
      </c>
      <c r="AQ818" s="83">
        <f t="shared" si="455"/>
        <v>0</v>
      </c>
      <c r="AR818" s="83">
        <f t="shared" si="455"/>
        <v>0</v>
      </c>
      <c r="AS818" s="83">
        <f t="shared" si="455"/>
        <v>0</v>
      </c>
      <c r="AT818" s="83">
        <f t="shared" si="455"/>
        <v>0</v>
      </c>
      <c r="AU818" s="83">
        <f t="shared" si="455"/>
        <v>0</v>
      </c>
      <c r="AV818" s="83">
        <f t="shared" si="455"/>
        <v>0</v>
      </c>
      <c r="AW818" s="83">
        <f t="shared" si="455"/>
        <v>0</v>
      </c>
      <c r="AX818" s="83">
        <f t="shared" si="455"/>
        <v>0</v>
      </c>
      <c r="AY818" s="83">
        <f t="shared" si="455"/>
        <v>0</v>
      </c>
      <c r="AZ818" s="83">
        <f t="shared" si="455"/>
        <v>0</v>
      </c>
      <c r="BA818" s="83">
        <f t="shared" si="455"/>
        <v>0</v>
      </c>
      <c r="BB818" s="83">
        <f t="shared" si="455"/>
        <v>0</v>
      </c>
      <c r="BC818" s="83">
        <f t="shared" si="455"/>
        <v>0</v>
      </c>
      <c r="BD818" s="83">
        <f t="shared" si="455"/>
        <v>0</v>
      </c>
      <c r="BE818" s="83">
        <f t="shared" si="455"/>
        <v>0</v>
      </c>
      <c r="BF818" s="83">
        <f t="shared" si="455"/>
        <v>0</v>
      </c>
      <c r="BG818" s="83">
        <f t="shared" si="455"/>
        <v>0</v>
      </c>
      <c r="BH818" s="83">
        <f t="shared" si="455"/>
        <v>0</v>
      </c>
    </row>
    <row r="819" spans="1:61" x14ac:dyDescent="0.25">
      <c r="A819" s="200" t="s">
        <v>133</v>
      </c>
      <c r="B819" s="200"/>
      <c r="C819" s="61">
        <f>$C$97</f>
        <v>2</v>
      </c>
      <c r="D819" s="201"/>
      <c r="G819" s="83">
        <f t="shared" ref="G819:BH819" ca="1" si="456">SUM(OFFSET(G818,0,0,1,-MIN($C819,G$91+1)))/$C819</f>
        <v>1.8935576367499998E-2</v>
      </c>
      <c r="H819" s="83">
        <f t="shared" ca="1" si="456"/>
        <v>15.465124416448502</v>
      </c>
      <c r="I819" s="83">
        <f t="shared" ca="1" si="456"/>
        <v>30.418149626163505</v>
      </c>
      <c r="J819" s="83">
        <f t="shared" ca="1" si="456"/>
        <v>29.466077807766503</v>
      </c>
      <c r="K819" s="83">
        <f t="shared" ca="1" si="456"/>
        <v>28.510390278969503</v>
      </c>
      <c r="L819" s="83">
        <f t="shared" ca="1" si="456"/>
        <v>27.554702750172503</v>
      </c>
      <c r="M819" s="83">
        <f t="shared" ca="1" si="456"/>
        <v>26.599015221375502</v>
      </c>
      <c r="N819" s="83">
        <f t="shared" ca="1" si="456"/>
        <v>25.643327692578502</v>
      </c>
      <c r="O819" s="83">
        <f t="shared" ca="1" si="456"/>
        <v>24.687640163781502</v>
      </c>
      <c r="P819" s="83">
        <f t="shared" ca="1" si="456"/>
        <v>23.731952634984502</v>
      </c>
      <c r="Q819" s="83">
        <f t="shared" ca="1" si="456"/>
        <v>22.776265106187502</v>
      </c>
      <c r="R819" s="83">
        <f t="shared" ca="1" si="456"/>
        <v>21.820577577390502</v>
      </c>
      <c r="S819" s="83">
        <f t="shared" ca="1" si="456"/>
        <v>20.864890048593502</v>
      </c>
      <c r="T819" s="83">
        <f t="shared" ca="1" si="456"/>
        <v>19.909202519796501</v>
      </c>
      <c r="U819" s="83">
        <f t="shared" ca="1" si="456"/>
        <v>18.953514990999501</v>
      </c>
      <c r="V819" s="83">
        <f t="shared" ca="1" si="456"/>
        <v>17.997827462202501</v>
      </c>
      <c r="W819" s="83">
        <f t="shared" ca="1" si="456"/>
        <v>17.042139933405501</v>
      </c>
      <c r="X819" s="83">
        <f t="shared" ca="1" si="456"/>
        <v>16.086452404608501</v>
      </c>
      <c r="Y819" s="83">
        <f t="shared" ca="1" si="456"/>
        <v>15.130764875811501</v>
      </c>
      <c r="Z819" s="83">
        <f t="shared" ca="1" si="456"/>
        <v>14.175077347014501</v>
      </c>
      <c r="AA819" s="83">
        <f t="shared" ca="1" si="456"/>
        <v>13.2193898182175</v>
      </c>
      <c r="AB819" s="83">
        <f t="shared" ca="1" si="456"/>
        <v>12.2637022894205</v>
      </c>
      <c r="AC819" s="83">
        <f t="shared" ca="1" si="456"/>
        <v>11.3080147606235</v>
      </c>
      <c r="AD819" s="83">
        <f t="shared" ca="1" si="456"/>
        <v>10.3523272318265</v>
      </c>
      <c r="AE819" s="83">
        <f t="shared" ca="1" si="456"/>
        <v>9.3966397030294999</v>
      </c>
      <c r="AF819" s="83">
        <f t="shared" ca="1" si="456"/>
        <v>8.4409521742324998</v>
      </c>
      <c r="AG819" s="83">
        <f t="shared" ca="1" si="456"/>
        <v>7.4852646454354996</v>
      </c>
      <c r="AH819" s="83">
        <f t="shared" ca="1" si="456"/>
        <v>6.5295771166384995</v>
      </c>
      <c r="AI819" s="83">
        <f t="shared" ca="1" si="456"/>
        <v>5.5738895878414993</v>
      </c>
      <c r="AJ819" s="83">
        <f t="shared" ca="1" si="456"/>
        <v>4.6182020590444992</v>
      </c>
      <c r="AK819" s="83">
        <f t="shared" ca="1" si="456"/>
        <v>3.6625145302474991</v>
      </c>
      <c r="AL819" s="83">
        <f t="shared" ca="1" si="456"/>
        <v>2.7068270014504989</v>
      </c>
      <c r="AM819" s="83">
        <f t="shared" ca="1" si="456"/>
        <v>1.7511394726534988</v>
      </c>
      <c r="AN819" s="83">
        <f t="shared" ca="1" si="456"/>
        <v>0.79545194385649864</v>
      </c>
      <c r="AO819" s="83">
        <f t="shared" ca="1" si="456"/>
        <v>0.15880408972899934</v>
      </c>
      <c r="AP819" s="83">
        <f t="shared" ca="1" si="456"/>
        <v>0</v>
      </c>
      <c r="AQ819" s="83">
        <f t="shared" ca="1" si="456"/>
        <v>0</v>
      </c>
      <c r="AR819" s="83">
        <f t="shared" ca="1" si="456"/>
        <v>0</v>
      </c>
      <c r="AS819" s="83">
        <f t="shared" ca="1" si="456"/>
        <v>0</v>
      </c>
      <c r="AT819" s="83">
        <f t="shared" ca="1" si="456"/>
        <v>0</v>
      </c>
      <c r="AU819" s="83">
        <f t="shared" ca="1" si="456"/>
        <v>0</v>
      </c>
      <c r="AV819" s="83">
        <f t="shared" ca="1" si="456"/>
        <v>0</v>
      </c>
      <c r="AW819" s="83">
        <f t="shared" ca="1" si="456"/>
        <v>0</v>
      </c>
      <c r="AX819" s="83">
        <f t="shared" ca="1" si="456"/>
        <v>0</v>
      </c>
      <c r="AY819" s="83">
        <f t="shared" ca="1" si="456"/>
        <v>0</v>
      </c>
      <c r="AZ819" s="83">
        <f t="shared" ca="1" si="456"/>
        <v>0</v>
      </c>
      <c r="BA819" s="83">
        <f t="shared" ca="1" si="456"/>
        <v>0</v>
      </c>
      <c r="BB819" s="83">
        <f t="shared" ca="1" si="456"/>
        <v>0</v>
      </c>
      <c r="BC819" s="83">
        <f t="shared" ca="1" si="456"/>
        <v>0</v>
      </c>
      <c r="BD819" s="83">
        <f t="shared" ca="1" si="456"/>
        <v>0</v>
      </c>
      <c r="BE819" s="83">
        <f t="shared" ca="1" si="456"/>
        <v>0</v>
      </c>
      <c r="BF819" s="83">
        <f t="shared" ca="1" si="456"/>
        <v>0</v>
      </c>
      <c r="BG819" s="83">
        <f t="shared" ca="1" si="456"/>
        <v>0</v>
      </c>
      <c r="BH819" s="83">
        <f t="shared" ca="1" si="456"/>
        <v>0</v>
      </c>
    </row>
    <row r="820" spans="1:61" x14ac:dyDescent="0.25">
      <c r="A820" s="200" t="s">
        <v>140</v>
      </c>
      <c r="B820" s="200"/>
      <c r="C820" s="147">
        <f>$C$98</f>
        <v>0.46</v>
      </c>
      <c r="D820" s="190"/>
      <c r="G820" s="83">
        <f t="shared" ref="G820:BG821" ca="1" si="457">G819*$C820</f>
        <v>8.7103651290499993E-3</v>
      </c>
      <c r="H820" s="83">
        <f t="shared" ca="1" si="457"/>
        <v>7.1139572315663111</v>
      </c>
      <c r="I820" s="83">
        <f t="shared" ca="1" si="457"/>
        <v>13.992348828035214</v>
      </c>
      <c r="J820" s="83">
        <f t="shared" ca="1" si="457"/>
        <v>13.554395791572592</v>
      </c>
      <c r="K820" s="83">
        <f t="shared" ca="1" si="457"/>
        <v>13.114779528325972</v>
      </c>
      <c r="L820" s="83">
        <f t="shared" ca="1" si="457"/>
        <v>12.675163265079352</v>
      </c>
      <c r="M820" s="83">
        <f t="shared" ca="1" si="457"/>
        <v>12.235547001832732</v>
      </c>
      <c r="N820" s="83">
        <f t="shared" ca="1" si="457"/>
        <v>11.795930738586112</v>
      </c>
      <c r="O820" s="83">
        <f t="shared" ca="1" si="457"/>
        <v>11.356314475339492</v>
      </c>
      <c r="P820" s="83">
        <f t="shared" ca="1" si="457"/>
        <v>10.916698212092872</v>
      </c>
      <c r="Q820" s="83">
        <f t="shared" ca="1" si="457"/>
        <v>10.477081948846251</v>
      </c>
      <c r="R820" s="83">
        <f t="shared" ca="1" si="457"/>
        <v>10.037465685599631</v>
      </c>
      <c r="S820" s="83">
        <f t="shared" ca="1" si="457"/>
        <v>9.5978494223530113</v>
      </c>
      <c r="T820" s="83">
        <f t="shared" ca="1" si="457"/>
        <v>9.1582331591063912</v>
      </c>
      <c r="U820" s="83">
        <f t="shared" ca="1" si="457"/>
        <v>8.7186168958597712</v>
      </c>
      <c r="V820" s="83">
        <f t="shared" ca="1" si="457"/>
        <v>8.2790006326131511</v>
      </c>
      <c r="W820" s="83">
        <f t="shared" ca="1" si="457"/>
        <v>7.839384369366531</v>
      </c>
      <c r="X820" s="83">
        <f t="shared" ca="1" si="457"/>
        <v>7.399768106119911</v>
      </c>
      <c r="Y820" s="83">
        <f t="shared" ca="1" si="457"/>
        <v>6.9601518428732909</v>
      </c>
      <c r="Z820" s="83">
        <f t="shared" ca="1" si="457"/>
        <v>6.5205355796266709</v>
      </c>
      <c r="AA820" s="83">
        <f t="shared" ca="1" si="457"/>
        <v>6.0809193163800508</v>
      </c>
      <c r="AB820" s="83">
        <f t="shared" ca="1" si="457"/>
        <v>5.6413030531334307</v>
      </c>
      <c r="AC820" s="83">
        <f t="shared" ca="1" si="457"/>
        <v>5.2016867898868107</v>
      </c>
      <c r="AD820" s="83">
        <f t="shared" ca="1" si="457"/>
        <v>4.7620705266401906</v>
      </c>
      <c r="AE820" s="83">
        <f t="shared" ca="1" si="457"/>
        <v>4.3224542633935705</v>
      </c>
      <c r="AF820" s="83">
        <f t="shared" ca="1" si="457"/>
        <v>3.88283800014695</v>
      </c>
      <c r="AG820" s="83">
        <f t="shared" ca="1" si="457"/>
        <v>3.44322173690033</v>
      </c>
      <c r="AH820" s="83">
        <f t="shared" ca="1" si="457"/>
        <v>3.0036054736537099</v>
      </c>
      <c r="AI820" s="83">
        <f t="shared" ca="1" si="457"/>
        <v>2.5639892104070898</v>
      </c>
      <c r="AJ820" s="83">
        <f t="shared" ca="1" si="457"/>
        <v>2.1243729471604698</v>
      </c>
      <c r="AK820" s="83">
        <f t="shared" ca="1" si="457"/>
        <v>1.6847566839138497</v>
      </c>
      <c r="AL820" s="83">
        <f t="shared" ca="1" si="457"/>
        <v>1.2451404206672296</v>
      </c>
      <c r="AM820" s="83">
        <f t="shared" ca="1" si="457"/>
        <v>0.80552415742060945</v>
      </c>
      <c r="AN820" s="83">
        <f t="shared" ca="1" si="457"/>
        <v>0.36590789417398939</v>
      </c>
      <c r="AO820" s="83">
        <f t="shared" ca="1" si="457"/>
        <v>7.3049881275339706E-2</v>
      </c>
      <c r="AP820" s="83">
        <f t="shared" ca="1" si="457"/>
        <v>0</v>
      </c>
      <c r="AQ820" s="83">
        <f t="shared" ca="1" si="457"/>
        <v>0</v>
      </c>
      <c r="AR820" s="83">
        <f t="shared" ca="1" si="457"/>
        <v>0</v>
      </c>
      <c r="AS820" s="83">
        <f t="shared" ca="1" si="457"/>
        <v>0</v>
      </c>
      <c r="AT820" s="83">
        <f t="shared" ca="1" si="457"/>
        <v>0</v>
      </c>
      <c r="AU820" s="83">
        <f t="shared" ca="1" si="457"/>
        <v>0</v>
      </c>
      <c r="AV820" s="83">
        <f t="shared" ca="1" si="457"/>
        <v>0</v>
      </c>
      <c r="AW820" s="83">
        <f t="shared" ca="1" si="457"/>
        <v>0</v>
      </c>
      <c r="AX820" s="83">
        <f t="shared" ca="1" si="457"/>
        <v>0</v>
      </c>
      <c r="AY820" s="83">
        <f t="shared" ca="1" si="457"/>
        <v>0</v>
      </c>
      <c r="AZ820" s="83">
        <f t="shared" ca="1" si="457"/>
        <v>0</v>
      </c>
      <c r="BA820" s="83">
        <f t="shared" ca="1" si="457"/>
        <v>0</v>
      </c>
      <c r="BB820" s="83">
        <f t="shared" ca="1" si="457"/>
        <v>0</v>
      </c>
      <c r="BC820" s="83">
        <f t="shared" ca="1" si="457"/>
        <v>0</v>
      </c>
      <c r="BD820" s="83">
        <f t="shared" ca="1" si="457"/>
        <v>0</v>
      </c>
      <c r="BE820" s="83">
        <f t="shared" ca="1" si="457"/>
        <v>0</v>
      </c>
      <c r="BF820" s="83">
        <f t="shared" ca="1" si="457"/>
        <v>0</v>
      </c>
      <c r="BG820" s="83">
        <f t="shared" ca="1" si="457"/>
        <v>0</v>
      </c>
      <c r="BH820" s="83">
        <f ca="1">BH819*$C820</f>
        <v>0</v>
      </c>
    </row>
    <row r="821" spans="1:61" x14ac:dyDescent="0.25">
      <c r="A821" s="200" t="s">
        <v>141</v>
      </c>
      <c r="B821" s="200"/>
      <c r="C821" s="147">
        <f>$C$99</f>
        <v>0.115</v>
      </c>
      <c r="G821" s="83">
        <f t="shared" ca="1" si="457"/>
        <v>1.00169198984075E-3</v>
      </c>
      <c r="H821" s="83">
        <f t="shared" ca="1" si="457"/>
        <v>0.81810508163012585</v>
      </c>
      <c r="I821" s="83">
        <f t="shared" ca="1" si="457"/>
        <v>1.6091201152240495</v>
      </c>
      <c r="J821" s="83">
        <f t="shared" ca="1" si="457"/>
        <v>1.5587555160308482</v>
      </c>
      <c r="K821" s="83">
        <f t="shared" ca="1" si="457"/>
        <v>1.5081996457574869</v>
      </c>
      <c r="L821" s="83">
        <f t="shared" ca="1" si="457"/>
        <v>1.4576437754841256</v>
      </c>
      <c r="M821" s="83">
        <f t="shared" ca="1" si="457"/>
        <v>1.4070879052107641</v>
      </c>
      <c r="N821" s="83">
        <f t="shared" ca="1" si="457"/>
        <v>1.3565320349374028</v>
      </c>
      <c r="O821" s="83">
        <f t="shared" ca="1" si="457"/>
        <v>1.3059761646640415</v>
      </c>
      <c r="P821" s="83">
        <f t="shared" ca="1" si="457"/>
        <v>1.2554202943906803</v>
      </c>
      <c r="Q821" s="83">
        <f t="shared" ca="1" si="457"/>
        <v>1.204864424117319</v>
      </c>
      <c r="R821" s="83">
        <f t="shared" ca="1" si="457"/>
        <v>1.1543085538439577</v>
      </c>
      <c r="S821" s="83">
        <f t="shared" ca="1" si="457"/>
        <v>1.1037526835705964</v>
      </c>
      <c r="T821" s="83">
        <f t="shared" ca="1" si="457"/>
        <v>1.0531968132972351</v>
      </c>
      <c r="U821" s="83">
        <f t="shared" ca="1" si="457"/>
        <v>1.0026409430238736</v>
      </c>
      <c r="V821" s="83">
        <f t="shared" ca="1" si="457"/>
        <v>0.95208507275051246</v>
      </c>
      <c r="W821" s="83">
        <f t="shared" ca="1" si="457"/>
        <v>0.90152920247715107</v>
      </c>
      <c r="X821" s="83">
        <f t="shared" ca="1" si="457"/>
        <v>0.85097333220378979</v>
      </c>
      <c r="Y821" s="83">
        <f t="shared" ca="1" si="457"/>
        <v>0.80041746193042851</v>
      </c>
      <c r="Z821" s="83">
        <f t="shared" ca="1" si="457"/>
        <v>0.74986159165706723</v>
      </c>
      <c r="AA821" s="83">
        <f t="shared" ca="1" si="457"/>
        <v>0.69930572138370584</v>
      </c>
      <c r="AB821" s="83">
        <f t="shared" ca="1" si="457"/>
        <v>0.64874985111034456</v>
      </c>
      <c r="AC821" s="83">
        <f t="shared" ca="1" si="457"/>
        <v>0.59819398083698327</v>
      </c>
      <c r="AD821" s="83">
        <f t="shared" ca="1" si="457"/>
        <v>0.54763811056362199</v>
      </c>
      <c r="AE821" s="83">
        <f t="shared" ca="1" si="457"/>
        <v>0.49708224029026066</v>
      </c>
      <c r="AF821" s="83">
        <f t="shared" ca="1" si="457"/>
        <v>0.44652637001689927</v>
      </c>
      <c r="AG821" s="83">
        <f t="shared" ca="1" si="457"/>
        <v>0.39597049974353798</v>
      </c>
      <c r="AH821" s="83">
        <f t="shared" ca="1" si="457"/>
        <v>0.34541462947017665</v>
      </c>
      <c r="AI821" s="83">
        <f t="shared" ca="1" si="457"/>
        <v>0.29485875919681537</v>
      </c>
      <c r="AJ821" s="83">
        <f t="shared" ca="1" si="457"/>
        <v>0.24430288892345403</v>
      </c>
      <c r="AK821" s="83">
        <f t="shared" ca="1" si="457"/>
        <v>0.19374701865009272</v>
      </c>
      <c r="AL821" s="83">
        <f t="shared" ca="1" si="457"/>
        <v>0.14319114837673141</v>
      </c>
      <c r="AM821" s="83">
        <f t="shared" ca="1" si="457"/>
        <v>9.2635278103370092E-2</v>
      </c>
      <c r="AN821" s="83">
        <f t="shared" ca="1" si="457"/>
        <v>4.2079407830008783E-2</v>
      </c>
      <c r="AO821" s="83">
        <f t="shared" ca="1" si="457"/>
        <v>8.4007363466640662E-3</v>
      </c>
      <c r="AP821" s="83">
        <f t="shared" ca="1" si="457"/>
        <v>0</v>
      </c>
      <c r="AQ821" s="83">
        <f t="shared" ca="1" si="457"/>
        <v>0</v>
      </c>
      <c r="AR821" s="83">
        <f t="shared" ca="1" si="457"/>
        <v>0</v>
      </c>
      <c r="AS821" s="83">
        <f t="shared" ca="1" si="457"/>
        <v>0</v>
      </c>
      <c r="AT821" s="83">
        <f t="shared" ca="1" si="457"/>
        <v>0</v>
      </c>
      <c r="AU821" s="83">
        <f t="shared" ca="1" si="457"/>
        <v>0</v>
      </c>
      <c r="AV821" s="83">
        <f t="shared" ca="1" si="457"/>
        <v>0</v>
      </c>
      <c r="AW821" s="83">
        <f t="shared" ca="1" si="457"/>
        <v>0</v>
      </c>
      <c r="AX821" s="83">
        <f t="shared" ca="1" si="457"/>
        <v>0</v>
      </c>
      <c r="AY821" s="83">
        <f t="shared" ca="1" si="457"/>
        <v>0</v>
      </c>
      <c r="AZ821" s="83">
        <f t="shared" ca="1" si="457"/>
        <v>0</v>
      </c>
      <c r="BA821" s="83">
        <f t="shared" ca="1" si="457"/>
        <v>0</v>
      </c>
      <c r="BB821" s="83">
        <f t="shared" ca="1" si="457"/>
        <v>0</v>
      </c>
      <c r="BC821" s="83">
        <f t="shared" ca="1" si="457"/>
        <v>0</v>
      </c>
      <c r="BD821" s="83">
        <f t="shared" ca="1" si="457"/>
        <v>0</v>
      </c>
      <c r="BE821" s="83">
        <f t="shared" ca="1" si="457"/>
        <v>0</v>
      </c>
      <c r="BF821" s="83">
        <f t="shared" ca="1" si="457"/>
        <v>0</v>
      </c>
      <c r="BG821" s="83">
        <f t="shared" ca="1" si="457"/>
        <v>0</v>
      </c>
      <c r="BH821" s="83">
        <f ca="1">BH820*$C821</f>
        <v>0</v>
      </c>
    </row>
    <row r="822" spans="1:61" x14ac:dyDescent="0.25">
      <c r="A822" s="197"/>
      <c r="B822" s="197"/>
    </row>
    <row r="823" spans="1:61" x14ac:dyDescent="0.25">
      <c r="A823" s="196" t="str">
        <f>A$66</f>
        <v>Port, Cape, Riviera Mods Removal</v>
      </c>
      <c r="B823" s="196"/>
    </row>
    <row r="824" spans="1:61" x14ac:dyDescent="0.25">
      <c r="A824" s="197" t="s">
        <v>132</v>
      </c>
      <c r="B824" s="197"/>
      <c r="G824" s="171">
        <f>G$96</f>
        <v>0.95</v>
      </c>
      <c r="H824" s="171">
        <f t="shared" ref="H824:M824" si="458">H$96</f>
        <v>0.98</v>
      </c>
      <c r="I824" s="171">
        <f t="shared" si="458"/>
        <v>0.96</v>
      </c>
      <c r="J824" s="171">
        <f t="shared" si="458"/>
        <v>0.96</v>
      </c>
      <c r="K824" s="171">
        <f t="shared" si="458"/>
        <v>0.96</v>
      </c>
      <c r="L824" s="171">
        <f t="shared" si="458"/>
        <v>0.96</v>
      </c>
      <c r="M824" s="171">
        <f t="shared" si="458"/>
        <v>0.96</v>
      </c>
      <c r="N824" s="171"/>
    </row>
    <row r="825" spans="1:61" x14ac:dyDescent="0.25">
      <c r="A825" s="197" t="s">
        <v>109</v>
      </c>
      <c r="B825" s="197"/>
      <c r="D825" s="144">
        <f>SUM(G825:N825)</f>
        <v>42.317746387600003</v>
      </c>
      <c r="G825" s="144">
        <f>G$66*G824</f>
        <v>9.4162407039999998</v>
      </c>
      <c r="H825" s="144">
        <f t="shared" ref="H825:N825" si="459">H$66*H824</f>
        <v>22.1096906436</v>
      </c>
      <c r="I825" s="144">
        <f t="shared" si="459"/>
        <v>7.6235558399999999</v>
      </c>
      <c r="J825" s="144">
        <f t="shared" si="459"/>
        <v>2.88</v>
      </c>
      <c r="K825" s="144">
        <f t="shared" si="459"/>
        <v>0.28825919999999999</v>
      </c>
      <c r="L825" s="144">
        <f t="shared" si="459"/>
        <v>0</v>
      </c>
      <c r="M825" s="144">
        <f t="shared" si="459"/>
        <v>0</v>
      </c>
      <c r="N825" s="144">
        <f t="shared" si="459"/>
        <v>0</v>
      </c>
    </row>
    <row r="826" spans="1:61" x14ac:dyDescent="0.25">
      <c r="A826" s="197" t="s">
        <v>110</v>
      </c>
      <c r="B826" s="197"/>
      <c r="G826" s="144">
        <f t="shared" ref="G826:N826" si="460">+F826+G825</f>
        <v>9.4162407039999998</v>
      </c>
      <c r="H826" s="144">
        <f t="shared" si="460"/>
        <v>31.5259313476</v>
      </c>
      <c r="I826" s="144">
        <f t="shared" si="460"/>
        <v>39.149487187600002</v>
      </c>
      <c r="J826" s="144">
        <f t="shared" si="460"/>
        <v>42.029487187600004</v>
      </c>
      <c r="K826" s="144">
        <f t="shared" si="460"/>
        <v>42.317746387600003</v>
      </c>
      <c r="L826" s="144">
        <f t="shared" si="460"/>
        <v>42.317746387600003</v>
      </c>
      <c r="M826" s="144">
        <f t="shared" si="460"/>
        <v>42.317746387600003</v>
      </c>
      <c r="N826" s="144">
        <f t="shared" si="460"/>
        <v>42.317746387600003</v>
      </c>
    </row>
    <row r="827" spans="1:61" x14ac:dyDescent="0.25">
      <c r="A827" s="197"/>
      <c r="B827" s="197"/>
    </row>
    <row r="828" spans="1:61" x14ac:dyDescent="0.25">
      <c r="A828" s="198" t="s">
        <v>111</v>
      </c>
      <c r="B828" s="198"/>
      <c r="G828" s="144">
        <f t="shared" ref="G828:BH828" si="461">F831</f>
        <v>0</v>
      </c>
      <c r="H828" s="144">
        <f t="shared" si="461"/>
        <v>9.1337534828799996</v>
      </c>
      <c r="I828" s="144">
        <f t="shared" si="461"/>
        <v>30.297666186051998</v>
      </c>
      <c r="J828" s="144">
        <f t="shared" si="461"/>
        <v>36.746737410423997</v>
      </c>
      <c r="K828" s="144">
        <f t="shared" si="461"/>
        <v>38.365852794795998</v>
      </c>
      <c r="L828" s="144">
        <f t="shared" si="461"/>
        <v>37.384579603168</v>
      </c>
      <c r="M828" s="144">
        <f t="shared" si="461"/>
        <v>36.115047211540002</v>
      </c>
      <c r="N828" s="144">
        <f t="shared" si="461"/>
        <v>34.845514819912005</v>
      </c>
      <c r="O828" s="144">
        <f t="shared" si="461"/>
        <v>33.575982428284007</v>
      </c>
      <c r="P828" s="144">
        <f t="shared" si="461"/>
        <v>32.30645003665601</v>
      </c>
      <c r="Q828" s="144">
        <f t="shared" si="461"/>
        <v>31.036917645028009</v>
      </c>
      <c r="R828" s="144">
        <f t="shared" si="461"/>
        <v>29.767385253400008</v>
      </c>
      <c r="S828" s="144">
        <f t="shared" si="461"/>
        <v>28.497852861772007</v>
      </c>
      <c r="T828" s="144">
        <f t="shared" si="461"/>
        <v>27.228320470144006</v>
      </c>
      <c r="U828" s="144">
        <f t="shared" si="461"/>
        <v>25.958788078516005</v>
      </c>
      <c r="V828" s="144">
        <f t="shared" si="461"/>
        <v>24.689255686888004</v>
      </c>
      <c r="W828" s="144">
        <f t="shared" si="461"/>
        <v>23.419723295260003</v>
      </c>
      <c r="X828" s="144">
        <f t="shared" si="461"/>
        <v>22.150190903632001</v>
      </c>
      <c r="Y828" s="144">
        <f t="shared" si="461"/>
        <v>20.880658512004</v>
      </c>
      <c r="Z828" s="144">
        <f t="shared" si="461"/>
        <v>19.611126120375999</v>
      </c>
      <c r="AA828" s="144">
        <f t="shared" si="461"/>
        <v>18.341593728747998</v>
      </c>
      <c r="AB828" s="144">
        <f t="shared" si="461"/>
        <v>17.072061337119997</v>
      </c>
      <c r="AC828" s="144">
        <f t="shared" si="461"/>
        <v>15.802528945491996</v>
      </c>
      <c r="AD828" s="144">
        <f t="shared" si="461"/>
        <v>14.532996553863995</v>
      </c>
      <c r="AE828" s="144">
        <f t="shared" si="461"/>
        <v>13.263464162235994</v>
      </c>
      <c r="AF828" s="144">
        <f t="shared" si="461"/>
        <v>11.993931770607993</v>
      </c>
      <c r="AG828" s="144">
        <f t="shared" si="461"/>
        <v>10.724399378979992</v>
      </c>
      <c r="AH828" s="144">
        <f t="shared" si="461"/>
        <v>9.4548669873519913</v>
      </c>
      <c r="AI828" s="144">
        <f t="shared" si="461"/>
        <v>8.1853345957239902</v>
      </c>
      <c r="AJ828" s="144">
        <f t="shared" si="461"/>
        <v>6.9158022040959901</v>
      </c>
      <c r="AK828" s="144">
        <f t="shared" si="461"/>
        <v>5.64626981246799</v>
      </c>
      <c r="AL828" s="144">
        <f t="shared" si="461"/>
        <v>4.3767374208399898</v>
      </c>
      <c r="AM828" s="144">
        <f t="shared" si="461"/>
        <v>3.1072050292119897</v>
      </c>
      <c r="AN828" s="144">
        <f t="shared" si="461"/>
        <v>1.8376726375839896</v>
      </c>
      <c r="AO828" s="144">
        <f t="shared" si="461"/>
        <v>0.56814024595598944</v>
      </c>
      <c r="AP828" s="144">
        <f t="shared" si="461"/>
        <v>-1.2434497875801753E-14</v>
      </c>
      <c r="AQ828" s="144">
        <f t="shared" si="461"/>
        <v>-1.2434497875801753E-14</v>
      </c>
      <c r="AR828" s="144">
        <f t="shared" si="461"/>
        <v>-1.2434497875801753E-14</v>
      </c>
      <c r="AS828" s="144">
        <f t="shared" si="461"/>
        <v>-1.2434497875801753E-14</v>
      </c>
      <c r="AT828" s="144">
        <f t="shared" si="461"/>
        <v>-1.2434497875801753E-14</v>
      </c>
      <c r="AU828" s="144">
        <f t="shared" si="461"/>
        <v>-1.2434497875801753E-14</v>
      </c>
      <c r="AV828" s="144">
        <f t="shared" si="461"/>
        <v>-1.2434497875801753E-14</v>
      </c>
      <c r="AW828" s="144">
        <f t="shared" si="461"/>
        <v>-1.2434497875801753E-14</v>
      </c>
      <c r="AX828" s="144">
        <f t="shared" si="461"/>
        <v>-1.2434497875801753E-14</v>
      </c>
      <c r="AY828" s="144">
        <f t="shared" si="461"/>
        <v>-1.2434497875801753E-14</v>
      </c>
      <c r="AZ828" s="144">
        <f t="shared" si="461"/>
        <v>-1.2434497875801753E-14</v>
      </c>
      <c r="BA828" s="144">
        <f t="shared" si="461"/>
        <v>-1.2434497875801753E-14</v>
      </c>
      <c r="BB828" s="144">
        <f t="shared" si="461"/>
        <v>-1.2434497875801753E-14</v>
      </c>
      <c r="BC828" s="144">
        <f t="shared" si="461"/>
        <v>-1.2434497875801753E-14</v>
      </c>
      <c r="BD828" s="144">
        <f t="shared" si="461"/>
        <v>-1.2434497875801753E-14</v>
      </c>
      <c r="BE828" s="144">
        <f t="shared" si="461"/>
        <v>-1.2434497875801753E-14</v>
      </c>
      <c r="BF828" s="144">
        <f t="shared" si="461"/>
        <v>-1.2434497875801753E-14</v>
      </c>
      <c r="BG828" s="144">
        <f t="shared" si="461"/>
        <v>-1.2434497875801753E-14</v>
      </c>
      <c r="BH828" s="144">
        <f t="shared" si="461"/>
        <v>-1.2434497875801753E-14</v>
      </c>
      <c r="BI828" s="144"/>
    </row>
    <row r="829" spans="1:61" x14ac:dyDescent="0.25">
      <c r="A829" s="198" t="s">
        <v>112</v>
      </c>
      <c r="B829" s="198"/>
      <c r="D829" s="144">
        <f>SUM(G829:N829)</f>
        <v>42.317746387600003</v>
      </c>
      <c r="E829" s="144"/>
      <c r="F829" s="144"/>
      <c r="G829" s="144">
        <f>G825</f>
        <v>9.4162407039999998</v>
      </c>
      <c r="H829" s="144">
        <f>H825</f>
        <v>22.1096906436</v>
      </c>
      <c r="I829" s="144">
        <f>I825</f>
        <v>7.6235558399999999</v>
      </c>
      <c r="J829" s="144">
        <f t="shared" ref="J829:BH829" si="462">J825</f>
        <v>2.88</v>
      </c>
      <c r="K829" s="144">
        <f t="shared" si="462"/>
        <v>0.28825919999999999</v>
      </c>
      <c r="L829" s="144">
        <f t="shared" si="462"/>
        <v>0</v>
      </c>
      <c r="M829" s="144">
        <f t="shared" si="462"/>
        <v>0</v>
      </c>
      <c r="N829" s="144">
        <f t="shared" si="462"/>
        <v>0</v>
      </c>
      <c r="O829" s="144">
        <f t="shared" si="462"/>
        <v>0</v>
      </c>
      <c r="P829" s="144">
        <f t="shared" si="462"/>
        <v>0</v>
      </c>
      <c r="Q829" s="144">
        <f t="shared" si="462"/>
        <v>0</v>
      </c>
      <c r="R829" s="144">
        <f t="shared" si="462"/>
        <v>0</v>
      </c>
      <c r="S829" s="144">
        <f t="shared" si="462"/>
        <v>0</v>
      </c>
      <c r="T829" s="144">
        <f t="shared" si="462"/>
        <v>0</v>
      </c>
      <c r="U829" s="144">
        <f t="shared" si="462"/>
        <v>0</v>
      </c>
      <c r="V829" s="144">
        <f t="shared" si="462"/>
        <v>0</v>
      </c>
      <c r="W829" s="144">
        <f t="shared" si="462"/>
        <v>0</v>
      </c>
      <c r="X829" s="144">
        <f t="shared" si="462"/>
        <v>0</v>
      </c>
      <c r="Y829" s="144">
        <f t="shared" si="462"/>
        <v>0</v>
      </c>
      <c r="Z829" s="144">
        <f t="shared" si="462"/>
        <v>0</v>
      </c>
      <c r="AA829" s="144">
        <f t="shared" si="462"/>
        <v>0</v>
      </c>
      <c r="AB829" s="144">
        <f t="shared" si="462"/>
        <v>0</v>
      </c>
      <c r="AC829" s="144">
        <f t="shared" si="462"/>
        <v>0</v>
      </c>
      <c r="AD829" s="144">
        <f t="shared" si="462"/>
        <v>0</v>
      </c>
      <c r="AE829" s="144">
        <f t="shared" si="462"/>
        <v>0</v>
      </c>
      <c r="AF829" s="144">
        <f t="shared" si="462"/>
        <v>0</v>
      </c>
      <c r="AG829" s="144">
        <f t="shared" si="462"/>
        <v>0</v>
      </c>
      <c r="AH829" s="144">
        <f t="shared" si="462"/>
        <v>0</v>
      </c>
      <c r="AI829" s="144">
        <f t="shared" si="462"/>
        <v>0</v>
      </c>
      <c r="AJ829" s="144">
        <f t="shared" si="462"/>
        <v>0</v>
      </c>
      <c r="AK829" s="144">
        <f t="shared" si="462"/>
        <v>0</v>
      </c>
      <c r="AL829" s="144">
        <f t="shared" si="462"/>
        <v>0</v>
      </c>
      <c r="AM829" s="144">
        <f t="shared" si="462"/>
        <v>0</v>
      </c>
      <c r="AN829" s="144">
        <f t="shared" si="462"/>
        <v>0</v>
      </c>
      <c r="AO829" s="144">
        <f t="shared" si="462"/>
        <v>0</v>
      </c>
      <c r="AP829" s="144">
        <f t="shared" si="462"/>
        <v>0</v>
      </c>
      <c r="AQ829" s="144">
        <f t="shared" si="462"/>
        <v>0</v>
      </c>
      <c r="AR829" s="144">
        <f t="shared" si="462"/>
        <v>0</v>
      </c>
      <c r="AS829" s="144">
        <f t="shared" si="462"/>
        <v>0</v>
      </c>
      <c r="AT829" s="144">
        <f t="shared" si="462"/>
        <v>0</v>
      </c>
      <c r="AU829" s="144">
        <f t="shared" si="462"/>
        <v>0</v>
      </c>
      <c r="AV829" s="144">
        <f t="shared" si="462"/>
        <v>0</v>
      </c>
      <c r="AW829" s="144">
        <f t="shared" si="462"/>
        <v>0</v>
      </c>
      <c r="AX829" s="144">
        <f t="shared" si="462"/>
        <v>0</v>
      </c>
      <c r="AY829" s="144">
        <f t="shared" si="462"/>
        <v>0</v>
      </c>
      <c r="AZ829" s="144">
        <f t="shared" si="462"/>
        <v>0</v>
      </c>
      <c r="BA829" s="144">
        <f t="shared" si="462"/>
        <v>0</v>
      </c>
      <c r="BB829" s="144">
        <f t="shared" si="462"/>
        <v>0</v>
      </c>
      <c r="BC829" s="144">
        <f t="shared" si="462"/>
        <v>0</v>
      </c>
      <c r="BD829" s="144">
        <f t="shared" si="462"/>
        <v>0</v>
      </c>
      <c r="BE829" s="144">
        <f t="shared" si="462"/>
        <v>0</v>
      </c>
      <c r="BF829" s="144">
        <f t="shared" si="462"/>
        <v>0</v>
      </c>
      <c r="BG829" s="144">
        <f t="shared" si="462"/>
        <v>0</v>
      </c>
      <c r="BH829" s="144">
        <f t="shared" si="462"/>
        <v>0</v>
      </c>
      <c r="BI829" s="144"/>
    </row>
    <row r="830" spans="1:61" x14ac:dyDescent="0.25">
      <c r="A830" s="198" t="s">
        <v>113</v>
      </c>
      <c r="B830" s="198"/>
      <c r="C830" s="147">
        <f>C66</f>
        <v>0.03</v>
      </c>
      <c r="D830" s="144">
        <f>SUM(G830:BH830)</f>
        <v>-42.317746387600003</v>
      </c>
      <c r="G830" s="144">
        <f>MAX(-SUM($F825:G825)*$C830,-SUM($F825:G825)-SUM($E830:F830))</f>
        <v>-0.28248722111999996</v>
      </c>
      <c r="H830" s="144">
        <f>MAX(-SUM($F825:H825)*$C830,-SUM($F825:H825)-SUM($E830:G830))</f>
        <v>-0.94577794042800001</v>
      </c>
      <c r="I830" s="144">
        <f>MAX(-SUM($F825:I825)*$C830,-SUM($F825:I825)-SUM($E830:H830))</f>
        <v>-1.174484615628</v>
      </c>
      <c r="J830" s="144">
        <f>MAX(-SUM($F825:J825)*$C830,-SUM($F825:J825)-SUM($E830:I830))</f>
        <v>-1.260884615628</v>
      </c>
      <c r="K830" s="144">
        <f>MAX(-SUM($F825:K825)*$C830,-SUM($F825:K825)-SUM($E830:J830))</f>
        <v>-1.2695323916280001</v>
      </c>
      <c r="L830" s="144">
        <f>MAX(-SUM($F825:L825)*$C830,-SUM($F825:L825)-SUM($E830:K830))</f>
        <v>-1.2695323916280001</v>
      </c>
      <c r="M830" s="144">
        <f>MAX(-SUM($F825:M825)*$C830,-SUM($F825:M825)-SUM($E830:L830))</f>
        <v>-1.2695323916280001</v>
      </c>
      <c r="N830" s="144">
        <f>MAX(-SUM($F825:N825)*$C830,-SUM($F825:N825)-SUM($E830:M830))</f>
        <v>-1.2695323916280001</v>
      </c>
      <c r="O830" s="144">
        <f>MAX(-SUM($F825:O825)*$C830,-SUM($F825:O825)-SUM($E830:N830))</f>
        <v>-1.2695323916280001</v>
      </c>
      <c r="P830" s="144">
        <f>MAX(-SUM($F825:P825)*$C830,-SUM($F825:P825)-SUM($E830:O830))</f>
        <v>-1.2695323916280001</v>
      </c>
      <c r="Q830" s="144">
        <f>MAX(-SUM($F825:Q825)*$C830,-SUM($F825:Q825)-SUM($E830:P830))</f>
        <v>-1.2695323916280001</v>
      </c>
      <c r="R830" s="144">
        <f>MAX(-SUM($F825:R825)*$C830,-SUM($F825:R825)-SUM($E830:Q830))</f>
        <v>-1.2695323916280001</v>
      </c>
      <c r="S830" s="144">
        <f>MAX(-SUM($F825:S825)*$C830,-SUM($F825:S825)-SUM($E830:R830))</f>
        <v>-1.2695323916280001</v>
      </c>
      <c r="T830" s="144">
        <f>MAX(-SUM($F825:T825)*$C830,-SUM($F825:T825)-SUM($E830:S830))</f>
        <v>-1.2695323916280001</v>
      </c>
      <c r="U830" s="144">
        <f>MAX(-SUM($F825:U825)*$C830,-SUM($F825:U825)-SUM($E830:T830))</f>
        <v>-1.2695323916280001</v>
      </c>
      <c r="V830" s="144">
        <f>MAX(-SUM($F825:V825)*$C830,-SUM($F825:V825)-SUM($E830:U830))</f>
        <v>-1.2695323916280001</v>
      </c>
      <c r="W830" s="144">
        <f>MAX(-SUM($F825:W825)*$C830,-SUM($F825:W825)-SUM($E830:V830))</f>
        <v>-1.2695323916280001</v>
      </c>
      <c r="X830" s="144">
        <f>MAX(-SUM($F825:X825)*$C830,-SUM($F825:X825)-SUM($E830:W830))</f>
        <v>-1.2695323916280001</v>
      </c>
      <c r="Y830" s="144">
        <f>MAX(-SUM($F825:Y825)*$C830,-SUM($F825:Y825)-SUM($E830:X830))</f>
        <v>-1.2695323916280001</v>
      </c>
      <c r="Z830" s="144">
        <f>MAX(-SUM($F825:Z825)*$C830,-SUM($F825:Z825)-SUM($E830:Y830))</f>
        <v>-1.2695323916280001</v>
      </c>
      <c r="AA830" s="144">
        <f>MAX(-SUM($F825:AA825)*$C830,-SUM($F825:AA825)-SUM($E830:Z830))</f>
        <v>-1.2695323916280001</v>
      </c>
      <c r="AB830" s="144">
        <f>MAX(-SUM($F825:AB825)*$C830,-SUM($F825:AB825)-SUM($E830:AA830))</f>
        <v>-1.2695323916280001</v>
      </c>
      <c r="AC830" s="144">
        <f>MAX(-SUM($F825:AC825)*$C830,-SUM($F825:AC825)-SUM($E830:AB830))</f>
        <v>-1.2695323916280001</v>
      </c>
      <c r="AD830" s="144">
        <f>MAX(-SUM($F825:AD825)*$C830,-SUM($F825:AD825)-SUM($E830:AC830))</f>
        <v>-1.2695323916280001</v>
      </c>
      <c r="AE830" s="144">
        <f>MAX(-SUM($F825:AE825)*$C830,-SUM($F825:AE825)-SUM($E830:AD830))</f>
        <v>-1.2695323916280001</v>
      </c>
      <c r="AF830" s="144">
        <f>MAX(-SUM($F825:AF825)*$C830,-SUM($F825:AF825)-SUM($E830:AE830))</f>
        <v>-1.2695323916280001</v>
      </c>
      <c r="AG830" s="144">
        <f>MAX(-SUM($F825:AG825)*$C830,-SUM($F825:AG825)-SUM($E830:AF830))</f>
        <v>-1.2695323916280001</v>
      </c>
      <c r="AH830" s="144">
        <f>MAX(-SUM($F825:AH825)*$C830,-SUM($F825:AH825)-SUM($E830:AG830))</f>
        <v>-1.2695323916280001</v>
      </c>
      <c r="AI830" s="144">
        <f>MAX(-SUM($F825:AI825)*$C830,-SUM($F825:AI825)-SUM($E830:AH830))</f>
        <v>-1.2695323916280001</v>
      </c>
      <c r="AJ830" s="144">
        <f>MAX(-SUM($F825:AJ825)*$C830,-SUM($F825:AJ825)-SUM($E830:AI830))</f>
        <v>-1.2695323916280001</v>
      </c>
      <c r="AK830" s="144">
        <f>MAX(-SUM($F825:AK825)*$C830,-SUM($F825:AK825)-SUM($E830:AJ830))</f>
        <v>-1.2695323916280001</v>
      </c>
      <c r="AL830" s="144">
        <f>MAX(-SUM($F825:AL825)*$C830,-SUM($F825:AL825)-SUM($E830:AK830))</f>
        <v>-1.2695323916280001</v>
      </c>
      <c r="AM830" s="144">
        <f>MAX(-SUM($F825:AM825)*$C830,-SUM($F825:AM825)-SUM($E830:AL830))</f>
        <v>-1.2695323916280001</v>
      </c>
      <c r="AN830" s="144">
        <f>MAX(-SUM($F825:AN825)*$C830,-SUM($F825:AN825)-SUM($E830:AM830))</f>
        <v>-1.2695323916280001</v>
      </c>
      <c r="AO830" s="144">
        <f>MAX(-SUM($F825:AO825)*$C830,-SUM($F825:AO825)-SUM($E830:AN830))</f>
        <v>-0.56814024595600188</v>
      </c>
      <c r="AP830" s="144">
        <f>MAX(-SUM($F825:AP825)*$C830,-SUM($F825:AP825)-SUM($E830:AO830))</f>
        <v>0</v>
      </c>
      <c r="AQ830" s="144">
        <f>MAX(-SUM($F825:AQ825)*$C830,-SUM($F825:AQ825)-SUM($E830:AP830))</f>
        <v>0</v>
      </c>
      <c r="AR830" s="144">
        <f>MAX(-SUM($F825:AR825)*$C830,-SUM($F825:AR825)-SUM($E830:AQ830))</f>
        <v>0</v>
      </c>
      <c r="AS830" s="144">
        <f>MAX(-SUM($F825:AS825)*$C830,-SUM($F825:AS825)-SUM($E830:AR830))</f>
        <v>0</v>
      </c>
      <c r="AT830" s="144">
        <f>MAX(-SUM($F825:AT825)*$C830,-SUM($F825:AT825)-SUM($E830:AS830))</f>
        <v>0</v>
      </c>
      <c r="AU830" s="144">
        <f>MAX(-SUM($F825:AU825)*$C830,-SUM($F825:AU825)-SUM($E830:AT830))</f>
        <v>0</v>
      </c>
      <c r="AV830" s="144">
        <f>MAX(-SUM($F825:AV825)*$C830,-SUM($F825:AV825)-SUM($E830:AU830))</f>
        <v>0</v>
      </c>
      <c r="AW830" s="144">
        <f>MAX(-SUM($F825:AW825)*$C830,-SUM($F825:AW825)-SUM($E830:AV830))</f>
        <v>0</v>
      </c>
      <c r="AX830" s="144">
        <f>MAX(-SUM($F825:AX825)*$C830,-SUM($F825:AX825)-SUM($E830:AW830))</f>
        <v>0</v>
      </c>
      <c r="AY830" s="144">
        <f>MAX(-SUM($F825:AY825)*$C830,-SUM($F825:AY825)-SUM($E830:AX830))</f>
        <v>0</v>
      </c>
      <c r="AZ830" s="144">
        <f>MAX(-SUM($F825:AZ825)*$C830,-SUM($F825:AZ825)-SUM($E830:AY830))</f>
        <v>0</v>
      </c>
      <c r="BA830" s="144">
        <f>MAX(-SUM($F825:BA825)*$C830,-SUM($F825:BA825)-SUM($E830:AZ830))</f>
        <v>0</v>
      </c>
      <c r="BB830" s="144">
        <f>MAX(-SUM($F825:BB825)*$C830,-SUM($F825:BB825)-SUM($E830:BA830))</f>
        <v>0</v>
      </c>
      <c r="BC830" s="144">
        <f>MAX(-SUM($F825:BC825)*$C830,-SUM($F825:BC825)-SUM($E830:BB830))</f>
        <v>0</v>
      </c>
      <c r="BD830" s="144">
        <f>MAX(-SUM($F825:BD825)*$C830,-SUM($F825:BD825)-SUM($E830:BC830))</f>
        <v>0</v>
      </c>
      <c r="BE830" s="144">
        <f>MAX(-SUM($F825:BE825)*$C830,-SUM($F825:BE825)-SUM($E830:BD830))</f>
        <v>0</v>
      </c>
      <c r="BF830" s="144">
        <f>MAX(-SUM($F825:BF825)*$C830,-SUM($F825:BF825)-SUM($E830:BE830))</f>
        <v>0</v>
      </c>
      <c r="BG830" s="144">
        <f>MAX(-SUM($F825:BG825)*$C830,-SUM($F825:BG825)-SUM($E830:BF830))</f>
        <v>0</v>
      </c>
      <c r="BH830" s="144">
        <f>MAX(-SUM($F825:BH825)*$C830,-SUM($F825:BH825)-SUM($E830:BG830))</f>
        <v>0</v>
      </c>
      <c r="BI830" s="144"/>
    </row>
    <row r="831" spans="1:61" x14ac:dyDescent="0.25">
      <c r="A831" s="199" t="s">
        <v>114</v>
      </c>
      <c r="B831" s="199"/>
      <c r="D831" s="92">
        <f>SUM(D828:D830)</f>
        <v>0</v>
      </c>
      <c r="G831" s="92">
        <f>SUM(G828:G830)</f>
        <v>9.1337534828799996</v>
      </c>
      <c r="H831" s="92">
        <f>SUM(H828:H830)</f>
        <v>30.297666186051998</v>
      </c>
      <c r="I831" s="92">
        <f>SUM(I828:I830)</f>
        <v>36.746737410423997</v>
      </c>
      <c r="J831" s="92">
        <f t="shared" ref="J831:BH831" si="463">SUM(J828:J830)</f>
        <v>38.365852794795998</v>
      </c>
      <c r="K831" s="92">
        <f t="shared" si="463"/>
        <v>37.384579603168</v>
      </c>
      <c r="L831" s="92">
        <f t="shared" si="463"/>
        <v>36.115047211540002</v>
      </c>
      <c r="M831" s="92">
        <f t="shared" si="463"/>
        <v>34.845514819912005</v>
      </c>
      <c r="N831" s="92">
        <f t="shared" si="463"/>
        <v>33.575982428284007</v>
      </c>
      <c r="O831" s="92">
        <f t="shared" si="463"/>
        <v>32.30645003665601</v>
      </c>
      <c r="P831" s="92">
        <f t="shared" si="463"/>
        <v>31.036917645028009</v>
      </c>
      <c r="Q831" s="92">
        <f t="shared" si="463"/>
        <v>29.767385253400008</v>
      </c>
      <c r="R831" s="92">
        <f t="shared" si="463"/>
        <v>28.497852861772007</v>
      </c>
      <c r="S831" s="92">
        <f t="shared" si="463"/>
        <v>27.228320470144006</v>
      </c>
      <c r="T831" s="92">
        <f t="shared" si="463"/>
        <v>25.958788078516005</v>
      </c>
      <c r="U831" s="92">
        <f t="shared" si="463"/>
        <v>24.689255686888004</v>
      </c>
      <c r="V831" s="92">
        <f t="shared" si="463"/>
        <v>23.419723295260003</v>
      </c>
      <c r="W831" s="92">
        <f t="shared" si="463"/>
        <v>22.150190903632001</v>
      </c>
      <c r="X831" s="92">
        <f t="shared" si="463"/>
        <v>20.880658512004</v>
      </c>
      <c r="Y831" s="92">
        <f t="shared" si="463"/>
        <v>19.611126120375999</v>
      </c>
      <c r="Z831" s="92">
        <f t="shared" si="463"/>
        <v>18.341593728747998</v>
      </c>
      <c r="AA831" s="92">
        <f t="shared" si="463"/>
        <v>17.072061337119997</v>
      </c>
      <c r="AB831" s="92">
        <f t="shared" si="463"/>
        <v>15.802528945491996</v>
      </c>
      <c r="AC831" s="92">
        <f t="shared" si="463"/>
        <v>14.532996553863995</v>
      </c>
      <c r="AD831" s="92">
        <f t="shared" si="463"/>
        <v>13.263464162235994</v>
      </c>
      <c r="AE831" s="92">
        <f t="shared" si="463"/>
        <v>11.993931770607993</v>
      </c>
      <c r="AF831" s="92">
        <f t="shared" si="463"/>
        <v>10.724399378979992</v>
      </c>
      <c r="AG831" s="92">
        <f t="shared" si="463"/>
        <v>9.4548669873519913</v>
      </c>
      <c r="AH831" s="92">
        <f t="shared" si="463"/>
        <v>8.1853345957239902</v>
      </c>
      <c r="AI831" s="92">
        <f t="shared" si="463"/>
        <v>6.9158022040959901</v>
      </c>
      <c r="AJ831" s="92">
        <f t="shared" si="463"/>
        <v>5.64626981246799</v>
      </c>
      <c r="AK831" s="92">
        <f t="shared" si="463"/>
        <v>4.3767374208399898</v>
      </c>
      <c r="AL831" s="92">
        <f t="shared" si="463"/>
        <v>3.1072050292119897</v>
      </c>
      <c r="AM831" s="92">
        <f t="shared" si="463"/>
        <v>1.8376726375839896</v>
      </c>
      <c r="AN831" s="92">
        <f t="shared" si="463"/>
        <v>0.56814024595598944</v>
      </c>
      <c r="AO831" s="92">
        <f t="shared" si="463"/>
        <v>-1.2434497875801753E-14</v>
      </c>
      <c r="AP831" s="92">
        <f t="shared" si="463"/>
        <v>-1.2434497875801753E-14</v>
      </c>
      <c r="AQ831" s="92">
        <f t="shared" si="463"/>
        <v>-1.2434497875801753E-14</v>
      </c>
      <c r="AR831" s="92">
        <f t="shared" si="463"/>
        <v>-1.2434497875801753E-14</v>
      </c>
      <c r="AS831" s="92">
        <f t="shared" si="463"/>
        <v>-1.2434497875801753E-14</v>
      </c>
      <c r="AT831" s="92">
        <f t="shared" si="463"/>
        <v>-1.2434497875801753E-14</v>
      </c>
      <c r="AU831" s="92">
        <f t="shared" si="463"/>
        <v>-1.2434497875801753E-14</v>
      </c>
      <c r="AV831" s="92">
        <f t="shared" si="463"/>
        <v>-1.2434497875801753E-14</v>
      </c>
      <c r="AW831" s="92">
        <f t="shared" si="463"/>
        <v>-1.2434497875801753E-14</v>
      </c>
      <c r="AX831" s="92">
        <f t="shared" si="463"/>
        <v>-1.2434497875801753E-14</v>
      </c>
      <c r="AY831" s="92">
        <f t="shared" si="463"/>
        <v>-1.2434497875801753E-14</v>
      </c>
      <c r="AZ831" s="92">
        <f t="shared" si="463"/>
        <v>-1.2434497875801753E-14</v>
      </c>
      <c r="BA831" s="92">
        <f t="shared" si="463"/>
        <v>-1.2434497875801753E-14</v>
      </c>
      <c r="BB831" s="92">
        <f t="shared" si="463"/>
        <v>-1.2434497875801753E-14</v>
      </c>
      <c r="BC831" s="92">
        <f t="shared" si="463"/>
        <v>-1.2434497875801753E-14</v>
      </c>
      <c r="BD831" s="92">
        <f t="shared" si="463"/>
        <v>-1.2434497875801753E-14</v>
      </c>
      <c r="BE831" s="92">
        <f t="shared" si="463"/>
        <v>-1.2434497875801753E-14</v>
      </c>
      <c r="BF831" s="92">
        <f t="shared" si="463"/>
        <v>-1.2434497875801753E-14</v>
      </c>
      <c r="BG831" s="92">
        <f t="shared" si="463"/>
        <v>-1.2434497875801753E-14</v>
      </c>
      <c r="BH831" s="92">
        <f t="shared" si="463"/>
        <v>-1.2434497875801753E-14</v>
      </c>
    </row>
    <row r="832" spans="1:61" x14ac:dyDescent="0.25">
      <c r="A832" s="197"/>
      <c r="B832" s="197"/>
    </row>
    <row r="833" spans="1:61" x14ac:dyDescent="0.25">
      <c r="A833" s="197" t="s">
        <v>115</v>
      </c>
      <c r="B833" s="197"/>
      <c r="G833" s="83">
        <f>G831</f>
        <v>9.1337534828799996</v>
      </c>
      <c r="H833" s="83">
        <f>H831</f>
        <v>30.297666186051998</v>
      </c>
      <c r="I833" s="83">
        <f>I831</f>
        <v>36.746737410423997</v>
      </c>
      <c r="J833" s="83">
        <f>J831</f>
        <v>38.365852794795998</v>
      </c>
      <c r="K833" s="83">
        <f t="shared" ref="K833:BH833" si="464">K831</f>
        <v>37.384579603168</v>
      </c>
      <c r="L833" s="83">
        <f t="shared" si="464"/>
        <v>36.115047211540002</v>
      </c>
      <c r="M833" s="83">
        <f t="shared" si="464"/>
        <v>34.845514819912005</v>
      </c>
      <c r="N833" s="83">
        <f t="shared" si="464"/>
        <v>33.575982428284007</v>
      </c>
      <c r="O833" s="83">
        <f t="shared" si="464"/>
        <v>32.30645003665601</v>
      </c>
      <c r="P833" s="83">
        <f t="shared" si="464"/>
        <v>31.036917645028009</v>
      </c>
      <c r="Q833" s="83">
        <f t="shared" si="464"/>
        <v>29.767385253400008</v>
      </c>
      <c r="R833" s="83">
        <f t="shared" si="464"/>
        <v>28.497852861772007</v>
      </c>
      <c r="S833" s="83">
        <f t="shared" si="464"/>
        <v>27.228320470144006</v>
      </c>
      <c r="T833" s="83">
        <f t="shared" si="464"/>
        <v>25.958788078516005</v>
      </c>
      <c r="U833" s="83">
        <f t="shared" si="464"/>
        <v>24.689255686888004</v>
      </c>
      <c r="V833" s="83">
        <f t="shared" si="464"/>
        <v>23.419723295260003</v>
      </c>
      <c r="W833" s="83">
        <f t="shared" si="464"/>
        <v>22.150190903632001</v>
      </c>
      <c r="X833" s="83">
        <f t="shared" si="464"/>
        <v>20.880658512004</v>
      </c>
      <c r="Y833" s="83">
        <f t="shared" si="464"/>
        <v>19.611126120375999</v>
      </c>
      <c r="Z833" s="83">
        <f t="shared" si="464"/>
        <v>18.341593728747998</v>
      </c>
      <c r="AA833" s="83">
        <f t="shared" si="464"/>
        <v>17.072061337119997</v>
      </c>
      <c r="AB833" s="83">
        <f t="shared" si="464"/>
        <v>15.802528945491996</v>
      </c>
      <c r="AC833" s="83">
        <f t="shared" si="464"/>
        <v>14.532996553863995</v>
      </c>
      <c r="AD833" s="83">
        <f t="shared" si="464"/>
        <v>13.263464162235994</v>
      </c>
      <c r="AE833" s="83">
        <f t="shared" si="464"/>
        <v>11.993931770607993</v>
      </c>
      <c r="AF833" s="83">
        <f t="shared" si="464"/>
        <v>10.724399378979992</v>
      </c>
      <c r="AG833" s="83">
        <f t="shared" si="464"/>
        <v>9.4548669873519913</v>
      </c>
      <c r="AH833" s="83">
        <f t="shared" si="464"/>
        <v>8.1853345957239902</v>
      </c>
      <c r="AI833" s="83">
        <f t="shared" si="464"/>
        <v>6.9158022040959901</v>
      </c>
      <c r="AJ833" s="83">
        <f t="shared" si="464"/>
        <v>5.64626981246799</v>
      </c>
      <c r="AK833" s="83">
        <f t="shared" si="464"/>
        <v>4.3767374208399898</v>
      </c>
      <c r="AL833" s="83">
        <f t="shared" si="464"/>
        <v>3.1072050292119897</v>
      </c>
      <c r="AM833" s="83">
        <f t="shared" si="464"/>
        <v>1.8376726375839896</v>
      </c>
      <c r="AN833" s="83">
        <f t="shared" si="464"/>
        <v>0.56814024595598944</v>
      </c>
      <c r="AO833" s="83">
        <f t="shared" si="464"/>
        <v>-1.2434497875801753E-14</v>
      </c>
      <c r="AP833" s="83">
        <f t="shared" si="464"/>
        <v>-1.2434497875801753E-14</v>
      </c>
      <c r="AQ833" s="83">
        <f t="shared" si="464"/>
        <v>-1.2434497875801753E-14</v>
      </c>
      <c r="AR833" s="83">
        <f t="shared" si="464"/>
        <v>-1.2434497875801753E-14</v>
      </c>
      <c r="AS833" s="83">
        <f t="shared" si="464"/>
        <v>-1.2434497875801753E-14</v>
      </c>
      <c r="AT833" s="83">
        <f t="shared" si="464"/>
        <v>-1.2434497875801753E-14</v>
      </c>
      <c r="AU833" s="83">
        <f t="shared" si="464"/>
        <v>-1.2434497875801753E-14</v>
      </c>
      <c r="AV833" s="83">
        <f t="shared" si="464"/>
        <v>-1.2434497875801753E-14</v>
      </c>
      <c r="AW833" s="83">
        <f t="shared" si="464"/>
        <v>-1.2434497875801753E-14</v>
      </c>
      <c r="AX833" s="83">
        <f t="shared" si="464"/>
        <v>-1.2434497875801753E-14</v>
      </c>
      <c r="AY833" s="83">
        <f t="shared" si="464"/>
        <v>-1.2434497875801753E-14</v>
      </c>
      <c r="AZ833" s="83">
        <f t="shared" si="464"/>
        <v>-1.2434497875801753E-14</v>
      </c>
      <c r="BA833" s="83">
        <f t="shared" si="464"/>
        <v>-1.2434497875801753E-14</v>
      </c>
      <c r="BB833" s="83">
        <f t="shared" si="464"/>
        <v>-1.2434497875801753E-14</v>
      </c>
      <c r="BC833" s="83">
        <f t="shared" si="464"/>
        <v>-1.2434497875801753E-14</v>
      </c>
      <c r="BD833" s="83">
        <f t="shared" si="464"/>
        <v>-1.2434497875801753E-14</v>
      </c>
      <c r="BE833" s="83">
        <f t="shared" si="464"/>
        <v>-1.2434497875801753E-14</v>
      </c>
      <c r="BF833" s="83">
        <f t="shared" si="464"/>
        <v>-1.2434497875801753E-14</v>
      </c>
      <c r="BG833" s="83">
        <f t="shared" si="464"/>
        <v>-1.2434497875801753E-14</v>
      </c>
      <c r="BH833" s="83">
        <f t="shared" si="464"/>
        <v>-1.2434497875801753E-14</v>
      </c>
    </row>
    <row r="834" spans="1:61" x14ac:dyDescent="0.25">
      <c r="A834" s="200" t="s">
        <v>133</v>
      </c>
      <c r="B834" s="200"/>
      <c r="C834" s="61">
        <f>$C$97</f>
        <v>2</v>
      </c>
      <c r="D834" s="189"/>
      <c r="G834" s="83">
        <f t="shared" ref="G834:BH834" ca="1" si="465">SUM(OFFSET(G833,0,0,1,-MIN($C834,G$91+1)))/$C834</f>
        <v>4.5668767414399998</v>
      </c>
      <c r="H834" s="83">
        <f t="shared" ca="1" si="465"/>
        <v>19.715709834465997</v>
      </c>
      <c r="I834" s="83">
        <f t="shared" ca="1" si="465"/>
        <v>33.522201798238001</v>
      </c>
      <c r="J834" s="83">
        <f t="shared" ca="1" si="465"/>
        <v>37.556295102609994</v>
      </c>
      <c r="K834" s="83">
        <f t="shared" ca="1" si="465"/>
        <v>37.875216198982002</v>
      </c>
      <c r="L834" s="83">
        <f t="shared" ca="1" si="465"/>
        <v>36.749813407353997</v>
      </c>
      <c r="M834" s="83">
        <f t="shared" ca="1" si="465"/>
        <v>35.480281015726007</v>
      </c>
      <c r="N834" s="83">
        <f t="shared" ca="1" si="465"/>
        <v>34.210748624098002</v>
      </c>
      <c r="O834" s="83">
        <f t="shared" ca="1" si="465"/>
        <v>32.941216232470012</v>
      </c>
      <c r="P834" s="83">
        <f t="shared" ca="1" si="465"/>
        <v>31.671683840842007</v>
      </c>
      <c r="Q834" s="83">
        <f t="shared" ca="1" si="465"/>
        <v>30.40215144921401</v>
      </c>
      <c r="R834" s="83">
        <f t="shared" ca="1" si="465"/>
        <v>29.132619057586005</v>
      </c>
      <c r="S834" s="83">
        <f t="shared" ca="1" si="465"/>
        <v>27.863086665958008</v>
      </c>
      <c r="T834" s="83">
        <f t="shared" ca="1" si="465"/>
        <v>26.593554274330003</v>
      </c>
      <c r="U834" s="83">
        <f t="shared" ca="1" si="465"/>
        <v>25.324021882702006</v>
      </c>
      <c r="V834" s="83">
        <f t="shared" ca="1" si="465"/>
        <v>24.054489491074001</v>
      </c>
      <c r="W834" s="83">
        <f t="shared" ca="1" si="465"/>
        <v>22.784957099446004</v>
      </c>
      <c r="X834" s="83">
        <f t="shared" ca="1" si="465"/>
        <v>21.515424707817999</v>
      </c>
      <c r="Y834" s="83">
        <f t="shared" ca="1" si="465"/>
        <v>20.245892316190002</v>
      </c>
      <c r="Z834" s="83">
        <f t="shared" ca="1" si="465"/>
        <v>18.976359924561997</v>
      </c>
      <c r="AA834" s="83">
        <f t="shared" ca="1" si="465"/>
        <v>17.706827532934</v>
      </c>
      <c r="AB834" s="83">
        <f t="shared" ca="1" si="465"/>
        <v>16.437295141305995</v>
      </c>
      <c r="AC834" s="83">
        <f t="shared" ca="1" si="465"/>
        <v>15.167762749677996</v>
      </c>
      <c r="AD834" s="83">
        <f t="shared" ca="1" si="465"/>
        <v>13.898230358049995</v>
      </c>
      <c r="AE834" s="83">
        <f t="shared" ca="1" si="465"/>
        <v>12.628697966421994</v>
      </c>
      <c r="AF834" s="83">
        <f t="shared" ca="1" si="465"/>
        <v>11.359165574793993</v>
      </c>
      <c r="AG834" s="83">
        <f t="shared" ca="1" si="465"/>
        <v>10.089633183165992</v>
      </c>
      <c r="AH834" s="83">
        <f t="shared" ca="1" si="465"/>
        <v>8.8201007915379908</v>
      </c>
      <c r="AI834" s="83">
        <f t="shared" ca="1" si="465"/>
        <v>7.5505683999099897</v>
      </c>
      <c r="AJ834" s="83">
        <f t="shared" ca="1" si="465"/>
        <v>6.2810360082819905</v>
      </c>
      <c r="AK834" s="83">
        <f t="shared" ca="1" si="465"/>
        <v>5.0115036166539895</v>
      </c>
      <c r="AL834" s="83">
        <f t="shared" ca="1" si="465"/>
        <v>3.7419712250259898</v>
      </c>
      <c r="AM834" s="83">
        <f t="shared" ca="1" si="465"/>
        <v>2.4724388333979896</v>
      </c>
      <c r="AN834" s="83">
        <f t="shared" ca="1" si="465"/>
        <v>1.2029064417699895</v>
      </c>
      <c r="AO834" s="83">
        <f t="shared" ca="1" si="465"/>
        <v>0.2840701229779885</v>
      </c>
      <c r="AP834" s="83">
        <f t="shared" ca="1" si="465"/>
        <v>-1.2434497875801753E-14</v>
      </c>
      <c r="AQ834" s="83">
        <f t="shared" ca="1" si="465"/>
        <v>-1.2434497875801753E-14</v>
      </c>
      <c r="AR834" s="83">
        <f t="shared" ca="1" si="465"/>
        <v>-1.2434497875801753E-14</v>
      </c>
      <c r="AS834" s="83">
        <f t="shared" ca="1" si="465"/>
        <v>-1.2434497875801753E-14</v>
      </c>
      <c r="AT834" s="83">
        <f t="shared" ca="1" si="465"/>
        <v>-1.2434497875801753E-14</v>
      </c>
      <c r="AU834" s="83">
        <f t="shared" ca="1" si="465"/>
        <v>-1.2434497875801753E-14</v>
      </c>
      <c r="AV834" s="83">
        <f t="shared" ca="1" si="465"/>
        <v>-1.2434497875801753E-14</v>
      </c>
      <c r="AW834" s="83">
        <f t="shared" ca="1" si="465"/>
        <v>-1.2434497875801753E-14</v>
      </c>
      <c r="AX834" s="83">
        <f t="shared" ca="1" si="465"/>
        <v>-1.2434497875801753E-14</v>
      </c>
      <c r="AY834" s="83">
        <f t="shared" ca="1" si="465"/>
        <v>-1.2434497875801753E-14</v>
      </c>
      <c r="AZ834" s="83">
        <f t="shared" ca="1" si="465"/>
        <v>-1.2434497875801753E-14</v>
      </c>
      <c r="BA834" s="83">
        <f t="shared" ca="1" si="465"/>
        <v>-1.2434497875801753E-14</v>
      </c>
      <c r="BB834" s="83">
        <f t="shared" ca="1" si="465"/>
        <v>-1.2434497875801753E-14</v>
      </c>
      <c r="BC834" s="83">
        <f t="shared" ca="1" si="465"/>
        <v>-1.2434497875801753E-14</v>
      </c>
      <c r="BD834" s="83">
        <f t="shared" ca="1" si="465"/>
        <v>-1.2434497875801753E-14</v>
      </c>
      <c r="BE834" s="83">
        <f t="shared" ca="1" si="465"/>
        <v>-1.2434497875801753E-14</v>
      </c>
      <c r="BF834" s="83">
        <f t="shared" ca="1" si="465"/>
        <v>-1.2434497875801753E-14</v>
      </c>
      <c r="BG834" s="83">
        <f t="shared" ca="1" si="465"/>
        <v>-1.2434497875801753E-14</v>
      </c>
      <c r="BH834" s="83">
        <f t="shared" ca="1" si="465"/>
        <v>-1.2434497875801753E-14</v>
      </c>
    </row>
    <row r="835" spans="1:61" x14ac:dyDescent="0.25">
      <c r="A835" s="200" t="s">
        <v>140</v>
      </c>
      <c r="B835" s="200"/>
      <c r="C835" s="147">
        <f>$C$98</f>
        <v>0.46</v>
      </c>
      <c r="G835" s="83">
        <f t="shared" ref="G835:BG836" ca="1" si="466">G834*$C835</f>
        <v>2.1007633010624001</v>
      </c>
      <c r="H835" s="83">
        <f t="shared" ca="1" si="466"/>
        <v>9.0692265238543595</v>
      </c>
      <c r="I835" s="83">
        <f t="shared" ca="1" si="466"/>
        <v>15.420212827189481</v>
      </c>
      <c r="J835" s="83">
        <f t="shared" ca="1" si="466"/>
        <v>17.275895747200597</v>
      </c>
      <c r="K835" s="83">
        <f t="shared" ca="1" si="466"/>
        <v>17.42259945153172</v>
      </c>
      <c r="L835" s="83">
        <f t="shared" ca="1" si="466"/>
        <v>16.904914167382838</v>
      </c>
      <c r="M835" s="83">
        <f t="shared" ca="1" si="466"/>
        <v>16.320929267233964</v>
      </c>
      <c r="N835" s="83">
        <f t="shared" ca="1" si="466"/>
        <v>15.736944367085082</v>
      </c>
      <c r="O835" s="83">
        <f t="shared" ca="1" si="466"/>
        <v>15.152959466936206</v>
      </c>
      <c r="P835" s="83">
        <f t="shared" ca="1" si="466"/>
        <v>14.568974566787324</v>
      </c>
      <c r="Q835" s="83">
        <f t="shared" ca="1" si="466"/>
        <v>13.984989666638445</v>
      </c>
      <c r="R835" s="83">
        <f t="shared" ca="1" si="466"/>
        <v>13.401004766489564</v>
      </c>
      <c r="S835" s="83">
        <f t="shared" ca="1" si="466"/>
        <v>12.817019866340685</v>
      </c>
      <c r="T835" s="83">
        <f t="shared" ca="1" si="466"/>
        <v>12.233034966191802</v>
      </c>
      <c r="U835" s="83">
        <f t="shared" ca="1" si="466"/>
        <v>11.649050066042923</v>
      </c>
      <c r="V835" s="83">
        <f t="shared" ca="1" si="466"/>
        <v>11.06506516589404</v>
      </c>
      <c r="W835" s="83">
        <f t="shared" ca="1" si="466"/>
        <v>10.481080265745161</v>
      </c>
      <c r="X835" s="83">
        <f t="shared" ca="1" si="466"/>
        <v>9.8970953655962806</v>
      </c>
      <c r="Y835" s="83">
        <f t="shared" ca="1" si="466"/>
        <v>9.3131104654474015</v>
      </c>
      <c r="Z835" s="83">
        <f t="shared" ca="1" si="466"/>
        <v>8.7291255652985189</v>
      </c>
      <c r="AA835" s="83">
        <f t="shared" ca="1" si="466"/>
        <v>8.1451406651496399</v>
      </c>
      <c r="AB835" s="83">
        <f t="shared" ca="1" si="466"/>
        <v>7.5611557650007581</v>
      </c>
      <c r="AC835" s="83">
        <f t="shared" ca="1" si="466"/>
        <v>6.9771708648518782</v>
      </c>
      <c r="AD835" s="83">
        <f t="shared" ca="1" si="466"/>
        <v>6.3931859647029983</v>
      </c>
      <c r="AE835" s="83">
        <f t="shared" ca="1" si="466"/>
        <v>5.8092010645541174</v>
      </c>
      <c r="AF835" s="83">
        <f t="shared" ca="1" si="466"/>
        <v>5.2252161644052366</v>
      </c>
      <c r="AG835" s="83">
        <f t="shared" ca="1" si="466"/>
        <v>4.6412312642563567</v>
      </c>
      <c r="AH835" s="83">
        <f t="shared" ca="1" si="466"/>
        <v>4.0572463641074759</v>
      </c>
      <c r="AI835" s="83">
        <f t="shared" ca="1" si="466"/>
        <v>3.4732614639585955</v>
      </c>
      <c r="AJ835" s="83">
        <f t="shared" ca="1" si="466"/>
        <v>2.8892765638097155</v>
      </c>
      <c r="AK835" s="83">
        <f t="shared" ca="1" si="466"/>
        <v>2.3052916636608352</v>
      </c>
      <c r="AL835" s="83">
        <f t="shared" ca="1" si="466"/>
        <v>1.7213067635119554</v>
      </c>
      <c r="AM835" s="83">
        <f t="shared" ca="1" si="466"/>
        <v>1.1373218633630753</v>
      </c>
      <c r="AN835" s="83">
        <f t="shared" ca="1" si="466"/>
        <v>0.55333696321419523</v>
      </c>
      <c r="AO835" s="83">
        <f t="shared" ca="1" si="466"/>
        <v>0.13067225656987472</v>
      </c>
      <c r="AP835" s="83">
        <f t="shared" ca="1" si="466"/>
        <v>-5.7198690228688068E-15</v>
      </c>
      <c r="AQ835" s="83">
        <f t="shared" ca="1" si="466"/>
        <v>-5.7198690228688068E-15</v>
      </c>
      <c r="AR835" s="83">
        <f t="shared" ca="1" si="466"/>
        <v>-5.7198690228688068E-15</v>
      </c>
      <c r="AS835" s="83">
        <f t="shared" ca="1" si="466"/>
        <v>-5.7198690228688068E-15</v>
      </c>
      <c r="AT835" s="83">
        <f t="shared" ca="1" si="466"/>
        <v>-5.7198690228688068E-15</v>
      </c>
      <c r="AU835" s="83">
        <f t="shared" ca="1" si="466"/>
        <v>-5.7198690228688068E-15</v>
      </c>
      <c r="AV835" s="83">
        <f t="shared" ca="1" si="466"/>
        <v>-5.7198690228688068E-15</v>
      </c>
      <c r="AW835" s="83">
        <f t="shared" ca="1" si="466"/>
        <v>-5.7198690228688068E-15</v>
      </c>
      <c r="AX835" s="83">
        <f t="shared" ca="1" si="466"/>
        <v>-5.7198690228688068E-15</v>
      </c>
      <c r="AY835" s="83">
        <f t="shared" ca="1" si="466"/>
        <v>-5.7198690228688068E-15</v>
      </c>
      <c r="AZ835" s="83">
        <f t="shared" ca="1" si="466"/>
        <v>-5.7198690228688068E-15</v>
      </c>
      <c r="BA835" s="83">
        <f t="shared" ca="1" si="466"/>
        <v>-5.7198690228688068E-15</v>
      </c>
      <c r="BB835" s="83">
        <f t="shared" ca="1" si="466"/>
        <v>-5.7198690228688068E-15</v>
      </c>
      <c r="BC835" s="83">
        <f t="shared" ca="1" si="466"/>
        <v>-5.7198690228688068E-15</v>
      </c>
      <c r="BD835" s="83">
        <f t="shared" ca="1" si="466"/>
        <v>-5.7198690228688068E-15</v>
      </c>
      <c r="BE835" s="83">
        <f t="shared" ca="1" si="466"/>
        <v>-5.7198690228688068E-15</v>
      </c>
      <c r="BF835" s="83">
        <f t="shared" ca="1" si="466"/>
        <v>-5.7198690228688068E-15</v>
      </c>
      <c r="BG835" s="83">
        <f t="shared" ca="1" si="466"/>
        <v>-5.7198690228688068E-15</v>
      </c>
      <c r="BH835" s="83">
        <f ca="1">BH834*$C835</f>
        <v>-5.7198690228688068E-15</v>
      </c>
    </row>
    <row r="836" spans="1:61" x14ac:dyDescent="0.25">
      <c r="A836" s="200" t="s">
        <v>141</v>
      </c>
      <c r="B836" s="200"/>
      <c r="C836" s="147">
        <f>$C$99</f>
        <v>0.115</v>
      </c>
      <c r="G836" s="83">
        <f t="shared" ca="1" si="466"/>
        <v>0.24158777962217601</v>
      </c>
      <c r="H836" s="83">
        <f t="shared" ca="1" si="466"/>
        <v>1.0429610502432514</v>
      </c>
      <c r="I836" s="83">
        <f t="shared" ca="1" si="466"/>
        <v>1.7733244751267903</v>
      </c>
      <c r="J836" s="83">
        <f t="shared" ca="1" si="466"/>
        <v>1.9867280109280687</v>
      </c>
      <c r="K836" s="83">
        <f t="shared" ca="1" si="466"/>
        <v>2.003598936926148</v>
      </c>
      <c r="L836" s="83">
        <f t="shared" ca="1" si="466"/>
        <v>1.9440651292490265</v>
      </c>
      <c r="M836" s="83">
        <f t="shared" ca="1" si="466"/>
        <v>1.8769068657319059</v>
      </c>
      <c r="N836" s="83">
        <f t="shared" ca="1" si="466"/>
        <v>1.8097486022147844</v>
      </c>
      <c r="O836" s="83">
        <f t="shared" ca="1" si="466"/>
        <v>1.7425903386976638</v>
      </c>
      <c r="P836" s="83">
        <f t="shared" ca="1" si="466"/>
        <v>1.6754320751805423</v>
      </c>
      <c r="Q836" s="83">
        <f t="shared" ca="1" si="466"/>
        <v>1.6082738116634212</v>
      </c>
      <c r="R836" s="83">
        <f t="shared" ca="1" si="466"/>
        <v>1.5411155481462999</v>
      </c>
      <c r="S836" s="83">
        <f t="shared" ca="1" si="466"/>
        <v>1.4739572846291789</v>
      </c>
      <c r="T836" s="83">
        <f t="shared" ca="1" si="466"/>
        <v>1.4067990211120573</v>
      </c>
      <c r="U836" s="83">
        <f t="shared" ca="1" si="466"/>
        <v>1.3396407575949363</v>
      </c>
      <c r="V836" s="83">
        <f t="shared" ca="1" si="466"/>
        <v>1.2724824940778148</v>
      </c>
      <c r="W836" s="83">
        <f t="shared" ca="1" si="466"/>
        <v>1.2053242305606937</v>
      </c>
      <c r="X836" s="83">
        <f t="shared" ca="1" si="466"/>
        <v>1.1381659670435724</v>
      </c>
      <c r="Y836" s="83">
        <f t="shared" ca="1" si="466"/>
        <v>1.0710077035264511</v>
      </c>
      <c r="Z836" s="83">
        <f t="shared" ca="1" si="466"/>
        <v>1.0038494400093296</v>
      </c>
      <c r="AA836" s="83">
        <f t="shared" ca="1" si="466"/>
        <v>0.93669117649220868</v>
      </c>
      <c r="AB836" s="83">
        <f t="shared" ca="1" si="466"/>
        <v>0.86953291297508728</v>
      </c>
      <c r="AC836" s="83">
        <f t="shared" ca="1" si="466"/>
        <v>0.80237464945796599</v>
      </c>
      <c r="AD836" s="83">
        <f t="shared" ca="1" si="466"/>
        <v>0.73521638594084482</v>
      </c>
      <c r="AE836" s="83">
        <f t="shared" ca="1" si="466"/>
        <v>0.66805812242372353</v>
      </c>
      <c r="AF836" s="83">
        <f t="shared" ca="1" si="466"/>
        <v>0.60089985890660225</v>
      </c>
      <c r="AG836" s="83">
        <f t="shared" ca="1" si="466"/>
        <v>0.53374159538948107</v>
      </c>
      <c r="AH836" s="83">
        <f t="shared" ca="1" si="466"/>
        <v>0.46658333187235973</v>
      </c>
      <c r="AI836" s="83">
        <f t="shared" ca="1" si="466"/>
        <v>0.3994250683552385</v>
      </c>
      <c r="AJ836" s="83">
        <f t="shared" ca="1" si="466"/>
        <v>0.33226680483811732</v>
      </c>
      <c r="AK836" s="83">
        <f t="shared" ca="1" si="466"/>
        <v>0.26510854132099604</v>
      </c>
      <c r="AL836" s="83">
        <f t="shared" ca="1" si="466"/>
        <v>0.19795027780387489</v>
      </c>
      <c r="AM836" s="83">
        <f t="shared" ca="1" si="466"/>
        <v>0.13079201428675366</v>
      </c>
      <c r="AN836" s="83">
        <f t="shared" ca="1" si="466"/>
        <v>6.3633750769632458E-2</v>
      </c>
      <c r="AO836" s="83">
        <f t="shared" ca="1" si="466"/>
        <v>1.5027309505535593E-2</v>
      </c>
      <c r="AP836" s="83">
        <f t="shared" ca="1" si="466"/>
        <v>-6.5778493762991278E-16</v>
      </c>
      <c r="AQ836" s="83">
        <f t="shared" ca="1" si="466"/>
        <v>-6.5778493762991278E-16</v>
      </c>
      <c r="AR836" s="83">
        <f t="shared" ca="1" si="466"/>
        <v>-6.5778493762991278E-16</v>
      </c>
      <c r="AS836" s="83">
        <f t="shared" ca="1" si="466"/>
        <v>-6.5778493762991278E-16</v>
      </c>
      <c r="AT836" s="83">
        <f t="shared" ca="1" si="466"/>
        <v>-6.5778493762991278E-16</v>
      </c>
      <c r="AU836" s="83">
        <f t="shared" ca="1" si="466"/>
        <v>-6.5778493762991278E-16</v>
      </c>
      <c r="AV836" s="83">
        <f t="shared" ca="1" si="466"/>
        <v>-6.5778493762991278E-16</v>
      </c>
      <c r="AW836" s="83">
        <f t="shared" ca="1" si="466"/>
        <v>-6.5778493762991278E-16</v>
      </c>
      <c r="AX836" s="83">
        <f t="shared" ca="1" si="466"/>
        <v>-6.5778493762991278E-16</v>
      </c>
      <c r="AY836" s="83">
        <f t="shared" ca="1" si="466"/>
        <v>-6.5778493762991278E-16</v>
      </c>
      <c r="AZ836" s="83">
        <f t="shared" ca="1" si="466"/>
        <v>-6.5778493762991278E-16</v>
      </c>
      <c r="BA836" s="83">
        <f t="shared" ca="1" si="466"/>
        <v>-6.5778493762991278E-16</v>
      </c>
      <c r="BB836" s="83">
        <f t="shared" ca="1" si="466"/>
        <v>-6.5778493762991278E-16</v>
      </c>
      <c r="BC836" s="83">
        <f t="shared" ca="1" si="466"/>
        <v>-6.5778493762991278E-16</v>
      </c>
      <c r="BD836" s="83">
        <f t="shared" ca="1" si="466"/>
        <v>-6.5778493762991278E-16</v>
      </c>
      <c r="BE836" s="83">
        <f t="shared" ca="1" si="466"/>
        <v>-6.5778493762991278E-16</v>
      </c>
      <c r="BF836" s="83">
        <f t="shared" ca="1" si="466"/>
        <v>-6.5778493762991278E-16</v>
      </c>
      <c r="BG836" s="83">
        <f t="shared" ca="1" si="466"/>
        <v>-6.5778493762991278E-16</v>
      </c>
      <c r="BH836" s="83">
        <f ca="1">BH835*$C836</f>
        <v>-6.5778493762991278E-16</v>
      </c>
    </row>
    <row r="838" spans="1:61" x14ac:dyDescent="0.25">
      <c r="A838" s="196" t="str">
        <f>A$67</f>
        <v>Other</v>
      </c>
      <c r="B838" s="196"/>
    </row>
    <row r="839" spans="1:61" x14ac:dyDescent="0.25">
      <c r="A839" s="197" t="s">
        <v>132</v>
      </c>
      <c r="B839" s="197"/>
      <c r="G839" s="171">
        <f>G$96</f>
        <v>0.95</v>
      </c>
      <c r="H839" s="171">
        <f t="shared" ref="H839:M839" si="467">H$96</f>
        <v>0.98</v>
      </c>
      <c r="I839" s="171">
        <f t="shared" si="467"/>
        <v>0.96</v>
      </c>
      <c r="J839" s="171">
        <f t="shared" si="467"/>
        <v>0.96</v>
      </c>
      <c r="K839" s="171">
        <f t="shared" si="467"/>
        <v>0.96</v>
      </c>
      <c r="L839" s="171">
        <f t="shared" si="467"/>
        <v>0.96</v>
      </c>
      <c r="M839" s="171">
        <f t="shared" si="467"/>
        <v>0.96</v>
      </c>
      <c r="N839" s="171"/>
    </row>
    <row r="840" spans="1:61" x14ac:dyDescent="0.25">
      <c r="A840" s="197" t="s">
        <v>109</v>
      </c>
      <c r="B840" s="197"/>
      <c r="D840" s="144">
        <f>SUM(G840:N840)</f>
        <v>50.032709242799996</v>
      </c>
      <c r="G840" s="144">
        <f>G$67*G839</f>
        <v>1.1422966630000007</v>
      </c>
      <c r="H840" s="144">
        <f t="shared" ref="H840:N840" si="468">H$67*H839</f>
        <v>1.6123643941999934</v>
      </c>
      <c r="I840" s="144">
        <f t="shared" si="468"/>
        <v>2.1580481856000007</v>
      </c>
      <c r="J840" s="144">
        <f t="shared" si="468"/>
        <v>22.08</v>
      </c>
      <c r="K840" s="144">
        <f t="shared" si="468"/>
        <v>17.28</v>
      </c>
      <c r="L840" s="144">
        <f t="shared" si="468"/>
        <v>2.88</v>
      </c>
      <c r="M840" s="144">
        <f t="shared" si="468"/>
        <v>2.88</v>
      </c>
      <c r="N840" s="144">
        <f t="shared" si="468"/>
        <v>0</v>
      </c>
    </row>
    <row r="841" spans="1:61" x14ac:dyDescent="0.25">
      <c r="A841" s="197" t="s">
        <v>110</v>
      </c>
      <c r="B841" s="197"/>
      <c r="G841" s="144">
        <f t="shared" ref="G841:N841" si="469">+F841+G840</f>
        <v>1.1422966630000007</v>
      </c>
      <c r="H841" s="144">
        <f t="shared" si="469"/>
        <v>2.7546610571999941</v>
      </c>
      <c r="I841" s="144">
        <f t="shared" si="469"/>
        <v>4.9127092427999948</v>
      </c>
      <c r="J841" s="144">
        <f t="shared" si="469"/>
        <v>26.992709242799993</v>
      </c>
      <c r="K841" s="144">
        <f t="shared" si="469"/>
        <v>44.272709242799991</v>
      </c>
      <c r="L841" s="144">
        <f t="shared" si="469"/>
        <v>47.152709242799993</v>
      </c>
      <c r="M841" s="144">
        <f t="shared" si="469"/>
        <v>50.032709242799996</v>
      </c>
      <c r="N841" s="144">
        <f t="shared" si="469"/>
        <v>50.032709242799996</v>
      </c>
    </row>
    <row r="842" spans="1:61" x14ac:dyDescent="0.25">
      <c r="A842" s="197"/>
      <c r="B842" s="197"/>
    </row>
    <row r="843" spans="1:61" x14ac:dyDescent="0.25">
      <c r="A843" s="198" t="s">
        <v>111</v>
      </c>
      <c r="B843" s="198"/>
      <c r="G843" s="144">
        <f t="shared" ref="G843:BH843" si="470">F846</f>
        <v>0</v>
      </c>
      <c r="H843" s="144">
        <f t="shared" si="470"/>
        <v>1.1080277631100006</v>
      </c>
      <c r="I843" s="144">
        <f t="shared" si="470"/>
        <v>2.6377523255939939</v>
      </c>
      <c r="J843" s="144">
        <f t="shared" si="470"/>
        <v>4.648419233909995</v>
      </c>
      <c r="K843" s="144">
        <f t="shared" si="470"/>
        <v>25.918637956625993</v>
      </c>
      <c r="L843" s="144">
        <f t="shared" si="470"/>
        <v>41.870456679341991</v>
      </c>
      <c r="M843" s="144">
        <f t="shared" si="470"/>
        <v>43.335875402057994</v>
      </c>
      <c r="N843" s="144">
        <f t="shared" si="470"/>
        <v>44.714894124773998</v>
      </c>
      <c r="O843" s="144">
        <f t="shared" si="470"/>
        <v>43.213912847490001</v>
      </c>
      <c r="P843" s="144">
        <f t="shared" si="470"/>
        <v>41.712931570206003</v>
      </c>
      <c r="Q843" s="144">
        <f t="shared" si="470"/>
        <v>40.211950292922005</v>
      </c>
      <c r="R843" s="144">
        <f t="shared" si="470"/>
        <v>38.710969015638007</v>
      </c>
      <c r="S843" s="144">
        <f t="shared" si="470"/>
        <v>37.209987738354009</v>
      </c>
      <c r="T843" s="144">
        <f t="shared" si="470"/>
        <v>35.709006461070011</v>
      </c>
      <c r="U843" s="144">
        <f t="shared" si="470"/>
        <v>34.208025183786013</v>
      </c>
      <c r="V843" s="144">
        <f t="shared" si="470"/>
        <v>32.707043906502015</v>
      </c>
      <c r="W843" s="144">
        <f t="shared" si="470"/>
        <v>31.206062629218014</v>
      </c>
      <c r="X843" s="144">
        <f t="shared" si="470"/>
        <v>29.705081351934012</v>
      </c>
      <c r="Y843" s="144">
        <f t="shared" si="470"/>
        <v>28.204100074650011</v>
      </c>
      <c r="Z843" s="144">
        <f t="shared" si="470"/>
        <v>26.70311879736601</v>
      </c>
      <c r="AA843" s="144">
        <f t="shared" si="470"/>
        <v>25.202137520082008</v>
      </c>
      <c r="AB843" s="144">
        <f t="shared" si="470"/>
        <v>23.701156242798007</v>
      </c>
      <c r="AC843" s="144">
        <f t="shared" si="470"/>
        <v>22.200174965514005</v>
      </c>
      <c r="AD843" s="144">
        <f t="shared" si="470"/>
        <v>20.699193688230004</v>
      </c>
      <c r="AE843" s="144">
        <f t="shared" si="470"/>
        <v>19.198212410946002</v>
      </c>
      <c r="AF843" s="144">
        <f t="shared" si="470"/>
        <v>17.697231133662001</v>
      </c>
      <c r="AG843" s="144">
        <f t="shared" si="470"/>
        <v>16.196249856378</v>
      </c>
      <c r="AH843" s="144">
        <f t="shared" si="470"/>
        <v>14.695268579094</v>
      </c>
      <c r="AI843" s="144">
        <f t="shared" si="470"/>
        <v>13.19428730181</v>
      </c>
      <c r="AJ843" s="144">
        <f t="shared" si="470"/>
        <v>11.693306024526001</v>
      </c>
      <c r="AK843" s="144">
        <f t="shared" si="470"/>
        <v>10.192324747242001</v>
      </c>
      <c r="AL843" s="144">
        <f t="shared" si="470"/>
        <v>8.6913434699580012</v>
      </c>
      <c r="AM843" s="144">
        <f t="shared" si="470"/>
        <v>7.1903621926740016</v>
      </c>
      <c r="AN843" s="144">
        <f t="shared" si="470"/>
        <v>5.6893809153900019</v>
      </c>
      <c r="AO843" s="144">
        <f t="shared" si="470"/>
        <v>4.1883996381060022</v>
      </c>
      <c r="AP843" s="144">
        <f t="shared" si="470"/>
        <v>2.6874183608220026</v>
      </c>
      <c r="AQ843" s="144">
        <f t="shared" si="470"/>
        <v>1.1864370835380027</v>
      </c>
      <c r="AR843" s="144">
        <f t="shared" si="470"/>
        <v>-7.3274719625260332E-15</v>
      </c>
      <c r="AS843" s="144">
        <f t="shared" si="470"/>
        <v>-7.3274719625260332E-15</v>
      </c>
      <c r="AT843" s="144">
        <f t="shared" si="470"/>
        <v>-7.3274719625260332E-15</v>
      </c>
      <c r="AU843" s="144">
        <f t="shared" si="470"/>
        <v>-7.3274719625260332E-15</v>
      </c>
      <c r="AV843" s="144">
        <f t="shared" si="470"/>
        <v>-7.3274719625260332E-15</v>
      </c>
      <c r="AW843" s="144">
        <f t="shared" si="470"/>
        <v>-7.3274719625260332E-15</v>
      </c>
      <c r="AX843" s="144">
        <f t="shared" si="470"/>
        <v>-7.3274719625260332E-15</v>
      </c>
      <c r="AY843" s="144">
        <f t="shared" si="470"/>
        <v>-7.3274719625260332E-15</v>
      </c>
      <c r="AZ843" s="144">
        <f t="shared" si="470"/>
        <v>-7.3274719625260332E-15</v>
      </c>
      <c r="BA843" s="144">
        <f t="shared" si="470"/>
        <v>-7.3274719625260332E-15</v>
      </c>
      <c r="BB843" s="144">
        <f t="shared" si="470"/>
        <v>-7.3274719625260332E-15</v>
      </c>
      <c r="BC843" s="144">
        <f t="shared" si="470"/>
        <v>-7.3274719625260332E-15</v>
      </c>
      <c r="BD843" s="144">
        <f t="shared" si="470"/>
        <v>-7.3274719625260332E-15</v>
      </c>
      <c r="BE843" s="144">
        <f t="shared" si="470"/>
        <v>-7.3274719625260332E-15</v>
      </c>
      <c r="BF843" s="144">
        <f t="shared" si="470"/>
        <v>-7.3274719625260332E-15</v>
      </c>
      <c r="BG843" s="144">
        <f t="shared" si="470"/>
        <v>-7.3274719625260332E-15</v>
      </c>
      <c r="BH843" s="144">
        <f t="shared" si="470"/>
        <v>-7.3274719625260332E-15</v>
      </c>
      <c r="BI843" s="144"/>
    </row>
    <row r="844" spans="1:61" x14ac:dyDescent="0.25">
      <c r="A844" s="198" t="s">
        <v>112</v>
      </c>
      <c r="B844" s="198"/>
      <c r="D844" s="144">
        <f>SUM(G844:N844)</f>
        <v>50.032709242799996</v>
      </c>
      <c r="E844" s="144"/>
      <c r="F844" s="144"/>
      <c r="G844" s="144">
        <f>G840</f>
        <v>1.1422966630000007</v>
      </c>
      <c r="H844" s="144">
        <f>H840</f>
        <v>1.6123643941999934</v>
      </c>
      <c r="I844" s="144">
        <f>I840</f>
        <v>2.1580481856000007</v>
      </c>
      <c r="J844" s="144">
        <f t="shared" ref="J844:BH844" si="471">J840</f>
        <v>22.08</v>
      </c>
      <c r="K844" s="144">
        <f t="shared" si="471"/>
        <v>17.28</v>
      </c>
      <c r="L844" s="144">
        <f t="shared" si="471"/>
        <v>2.88</v>
      </c>
      <c r="M844" s="144">
        <f t="shared" si="471"/>
        <v>2.88</v>
      </c>
      <c r="N844" s="144">
        <f t="shared" si="471"/>
        <v>0</v>
      </c>
      <c r="O844" s="144">
        <f t="shared" si="471"/>
        <v>0</v>
      </c>
      <c r="P844" s="144">
        <f t="shared" si="471"/>
        <v>0</v>
      </c>
      <c r="Q844" s="144">
        <f t="shared" si="471"/>
        <v>0</v>
      </c>
      <c r="R844" s="144">
        <f t="shared" si="471"/>
        <v>0</v>
      </c>
      <c r="S844" s="144">
        <f t="shared" si="471"/>
        <v>0</v>
      </c>
      <c r="T844" s="144">
        <f t="shared" si="471"/>
        <v>0</v>
      </c>
      <c r="U844" s="144">
        <f t="shared" si="471"/>
        <v>0</v>
      </c>
      <c r="V844" s="144">
        <f t="shared" si="471"/>
        <v>0</v>
      </c>
      <c r="W844" s="144">
        <f t="shared" si="471"/>
        <v>0</v>
      </c>
      <c r="X844" s="144">
        <f t="shared" si="471"/>
        <v>0</v>
      </c>
      <c r="Y844" s="144">
        <f t="shared" si="471"/>
        <v>0</v>
      </c>
      <c r="Z844" s="144">
        <f t="shared" si="471"/>
        <v>0</v>
      </c>
      <c r="AA844" s="144">
        <f t="shared" si="471"/>
        <v>0</v>
      </c>
      <c r="AB844" s="144">
        <f t="shared" si="471"/>
        <v>0</v>
      </c>
      <c r="AC844" s="144">
        <f t="shared" si="471"/>
        <v>0</v>
      </c>
      <c r="AD844" s="144">
        <f t="shared" si="471"/>
        <v>0</v>
      </c>
      <c r="AE844" s="144">
        <f t="shared" si="471"/>
        <v>0</v>
      </c>
      <c r="AF844" s="144">
        <f t="shared" si="471"/>
        <v>0</v>
      </c>
      <c r="AG844" s="144">
        <f t="shared" si="471"/>
        <v>0</v>
      </c>
      <c r="AH844" s="144">
        <f t="shared" si="471"/>
        <v>0</v>
      </c>
      <c r="AI844" s="144">
        <f t="shared" si="471"/>
        <v>0</v>
      </c>
      <c r="AJ844" s="144">
        <f t="shared" si="471"/>
        <v>0</v>
      </c>
      <c r="AK844" s="144">
        <f t="shared" si="471"/>
        <v>0</v>
      </c>
      <c r="AL844" s="144">
        <f t="shared" si="471"/>
        <v>0</v>
      </c>
      <c r="AM844" s="144">
        <f t="shared" si="471"/>
        <v>0</v>
      </c>
      <c r="AN844" s="144">
        <f t="shared" si="471"/>
        <v>0</v>
      </c>
      <c r="AO844" s="144">
        <f t="shared" si="471"/>
        <v>0</v>
      </c>
      <c r="AP844" s="144">
        <f t="shared" si="471"/>
        <v>0</v>
      </c>
      <c r="AQ844" s="144">
        <f t="shared" si="471"/>
        <v>0</v>
      </c>
      <c r="AR844" s="144">
        <f t="shared" si="471"/>
        <v>0</v>
      </c>
      <c r="AS844" s="144">
        <f t="shared" si="471"/>
        <v>0</v>
      </c>
      <c r="AT844" s="144">
        <f t="shared" si="471"/>
        <v>0</v>
      </c>
      <c r="AU844" s="144">
        <f t="shared" si="471"/>
        <v>0</v>
      </c>
      <c r="AV844" s="144">
        <f t="shared" si="471"/>
        <v>0</v>
      </c>
      <c r="AW844" s="144">
        <f t="shared" si="471"/>
        <v>0</v>
      </c>
      <c r="AX844" s="144">
        <f t="shared" si="471"/>
        <v>0</v>
      </c>
      <c r="AY844" s="144">
        <f t="shared" si="471"/>
        <v>0</v>
      </c>
      <c r="AZ844" s="144">
        <f t="shared" si="471"/>
        <v>0</v>
      </c>
      <c r="BA844" s="144">
        <f t="shared" si="471"/>
        <v>0</v>
      </c>
      <c r="BB844" s="144">
        <f t="shared" si="471"/>
        <v>0</v>
      </c>
      <c r="BC844" s="144">
        <f t="shared" si="471"/>
        <v>0</v>
      </c>
      <c r="BD844" s="144">
        <f t="shared" si="471"/>
        <v>0</v>
      </c>
      <c r="BE844" s="144">
        <f t="shared" si="471"/>
        <v>0</v>
      </c>
      <c r="BF844" s="144">
        <f t="shared" si="471"/>
        <v>0</v>
      </c>
      <c r="BG844" s="144">
        <f t="shared" si="471"/>
        <v>0</v>
      </c>
      <c r="BH844" s="144">
        <f t="shared" si="471"/>
        <v>0</v>
      </c>
      <c r="BI844" s="144"/>
    </row>
    <row r="845" spans="1:61" x14ac:dyDescent="0.25">
      <c r="A845" s="198" t="s">
        <v>113</v>
      </c>
      <c r="B845" s="198"/>
      <c r="C845" s="147">
        <f>C67</f>
        <v>0.03</v>
      </c>
      <c r="D845" s="144">
        <f>SUM(G845:BH845)</f>
        <v>-50.032709242799996</v>
      </c>
      <c r="G845" s="144">
        <f>MAX(-SUM($F840:G840)*$C845,-SUM($F840:G840)-SUM($E845:F845))</f>
        <v>-3.4268899890000017E-2</v>
      </c>
      <c r="H845" s="144">
        <f>MAX(-SUM($F840:H840)*$C845,-SUM($F840:H840)-SUM($E845:G845))</f>
        <v>-8.2639831715999826E-2</v>
      </c>
      <c r="I845" s="144">
        <f>MAX(-SUM($F840:I840)*$C845,-SUM($F840:I840)-SUM($E845:H845))</f>
        <v>-0.14738127728399983</v>
      </c>
      <c r="J845" s="144">
        <f>MAX(-SUM($F840:J840)*$C845,-SUM($F840:J840)-SUM($E845:I845))</f>
        <v>-0.80978127728399973</v>
      </c>
      <c r="K845" s="144">
        <f>MAX(-SUM($F840:K840)*$C845,-SUM($F840:K840)-SUM($E845:J845))</f>
        <v>-1.3281812772839996</v>
      </c>
      <c r="L845" s="144">
        <f>MAX(-SUM($F840:L840)*$C845,-SUM($F840:L840)-SUM($E845:K845))</f>
        <v>-1.4145812772839998</v>
      </c>
      <c r="M845" s="144">
        <f>MAX(-SUM($F840:M840)*$C845,-SUM($F840:M840)-SUM($E845:L845))</f>
        <v>-1.5009812772839999</v>
      </c>
      <c r="N845" s="144">
        <f>MAX(-SUM($F840:N840)*$C845,-SUM($F840:N840)-SUM($E845:M845))</f>
        <v>-1.5009812772839999</v>
      </c>
      <c r="O845" s="144">
        <f>MAX(-SUM($F840:O840)*$C845,-SUM($F840:O840)-SUM($E845:N845))</f>
        <v>-1.5009812772839999</v>
      </c>
      <c r="P845" s="144">
        <f>MAX(-SUM($F840:P840)*$C845,-SUM($F840:P840)-SUM($E845:O845))</f>
        <v>-1.5009812772839999</v>
      </c>
      <c r="Q845" s="144">
        <f>MAX(-SUM($F840:Q840)*$C845,-SUM($F840:Q840)-SUM($E845:P845))</f>
        <v>-1.5009812772839999</v>
      </c>
      <c r="R845" s="144">
        <f>MAX(-SUM($F840:R840)*$C845,-SUM($F840:R840)-SUM($E845:Q845))</f>
        <v>-1.5009812772839999</v>
      </c>
      <c r="S845" s="144">
        <f>MAX(-SUM($F840:S840)*$C845,-SUM($F840:S840)-SUM($E845:R845))</f>
        <v>-1.5009812772839999</v>
      </c>
      <c r="T845" s="144">
        <f>MAX(-SUM($F840:T840)*$C845,-SUM($F840:T840)-SUM($E845:S845))</f>
        <v>-1.5009812772839999</v>
      </c>
      <c r="U845" s="144">
        <f>MAX(-SUM($F840:U840)*$C845,-SUM($F840:U840)-SUM($E845:T845))</f>
        <v>-1.5009812772839999</v>
      </c>
      <c r="V845" s="144">
        <f>MAX(-SUM($F840:V840)*$C845,-SUM($F840:V840)-SUM($E845:U845))</f>
        <v>-1.5009812772839999</v>
      </c>
      <c r="W845" s="144">
        <f>MAX(-SUM($F840:W840)*$C845,-SUM($F840:W840)-SUM($E845:V845))</f>
        <v>-1.5009812772839999</v>
      </c>
      <c r="X845" s="144">
        <f>MAX(-SUM($F840:X840)*$C845,-SUM($F840:X840)-SUM($E845:W845))</f>
        <v>-1.5009812772839999</v>
      </c>
      <c r="Y845" s="144">
        <f>MAX(-SUM($F840:Y840)*$C845,-SUM($F840:Y840)-SUM($E845:X845))</f>
        <v>-1.5009812772839999</v>
      </c>
      <c r="Z845" s="144">
        <f>MAX(-SUM($F840:Z840)*$C845,-SUM($F840:Z840)-SUM($E845:Y845))</f>
        <v>-1.5009812772839999</v>
      </c>
      <c r="AA845" s="144">
        <f>MAX(-SUM($F840:AA840)*$C845,-SUM($F840:AA840)-SUM($E845:Z845))</f>
        <v>-1.5009812772839999</v>
      </c>
      <c r="AB845" s="144">
        <f>MAX(-SUM($F840:AB840)*$C845,-SUM($F840:AB840)-SUM($E845:AA845))</f>
        <v>-1.5009812772839999</v>
      </c>
      <c r="AC845" s="144">
        <f>MAX(-SUM($F840:AC840)*$C845,-SUM($F840:AC840)-SUM($E845:AB845))</f>
        <v>-1.5009812772839999</v>
      </c>
      <c r="AD845" s="144">
        <f>MAX(-SUM($F840:AD840)*$C845,-SUM($F840:AD840)-SUM($E845:AC845))</f>
        <v>-1.5009812772839999</v>
      </c>
      <c r="AE845" s="144">
        <f>MAX(-SUM($F840:AE840)*$C845,-SUM($F840:AE840)-SUM($E845:AD845))</f>
        <v>-1.5009812772839999</v>
      </c>
      <c r="AF845" s="144">
        <f>MAX(-SUM($F840:AF840)*$C845,-SUM($F840:AF840)-SUM($E845:AE845))</f>
        <v>-1.5009812772839999</v>
      </c>
      <c r="AG845" s="144">
        <f>MAX(-SUM($F840:AG840)*$C845,-SUM($F840:AG840)-SUM($E845:AF845))</f>
        <v>-1.5009812772839999</v>
      </c>
      <c r="AH845" s="144">
        <f>MAX(-SUM($F840:AH840)*$C845,-SUM($F840:AH840)-SUM($E845:AG845))</f>
        <v>-1.5009812772839999</v>
      </c>
      <c r="AI845" s="144">
        <f>MAX(-SUM($F840:AI840)*$C845,-SUM($F840:AI840)-SUM($E845:AH845))</f>
        <v>-1.5009812772839999</v>
      </c>
      <c r="AJ845" s="144">
        <f>MAX(-SUM($F840:AJ840)*$C845,-SUM($F840:AJ840)-SUM($E845:AI845))</f>
        <v>-1.5009812772839999</v>
      </c>
      <c r="AK845" s="144">
        <f>MAX(-SUM($F840:AK840)*$C845,-SUM($F840:AK840)-SUM($E845:AJ845))</f>
        <v>-1.5009812772839999</v>
      </c>
      <c r="AL845" s="144">
        <f>MAX(-SUM($F840:AL840)*$C845,-SUM($F840:AL840)-SUM($E845:AK845))</f>
        <v>-1.5009812772839999</v>
      </c>
      <c r="AM845" s="144">
        <f>MAX(-SUM($F840:AM840)*$C845,-SUM($F840:AM840)-SUM($E845:AL845))</f>
        <v>-1.5009812772839999</v>
      </c>
      <c r="AN845" s="144">
        <f>MAX(-SUM($F840:AN840)*$C845,-SUM($F840:AN840)-SUM($E845:AM845))</f>
        <v>-1.5009812772839999</v>
      </c>
      <c r="AO845" s="144">
        <f>MAX(-SUM($F840:AO840)*$C845,-SUM($F840:AO840)-SUM($E845:AN845))</f>
        <v>-1.5009812772839999</v>
      </c>
      <c r="AP845" s="144">
        <f>MAX(-SUM($F840:AP840)*$C845,-SUM($F840:AP840)-SUM($E845:AO845))</f>
        <v>-1.5009812772839999</v>
      </c>
      <c r="AQ845" s="144">
        <f>MAX(-SUM($F840:AQ840)*$C845,-SUM($F840:AQ840)-SUM($E845:AP845))</f>
        <v>-1.18643708353801</v>
      </c>
      <c r="AR845" s="144">
        <f>MAX(-SUM($F840:AR840)*$C845,-SUM($F840:AR840)-SUM($E845:AQ845))</f>
        <v>0</v>
      </c>
      <c r="AS845" s="144">
        <f>MAX(-SUM($F840:AS840)*$C845,-SUM($F840:AS840)-SUM($E845:AR845))</f>
        <v>0</v>
      </c>
      <c r="AT845" s="144">
        <f>MAX(-SUM($F840:AT840)*$C845,-SUM($F840:AT840)-SUM($E845:AS845))</f>
        <v>0</v>
      </c>
      <c r="AU845" s="144">
        <f>MAX(-SUM($F840:AU840)*$C845,-SUM($F840:AU840)-SUM($E845:AT845))</f>
        <v>0</v>
      </c>
      <c r="AV845" s="144">
        <f>MAX(-SUM($F840:AV840)*$C845,-SUM($F840:AV840)-SUM($E845:AU845))</f>
        <v>0</v>
      </c>
      <c r="AW845" s="144">
        <f>MAX(-SUM($F840:AW840)*$C845,-SUM($F840:AW840)-SUM($E845:AV845))</f>
        <v>0</v>
      </c>
      <c r="AX845" s="144">
        <f>MAX(-SUM($F840:AX840)*$C845,-SUM($F840:AX840)-SUM($E845:AW845))</f>
        <v>0</v>
      </c>
      <c r="AY845" s="144">
        <f>MAX(-SUM($F840:AY840)*$C845,-SUM($F840:AY840)-SUM($E845:AX845))</f>
        <v>0</v>
      </c>
      <c r="AZ845" s="144">
        <f>MAX(-SUM($F840:AZ840)*$C845,-SUM($F840:AZ840)-SUM($E845:AY845))</f>
        <v>0</v>
      </c>
      <c r="BA845" s="144">
        <f>MAX(-SUM($F840:BA840)*$C845,-SUM($F840:BA840)-SUM($E845:AZ845))</f>
        <v>0</v>
      </c>
      <c r="BB845" s="144">
        <f>MAX(-SUM($F840:BB840)*$C845,-SUM($F840:BB840)-SUM($E845:BA845))</f>
        <v>0</v>
      </c>
      <c r="BC845" s="144">
        <f>MAX(-SUM($F840:BC840)*$C845,-SUM($F840:BC840)-SUM($E845:BB845))</f>
        <v>0</v>
      </c>
      <c r="BD845" s="144">
        <f>MAX(-SUM($F840:BD840)*$C845,-SUM($F840:BD840)-SUM($E845:BC845))</f>
        <v>0</v>
      </c>
      <c r="BE845" s="144">
        <f>MAX(-SUM($F840:BE840)*$C845,-SUM($F840:BE840)-SUM($E845:BD845))</f>
        <v>0</v>
      </c>
      <c r="BF845" s="144">
        <f>MAX(-SUM($F840:BF840)*$C845,-SUM($F840:BF840)-SUM($E845:BE845))</f>
        <v>0</v>
      </c>
      <c r="BG845" s="144">
        <f>MAX(-SUM($F840:BG840)*$C845,-SUM($F840:BG840)-SUM($E845:BF845))</f>
        <v>0</v>
      </c>
      <c r="BH845" s="144">
        <f>MAX(-SUM($F840:BH840)*$C845,-SUM($F840:BH840)-SUM($E845:BG845))</f>
        <v>0</v>
      </c>
      <c r="BI845" s="144"/>
    </row>
    <row r="846" spans="1:61" x14ac:dyDescent="0.25">
      <c r="A846" s="199" t="s">
        <v>114</v>
      </c>
      <c r="B846" s="199"/>
      <c r="D846" s="92">
        <f>SUM(D843:D845)</f>
        <v>0</v>
      </c>
      <c r="G846" s="92">
        <f>SUM(G843:G845)</f>
        <v>1.1080277631100006</v>
      </c>
      <c r="H846" s="92">
        <f>SUM(H843:H845)</f>
        <v>2.6377523255939939</v>
      </c>
      <c r="I846" s="92">
        <f>SUM(I843:I845)</f>
        <v>4.648419233909995</v>
      </c>
      <c r="J846" s="92">
        <f t="shared" ref="J846:BH846" si="472">SUM(J843:J845)</f>
        <v>25.918637956625993</v>
      </c>
      <c r="K846" s="92">
        <f t="shared" si="472"/>
        <v>41.870456679341991</v>
      </c>
      <c r="L846" s="92">
        <f t="shared" si="472"/>
        <v>43.335875402057994</v>
      </c>
      <c r="M846" s="92">
        <f t="shared" si="472"/>
        <v>44.714894124773998</v>
      </c>
      <c r="N846" s="92">
        <f t="shared" si="472"/>
        <v>43.213912847490001</v>
      </c>
      <c r="O846" s="92">
        <f t="shared" si="472"/>
        <v>41.712931570206003</v>
      </c>
      <c r="P846" s="92">
        <f t="shared" si="472"/>
        <v>40.211950292922005</v>
      </c>
      <c r="Q846" s="92">
        <f t="shared" si="472"/>
        <v>38.710969015638007</v>
      </c>
      <c r="R846" s="92">
        <f t="shared" si="472"/>
        <v>37.209987738354009</v>
      </c>
      <c r="S846" s="92">
        <f t="shared" si="472"/>
        <v>35.709006461070011</v>
      </c>
      <c r="T846" s="92">
        <f t="shared" si="472"/>
        <v>34.208025183786013</v>
      </c>
      <c r="U846" s="92">
        <f t="shared" si="472"/>
        <v>32.707043906502015</v>
      </c>
      <c r="V846" s="92">
        <f t="shared" si="472"/>
        <v>31.206062629218014</v>
      </c>
      <c r="W846" s="92">
        <f t="shared" si="472"/>
        <v>29.705081351934012</v>
      </c>
      <c r="X846" s="92">
        <f t="shared" si="472"/>
        <v>28.204100074650011</v>
      </c>
      <c r="Y846" s="92">
        <f t="shared" si="472"/>
        <v>26.70311879736601</v>
      </c>
      <c r="Z846" s="92">
        <f t="shared" si="472"/>
        <v>25.202137520082008</v>
      </c>
      <c r="AA846" s="92">
        <f t="shared" si="472"/>
        <v>23.701156242798007</v>
      </c>
      <c r="AB846" s="92">
        <f t="shared" si="472"/>
        <v>22.200174965514005</v>
      </c>
      <c r="AC846" s="92">
        <f t="shared" si="472"/>
        <v>20.699193688230004</v>
      </c>
      <c r="AD846" s="92">
        <f t="shared" si="472"/>
        <v>19.198212410946002</v>
      </c>
      <c r="AE846" s="92">
        <f t="shared" si="472"/>
        <v>17.697231133662001</v>
      </c>
      <c r="AF846" s="92">
        <f t="shared" si="472"/>
        <v>16.196249856378</v>
      </c>
      <c r="AG846" s="92">
        <f t="shared" si="472"/>
        <v>14.695268579094</v>
      </c>
      <c r="AH846" s="92">
        <f t="shared" si="472"/>
        <v>13.19428730181</v>
      </c>
      <c r="AI846" s="92">
        <f t="shared" si="472"/>
        <v>11.693306024526001</v>
      </c>
      <c r="AJ846" s="92">
        <f t="shared" si="472"/>
        <v>10.192324747242001</v>
      </c>
      <c r="AK846" s="92">
        <f t="shared" si="472"/>
        <v>8.6913434699580012</v>
      </c>
      <c r="AL846" s="92">
        <f t="shared" si="472"/>
        <v>7.1903621926740016</v>
      </c>
      <c r="AM846" s="92">
        <f t="shared" si="472"/>
        <v>5.6893809153900019</v>
      </c>
      <c r="AN846" s="92">
        <f t="shared" si="472"/>
        <v>4.1883996381060022</v>
      </c>
      <c r="AO846" s="92">
        <f t="shared" si="472"/>
        <v>2.6874183608220026</v>
      </c>
      <c r="AP846" s="92">
        <f t="shared" si="472"/>
        <v>1.1864370835380027</v>
      </c>
      <c r="AQ846" s="92">
        <f t="shared" si="472"/>
        <v>-7.3274719625260332E-15</v>
      </c>
      <c r="AR846" s="92">
        <f t="shared" si="472"/>
        <v>-7.3274719625260332E-15</v>
      </c>
      <c r="AS846" s="92">
        <f t="shared" si="472"/>
        <v>-7.3274719625260332E-15</v>
      </c>
      <c r="AT846" s="92">
        <f t="shared" si="472"/>
        <v>-7.3274719625260332E-15</v>
      </c>
      <c r="AU846" s="92">
        <f t="shared" si="472"/>
        <v>-7.3274719625260332E-15</v>
      </c>
      <c r="AV846" s="92">
        <f t="shared" si="472"/>
        <v>-7.3274719625260332E-15</v>
      </c>
      <c r="AW846" s="92">
        <f t="shared" si="472"/>
        <v>-7.3274719625260332E-15</v>
      </c>
      <c r="AX846" s="92">
        <f t="shared" si="472"/>
        <v>-7.3274719625260332E-15</v>
      </c>
      <c r="AY846" s="92">
        <f t="shared" si="472"/>
        <v>-7.3274719625260332E-15</v>
      </c>
      <c r="AZ846" s="92">
        <f t="shared" si="472"/>
        <v>-7.3274719625260332E-15</v>
      </c>
      <c r="BA846" s="92">
        <f t="shared" si="472"/>
        <v>-7.3274719625260332E-15</v>
      </c>
      <c r="BB846" s="92">
        <f t="shared" si="472"/>
        <v>-7.3274719625260332E-15</v>
      </c>
      <c r="BC846" s="92">
        <f t="shared" si="472"/>
        <v>-7.3274719625260332E-15</v>
      </c>
      <c r="BD846" s="92">
        <f t="shared" si="472"/>
        <v>-7.3274719625260332E-15</v>
      </c>
      <c r="BE846" s="92">
        <f t="shared" si="472"/>
        <v>-7.3274719625260332E-15</v>
      </c>
      <c r="BF846" s="92">
        <f t="shared" si="472"/>
        <v>-7.3274719625260332E-15</v>
      </c>
      <c r="BG846" s="92">
        <f t="shared" si="472"/>
        <v>-7.3274719625260332E-15</v>
      </c>
      <c r="BH846" s="92">
        <f t="shared" si="472"/>
        <v>-7.3274719625260332E-15</v>
      </c>
    </row>
    <row r="847" spans="1:61" x14ac:dyDescent="0.25">
      <c r="A847" s="197"/>
      <c r="B847" s="197"/>
    </row>
    <row r="848" spans="1:61" x14ac:dyDescent="0.25">
      <c r="A848" s="197" t="s">
        <v>115</v>
      </c>
      <c r="B848" s="197"/>
      <c r="G848" s="83">
        <f>G846</f>
        <v>1.1080277631100006</v>
      </c>
      <c r="H848" s="83">
        <f>H846</f>
        <v>2.6377523255939939</v>
      </c>
      <c r="I848" s="83">
        <f>I846</f>
        <v>4.648419233909995</v>
      </c>
      <c r="J848" s="83">
        <f>J846</f>
        <v>25.918637956625993</v>
      </c>
      <c r="K848" s="83">
        <f t="shared" ref="K848:BH848" si="473">K846</f>
        <v>41.870456679341991</v>
      </c>
      <c r="L848" s="83">
        <f t="shared" si="473"/>
        <v>43.335875402057994</v>
      </c>
      <c r="M848" s="83">
        <f t="shared" si="473"/>
        <v>44.714894124773998</v>
      </c>
      <c r="N848" s="83">
        <f t="shared" si="473"/>
        <v>43.213912847490001</v>
      </c>
      <c r="O848" s="83">
        <f t="shared" si="473"/>
        <v>41.712931570206003</v>
      </c>
      <c r="P848" s="83">
        <f t="shared" si="473"/>
        <v>40.211950292922005</v>
      </c>
      <c r="Q848" s="83">
        <f t="shared" si="473"/>
        <v>38.710969015638007</v>
      </c>
      <c r="R848" s="83">
        <f t="shared" si="473"/>
        <v>37.209987738354009</v>
      </c>
      <c r="S848" s="83">
        <f t="shared" si="473"/>
        <v>35.709006461070011</v>
      </c>
      <c r="T848" s="83">
        <f t="shared" si="473"/>
        <v>34.208025183786013</v>
      </c>
      <c r="U848" s="83">
        <f t="shared" si="473"/>
        <v>32.707043906502015</v>
      </c>
      <c r="V848" s="83">
        <f t="shared" si="473"/>
        <v>31.206062629218014</v>
      </c>
      <c r="W848" s="83">
        <f t="shared" si="473"/>
        <v>29.705081351934012</v>
      </c>
      <c r="X848" s="83">
        <f t="shared" si="473"/>
        <v>28.204100074650011</v>
      </c>
      <c r="Y848" s="83">
        <f t="shared" si="473"/>
        <v>26.70311879736601</v>
      </c>
      <c r="Z848" s="83">
        <f t="shared" si="473"/>
        <v>25.202137520082008</v>
      </c>
      <c r="AA848" s="83">
        <f t="shared" si="473"/>
        <v>23.701156242798007</v>
      </c>
      <c r="AB848" s="83">
        <f t="shared" si="473"/>
        <v>22.200174965514005</v>
      </c>
      <c r="AC848" s="83">
        <f t="shared" si="473"/>
        <v>20.699193688230004</v>
      </c>
      <c r="AD848" s="83">
        <f t="shared" si="473"/>
        <v>19.198212410946002</v>
      </c>
      <c r="AE848" s="83">
        <f t="shared" si="473"/>
        <v>17.697231133662001</v>
      </c>
      <c r="AF848" s="83">
        <f t="shared" si="473"/>
        <v>16.196249856378</v>
      </c>
      <c r="AG848" s="83">
        <f t="shared" si="473"/>
        <v>14.695268579094</v>
      </c>
      <c r="AH848" s="83">
        <f t="shared" si="473"/>
        <v>13.19428730181</v>
      </c>
      <c r="AI848" s="83">
        <f t="shared" si="473"/>
        <v>11.693306024526001</v>
      </c>
      <c r="AJ848" s="83">
        <f t="shared" si="473"/>
        <v>10.192324747242001</v>
      </c>
      <c r="AK848" s="83">
        <f t="shared" si="473"/>
        <v>8.6913434699580012</v>
      </c>
      <c r="AL848" s="83">
        <f t="shared" si="473"/>
        <v>7.1903621926740016</v>
      </c>
      <c r="AM848" s="83">
        <f t="shared" si="473"/>
        <v>5.6893809153900019</v>
      </c>
      <c r="AN848" s="83">
        <f t="shared" si="473"/>
        <v>4.1883996381060022</v>
      </c>
      <c r="AO848" s="83">
        <f t="shared" si="473"/>
        <v>2.6874183608220026</v>
      </c>
      <c r="AP848" s="83">
        <f t="shared" si="473"/>
        <v>1.1864370835380027</v>
      </c>
      <c r="AQ848" s="83">
        <f t="shared" si="473"/>
        <v>-7.3274719625260332E-15</v>
      </c>
      <c r="AR848" s="83">
        <f t="shared" si="473"/>
        <v>-7.3274719625260332E-15</v>
      </c>
      <c r="AS848" s="83">
        <f t="shared" si="473"/>
        <v>-7.3274719625260332E-15</v>
      </c>
      <c r="AT848" s="83">
        <f t="shared" si="473"/>
        <v>-7.3274719625260332E-15</v>
      </c>
      <c r="AU848" s="83">
        <f t="shared" si="473"/>
        <v>-7.3274719625260332E-15</v>
      </c>
      <c r="AV848" s="83">
        <f t="shared" si="473"/>
        <v>-7.3274719625260332E-15</v>
      </c>
      <c r="AW848" s="83">
        <f t="shared" si="473"/>
        <v>-7.3274719625260332E-15</v>
      </c>
      <c r="AX848" s="83">
        <f t="shared" si="473"/>
        <v>-7.3274719625260332E-15</v>
      </c>
      <c r="AY848" s="83">
        <f t="shared" si="473"/>
        <v>-7.3274719625260332E-15</v>
      </c>
      <c r="AZ848" s="83">
        <f t="shared" si="473"/>
        <v>-7.3274719625260332E-15</v>
      </c>
      <c r="BA848" s="83">
        <f t="shared" si="473"/>
        <v>-7.3274719625260332E-15</v>
      </c>
      <c r="BB848" s="83">
        <f t="shared" si="473"/>
        <v>-7.3274719625260332E-15</v>
      </c>
      <c r="BC848" s="83">
        <f t="shared" si="473"/>
        <v>-7.3274719625260332E-15</v>
      </c>
      <c r="BD848" s="83">
        <f t="shared" si="473"/>
        <v>-7.3274719625260332E-15</v>
      </c>
      <c r="BE848" s="83">
        <f t="shared" si="473"/>
        <v>-7.3274719625260332E-15</v>
      </c>
      <c r="BF848" s="83">
        <f t="shared" si="473"/>
        <v>-7.3274719625260332E-15</v>
      </c>
      <c r="BG848" s="83">
        <f t="shared" si="473"/>
        <v>-7.3274719625260332E-15</v>
      </c>
      <c r="BH848" s="83">
        <f t="shared" si="473"/>
        <v>-7.3274719625260332E-15</v>
      </c>
    </row>
    <row r="849" spans="1:61" ht="12" customHeight="1" x14ac:dyDescent="0.25">
      <c r="A849" s="200" t="s">
        <v>133</v>
      </c>
      <c r="B849" s="200"/>
      <c r="C849" s="61">
        <f>$C$97</f>
        <v>2</v>
      </c>
      <c r="D849" s="189"/>
      <c r="G849" s="83">
        <f t="shared" ref="G849:BH849" ca="1" si="474">SUM(OFFSET(G848,0,0,1,-MIN($C849,G$91+1)))/$C849</f>
        <v>0.55401388155500031</v>
      </c>
      <c r="H849" s="83">
        <f t="shared" ca="1" si="474"/>
        <v>1.8728900443519971</v>
      </c>
      <c r="I849" s="83">
        <f t="shared" ca="1" si="474"/>
        <v>3.6430857797519947</v>
      </c>
      <c r="J849" s="83">
        <f t="shared" ca="1" si="474"/>
        <v>15.283528595267994</v>
      </c>
      <c r="K849" s="83">
        <f t="shared" ca="1" si="474"/>
        <v>33.894547317983992</v>
      </c>
      <c r="L849" s="83">
        <f t="shared" ca="1" si="474"/>
        <v>42.603166040699989</v>
      </c>
      <c r="M849" s="83">
        <f t="shared" ca="1" si="474"/>
        <v>44.025384763416</v>
      </c>
      <c r="N849" s="83">
        <f t="shared" ca="1" si="474"/>
        <v>43.964403486131999</v>
      </c>
      <c r="O849" s="83">
        <f t="shared" ca="1" si="474"/>
        <v>42.463422208848002</v>
      </c>
      <c r="P849" s="83">
        <f t="shared" ca="1" si="474"/>
        <v>40.962440931564004</v>
      </c>
      <c r="Q849" s="83">
        <f t="shared" ca="1" si="474"/>
        <v>39.461459654280006</v>
      </c>
      <c r="R849" s="83">
        <f t="shared" ca="1" si="474"/>
        <v>37.960478376996008</v>
      </c>
      <c r="S849" s="83">
        <f t="shared" ca="1" si="474"/>
        <v>36.45949709971201</v>
      </c>
      <c r="T849" s="83">
        <f t="shared" ca="1" si="474"/>
        <v>34.958515822428012</v>
      </c>
      <c r="U849" s="83">
        <f t="shared" ca="1" si="474"/>
        <v>33.457534545144014</v>
      </c>
      <c r="V849" s="83">
        <f t="shared" ca="1" si="474"/>
        <v>31.956553267860016</v>
      </c>
      <c r="W849" s="83">
        <f t="shared" ca="1" si="474"/>
        <v>30.455571990576011</v>
      </c>
      <c r="X849" s="83">
        <f t="shared" ca="1" si="474"/>
        <v>28.954590713292014</v>
      </c>
      <c r="Y849" s="83">
        <f t="shared" ca="1" si="474"/>
        <v>27.453609436008009</v>
      </c>
      <c r="Z849" s="83">
        <f t="shared" ca="1" si="474"/>
        <v>25.952628158724011</v>
      </c>
      <c r="AA849" s="83">
        <f t="shared" ca="1" si="474"/>
        <v>24.451646881440006</v>
      </c>
      <c r="AB849" s="83">
        <f t="shared" ca="1" si="474"/>
        <v>22.950665604156008</v>
      </c>
      <c r="AC849" s="83">
        <f t="shared" ca="1" si="474"/>
        <v>21.449684326872003</v>
      </c>
      <c r="AD849" s="83">
        <f t="shared" ca="1" si="474"/>
        <v>19.948703049588005</v>
      </c>
      <c r="AE849" s="83">
        <f t="shared" ca="1" si="474"/>
        <v>18.447721772304</v>
      </c>
      <c r="AF849" s="83">
        <f t="shared" ca="1" si="474"/>
        <v>16.946740495020002</v>
      </c>
      <c r="AG849" s="83">
        <f t="shared" ca="1" si="474"/>
        <v>15.445759217736001</v>
      </c>
      <c r="AH849" s="83">
        <f t="shared" ca="1" si="474"/>
        <v>13.944777940451999</v>
      </c>
      <c r="AI849" s="83">
        <f t="shared" ca="1" si="474"/>
        <v>12.443796663168001</v>
      </c>
      <c r="AJ849" s="83">
        <f t="shared" ca="1" si="474"/>
        <v>10.942815385884</v>
      </c>
      <c r="AK849" s="83">
        <f t="shared" ca="1" si="474"/>
        <v>9.4418341086000019</v>
      </c>
      <c r="AL849" s="83">
        <f t="shared" ca="1" si="474"/>
        <v>7.9408528313160014</v>
      </c>
      <c r="AM849" s="83">
        <f t="shared" ca="1" si="474"/>
        <v>6.4398715540320017</v>
      </c>
      <c r="AN849" s="83">
        <f t="shared" ca="1" si="474"/>
        <v>4.9388902767480021</v>
      </c>
      <c r="AO849" s="83">
        <f t="shared" ca="1" si="474"/>
        <v>3.4379089994640024</v>
      </c>
      <c r="AP849" s="83">
        <f t="shared" ca="1" si="474"/>
        <v>1.9369277221800028</v>
      </c>
      <c r="AQ849" s="83">
        <f t="shared" ca="1" si="474"/>
        <v>0.59321854176899769</v>
      </c>
      <c r="AR849" s="83">
        <f t="shared" ca="1" si="474"/>
        <v>-7.3274719625260332E-15</v>
      </c>
      <c r="AS849" s="83">
        <f t="shared" ca="1" si="474"/>
        <v>-7.3274719625260332E-15</v>
      </c>
      <c r="AT849" s="83">
        <f t="shared" ca="1" si="474"/>
        <v>-7.3274719625260332E-15</v>
      </c>
      <c r="AU849" s="83">
        <f t="shared" ca="1" si="474"/>
        <v>-7.3274719625260332E-15</v>
      </c>
      <c r="AV849" s="83">
        <f t="shared" ca="1" si="474"/>
        <v>-7.3274719625260332E-15</v>
      </c>
      <c r="AW849" s="83">
        <f t="shared" ca="1" si="474"/>
        <v>-7.3274719625260332E-15</v>
      </c>
      <c r="AX849" s="83">
        <f t="shared" ca="1" si="474"/>
        <v>-7.3274719625260332E-15</v>
      </c>
      <c r="AY849" s="83">
        <f t="shared" ca="1" si="474"/>
        <v>-7.3274719625260332E-15</v>
      </c>
      <c r="AZ849" s="83">
        <f t="shared" ca="1" si="474"/>
        <v>-7.3274719625260332E-15</v>
      </c>
      <c r="BA849" s="83">
        <f t="shared" ca="1" si="474"/>
        <v>-7.3274719625260332E-15</v>
      </c>
      <c r="BB849" s="83">
        <f t="shared" ca="1" si="474"/>
        <v>-7.3274719625260332E-15</v>
      </c>
      <c r="BC849" s="83">
        <f t="shared" ca="1" si="474"/>
        <v>-7.3274719625260332E-15</v>
      </c>
      <c r="BD849" s="83">
        <f t="shared" ca="1" si="474"/>
        <v>-7.3274719625260332E-15</v>
      </c>
      <c r="BE849" s="83">
        <f t="shared" ca="1" si="474"/>
        <v>-7.3274719625260332E-15</v>
      </c>
      <c r="BF849" s="83">
        <f t="shared" ca="1" si="474"/>
        <v>-7.3274719625260332E-15</v>
      </c>
      <c r="BG849" s="83">
        <f t="shared" ca="1" si="474"/>
        <v>-7.3274719625260332E-15</v>
      </c>
      <c r="BH849" s="83">
        <f t="shared" ca="1" si="474"/>
        <v>-7.3274719625260332E-15</v>
      </c>
    </row>
    <row r="850" spans="1:61" x14ac:dyDescent="0.25">
      <c r="A850" s="200" t="s">
        <v>140</v>
      </c>
      <c r="B850" s="200"/>
      <c r="C850" s="147">
        <f>$C$98</f>
        <v>0.46</v>
      </c>
      <c r="G850" s="83">
        <f t="shared" ref="G850:BG851" ca="1" si="475">G849*$C850</f>
        <v>0.25484638551530014</v>
      </c>
      <c r="H850" s="83">
        <f t="shared" ca="1" si="475"/>
        <v>0.86152942040191871</v>
      </c>
      <c r="I850" s="83">
        <f t="shared" ca="1" si="475"/>
        <v>1.6758194586859176</v>
      </c>
      <c r="J850" s="83">
        <f t="shared" ca="1" si="475"/>
        <v>7.0304231538232775</v>
      </c>
      <c r="K850" s="83">
        <f t="shared" ca="1" si="475"/>
        <v>15.591491766272638</v>
      </c>
      <c r="L850" s="83">
        <f t="shared" ca="1" si="475"/>
        <v>19.597456378721997</v>
      </c>
      <c r="M850" s="83">
        <f t="shared" ca="1" si="475"/>
        <v>20.251676991171362</v>
      </c>
      <c r="N850" s="83">
        <f t="shared" ca="1" si="475"/>
        <v>20.223625603620722</v>
      </c>
      <c r="O850" s="83">
        <f t="shared" ca="1" si="475"/>
        <v>19.53317421607008</v>
      </c>
      <c r="P850" s="83">
        <f t="shared" ca="1" si="475"/>
        <v>18.842722828519442</v>
      </c>
      <c r="Q850" s="83">
        <f t="shared" ca="1" si="475"/>
        <v>18.152271440968804</v>
      </c>
      <c r="R850" s="83">
        <f t="shared" ca="1" si="475"/>
        <v>17.461820053418165</v>
      </c>
      <c r="S850" s="83">
        <f t="shared" ca="1" si="475"/>
        <v>16.771368665867524</v>
      </c>
      <c r="T850" s="83">
        <f t="shared" ca="1" si="475"/>
        <v>16.080917278316885</v>
      </c>
      <c r="U850" s="83">
        <f t="shared" ca="1" si="475"/>
        <v>15.390465890766247</v>
      </c>
      <c r="V850" s="83">
        <f t="shared" ca="1" si="475"/>
        <v>14.700014503215607</v>
      </c>
      <c r="W850" s="83">
        <f t="shared" ca="1" si="475"/>
        <v>14.009563115664966</v>
      </c>
      <c r="X850" s="83">
        <f t="shared" ca="1" si="475"/>
        <v>13.319111728114327</v>
      </c>
      <c r="Y850" s="83">
        <f t="shared" ca="1" si="475"/>
        <v>12.628660340563684</v>
      </c>
      <c r="Z850" s="83">
        <f t="shared" ca="1" si="475"/>
        <v>11.938208953013046</v>
      </c>
      <c r="AA850" s="83">
        <f t="shared" ca="1" si="475"/>
        <v>11.247757565462402</v>
      </c>
      <c r="AB850" s="83">
        <f t="shared" ca="1" si="475"/>
        <v>10.557306177911764</v>
      </c>
      <c r="AC850" s="83">
        <f t="shared" ca="1" si="475"/>
        <v>9.8668547903611223</v>
      </c>
      <c r="AD850" s="83">
        <f t="shared" ca="1" si="475"/>
        <v>9.1764034028104824</v>
      </c>
      <c r="AE850" s="83">
        <f t="shared" ca="1" si="475"/>
        <v>8.4859520152598407</v>
      </c>
      <c r="AF850" s="83">
        <f t="shared" ca="1" si="475"/>
        <v>7.7955006277092016</v>
      </c>
      <c r="AG850" s="83">
        <f t="shared" ca="1" si="475"/>
        <v>7.1050492401585608</v>
      </c>
      <c r="AH850" s="83">
        <f t="shared" ca="1" si="475"/>
        <v>6.4145978526079199</v>
      </c>
      <c r="AI850" s="83">
        <f t="shared" ca="1" si="475"/>
        <v>5.7241464650572809</v>
      </c>
      <c r="AJ850" s="83">
        <f t="shared" ca="1" si="475"/>
        <v>5.03369507750664</v>
      </c>
      <c r="AK850" s="83">
        <f t="shared" ca="1" si="475"/>
        <v>4.343243689956001</v>
      </c>
      <c r="AL850" s="83">
        <f t="shared" ca="1" si="475"/>
        <v>3.652792302405361</v>
      </c>
      <c r="AM850" s="83">
        <f t="shared" ca="1" si="475"/>
        <v>2.9623409148547211</v>
      </c>
      <c r="AN850" s="83">
        <f t="shared" ca="1" si="475"/>
        <v>2.2718895273040811</v>
      </c>
      <c r="AO850" s="83">
        <f t="shared" ca="1" si="475"/>
        <v>1.5814381397534412</v>
      </c>
      <c r="AP850" s="83">
        <f t="shared" ca="1" si="475"/>
        <v>0.89098675220280132</v>
      </c>
      <c r="AQ850" s="83">
        <f t="shared" ca="1" si="475"/>
        <v>0.27288052921373895</v>
      </c>
      <c r="AR850" s="83">
        <f t="shared" ca="1" si="475"/>
        <v>-3.3706371027619756E-15</v>
      </c>
      <c r="AS850" s="83">
        <f t="shared" ca="1" si="475"/>
        <v>-3.3706371027619756E-15</v>
      </c>
      <c r="AT850" s="83">
        <f t="shared" ca="1" si="475"/>
        <v>-3.3706371027619756E-15</v>
      </c>
      <c r="AU850" s="83">
        <f t="shared" ca="1" si="475"/>
        <v>-3.3706371027619756E-15</v>
      </c>
      <c r="AV850" s="83">
        <f t="shared" ca="1" si="475"/>
        <v>-3.3706371027619756E-15</v>
      </c>
      <c r="AW850" s="83">
        <f t="shared" ca="1" si="475"/>
        <v>-3.3706371027619756E-15</v>
      </c>
      <c r="AX850" s="83">
        <f t="shared" ca="1" si="475"/>
        <v>-3.3706371027619756E-15</v>
      </c>
      <c r="AY850" s="83">
        <f t="shared" ca="1" si="475"/>
        <v>-3.3706371027619756E-15</v>
      </c>
      <c r="AZ850" s="83">
        <f t="shared" ca="1" si="475"/>
        <v>-3.3706371027619756E-15</v>
      </c>
      <c r="BA850" s="83">
        <f t="shared" ca="1" si="475"/>
        <v>-3.3706371027619756E-15</v>
      </c>
      <c r="BB850" s="83">
        <f t="shared" ca="1" si="475"/>
        <v>-3.3706371027619756E-15</v>
      </c>
      <c r="BC850" s="83">
        <f t="shared" ca="1" si="475"/>
        <v>-3.3706371027619756E-15</v>
      </c>
      <c r="BD850" s="83">
        <f t="shared" ca="1" si="475"/>
        <v>-3.3706371027619756E-15</v>
      </c>
      <c r="BE850" s="83">
        <f t="shared" ca="1" si="475"/>
        <v>-3.3706371027619756E-15</v>
      </c>
      <c r="BF850" s="83">
        <f t="shared" ca="1" si="475"/>
        <v>-3.3706371027619756E-15</v>
      </c>
      <c r="BG850" s="83">
        <f t="shared" ca="1" si="475"/>
        <v>-3.3706371027619756E-15</v>
      </c>
      <c r="BH850" s="83">
        <f ca="1">BH849*$C850</f>
        <v>-3.3706371027619756E-15</v>
      </c>
    </row>
    <row r="851" spans="1:61" x14ac:dyDescent="0.25">
      <c r="A851" s="200" t="s">
        <v>141</v>
      </c>
      <c r="B851" s="200"/>
      <c r="C851" s="147">
        <f>$C$99</f>
        <v>0.115</v>
      </c>
      <c r="G851" s="83">
        <f t="shared" ca="1" si="475"/>
        <v>2.9307334334259517E-2</v>
      </c>
      <c r="H851" s="83">
        <f t="shared" ca="1" si="475"/>
        <v>9.9075883346220653E-2</v>
      </c>
      <c r="I851" s="83">
        <f t="shared" ca="1" si="475"/>
        <v>0.19271923774888053</v>
      </c>
      <c r="J851" s="83">
        <f t="shared" ca="1" si="475"/>
        <v>0.80849866268967696</v>
      </c>
      <c r="K851" s="83">
        <f t="shared" ca="1" si="475"/>
        <v>1.7930215531213534</v>
      </c>
      <c r="L851" s="83">
        <f t="shared" ca="1" si="475"/>
        <v>2.25370748355303</v>
      </c>
      <c r="M851" s="83">
        <f t="shared" ca="1" si="475"/>
        <v>2.3289428539847066</v>
      </c>
      <c r="N851" s="83">
        <f t="shared" ca="1" si="475"/>
        <v>2.3257169444163832</v>
      </c>
      <c r="O851" s="83">
        <f t="shared" ca="1" si="475"/>
        <v>2.2463150348480592</v>
      </c>
      <c r="P851" s="83">
        <f t="shared" ca="1" si="475"/>
        <v>2.166913125279736</v>
      </c>
      <c r="Q851" s="83">
        <f t="shared" ca="1" si="475"/>
        <v>2.0875112157114124</v>
      </c>
      <c r="R851" s="83">
        <f t="shared" ca="1" si="475"/>
        <v>2.0081093061430892</v>
      </c>
      <c r="S851" s="83">
        <f t="shared" ca="1" si="475"/>
        <v>1.9287073965747652</v>
      </c>
      <c r="T851" s="83">
        <f t="shared" ca="1" si="475"/>
        <v>1.8493054870064418</v>
      </c>
      <c r="U851" s="83">
        <f t="shared" ca="1" si="475"/>
        <v>1.7699035774381184</v>
      </c>
      <c r="V851" s="83">
        <f t="shared" ca="1" si="475"/>
        <v>1.6905016678697948</v>
      </c>
      <c r="W851" s="83">
        <f t="shared" ca="1" si="475"/>
        <v>1.611099758301471</v>
      </c>
      <c r="X851" s="83">
        <f t="shared" ca="1" si="475"/>
        <v>1.5316978487331476</v>
      </c>
      <c r="Y851" s="83">
        <f t="shared" ca="1" si="475"/>
        <v>1.4522959391648238</v>
      </c>
      <c r="Z851" s="83">
        <f t="shared" ca="1" si="475"/>
        <v>1.3728940295965004</v>
      </c>
      <c r="AA851" s="83">
        <f t="shared" ca="1" si="475"/>
        <v>1.2934921200281764</v>
      </c>
      <c r="AB851" s="83">
        <f t="shared" ca="1" si="475"/>
        <v>1.214090210459853</v>
      </c>
      <c r="AC851" s="83">
        <f t="shared" ca="1" si="475"/>
        <v>1.1346883008915292</v>
      </c>
      <c r="AD851" s="83">
        <f t="shared" ca="1" si="475"/>
        <v>1.0552863913232056</v>
      </c>
      <c r="AE851" s="83">
        <f t="shared" ca="1" si="475"/>
        <v>0.97588448175488174</v>
      </c>
      <c r="AF851" s="83">
        <f t="shared" ca="1" si="475"/>
        <v>0.89648257218655825</v>
      </c>
      <c r="AG851" s="83">
        <f t="shared" ca="1" si="475"/>
        <v>0.81708066261823453</v>
      </c>
      <c r="AH851" s="83">
        <f t="shared" ca="1" si="475"/>
        <v>0.73767875304991082</v>
      </c>
      <c r="AI851" s="83">
        <f t="shared" ca="1" si="475"/>
        <v>0.65827684348158733</v>
      </c>
      <c r="AJ851" s="83">
        <f t="shared" ca="1" si="475"/>
        <v>0.57887493391326361</v>
      </c>
      <c r="AK851" s="83">
        <f t="shared" ca="1" si="475"/>
        <v>0.49947302434494012</v>
      </c>
      <c r="AL851" s="83">
        <f t="shared" ca="1" si="475"/>
        <v>0.42007111477661652</v>
      </c>
      <c r="AM851" s="83">
        <f t="shared" ca="1" si="475"/>
        <v>0.34066920520829291</v>
      </c>
      <c r="AN851" s="83">
        <f t="shared" ca="1" si="475"/>
        <v>0.26126729563996937</v>
      </c>
      <c r="AO851" s="83">
        <f t="shared" ca="1" si="475"/>
        <v>0.18186538607164573</v>
      </c>
      <c r="AP851" s="83">
        <f t="shared" ca="1" si="475"/>
        <v>0.10246347650332216</v>
      </c>
      <c r="AQ851" s="83">
        <f t="shared" ca="1" si="475"/>
        <v>3.1381260859579978E-2</v>
      </c>
      <c r="AR851" s="83">
        <f t="shared" ca="1" si="475"/>
        <v>-3.8762326681762721E-16</v>
      </c>
      <c r="AS851" s="83">
        <f t="shared" ca="1" si="475"/>
        <v>-3.8762326681762721E-16</v>
      </c>
      <c r="AT851" s="83">
        <f t="shared" ca="1" si="475"/>
        <v>-3.8762326681762721E-16</v>
      </c>
      <c r="AU851" s="83">
        <f t="shared" ca="1" si="475"/>
        <v>-3.8762326681762721E-16</v>
      </c>
      <c r="AV851" s="83">
        <f t="shared" ca="1" si="475"/>
        <v>-3.8762326681762721E-16</v>
      </c>
      <c r="AW851" s="83">
        <f t="shared" ca="1" si="475"/>
        <v>-3.8762326681762721E-16</v>
      </c>
      <c r="AX851" s="83">
        <f t="shared" ca="1" si="475"/>
        <v>-3.8762326681762721E-16</v>
      </c>
      <c r="AY851" s="83">
        <f t="shared" ca="1" si="475"/>
        <v>-3.8762326681762721E-16</v>
      </c>
      <c r="AZ851" s="83">
        <f t="shared" ca="1" si="475"/>
        <v>-3.8762326681762721E-16</v>
      </c>
      <c r="BA851" s="83">
        <f t="shared" ca="1" si="475"/>
        <v>-3.8762326681762721E-16</v>
      </c>
      <c r="BB851" s="83">
        <f t="shared" ca="1" si="475"/>
        <v>-3.8762326681762721E-16</v>
      </c>
      <c r="BC851" s="83">
        <f t="shared" ca="1" si="475"/>
        <v>-3.8762326681762721E-16</v>
      </c>
      <c r="BD851" s="83">
        <f t="shared" ca="1" si="475"/>
        <v>-3.8762326681762721E-16</v>
      </c>
      <c r="BE851" s="83">
        <f t="shared" ca="1" si="475"/>
        <v>-3.8762326681762721E-16</v>
      </c>
      <c r="BF851" s="83">
        <f t="shared" ca="1" si="475"/>
        <v>-3.8762326681762721E-16</v>
      </c>
      <c r="BG851" s="83">
        <f t="shared" ca="1" si="475"/>
        <v>-3.8762326681762721E-16</v>
      </c>
      <c r="BH851" s="83">
        <f ca="1">BH850*$C851</f>
        <v>-3.8762326681762721E-16</v>
      </c>
    </row>
    <row r="854" spans="1:61" s="188" customFormat="1" ht="15.6" x14ac:dyDescent="0.3">
      <c r="A854" s="187" t="s">
        <v>145</v>
      </c>
      <c r="B854" s="187"/>
    </row>
    <row r="856" spans="1:61" ht="15.6" x14ac:dyDescent="0.3">
      <c r="A856" s="142" t="s">
        <v>146</v>
      </c>
      <c r="B856" s="142"/>
    </row>
    <row r="857" spans="1:61" x14ac:dyDescent="0.25">
      <c r="A857" s="83" t="s">
        <v>132</v>
      </c>
      <c r="G857" s="143"/>
      <c r="H857" s="143"/>
      <c r="I857" s="143"/>
      <c r="J857" s="143"/>
      <c r="K857" s="143"/>
      <c r="L857" s="143"/>
      <c r="M857" s="143"/>
      <c r="N857" s="143"/>
    </row>
    <row r="858" spans="1:61" x14ac:dyDescent="0.25">
      <c r="A858" s="83" t="s">
        <v>109</v>
      </c>
      <c r="D858" s="144">
        <f>SUM(G858:N858)</f>
        <v>904.149</v>
      </c>
      <c r="G858" s="144">
        <f>G873+G948+G963</f>
        <v>72.10499999999999</v>
      </c>
      <c r="H858" s="144">
        <f t="shared" ref="H858:N858" si="476">H873+H948+H963</f>
        <v>89.963999999999999</v>
      </c>
      <c r="I858" s="144">
        <f t="shared" si="476"/>
        <v>101.75999999999999</v>
      </c>
      <c r="J858" s="144">
        <f t="shared" si="476"/>
        <v>140.16</v>
      </c>
      <c r="K858" s="144">
        <f t="shared" si="476"/>
        <v>165.11999999999998</v>
      </c>
      <c r="L858" s="144">
        <f t="shared" si="476"/>
        <v>151.68</v>
      </c>
      <c r="M858" s="144">
        <f t="shared" si="476"/>
        <v>183.35999999999999</v>
      </c>
      <c r="N858" s="144">
        <f t="shared" si="476"/>
        <v>0</v>
      </c>
    </row>
    <row r="859" spans="1:61" x14ac:dyDescent="0.25">
      <c r="A859" s="83" t="s">
        <v>110</v>
      </c>
      <c r="G859" s="144">
        <f t="shared" ref="G859:N859" si="477">+F859+G858</f>
        <v>72.10499999999999</v>
      </c>
      <c r="H859" s="144">
        <f t="shared" si="477"/>
        <v>162.06899999999999</v>
      </c>
      <c r="I859" s="144">
        <f t="shared" si="477"/>
        <v>263.82899999999995</v>
      </c>
      <c r="J859" s="144">
        <f t="shared" si="477"/>
        <v>403.98899999999992</v>
      </c>
      <c r="K859" s="144">
        <f t="shared" si="477"/>
        <v>569.10899999999992</v>
      </c>
      <c r="L859" s="144">
        <f t="shared" si="477"/>
        <v>720.78899999999999</v>
      </c>
      <c r="M859" s="144">
        <f t="shared" si="477"/>
        <v>904.149</v>
      </c>
      <c r="N859" s="144">
        <f t="shared" si="477"/>
        <v>904.149</v>
      </c>
    </row>
    <row r="861" spans="1:61" x14ac:dyDescent="0.25">
      <c r="A861" s="146" t="s">
        <v>111</v>
      </c>
      <c r="B861" s="146"/>
      <c r="G861" s="144">
        <f t="shared" ref="G861:BH861" si="478">F864</f>
        <v>0</v>
      </c>
      <c r="H861" s="144">
        <f t="shared" si="478"/>
        <v>62.587139999999991</v>
      </c>
      <c r="I861" s="144">
        <f t="shared" si="478"/>
        <v>131.15803199999996</v>
      </c>
      <c r="J861" s="144">
        <f t="shared" si="478"/>
        <v>198.09260399999994</v>
      </c>
      <c r="K861" s="144">
        <f t="shared" si="478"/>
        <v>284.9260559999999</v>
      </c>
      <c r="L861" s="144">
        <f t="shared" si="478"/>
        <v>374.92366799999991</v>
      </c>
      <c r="M861" s="144">
        <f t="shared" si="478"/>
        <v>431.45952</v>
      </c>
      <c r="N861" s="144">
        <f t="shared" si="478"/>
        <v>495.47185200000001</v>
      </c>
      <c r="O861" s="144">
        <f t="shared" si="478"/>
        <v>376.12418400000001</v>
      </c>
      <c r="P861" s="144">
        <f t="shared" si="478"/>
        <v>256.77651600000002</v>
      </c>
      <c r="Q861" s="144">
        <f t="shared" si="478"/>
        <v>137.42884800000002</v>
      </c>
      <c r="R861" s="144">
        <f t="shared" si="478"/>
        <v>40.58696400000008</v>
      </c>
      <c r="S861" s="144">
        <f t="shared" si="478"/>
        <v>3.3302640000001134</v>
      </c>
      <c r="T861" s="144">
        <f t="shared" si="478"/>
        <v>1.1368683772161603E-13</v>
      </c>
      <c r="U861" s="144">
        <f t="shared" si="478"/>
        <v>1.1368683772161603E-13</v>
      </c>
      <c r="V861" s="144">
        <f t="shared" si="478"/>
        <v>1.1368683772161603E-13</v>
      </c>
      <c r="W861" s="144">
        <f t="shared" si="478"/>
        <v>1.1368683772161603E-13</v>
      </c>
      <c r="X861" s="144">
        <f t="shared" si="478"/>
        <v>1.1368683772161603E-13</v>
      </c>
      <c r="Y861" s="144">
        <f t="shared" si="478"/>
        <v>1.1368683772161603E-13</v>
      </c>
      <c r="Z861" s="144">
        <f t="shared" si="478"/>
        <v>1.1368683772161603E-13</v>
      </c>
      <c r="AA861" s="144">
        <f t="shared" si="478"/>
        <v>1.1368683772161603E-13</v>
      </c>
      <c r="AB861" s="144">
        <f t="shared" si="478"/>
        <v>1.1368683772161603E-13</v>
      </c>
      <c r="AC861" s="144">
        <f t="shared" si="478"/>
        <v>1.1368683772161603E-13</v>
      </c>
      <c r="AD861" s="144">
        <f t="shared" si="478"/>
        <v>1.1368683772161603E-13</v>
      </c>
      <c r="AE861" s="144">
        <f t="shared" si="478"/>
        <v>1.1368683772161603E-13</v>
      </c>
      <c r="AF861" s="144">
        <f t="shared" si="478"/>
        <v>1.1368683772161603E-13</v>
      </c>
      <c r="AG861" s="144">
        <f t="shared" si="478"/>
        <v>1.1368683772161603E-13</v>
      </c>
      <c r="AH861" s="144">
        <f t="shared" si="478"/>
        <v>1.1368683772161603E-13</v>
      </c>
      <c r="AI861" s="144">
        <f t="shared" si="478"/>
        <v>1.1368683772161603E-13</v>
      </c>
      <c r="AJ861" s="144">
        <f t="shared" si="478"/>
        <v>1.1368683772161603E-13</v>
      </c>
      <c r="AK861" s="144">
        <f t="shared" si="478"/>
        <v>1.1368683772161603E-13</v>
      </c>
      <c r="AL861" s="144">
        <f t="shared" si="478"/>
        <v>1.1368683772161603E-13</v>
      </c>
      <c r="AM861" s="144">
        <f t="shared" si="478"/>
        <v>1.1368683772161603E-13</v>
      </c>
      <c r="AN861" s="144">
        <f t="shared" si="478"/>
        <v>1.1368683772161603E-13</v>
      </c>
      <c r="AO861" s="144">
        <f t="shared" si="478"/>
        <v>1.1368683772161603E-13</v>
      </c>
      <c r="AP861" s="144">
        <f t="shared" si="478"/>
        <v>1.1368683772161603E-13</v>
      </c>
      <c r="AQ861" s="144">
        <f t="shared" si="478"/>
        <v>1.1368683772161603E-13</v>
      </c>
      <c r="AR861" s="144">
        <f t="shared" si="478"/>
        <v>1.1368683772161603E-13</v>
      </c>
      <c r="AS861" s="144">
        <f t="shared" si="478"/>
        <v>1.1368683772161603E-13</v>
      </c>
      <c r="AT861" s="144">
        <f t="shared" si="478"/>
        <v>1.1368683772161603E-13</v>
      </c>
      <c r="AU861" s="144">
        <f t="shared" si="478"/>
        <v>1.1368683772161603E-13</v>
      </c>
      <c r="AV861" s="144">
        <f t="shared" si="478"/>
        <v>1.1368683772161603E-13</v>
      </c>
      <c r="AW861" s="144">
        <f t="shared" si="478"/>
        <v>1.1368683772161603E-13</v>
      </c>
      <c r="AX861" s="144">
        <f t="shared" si="478"/>
        <v>1.1368683772161603E-13</v>
      </c>
      <c r="AY861" s="144">
        <f t="shared" si="478"/>
        <v>1.1368683772161603E-13</v>
      </c>
      <c r="AZ861" s="144">
        <f t="shared" si="478"/>
        <v>1.1368683772161603E-13</v>
      </c>
      <c r="BA861" s="144">
        <f t="shared" si="478"/>
        <v>1.1368683772161603E-13</v>
      </c>
      <c r="BB861" s="144">
        <f t="shared" si="478"/>
        <v>1.1368683772161603E-13</v>
      </c>
      <c r="BC861" s="144">
        <f t="shared" si="478"/>
        <v>1.1368683772161603E-13</v>
      </c>
      <c r="BD861" s="144">
        <f t="shared" si="478"/>
        <v>1.1368683772161603E-13</v>
      </c>
      <c r="BE861" s="144">
        <f t="shared" si="478"/>
        <v>1.1368683772161603E-13</v>
      </c>
      <c r="BF861" s="144">
        <f t="shared" si="478"/>
        <v>1.1368683772161603E-13</v>
      </c>
      <c r="BG861" s="144">
        <f t="shared" si="478"/>
        <v>1.1368683772161603E-13</v>
      </c>
      <c r="BH861" s="144">
        <f t="shared" si="478"/>
        <v>1.1368683772161603E-13</v>
      </c>
      <c r="BI861" s="144"/>
    </row>
    <row r="862" spans="1:61" ht="12" customHeight="1" x14ac:dyDescent="0.25">
      <c r="A862" s="146" t="s">
        <v>112</v>
      </c>
      <c r="B862" s="146"/>
      <c r="D862" s="144">
        <f>SUM(G862:N862)</f>
        <v>904.149</v>
      </c>
      <c r="E862" s="144"/>
      <c r="F862" s="144"/>
      <c r="G862" s="144">
        <f>G858</f>
        <v>72.10499999999999</v>
      </c>
      <c r="H862" s="144">
        <f>H858</f>
        <v>89.963999999999999</v>
      </c>
      <c r="I862" s="144">
        <f>I858</f>
        <v>101.75999999999999</v>
      </c>
      <c r="J862" s="144">
        <f t="shared" ref="J862:BH862" si="479">J858</f>
        <v>140.16</v>
      </c>
      <c r="K862" s="144">
        <f t="shared" si="479"/>
        <v>165.11999999999998</v>
      </c>
      <c r="L862" s="144">
        <f t="shared" si="479"/>
        <v>151.68</v>
      </c>
      <c r="M862" s="144">
        <f t="shared" si="479"/>
        <v>183.35999999999999</v>
      </c>
      <c r="N862" s="144">
        <f t="shared" si="479"/>
        <v>0</v>
      </c>
      <c r="O862" s="144">
        <f t="shared" si="479"/>
        <v>0</v>
      </c>
      <c r="P862" s="144">
        <f t="shared" si="479"/>
        <v>0</v>
      </c>
      <c r="Q862" s="144">
        <f t="shared" si="479"/>
        <v>0</v>
      </c>
      <c r="R862" s="144">
        <f t="shared" si="479"/>
        <v>0</v>
      </c>
      <c r="S862" s="144">
        <f t="shared" si="479"/>
        <v>0</v>
      </c>
      <c r="T862" s="144">
        <f t="shared" si="479"/>
        <v>0</v>
      </c>
      <c r="U862" s="144">
        <f t="shared" si="479"/>
        <v>0</v>
      </c>
      <c r="V862" s="144">
        <f t="shared" si="479"/>
        <v>0</v>
      </c>
      <c r="W862" s="144">
        <f t="shared" si="479"/>
        <v>0</v>
      </c>
      <c r="X862" s="144">
        <f t="shared" si="479"/>
        <v>0</v>
      </c>
      <c r="Y862" s="144">
        <f t="shared" si="479"/>
        <v>0</v>
      </c>
      <c r="Z862" s="144">
        <f t="shared" si="479"/>
        <v>0</v>
      </c>
      <c r="AA862" s="144">
        <f t="shared" si="479"/>
        <v>0</v>
      </c>
      <c r="AB862" s="144">
        <f t="shared" si="479"/>
        <v>0</v>
      </c>
      <c r="AC862" s="144">
        <f t="shared" si="479"/>
        <v>0</v>
      </c>
      <c r="AD862" s="144">
        <f t="shared" si="479"/>
        <v>0</v>
      </c>
      <c r="AE862" s="144">
        <f t="shared" si="479"/>
        <v>0</v>
      </c>
      <c r="AF862" s="144">
        <f t="shared" si="479"/>
        <v>0</v>
      </c>
      <c r="AG862" s="144">
        <f t="shared" si="479"/>
        <v>0</v>
      </c>
      <c r="AH862" s="144">
        <f t="shared" si="479"/>
        <v>0</v>
      </c>
      <c r="AI862" s="144">
        <f t="shared" si="479"/>
        <v>0</v>
      </c>
      <c r="AJ862" s="144">
        <f t="shared" si="479"/>
        <v>0</v>
      </c>
      <c r="AK862" s="144">
        <f t="shared" si="479"/>
        <v>0</v>
      </c>
      <c r="AL862" s="144">
        <f t="shared" si="479"/>
        <v>0</v>
      </c>
      <c r="AM862" s="144">
        <f t="shared" si="479"/>
        <v>0</v>
      </c>
      <c r="AN862" s="144">
        <f t="shared" si="479"/>
        <v>0</v>
      </c>
      <c r="AO862" s="144">
        <f t="shared" si="479"/>
        <v>0</v>
      </c>
      <c r="AP862" s="144">
        <f t="shared" si="479"/>
        <v>0</v>
      </c>
      <c r="AQ862" s="144">
        <f t="shared" si="479"/>
        <v>0</v>
      </c>
      <c r="AR862" s="144">
        <f t="shared" si="479"/>
        <v>0</v>
      </c>
      <c r="AS862" s="144">
        <f t="shared" si="479"/>
        <v>0</v>
      </c>
      <c r="AT862" s="144">
        <f t="shared" si="479"/>
        <v>0</v>
      </c>
      <c r="AU862" s="144">
        <f t="shared" si="479"/>
        <v>0</v>
      </c>
      <c r="AV862" s="144">
        <f t="shared" si="479"/>
        <v>0</v>
      </c>
      <c r="AW862" s="144">
        <f t="shared" si="479"/>
        <v>0</v>
      </c>
      <c r="AX862" s="144">
        <f t="shared" si="479"/>
        <v>0</v>
      </c>
      <c r="AY862" s="144">
        <f t="shared" si="479"/>
        <v>0</v>
      </c>
      <c r="AZ862" s="144">
        <f t="shared" si="479"/>
        <v>0</v>
      </c>
      <c r="BA862" s="144">
        <f t="shared" si="479"/>
        <v>0</v>
      </c>
      <c r="BB862" s="144">
        <f t="shared" si="479"/>
        <v>0</v>
      </c>
      <c r="BC862" s="144">
        <f t="shared" si="479"/>
        <v>0</v>
      </c>
      <c r="BD862" s="144">
        <f t="shared" si="479"/>
        <v>0</v>
      </c>
      <c r="BE862" s="144">
        <f t="shared" si="479"/>
        <v>0</v>
      </c>
      <c r="BF862" s="144">
        <f t="shared" si="479"/>
        <v>0</v>
      </c>
      <c r="BG862" s="144">
        <f t="shared" si="479"/>
        <v>0</v>
      </c>
      <c r="BH862" s="144">
        <f t="shared" si="479"/>
        <v>0</v>
      </c>
      <c r="BI862" s="144"/>
    </row>
    <row r="863" spans="1:61" x14ac:dyDescent="0.25">
      <c r="A863" s="146" t="s">
        <v>113</v>
      </c>
      <c r="B863" s="146"/>
      <c r="C863" s="147"/>
      <c r="D863" s="144">
        <f>SUM(G863:BH863)</f>
        <v>-904.14899999999989</v>
      </c>
      <c r="G863" s="144">
        <f>G878+G953+G968</f>
        <v>-9.5178600000000007</v>
      </c>
      <c r="H863" s="144">
        <f t="shared" ref="H863:BH863" si="480">H878+H953+H968</f>
        <v>-21.393108000000002</v>
      </c>
      <c r="I863" s="144">
        <f t="shared" si="480"/>
        <v>-34.825428000000002</v>
      </c>
      <c r="J863" s="144">
        <f t="shared" si="480"/>
        <v>-53.326548000000003</v>
      </c>
      <c r="K863" s="144">
        <f t="shared" si="480"/>
        <v>-75.122388000000001</v>
      </c>
      <c r="L863" s="144">
        <f t="shared" si="480"/>
        <v>-95.144148000000001</v>
      </c>
      <c r="M863" s="144">
        <f t="shared" si="480"/>
        <v>-119.347668</v>
      </c>
      <c r="N863" s="144">
        <f t="shared" si="480"/>
        <v>-119.347668</v>
      </c>
      <c r="O863" s="144">
        <f t="shared" si="480"/>
        <v>-119.347668</v>
      </c>
      <c r="P863" s="144">
        <f t="shared" si="480"/>
        <v>-119.347668</v>
      </c>
      <c r="Q863" s="144">
        <f t="shared" si="480"/>
        <v>-96.841883999999936</v>
      </c>
      <c r="R863" s="144">
        <f t="shared" si="480"/>
        <v>-37.256699999999967</v>
      </c>
      <c r="S863" s="144">
        <f t="shared" si="480"/>
        <v>-3.3302639999999997</v>
      </c>
      <c r="T863" s="144">
        <f t="shared" si="480"/>
        <v>0</v>
      </c>
      <c r="U863" s="144">
        <f t="shared" si="480"/>
        <v>0</v>
      </c>
      <c r="V863" s="144">
        <f t="shared" si="480"/>
        <v>0</v>
      </c>
      <c r="W863" s="144">
        <f t="shared" si="480"/>
        <v>0</v>
      </c>
      <c r="X863" s="144">
        <f t="shared" si="480"/>
        <v>0</v>
      </c>
      <c r="Y863" s="144">
        <f t="shared" si="480"/>
        <v>0</v>
      </c>
      <c r="Z863" s="144">
        <f t="shared" si="480"/>
        <v>0</v>
      </c>
      <c r="AA863" s="144">
        <f t="shared" si="480"/>
        <v>0</v>
      </c>
      <c r="AB863" s="144">
        <f t="shared" si="480"/>
        <v>0</v>
      </c>
      <c r="AC863" s="144">
        <f t="shared" si="480"/>
        <v>0</v>
      </c>
      <c r="AD863" s="144">
        <f t="shared" si="480"/>
        <v>0</v>
      </c>
      <c r="AE863" s="144">
        <f t="shared" si="480"/>
        <v>0</v>
      </c>
      <c r="AF863" s="144">
        <f t="shared" si="480"/>
        <v>0</v>
      </c>
      <c r="AG863" s="144">
        <f t="shared" si="480"/>
        <v>0</v>
      </c>
      <c r="AH863" s="144">
        <f t="shared" si="480"/>
        <v>0</v>
      </c>
      <c r="AI863" s="144">
        <f t="shared" si="480"/>
        <v>0</v>
      </c>
      <c r="AJ863" s="144">
        <f t="shared" si="480"/>
        <v>0</v>
      </c>
      <c r="AK863" s="144">
        <f t="shared" si="480"/>
        <v>0</v>
      </c>
      <c r="AL863" s="144">
        <f t="shared" si="480"/>
        <v>0</v>
      </c>
      <c r="AM863" s="144">
        <f t="shared" si="480"/>
        <v>0</v>
      </c>
      <c r="AN863" s="144">
        <f t="shared" si="480"/>
        <v>0</v>
      </c>
      <c r="AO863" s="144">
        <f t="shared" si="480"/>
        <v>0</v>
      </c>
      <c r="AP863" s="144">
        <f t="shared" si="480"/>
        <v>0</v>
      </c>
      <c r="AQ863" s="144">
        <f t="shared" si="480"/>
        <v>0</v>
      </c>
      <c r="AR863" s="144">
        <f t="shared" si="480"/>
        <v>0</v>
      </c>
      <c r="AS863" s="144">
        <f t="shared" si="480"/>
        <v>0</v>
      </c>
      <c r="AT863" s="144">
        <f t="shared" si="480"/>
        <v>0</v>
      </c>
      <c r="AU863" s="144">
        <f t="shared" si="480"/>
        <v>0</v>
      </c>
      <c r="AV863" s="144">
        <f t="shared" si="480"/>
        <v>0</v>
      </c>
      <c r="AW863" s="144">
        <f t="shared" si="480"/>
        <v>0</v>
      </c>
      <c r="AX863" s="144">
        <f t="shared" si="480"/>
        <v>0</v>
      </c>
      <c r="AY863" s="144">
        <f t="shared" si="480"/>
        <v>0</v>
      </c>
      <c r="AZ863" s="144">
        <f t="shared" si="480"/>
        <v>0</v>
      </c>
      <c r="BA863" s="144">
        <f t="shared" si="480"/>
        <v>0</v>
      </c>
      <c r="BB863" s="144">
        <f t="shared" si="480"/>
        <v>0</v>
      </c>
      <c r="BC863" s="144">
        <f t="shared" si="480"/>
        <v>0</v>
      </c>
      <c r="BD863" s="144">
        <f t="shared" si="480"/>
        <v>0</v>
      </c>
      <c r="BE863" s="144">
        <f t="shared" si="480"/>
        <v>0</v>
      </c>
      <c r="BF863" s="144">
        <f t="shared" si="480"/>
        <v>0</v>
      </c>
      <c r="BG863" s="144">
        <f t="shared" si="480"/>
        <v>0</v>
      </c>
      <c r="BH863" s="144">
        <f t="shared" si="480"/>
        <v>0</v>
      </c>
      <c r="BI863" s="144"/>
    </row>
    <row r="864" spans="1:61" x14ac:dyDescent="0.25">
      <c r="A864" s="148" t="s">
        <v>114</v>
      </c>
      <c r="B864" s="148"/>
      <c r="D864" s="92">
        <f>SUM(D861:D863)</f>
        <v>0</v>
      </c>
      <c r="G864" s="92">
        <f>SUM(G861:G863)</f>
        <v>62.587139999999991</v>
      </c>
      <c r="H864" s="92">
        <f>SUM(H861:H863)</f>
        <v>131.15803199999996</v>
      </c>
      <c r="I864" s="92">
        <f>SUM(I861:I863)</f>
        <v>198.09260399999994</v>
      </c>
      <c r="J864" s="92">
        <f t="shared" ref="J864:BH864" si="481">SUM(J861:J863)</f>
        <v>284.9260559999999</v>
      </c>
      <c r="K864" s="92">
        <f t="shared" si="481"/>
        <v>374.92366799999991</v>
      </c>
      <c r="L864" s="92">
        <f t="shared" si="481"/>
        <v>431.45952</v>
      </c>
      <c r="M864" s="92">
        <f t="shared" si="481"/>
        <v>495.47185200000001</v>
      </c>
      <c r="N864" s="92">
        <f t="shared" si="481"/>
        <v>376.12418400000001</v>
      </c>
      <c r="O864" s="92">
        <f t="shared" si="481"/>
        <v>256.77651600000002</v>
      </c>
      <c r="P864" s="92">
        <f t="shared" si="481"/>
        <v>137.42884800000002</v>
      </c>
      <c r="Q864" s="92">
        <f t="shared" si="481"/>
        <v>40.58696400000008</v>
      </c>
      <c r="R864" s="92">
        <f t="shared" si="481"/>
        <v>3.3302640000001134</v>
      </c>
      <c r="S864" s="92">
        <f t="shared" si="481"/>
        <v>1.1368683772161603E-13</v>
      </c>
      <c r="T864" s="92">
        <f t="shared" si="481"/>
        <v>1.1368683772161603E-13</v>
      </c>
      <c r="U864" s="92">
        <f t="shared" si="481"/>
        <v>1.1368683772161603E-13</v>
      </c>
      <c r="V864" s="92">
        <f t="shared" si="481"/>
        <v>1.1368683772161603E-13</v>
      </c>
      <c r="W864" s="92">
        <f t="shared" si="481"/>
        <v>1.1368683772161603E-13</v>
      </c>
      <c r="X864" s="92">
        <f t="shared" si="481"/>
        <v>1.1368683772161603E-13</v>
      </c>
      <c r="Y864" s="92">
        <f t="shared" si="481"/>
        <v>1.1368683772161603E-13</v>
      </c>
      <c r="Z864" s="92">
        <f t="shared" si="481"/>
        <v>1.1368683772161603E-13</v>
      </c>
      <c r="AA864" s="92">
        <f t="shared" si="481"/>
        <v>1.1368683772161603E-13</v>
      </c>
      <c r="AB864" s="92">
        <f t="shared" si="481"/>
        <v>1.1368683772161603E-13</v>
      </c>
      <c r="AC864" s="92">
        <f t="shared" si="481"/>
        <v>1.1368683772161603E-13</v>
      </c>
      <c r="AD864" s="92">
        <f t="shared" si="481"/>
        <v>1.1368683772161603E-13</v>
      </c>
      <c r="AE864" s="92">
        <f t="shared" si="481"/>
        <v>1.1368683772161603E-13</v>
      </c>
      <c r="AF864" s="92">
        <f t="shared" si="481"/>
        <v>1.1368683772161603E-13</v>
      </c>
      <c r="AG864" s="92">
        <f t="shared" si="481"/>
        <v>1.1368683772161603E-13</v>
      </c>
      <c r="AH864" s="92">
        <f t="shared" si="481"/>
        <v>1.1368683772161603E-13</v>
      </c>
      <c r="AI864" s="92">
        <f t="shared" si="481"/>
        <v>1.1368683772161603E-13</v>
      </c>
      <c r="AJ864" s="92">
        <f t="shared" si="481"/>
        <v>1.1368683772161603E-13</v>
      </c>
      <c r="AK864" s="92">
        <f t="shared" si="481"/>
        <v>1.1368683772161603E-13</v>
      </c>
      <c r="AL864" s="92">
        <f t="shared" si="481"/>
        <v>1.1368683772161603E-13</v>
      </c>
      <c r="AM864" s="92">
        <f t="shared" si="481"/>
        <v>1.1368683772161603E-13</v>
      </c>
      <c r="AN864" s="92">
        <f t="shared" si="481"/>
        <v>1.1368683772161603E-13</v>
      </c>
      <c r="AO864" s="92">
        <f t="shared" si="481"/>
        <v>1.1368683772161603E-13</v>
      </c>
      <c r="AP864" s="92">
        <f t="shared" si="481"/>
        <v>1.1368683772161603E-13</v>
      </c>
      <c r="AQ864" s="92">
        <f t="shared" si="481"/>
        <v>1.1368683772161603E-13</v>
      </c>
      <c r="AR864" s="92">
        <f t="shared" si="481"/>
        <v>1.1368683772161603E-13</v>
      </c>
      <c r="AS864" s="92">
        <f t="shared" si="481"/>
        <v>1.1368683772161603E-13</v>
      </c>
      <c r="AT864" s="92">
        <f t="shared" si="481"/>
        <v>1.1368683772161603E-13</v>
      </c>
      <c r="AU864" s="92">
        <f t="shared" si="481"/>
        <v>1.1368683772161603E-13</v>
      </c>
      <c r="AV864" s="92">
        <f t="shared" si="481"/>
        <v>1.1368683772161603E-13</v>
      </c>
      <c r="AW864" s="92">
        <f t="shared" si="481"/>
        <v>1.1368683772161603E-13</v>
      </c>
      <c r="AX864" s="92">
        <f t="shared" si="481"/>
        <v>1.1368683772161603E-13</v>
      </c>
      <c r="AY864" s="92">
        <f t="shared" si="481"/>
        <v>1.1368683772161603E-13</v>
      </c>
      <c r="AZ864" s="92">
        <f t="shared" si="481"/>
        <v>1.1368683772161603E-13</v>
      </c>
      <c r="BA864" s="92">
        <f t="shared" si="481"/>
        <v>1.1368683772161603E-13</v>
      </c>
      <c r="BB864" s="92">
        <f t="shared" si="481"/>
        <v>1.1368683772161603E-13</v>
      </c>
      <c r="BC864" s="92">
        <f t="shared" si="481"/>
        <v>1.1368683772161603E-13</v>
      </c>
      <c r="BD864" s="92">
        <f t="shared" si="481"/>
        <v>1.1368683772161603E-13</v>
      </c>
      <c r="BE864" s="92">
        <f t="shared" si="481"/>
        <v>1.1368683772161603E-13</v>
      </c>
      <c r="BF864" s="92">
        <f t="shared" si="481"/>
        <v>1.1368683772161603E-13</v>
      </c>
      <c r="BG864" s="92">
        <f t="shared" si="481"/>
        <v>1.1368683772161603E-13</v>
      </c>
      <c r="BH864" s="92">
        <f t="shared" si="481"/>
        <v>1.1368683772161603E-13</v>
      </c>
    </row>
    <row r="866" spans="1:61" x14ac:dyDescent="0.25">
      <c r="A866" s="83" t="s">
        <v>115</v>
      </c>
      <c r="G866" s="83">
        <f>G864</f>
        <v>62.587139999999991</v>
      </c>
      <c r="H866" s="83">
        <f>H864</f>
        <v>131.15803199999996</v>
      </c>
      <c r="I866" s="83">
        <f>I864</f>
        <v>198.09260399999994</v>
      </c>
      <c r="J866" s="83">
        <f>J864</f>
        <v>284.9260559999999</v>
      </c>
      <c r="K866" s="83">
        <f t="shared" ref="K866:BH866" si="482">K864</f>
        <v>374.92366799999991</v>
      </c>
      <c r="L866" s="83">
        <f t="shared" si="482"/>
        <v>431.45952</v>
      </c>
      <c r="M866" s="83">
        <f t="shared" si="482"/>
        <v>495.47185200000001</v>
      </c>
      <c r="N866" s="83">
        <f t="shared" si="482"/>
        <v>376.12418400000001</v>
      </c>
      <c r="O866" s="83">
        <f t="shared" si="482"/>
        <v>256.77651600000002</v>
      </c>
      <c r="P866" s="83">
        <f t="shared" si="482"/>
        <v>137.42884800000002</v>
      </c>
      <c r="Q866" s="83">
        <f t="shared" si="482"/>
        <v>40.58696400000008</v>
      </c>
      <c r="R866" s="83">
        <f t="shared" si="482"/>
        <v>3.3302640000001134</v>
      </c>
      <c r="S866" s="83">
        <f t="shared" si="482"/>
        <v>1.1368683772161603E-13</v>
      </c>
      <c r="T866" s="83">
        <f t="shared" si="482"/>
        <v>1.1368683772161603E-13</v>
      </c>
      <c r="U866" s="83">
        <f t="shared" si="482"/>
        <v>1.1368683772161603E-13</v>
      </c>
      <c r="V866" s="83">
        <f t="shared" si="482"/>
        <v>1.1368683772161603E-13</v>
      </c>
      <c r="W866" s="83">
        <f t="shared" si="482"/>
        <v>1.1368683772161603E-13</v>
      </c>
      <c r="X866" s="83">
        <f t="shared" si="482"/>
        <v>1.1368683772161603E-13</v>
      </c>
      <c r="Y866" s="83">
        <f t="shared" si="482"/>
        <v>1.1368683772161603E-13</v>
      </c>
      <c r="Z866" s="83">
        <f t="shared" si="482"/>
        <v>1.1368683772161603E-13</v>
      </c>
      <c r="AA866" s="83">
        <f t="shared" si="482"/>
        <v>1.1368683772161603E-13</v>
      </c>
      <c r="AB866" s="83">
        <f t="shared" si="482"/>
        <v>1.1368683772161603E-13</v>
      </c>
      <c r="AC866" s="83">
        <f t="shared" si="482"/>
        <v>1.1368683772161603E-13</v>
      </c>
      <c r="AD866" s="83">
        <f t="shared" si="482"/>
        <v>1.1368683772161603E-13</v>
      </c>
      <c r="AE866" s="83">
        <f t="shared" si="482"/>
        <v>1.1368683772161603E-13</v>
      </c>
      <c r="AF866" s="83">
        <f t="shared" si="482"/>
        <v>1.1368683772161603E-13</v>
      </c>
      <c r="AG866" s="83">
        <f t="shared" si="482"/>
        <v>1.1368683772161603E-13</v>
      </c>
      <c r="AH866" s="83">
        <f t="shared" si="482"/>
        <v>1.1368683772161603E-13</v>
      </c>
      <c r="AI866" s="83">
        <f t="shared" si="482"/>
        <v>1.1368683772161603E-13</v>
      </c>
      <c r="AJ866" s="83">
        <f t="shared" si="482"/>
        <v>1.1368683772161603E-13</v>
      </c>
      <c r="AK866" s="83">
        <f t="shared" si="482"/>
        <v>1.1368683772161603E-13</v>
      </c>
      <c r="AL866" s="83">
        <f t="shared" si="482"/>
        <v>1.1368683772161603E-13</v>
      </c>
      <c r="AM866" s="83">
        <f t="shared" si="482"/>
        <v>1.1368683772161603E-13</v>
      </c>
      <c r="AN866" s="83">
        <f t="shared" si="482"/>
        <v>1.1368683772161603E-13</v>
      </c>
      <c r="AO866" s="83">
        <f t="shared" si="482"/>
        <v>1.1368683772161603E-13</v>
      </c>
      <c r="AP866" s="83">
        <f t="shared" si="482"/>
        <v>1.1368683772161603E-13</v>
      </c>
      <c r="AQ866" s="83">
        <f t="shared" si="482"/>
        <v>1.1368683772161603E-13</v>
      </c>
      <c r="AR866" s="83">
        <f t="shared" si="482"/>
        <v>1.1368683772161603E-13</v>
      </c>
      <c r="AS866" s="83">
        <f t="shared" si="482"/>
        <v>1.1368683772161603E-13</v>
      </c>
      <c r="AT866" s="83">
        <f t="shared" si="482"/>
        <v>1.1368683772161603E-13</v>
      </c>
      <c r="AU866" s="83">
        <f t="shared" si="482"/>
        <v>1.1368683772161603E-13</v>
      </c>
      <c r="AV866" s="83">
        <f t="shared" si="482"/>
        <v>1.1368683772161603E-13</v>
      </c>
      <c r="AW866" s="83">
        <f t="shared" si="482"/>
        <v>1.1368683772161603E-13</v>
      </c>
      <c r="AX866" s="83">
        <f t="shared" si="482"/>
        <v>1.1368683772161603E-13</v>
      </c>
      <c r="AY866" s="83">
        <f t="shared" si="482"/>
        <v>1.1368683772161603E-13</v>
      </c>
      <c r="AZ866" s="83">
        <f t="shared" si="482"/>
        <v>1.1368683772161603E-13</v>
      </c>
      <c r="BA866" s="83">
        <f t="shared" si="482"/>
        <v>1.1368683772161603E-13</v>
      </c>
      <c r="BB866" s="83">
        <f t="shared" si="482"/>
        <v>1.1368683772161603E-13</v>
      </c>
      <c r="BC866" s="83">
        <f t="shared" si="482"/>
        <v>1.1368683772161603E-13</v>
      </c>
      <c r="BD866" s="83">
        <f t="shared" si="482"/>
        <v>1.1368683772161603E-13</v>
      </c>
      <c r="BE866" s="83">
        <f t="shared" si="482"/>
        <v>1.1368683772161603E-13</v>
      </c>
      <c r="BF866" s="83">
        <f t="shared" si="482"/>
        <v>1.1368683772161603E-13</v>
      </c>
      <c r="BG866" s="83">
        <f t="shared" si="482"/>
        <v>1.1368683772161603E-13</v>
      </c>
      <c r="BH866" s="83">
        <f t="shared" si="482"/>
        <v>1.1368683772161603E-13</v>
      </c>
    </row>
    <row r="867" spans="1:61" x14ac:dyDescent="0.25">
      <c r="A867" s="149" t="s">
        <v>133</v>
      </c>
      <c r="B867" s="149"/>
      <c r="C867" s="61">
        <f>$C$97</f>
        <v>2</v>
      </c>
      <c r="D867" s="149"/>
      <c r="G867" s="83">
        <f t="shared" ref="G867:BH867" ca="1" si="483">SUM(OFFSET(G866,0,0,1,-MIN($C867,G$91+1)))/$C867</f>
        <v>31.293569999999995</v>
      </c>
      <c r="H867" s="83">
        <f t="shared" ca="1" si="483"/>
        <v>96.872585999999984</v>
      </c>
      <c r="I867" s="83">
        <f t="shared" ca="1" si="483"/>
        <v>164.62531799999994</v>
      </c>
      <c r="J867" s="83">
        <f t="shared" ca="1" si="483"/>
        <v>241.50932999999992</v>
      </c>
      <c r="K867" s="83">
        <f t="shared" ca="1" si="483"/>
        <v>329.92486199999991</v>
      </c>
      <c r="L867" s="83">
        <f t="shared" ca="1" si="483"/>
        <v>403.19159399999995</v>
      </c>
      <c r="M867" s="83">
        <f t="shared" ca="1" si="483"/>
        <v>463.46568600000001</v>
      </c>
      <c r="N867" s="83">
        <f t="shared" ca="1" si="483"/>
        <v>435.79801800000001</v>
      </c>
      <c r="O867" s="83">
        <f t="shared" ca="1" si="483"/>
        <v>316.45035000000001</v>
      </c>
      <c r="P867" s="83">
        <f t="shared" ca="1" si="483"/>
        <v>197.10268200000002</v>
      </c>
      <c r="Q867" s="83">
        <f t="shared" ca="1" si="483"/>
        <v>89.007906000000048</v>
      </c>
      <c r="R867" s="83">
        <f t="shared" ca="1" si="483"/>
        <v>21.958614000000097</v>
      </c>
      <c r="S867" s="83">
        <f t="shared" ca="1" si="483"/>
        <v>1.6651320000001135</v>
      </c>
      <c r="T867" s="83">
        <f t="shared" ca="1" si="483"/>
        <v>1.1368683772161603E-13</v>
      </c>
      <c r="U867" s="83">
        <f t="shared" ca="1" si="483"/>
        <v>1.1368683772161603E-13</v>
      </c>
      <c r="V867" s="83">
        <f t="shared" ca="1" si="483"/>
        <v>1.1368683772161603E-13</v>
      </c>
      <c r="W867" s="83">
        <f t="shared" ca="1" si="483"/>
        <v>1.1368683772161603E-13</v>
      </c>
      <c r="X867" s="83">
        <f t="shared" ca="1" si="483"/>
        <v>1.1368683772161603E-13</v>
      </c>
      <c r="Y867" s="83">
        <f t="shared" ca="1" si="483"/>
        <v>1.1368683772161603E-13</v>
      </c>
      <c r="Z867" s="83">
        <f t="shared" ca="1" si="483"/>
        <v>1.1368683772161603E-13</v>
      </c>
      <c r="AA867" s="83">
        <f t="shared" ca="1" si="483"/>
        <v>1.1368683772161603E-13</v>
      </c>
      <c r="AB867" s="83">
        <f t="shared" ca="1" si="483"/>
        <v>1.1368683772161603E-13</v>
      </c>
      <c r="AC867" s="83">
        <f t="shared" ca="1" si="483"/>
        <v>1.1368683772161603E-13</v>
      </c>
      <c r="AD867" s="83">
        <f t="shared" ca="1" si="483"/>
        <v>1.1368683772161603E-13</v>
      </c>
      <c r="AE867" s="83">
        <f t="shared" ca="1" si="483"/>
        <v>1.1368683772161603E-13</v>
      </c>
      <c r="AF867" s="83">
        <f t="shared" ca="1" si="483"/>
        <v>1.1368683772161603E-13</v>
      </c>
      <c r="AG867" s="83">
        <f t="shared" ca="1" si="483"/>
        <v>1.1368683772161603E-13</v>
      </c>
      <c r="AH867" s="83">
        <f t="shared" ca="1" si="483"/>
        <v>1.1368683772161603E-13</v>
      </c>
      <c r="AI867" s="83">
        <f t="shared" ca="1" si="483"/>
        <v>1.1368683772161603E-13</v>
      </c>
      <c r="AJ867" s="83">
        <f t="shared" ca="1" si="483"/>
        <v>1.1368683772161603E-13</v>
      </c>
      <c r="AK867" s="83">
        <f t="shared" ca="1" si="483"/>
        <v>1.1368683772161603E-13</v>
      </c>
      <c r="AL867" s="83">
        <f t="shared" ca="1" si="483"/>
        <v>1.1368683772161603E-13</v>
      </c>
      <c r="AM867" s="83">
        <f t="shared" ca="1" si="483"/>
        <v>1.1368683772161603E-13</v>
      </c>
      <c r="AN867" s="83">
        <f t="shared" ca="1" si="483"/>
        <v>1.1368683772161603E-13</v>
      </c>
      <c r="AO867" s="83">
        <f t="shared" ca="1" si="483"/>
        <v>1.1368683772161603E-13</v>
      </c>
      <c r="AP867" s="83">
        <f t="shared" ca="1" si="483"/>
        <v>1.1368683772161603E-13</v>
      </c>
      <c r="AQ867" s="83">
        <f t="shared" ca="1" si="483"/>
        <v>1.1368683772161603E-13</v>
      </c>
      <c r="AR867" s="83">
        <f t="shared" ca="1" si="483"/>
        <v>1.1368683772161603E-13</v>
      </c>
      <c r="AS867" s="83">
        <f t="shared" ca="1" si="483"/>
        <v>1.1368683772161603E-13</v>
      </c>
      <c r="AT867" s="83">
        <f t="shared" ca="1" si="483"/>
        <v>1.1368683772161603E-13</v>
      </c>
      <c r="AU867" s="83">
        <f t="shared" ca="1" si="483"/>
        <v>1.1368683772161603E-13</v>
      </c>
      <c r="AV867" s="83">
        <f t="shared" ca="1" si="483"/>
        <v>1.1368683772161603E-13</v>
      </c>
      <c r="AW867" s="83">
        <f t="shared" ca="1" si="483"/>
        <v>1.1368683772161603E-13</v>
      </c>
      <c r="AX867" s="83">
        <f t="shared" ca="1" si="483"/>
        <v>1.1368683772161603E-13</v>
      </c>
      <c r="AY867" s="83">
        <f t="shared" ca="1" si="483"/>
        <v>1.1368683772161603E-13</v>
      </c>
      <c r="AZ867" s="83">
        <f t="shared" ca="1" si="483"/>
        <v>1.1368683772161603E-13</v>
      </c>
      <c r="BA867" s="83">
        <f t="shared" ca="1" si="483"/>
        <v>1.1368683772161603E-13</v>
      </c>
      <c r="BB867" s="83">
        <f t="shared" ca="1" si="483"/>
        <v>1.1368683772161603E-13</v>
      </c>
      <c r="BC867" s="83">
        <f t="shared" ca="1" si="483"/>
        <v>1.1368683772161603E-13</v>
      </c>
      <c r="BD867" s="83">
        <f t="shared" ca="1" si="483"/>
        <v>1.1368683772161603E-13</v>
      </c>
      <c r="BE867" s="83">
        <f t="shared" ca="1" si="483"/>
        <v>1.1368683772161603E-13</v>
      </c>
      <c r="BF867" s="83">
        <f t="shared" ca="1" si="483"/>
        <v>1.1368683772161603E-13</v>
      </c>
      <c r="BG867" s="83">
        <f t="shared" ca="1" si="483"/>
        <v>1.1368683772161603E-13</v>
      </c>
      <c r="BH867" s="83">
        <f t="shared" ca="1" si="483"/>
        <v>1.1368683772161603E-13</v>
      </c>
    </row>
    <row r="868" spans="1:61" x14ac:dyDescent="0.25">
      <c r="A868" s="149" t="s">
        <v>140</v>
      </c>
      <c r="B868" s="149"/>
      <c r="C868" s="147">
        <f>$C$98</f>
        <v>0.46</v>
      </c>
      <c r="G868" s="83">
        <f t="shared" ref="G868:BG869" ca="1" si="484">G867*$C868</f>
        <v>14.395042199999999</v>
      </c>
      <c r="H868" s="83">
        <f t="shared" ca="1" si="484"/>
        <v>44.561389559999995</v>
      </c>
      <c r="I868" s="83">
        <f t="shared" ca="1" si="484"/>
        <v>75.727646279999973</v>
      </c>
      <c r="J868" s="83">
        <f t="shared" ca="1" si="484"/>
        <v>111.09429179999997</v>
      </c>
      <c r="K868" s="83">
        <f t="shared" ca="1" si="484"/>
        <v>151.76543651999995</v>
      </c>
      <c r="L868" s="83">
        <f t="shared" ca="1" si="484"/>
        <v>185.46813323999999</v>
      </c>
      <c r="M868" s="83">
        <f t="shared" ca="1" si="484"/>
        <v>213.19421556</v>
      </c>
      <c r="N868" s="83">
        <f t="shared" ca="1" si="484"/>
        <v>200.46708828000001</v>
      </c>
      <c r="O868" s="83">
        <f t="shared" ca="1" si="484"/>
        <v>145.56716100000003</v>
      </c>
      <c r="P868" s="83">
        <f t="shared" ca="1" si="484"/>
        <v>90.667233720000013</v>
      </c>
      <c r="Q868" s="83">
        <f t="shared" ca="1" si="484"/>
        <v>40.943636760000025</v>
      </c>
      <c r="R868" s="83">
        <f t="shared" ca="1" si="484"/>
        <v>10.100962440000044</v>
      </c>
      <c r="S868" s="83">
        <f t="shared" ca="1" si="484"/>
        <v>0.76596072000005222</v>
      </c>
      <c r="T868" s="83">
        <f t="shared" ca="1" si="484"/>
        <v>5.2295945351943376E-14</v>
      </c>
      <c r="U868" s="83">
        <f t="shared" ca="1" si="484"/>
        <v>5.2295945351943376E-14</v>
      </c>
      <c r="V868" s="83">
        <f t="shared" ca="1" si="484"/>
        <v>5.2295945351943376E-14</v>
      </c>
      <c r="W868" s="83">
        <f t="shared" ca="1" si="484"/>
        <v>5.2295945351943376E-14</v>
      </c>
      <c r="X868" s="83">
        <f t="shared" ca="1" si="484"/>
        <v>5.2295945351943376E-14</v>
      </c>
      <c r="Y868" s="83">
        <f t="shared" ca="1" si="484"/>
        <v>5.2295945351943376E-14</v>
      </c>
      <c r="Z868" s="83">
        <f t="shared" ca="1" si="484"/>
        <v>5.2295945351943376E-14</v>
      </c>
      <c r="AA868" s="83">
        <f t="shared" ca="1" si="484"/>
        <v>5.2295945351943376E-14</v>
      </c>
      <c r="AB868" s="83">
        <f t="shared" ca="1" si="484"/>
        <v>5.2295945351943376E-14</v>
      </c>
      <c r="AC868" s="83">
        <f t="shared" ca="1" si="484"/>
        <v>5.2295945351943376E-14</v>
      </c>
      <c r="AD868" s="83">
        <f t="shared" ca="1" si="484"/>
        <v>5.2295945351943376E-14</v>
      </c>
      <c r="AE868" s="83">
        <f t="shared" ca="1" si="484"/>
        <v>5.2295945351943376E-14</v>
      </c>
      <c r="AF868" s="83">
        <f t="shared" ca="1" si="484"/>
        <v>5.2295945351943376E-14</v>
      </c>
      <c r="AG868" s="83">
        <f t="shared" ca="1" si="484"/>
        <v>5.2295945351943376E-14</v>
      </c>
      <c r="AH868" s="83">
        <f t="shared" ca="1" si="484"/>
        <v>5.2295945351943376E-14</v>
      </c>
      <c r="AI868" s="83">
        <f t="shared" ca="1" si="484"/>
        <v>5.2295945351943376E-14</v>
      </c>
      <c r="AJ868" s="83">
        <f t="shared" ca="1" si="484"/>
        <v>5.2295945351943376E-14</v>
      </c>
      <c r="AK868" s="83">
        <f t="shared" ca="1" si="484"/>
        <v>5.2295945351943376E-14</v>
      </c>
      <c r="AL868" s="83">
        <f t="shared" ca="1" si="484"/>
        <v>5.2295945351943376E-14</v>
      </c>
      <c r="AM868" s="83">
        <f t="shared" ca="1" si="484"/>
        <v>5.2295945351943376E-14</v>
      </c>
      <c r="AN868" s="83">
        <f t="shared" ca="1" si="484"/>
        <v>5.2295945351943376E-14</v>
      </c>
      <c r="AO868" s="83">
        <f t="shared" ca="1" si="484"/>
        <v>5.2295945351943376E-14</v>
      </c>
      <c r="AP868" s="83">
        <f t="shared" ca="1" si="484"/>
        <v>5.2295945351943376E-14</v>
      </c>
      <c r="AQ868" s="83">
        <f t="shared" ca="1" si="484"/>
        <v>5.2295945351943376E-14</v>
      </c>
      <c r="AR868" s="83">
        <f t="shared" ca="1" si="484"/>
        <v>5.2295945351943376E-14</v>
      </c>
      <c r="AS868" s="83">
        <f t="shared" ca="1" si="484"/>
        <v>5.2295945351943376E-14</v>
      </c>
      <c r="AT868" s="83">
        <f t="shared" ca="1" si="484"/>
        <v>5.2295945351943376E-14</v>
      </c>
      <c r="AU868" s="83">
        <f t="shared" ca="1" si="484"/>
        <v>5.2295945351943376E-14</v>
      </c>
      <c r="AV868" s="83">
        <f t="shared" ca="1" si="484"/>
        <v>5.2295945351943376E-14</v>
      </c>
      <c r="AW868" s="83">
        <f t="shared" ca="1" si="484"/>
        <v>5.2295945351943376E-14</v>
      </c>
      <c r="AX868" s="83">
        <f t="shared" ca="1" si="484"/>
        <v>5.2295945351943376E-14</v>
      </c>
      <c r="AY868" s="83">
        <f t="shared" ca="1" si="484"/>
        <v>5.2295945351943376E-14</v>
      </c>
      <c r="AZ868" s="83">
        <f t="shared" ca="1" si="484"/>
        <v>5.2295945351943376E-14</v>
      </c>
      <c r="BA868" s="83">
        <f t="shared" ca="1" si="484"/>
        <v>5.2295945351943376E-14</v>
      </c>
      <c r="BB868" s="83">
        <f t="shared" ca="1" si="484"/>
        <v>5.2295945351943376E-14</v>
      </c>
      <c r="BC868" s="83">
        <f t="shared" ca="1" si="484"/>
        <v>5.2295945351943376E-14</v>
      </c>
      <c r="BD868" s="83">
        <f t="shared" ca="1" si="484"/>
        <v>5.2295945351943376E-14</v>
      </c>
      <c r="BE868" s="83">
        <f t="shared" ca="1" si="484"/>
        <v>5.2295945351943376E-14</v>
      </c>
      <c r="BF868" s="83">
        <f t="shared" ca="1" si="484"/>
        <v>5.2295945351943376E-14</v>
      </c>
      <c r="BG868" s="83">
        <f t="shared" ca="1" si="484"/>
        <v>5.2295945351943376E-14</v>
      </c>
      <c r="BH868" s="83">
        <f ca="1">BH867*$C868</f>
        <v>5.2295945351943376E-14</v>
      </c>
    </row>
    <row r="869" spans="1:61" x14ac:dyDescent="0.25">
      <c r="A869" s="149" t="s">
        <v>141</v>
      </c>
      <c r="B869" s="149"/>
      <c r="C869" s="147">
        <f>$C$99</f>
        <v>0.115</v>
      </c>
      <c r="G869" s="83">
        <f t="shared" ca="1" si="484"/>
        <v>1.655429853</v>
      </c>
      <c r="H869" s="83">
        <f t="shared" ca="1" si="484"/>
        <v>5.1245597994000001</v>
      </c>
      <c r="I869" s="83">
        <f t="shared" ca="1" si="484"/>
        <v>8.7086793221999965</v>
      </c>
      <c r="J869" s="83">
        <f t="shared" ca="1" si="484"/>
        <v>12.775843556999996</v>
      </c>
      <c r="K869" s="83">
        <f t="shared" ca="1" si="484"/>
        <v>17.453025199799995</v>
      </c>
      <c r="L869" s="83">
        <f t="shared" ca="1" si="484"/>
        <v>21.3288353226</v>
      </c>
      <c r="M869" s="83">
        <f t="shared" ca="1" si="484"/>
        <v>24.517334789400003</v>
      </c>
      <c r="N869" s="83">
        <f t="shared" ca="1" si="484"/>
        <v>23.053715152200002</v>
      </c>
      <c r="O869" s="83">
        <f t="shared" ca="1" si="484"/>
        <v>16.740223515000004</v>
      </c>
      <c r="P869" s="83">
        <f t="shared" ca="1" si="484"/>
        <v>10.426731877800002</v>
      </c>
      <c r="Q869" s="83">
        <f t="shared" ca="1" si="484"/>
        <v>4.7085182274000035</v>
      </c>
      <c r="R869" s="83">
        <f t="shared" ca="1" si="484"/>
        <v>1.1616106806000051</v>
      </c>
      <c r="S869" s="83">
        <f t="shared" ca="1" si="484"/>
        <v>8.8085482800006012E-2</v>
      </c>
      <c r="T869" s="83">
        <f t="shared" ca="1" si="484"/>
        <v>6.0140337154734883E-15</v>
      </c>
      <c r="U869" s="83">
        <f t="shared" ca="1" si="484"/>
        <v>6.0140337154734883E-15</v>
      </c>
      <c r="V869" s="83">
        <f t="shared" ca="1" si="484"/>
        <v>6.0140337154734883E-15</v>
      </c>
      <c r="W869" s="83">
        <f t="shared" ca="1" si="484"/>
        <v>6.0140337154734883E-15</v>
      </c>
      <c r="X869" s="83">
        <f t="shared" ca="1" si="484"/>
        <v>6.0140337154734883E-15</v>
      </c>
      <c r="Y869" s="83">
        <f t="shared" ca="1" si="484"/>
        <v>6.0140337154734883E-15</v>
      </c>
      <c r="Z869" s="83">
        <f t="shared" ca="1" si="484"/>
        <v>6.0140337154734883E-15</v>
      </c>
      <c r="AA869" s="83">
        <f t="shared" ca="1" si="484"/>
        <v>6.0140337154734883E-15</v>
      </c>
      <c r="AB869" s="83">
        <f t="shared" ca="1" si="484"/>
        <v>6.0140337154734883E-15</v>
      </c>
      <c r="AC869" s="83">
        <f t="shared" ca="1" si="484"/>
        <v>6.0140337154734883E-15</v>
      </c>
      <c r="AD869" s="83">
        <f t="shared" ca="1" si="484"/>
        <v>6.0140337154734883E-15</v>
      </c>
      <c r="AE869" s="83">
        <f t="shared" ca="1" si="484"/>
        <v>6.0140337154734883E-15</v>
      </c>
      <c r="AF869" s="83">
        <f t="shared" ca="1" si="484"/>
        <v>6.0140337154734883E-15</v>
      </c>
      <c r="AG869" s="83">
        <f t="shared" ca="1" si="484"/>
        <v>6.0140337154734883E-15</v>
      </c>
      <c r="AH869" s="83">
        <f t="shared" ca="1" si="484"/>
        <v>6.0140337154734883E-15</v>
      </c>
      <c r="AI869" s="83">
        <f t="shared" ca="1" si="484"/>
        <v>6.0140337154734883E-15</v>
      </c>
      <c r="AJ869" s="83">
        <f t="shared" ca="1" si="484"/>
        <v>6.0140337154734883E-15</v>
      </c>
      <c r="AK869" s="83">
        <f t="shared" ca="1" si="484"/>
        <v>6.0140337154734883E-15</v>
      </c>
      <c r="AL869" s="83">
        <f t="shared" ca="1" si="484"/>
        <v>6.0140337154734883E-15</v>
      </c>
      <c r="AM869" s="83">
        <f t="shared" ca="1" si="484"/>
        <v>6.0140337154734883E-15</v>
      </c>
      <c r="AN869" s="83">
        <f t="shared" ca="1" si="484"/>
        <v>6.0140337154734883E-15</v>
      </c>
      <c r="AO869" s="83">
        <f t="shared" ca="1" si="484"/>
        <v>6.0140337154734883E-15</v>
      </c>
      <c r="AP869" s="83">
        <f t="shared" ca="1" si="484"/>
        <v>6.0140337154734883E-15</v>
      </c>
      <c r="AQ869" s="83">
        <f t="shared" ca="1" si="484"/>
        <v>6.0140337154734883E-15</v>
      </c>
      <c r="AR869" s="83">
        <f t="shared" ca="1" si="484"/>
        <v>6.0140337154734883E-15</v>
      </c>
      <c r="AS869" s="83">
        <f t="shared" ca="1" si="484"/>
        <v>6.0140337154734883E-15</v>
      </c>
      <c r="AT869" s="83">
        <f t="shared" ca="1" si="484"/>
        <v>6.0140337154734883E-15</v>
      </c>
      <c r="AU869" s="83">
        <f t="shared" ca="1" si="484"/>
        <v>6.0140337154734883E-15</v>
      </c>
      <c r="AV869" s="83">
        <f t="shared" ca="1" si="484"/>
        <v>6.0140337154734883E-15</v>
      </c>
      <c r="AW869" s="83">
        <f t="shared" ca="1" si="484"/>
        <v>6.0140337154734883E-15</v>
      </c>
      <c r="AX869" s="83">
        <f t="shared" ca="1" si="484"/>
        <v>6.0140337154734883E-15</v>
      </c>
      <c r="AY869" s="83">
        <f t="shared" ca="1" si="484"/>
        <v>6.0140337154734883E-15</v>
      </c>
      <c r="AZ869" s="83">
        <f t="shared" ca="1" si="484"/>
        <v>6.0140337154734883E-15</v>
      </c>
      <c r="BA869" s="83">
        <f t="shared" ca="1" si="484"/>
        <v>6.0140337154734883E-15</v>
      </c>
      <c r="BB869" s="83">
        <f t="shared" ca="1" si="484"/>
        <v>6.0140337154734883E-15</v>
      </c>
      <c r="BC869" s="83">
        <f t="shared" ca="1" si="484"/>
        <v>6.0140337154734883E-15</v>
      </c>
      <c r="BD869" s="83">
        <f t="shared" ca="1" si="484"/>
        <v>6.0140337154734883E-15</v>
      </c>
      <c r="BE869" s="83">
        <f t="shared" ca="1" si="484"/>
        <v>6.0140337154734883E-15</v>
      </c>
      <c r="BF869" s="83">
        <f t="shared" ca="1" si="484"/>
        <v>6.0140337154734883E-15</v>
      </c>
      <c r="BG869" s="83">
        <f t="shared" ca="1" si="484"/>
        <v>6.0140337154734883E-15</v>
      </c>
      <c r="BH869" s="83">
        <f ca="1">BH868*$C869</f>
        <v>6.0140337154734883E-15</v>
      </c>
    </row>
    <row r="871" spans="1:61" ht="15.6" x14ac:dyDescent="0.3">
      <c r="A871" s="191" t="str">
        <f>A$71</f>
        <v xml:space="preserve">Customer Facing Applications </v>
      </c>
      <c r="B871" s="191"/>
    </row>
    <row r="872" spans="1:61" x14ac:dyDescent="0.25">
      <c r="A872" s="154" t="s">
        <v>132</v>
      </c>
      <c r="B872" s="154"/>
      <c r="G872" s="143"/>
      <c r="H872" s="143"/>
      <c r="I872" s="143"/>
      <c r="J872" s="143"/>
      <c r="K872" s="143"/>
      <c r="L872" s="143"/>
      <c r="M872" s="143"/>
      <c r="N872" s="143"/>
    </row>
    <row r="873" spans="1:61" x14ac:dyDescent="0.25">
      <c r="A873" s="154" t="s">
        <v>109</v>
      </c>
      <c r="B873" s="154"/>
      <c r="D873" s="144">
        <f>SUM(G873:N873)</f>
        <v>429.86599999999999</v>
      </c>
      <c r="G873" s="144">
        <f>G888+G903+G918+G933</f>
        <v>10.259999999999998</v>
      </c>
      <c r="H873" s="144">
        <f t="shared" ref="H873:N873" si="485">H888+H903+H918+H933</f>
        <v>18.326000000000001</v>
      </c>
      <c r="I873" s="144">
        <f t="shared" si="485"/>
        <v>43.2</v>
      </c>
      <c r="J873" s="144">
        <f t="shared" si="485"/>
        <v>68.16</v>
      </c>
      <c r="K873" s="144">
        <f t="shared" si="485"/>
        <v>94.079999999999984</v>
      </c>
      <c r="L873" s="144">
        <f t="shared" si="485"/>
        <v>89.28</v>
      </c>
      <c r="M873" s="144">
        <f t="shared" si="485"/>
        <v>106.56</v>
      </c>
      <c r="N873" s="144">
        <f t="shared" si="485"/>
        <v>0</v>
      </c>
    </row>
    <row r="874" spans="1:61" x14ac:dyDescent="0.25">
      <c r="A874" s="154" t="s">
        <v>110</v>
      </c>
      <c r="B874" s="154"/>
      <c r="G874" s="144">
        <f t="shared" ref="G874:N874" si="486">+F874+G873</f>
        <v>10.259999999999998</v>
      </c>
      <c r="H874" s="144">
        <f t="shared" si="486"/>
        <v>28.585999999999999</v>
      </c>
      <c r="I874" s="144">
        <f t="shared" si="486"/>
        <v>71.786000000000001</v>
      </c>
      <c r="J874" s="144">
        <f t="shared" si="486"/>
        <v>139.946</v>
      </c>
      <c r="K874" s="144">
        <f t="shared" si="486"/>
        <v>234.02599999999998</v>
      </c>
      <c r="L874" s="144">
        <f t="shared" si="486"/>
        <v>323.30599999999998</v>
      </c>
      <c r="M874" s="144">
        <f t="shared" si="486"/>
        <v>429.86599999999999</v>
      </c>
      <c r="N874" s="144">
        <f t="shared" si="486"/>
        <v>429.86599999999999</v>
      </c>
    </row>
    <row r="875" spans="1:61" x14ac:dyDescent="0.25">
      <c r="A875" s="154"/>
      <c r="B875" s="154"/>
    </row>
    <row r="876" spans="1:61" x14ac:dyDescent="0.25">
      <c r="A876" s="192" t="s">
        <v>111</v>
      </c>
      <c r="B876" s="192"/>
      <c r="G876" s="144">
        <f t="shared" ref="G876:BH876" si="487">F879</f>
        <v>0</v>
      </c>
      <c r="H876" s="144">
        <f t="shared" si="487"/>
        <v>8.9056799999999985</v>
      </c>
      <c r="I876" s="144">
        <f t="shared" si="487"/>
        <v>23.458327999999998</v>
      </c>
      <c r="J876" s="144">
        <f t="shared" si="487"/>
        <v>57.182575999999997</v>
      </c>
      <c r="K876" s="144">
        <f t="shared" si="487"/>
        <v>106.869704</v>
      </c>
      <c r="L876" s="144">
        <f t="shared" si="487"/>
        <v>170.05827199999999</v>
      </c>
      <c r="M876" s="144">
        <f t="shared" si="487"/>
        <v>216.66187999999997</v>
      </c>
      <c r="N876" s="144">
        <f t="shared" si="487"/>
        <v>266.47956799999997</v>
      </c>
      <c r="O876" s="144">
        <f t="shared" si="487"/>
        <v>209.73725599999997</v>
      </c>
      <c r="P876" s="144">
        <f t="shared" si="487"/>
        <v>152.99494399999998</v>
      </c>
      <c r="Q876" s="144">
        <f t="shared" si="487"/>
        <v>96.252631999999977</v>
      </c>
      <c r="R876" s="144">
        <f t="shared" si="487"/>
        <v>40.586963999999981</v>
      </c>
      <c r="S876" s="144">
        <f t="shared" si="487"/>
        <v>3.3302640000000139</v>
      </c>
      <c r="T876" s="144">
        <f t="shared" si="487"/>
        <v>1.4210854715202004E-14</v>
      </c>
      <c r="U876" s="144">
        <f t="shared" si="487"/>
        <v>1.4210854715202004E-14</v>
      </c>
      <c r="V876" s="144">
        <f t="shared" si="487"/>
        <v>1.4210854715202004E-14</v>
      </c>
      <c r="W876" s="144">
        <f t="shared" si="487"/>
        <v>1.4210854715202004E-14</v>
      </c>
      <c r="X876" s="144">
        <f t="shared" si="487"/>
        <v>1.4210854715202004E-14</v>
      </c>
      <c r="Y876" s="144">
        <f t="shared" si="487"/>
        <v>1.4210854715202004E-14</v>
      </c>
      <c r="Z876" s="144">
        <f t="shared" si="487"/>
        <v>1.4210854715202004E-14</v>
      </c>
      <c r="AA876" s="144">
        <f t="shared" si="487"/>
        <v>1.4210854715202004E-14</v>
      </c>
      <c r="AB876" s="144">
        <f t="shared" si="487"/>
        <v>1.4210854715202004E-14</v>
      </c>
      <c r="AC876" s="144">
        <f t="shared" si="487"/>
        <v>1.4210854715202004E-14</v>
      </c>
      <c r="AD876" s="144">
        <f t="shared" si="487"/>
        <v>1.4210854715202004E-14</v>
      </c>
      <c r="AE876" s="144">
        <f t="shared" si="487"/>
        <v>1.4210854715202004E-14</v>
      </c>
      <c r="AF876" s="144">
        <f t="shared" si="487"/>
        <v>1.4210854715202004E-14</v>
      </c>
      <c r="AG876" s="144">
        <f t="shared" si="487"/>
        <v>1.4210854715202004E-14</v>
      </c>
      <c r="AH876" s="144">
        <f t="shared" si="487"/>
        <v>1.4210854715202004E-14</v>
      </c>
      <c r="AI876" s="144">
        <f t="shared" si="487"/>
        <v>1.4210854715202004E-14</v>
      </c>
      <c r="AJ876" s="144">
        <f t="shared" si="487"/>
        <v>1.4210854715202004E-14</v>
      </c>
      <c r="AK876" s="144">
        <f t="shared" si="487"/>
        <v>1.4210854715202004E-14</v>
      </c>
      <c r="AL876" s="144">
        <f t="shared" si="487"/>
        <v>1.4210854715202004E-14</v>
      </c>
      <c r="AM876" s="144">
        <f t="shared" si="487"/>
        <v>1.4210854715202004E-14</v>
      </c>
      <c r="AN876" s="144">
        <f t="shared" si="487"/>
        <v>1.4210854715202004E-14</v>
      </c>
      <c r="AO876" s="144">
        <f t="shared" si="487"/>
        <v>1.4210854715202004E-14</v>
      </c>
      <c r="AP876" s="144">
        <f t="shared" si="487"/>
        <v>1.4210854715202004E-14</v>
      </c>
      <c r="AQ876" s="144">
        <f t="shared" si="487"/>
        <v>1.4210854715202004E-14</v>
      </c>
      <c r="AR876" s="144">
        <f t="shared" si="487"/>
        <v>1.4210854715202004E-14</v>
      </c>
      <c r="AS876" s="144">
        <f t="shared" si="487"/>
        <v>1.4210854715202004E-14</v>
      </c>
      <c r="AT876" s="144">
        <f t="shared" si="487"/>
        <v>1.4210854715202004E-14</v>
      </c>
      <c r="AU876" s="144">
        <f t="shared" si="487"/>
        <v>1.4210854715202004E-14</v>
      </c>
      <c r="AV876" s="144">
        <f t="shared" si="487"/>
        <v>1.4210854715202004E-14</v>
      </c>
      <c r="AW876" s="144">
        <f t="shared" si="487"/>
        <v>1.4210854715202004E-14</v>
      </c>
      <c r="AX876" s="144">
        <f t="shared" si="487"/>
        <v>1.4210854715202004E-14</v>
      </c>
      <c r="AY876" s="144">
        <f t="shared" si="487"/>
        <v>1.4210854715202004E-14</v>
      </c>
      <c r="AZ876" s="144">
        <f t="shared" si="487"/>
        <v>1.4210854715202004E-14</v>
      </c>
      <c r="BA876" s="144">
        <f t="shared" si="487"/>
        <v>1.4210854715202004E-14</v>
      </c>
      <c r="BB876" s="144">
        <f t="shared" si="487"/>
        <v>1.4210854715202004E-14</v>
      </c>
      <c r="BC876" s="144">
        <f t="shared" si="487"/>
        <v>1.4210854715202004E-14</v>
      </c>
      <c r="BD876" s="144">
        <f t="shared" si="487"/>
        <v>1.4210854715202004E-14</v>
      </c>
      <c r="BE876" s="144">
        <f t="shared" si="487"/>
        <v>1.4210854715202004E-14</v>
      </c>
      <c r="BF876" s="144">
        <f t="shared" si="487"/>
        <v>1.4210854715202004E-14</v>
      </c>
      <c r="BG876" s="144">
        <f t="shared" si="487"/>
        <v>1.4210854715202004E-14</v>
      </c>
      <c r="BH876" s="144">
        <f t="shared" si="487"/>
        <v>1.4210854715202004E-14</v>
      </c>
      <c r="BI876" s="144"/>
    </row>
    <row r="877" spans="1:61" x14ac:dyDescent="0.25">
      <c r="A877" s="192" t="s">
        <v>112</v>
      </c>
      <c r="B877" s="192"/>
      <c r="D877" s="144">
        <f>SUM(G877:N877)</f>
        <v>429.86599999999999</v>
      </c>
      <c r="E877" s="144"/>
      <c r="F877" s="144"/>
      <c r="G877" s="144">
        <f>G873</f>
        <v>10.259999999999998</v>
      </c>
      <c r="H877" s="144">
        <f>H873</f>
        <v>18.326000000000001</v>
      </c>
      <c r="I877" s="144">
        <f>I873</f>
        <v>43.2</v>
      </c>
      <c r="J877" s="144">
        <f t="shared" ref="J877:BH877" si="488">J873</f>
        <v>68.16</v>
      </c>
      <c r="K877" s="144">
        <f t="shared" si="488"/>
        <v>94.079999999999984</v>
      </c>
      <c r="L877" s="144">
        <f t="shared" si="488"/>
        <v>89.28</v>
      </c>
      <c r="M877" s="144">
        <f t="shared" si="488"/>
        <v>106.56</v>
      </c>
      <c r="N877" s="144">
        <f t="shared" si="488"/>
        <v>0</v>
      </c>
      <c r="O877" s="144">
        <f t="shared" si="488"/>
        <v>0</v>
      </c>
      <c r="P877" s="144">
        <f t="shared" si="488"/>
        <v>0</v>
      </c>
      <c r="Q877" s="144">
        <f t="shared" si="488"/>
        <v>0</v>
      </c>
      <c r="R877" s="144">
        <f t="shared" si="488"/>
        <v>0</v>
      </c>
      <c r="S877" s="144">
        <f t="shared" si="488"/>
        <v>0</v>
      </c>
      <c r="T877" s="144">
        <f t="shared" si="488"/>
        <v>0</v>
      </c>
      <c r="U877" s="144">
        <f t="shared" si="488"/>
        <v>0</v>
      </c>
      <c r="V877" s="144">
        <f t="shared" si="488"/>
        <v>0</v>
      </c>
      <c r="W877" s="144">
        <f t="shared" si="488"/>
        <v>0</v>
      </c>
      <c r="X877" s="144">
        <f t="shared" si="488"/>
        <v>0</v>
      </c>
      <c r="Y877" s="144">
        <f t="shared" si="488"/>
        <v>0</v>
      </c>
      <c r="Z877" s="144">
        <f t="shared" si="488"/>
        <v>0</v>
      </c>
      <c r="AA877" s="144">
        <f t="shared" si="488"/>
        <v>0</v>
      </c>
      <c r="AB877" s="144">
        <f t="shared" si="488"/>
        <v>0</v>
      </c>
      <c r="AC877" s="144">
        <f t="shared" si="488"/>
        <v>0</v>
      </c>
      <c r="AD877" s="144">
        <f t="shared" si="488"/>
        <v>0</v>
      </c>
      <c r="AE877" s="144">
        <f t="shared" si="488"/>
        <v>0</v>
      </c>
      <c r="AF877" s="144">
        <f t="shared" si="488"/>
        <v>0</v>
      </c>
      <c r="AG877" s="144">
        <f t="shared" si="488"/>
        <v>0</v>
      </c>
      <c r="AH877" s="144">
        <f t="shared" si="488"/>
        <v>0</v>
      </c>
      <c r="AI877" s="144">
        <f t="shared" si="488"/>
        <v>0</v>
      </c>
      <c r="AJ877" s="144">
        <f t="shared" si="488"/>
        <v>0</v>
      </c>
      <c r="AK877" s="144">
        <f t="shared" si="488"/>
        <v>0</v>
      </c>
      <c r="AL877" s="144">
        <f t="shared" si="488"/>
        <v>0</v>
      </c>
      <c r="AM877" s="144">
        <f t="shared" si="488"/>
        <v>0</v>
      </c>
      <c r="AN877" s="144">
        <f t="shared" si="488"/>
        <v>0</v>
      </c>
      <c r="AO877" s="144">
        <f t="shared" si="488"/>
        <v>0</v>
      </c>
      <c r="AP877" s="144">
        <f t="shared" si="488"/>
        <v>0</v>
      </c>
      <c r="AQ877" s="144">
        <f t="shared" si="488"/>
        <v>0</v>
      </c>
      <c r="AR877" s="144">
        <f t="shared" si="488"/>
        <v>0</v>
      </c>
      <c r="AS877" s="144">
        <f t="shared" si="488"/>
        <v>0</v>
      </c>
      <c r="AT877" s="144">
        <f t="shared" si="488"/>
        <v>0</v>
      </c>
      <c r="AU877" s="144">
        <f t="shared" si="488"/>
        <v>0</v>
      </c>
      <c r="AV877" s="144">
        <f t="shared" si="488"/>
        <v>0</v>
      </c>
      <c r="AW877" s="144">
        <f t="shared" si="488"/>
        <v>0</v>
      </c>
      <c r="AX877" s="144">
        <f t="shared" si="488"/>
        <v>0</v>
      </c>
      <c r="AY877" s="144">
        <f t="shared" si="488"/>
        <v>0</v>
      </c>
      <c r="AZ877" s="144">
        <f t="shared" si="488"/>
        <v>0</v>
      </c>
      <c r="BA877" s="144">
        <f t="shared" si="488"/>
        <v>0</v>
      </c>
      <c r="BB877" s="144">
        <f t="shared" si="488"/>
        <v>0</v>
      </c>
      <c r="BC877" s="144">
        <f t="shared" si="488"/>
        <v>0</v>
      </c>
      <c r="BD877" s="144">
        <f t="shared" si="488"/>
        <v>0</v>
      </c>
      <c r="BE877" s="144">
        <f t="shared" si="488"/>
        <v>0</v>
      </c>
      <c r="BF877" s="144">
        <f t="shared" si="488"/>
        <v>0</v>
      </c>
      <c r="BG877" s="144">
        <f t="shared" si="488"/>
        <v>0</v>
      </c>
      <c r="BH877" s="144">
        <f t="shared" si="488"/>
        <v>0</v>
      </c>
      <c r="BI877" s="144"/>
    </row>
    <row r="878" spans="1:61" x14ac:dyDescent="0.25">
      <c r="A878" s="192" t="s">
        <v>113</v>
      </c>
      <c r="B878" s="192"/>
      <c r="C878" s="147"/>
      <c r="D878" s="144">
        <f>SUM(G878:BH878)</f>
        <v>-429.86599999999999</v>
      </c>
      <c r="G878" s="144">
        <f>G893+G908+G923+G938</f>
        <v>-1.35432</v>
      </c>
      <c r="H878" s="144">
        <f t="shared" ref="H878:BH878" si="489">H893+H908+H923+H938</f>
        <v>-3.7733520000000005</v>
      </c>
      <c r="I878" s="144">
        <f t="shared" si="489"/>
        <v>-9.475752</v>
      </c>
      <c r="J878" s="144">
        <f t="shared" si="489"/>
        <v>-18.472871999999999</v>
      </c>
      <c r="K878" s="144">
        <f t="shared" si="489"/>
        <v>-30.891432000000002</v>
      </c>
      <c r="L878" s="144">
        <f t="shared" si="489"/>
        <v>-42.676392</v>
      </c>
      <c r="M878" s="144">
        <f t="shared" si="489"/>
        <v>-56.742311999999998</v>
      </c>
      <c r="N878" s="144">
        <f t="shared" si="489"/>
        <v>-56.742311999999998</v>
      </c>
      <c r="O878" s="144">
        <f t="shared" si="489"/>
        <v>-56.742311999999998</v>
      </c>
      <c r="P878" s="144">
        <f t="shared" si="489"/>
        <v>-56.742311999999998</v>
      </c>
      <c r="Q878" s="144">
        <f t="shared" si="489"/>
        <v>-55.665667999999997</v>
      </c>
      <c r="R878" s="144">
        <f t="shared" si="489"/>
        <v>-37.256699999999967</v>
      </c>
      <c r="S878" s="144">
        <f t="shared" si="489"/>
        <v>-3.3302639999999997</v>
      </c>
      <c r="T878" s="144">
        <f t="shared" si="489"/>
        <v>0</v>
      </c>
      <c r="U878" s="144">
        <f t="shared" si="489"/>
        <v>0</v>
      </c>
      <c r="V878" s="144">
        <f t="shared" si="489"/>
        <v>0</v>
      </c>
      <c r="W878" s="144">
        <f t="shared" si="489"/>
        <v>0</v>
      </c>
      <c r="X878" s="144">
        <f t="shared" si="489"/>
        <v>0</v>
      </c>
      <c r="Y878" s="144">
        <f t="shared" si="489"/>
        <v>0</v>
      </c>
      <c r="Z878" s="144">
        <f t="shared" si="489"/>
        <v>0</v>
      </c>
      <c r="AA878" s="144">
        <f t="shared" si="489"/>
        <v>0</v>
      </c>
      <c r="AB878" s="144">
        <f t="shared" si="489"/>
        <v>0</v>
      </c>
      <c r="AC878" s="144">
        <f t="shared" si="489"/>
        <v>0</v>
      </c>
      <c r="AD878" s="144">
        <f t="shared" si="489"/>
        <v>0</v>
      </c>
      <c r="AE878" s="144">
        <f t="shared" si="489"/>
        <v>0</v>
      </c>
      <c r="AF878" s="144">
        <f t="shared" si="489"/>
        <v>0</v>
      </c>
      <c r="AG878" s="144">
        <f t="shared" si="489"/>
        <v>0</v>
      </c>
      <c r="AH878" s="144">
        <f t="shared" si="489"/>
        <v>0</v>
      </c>
      <c r="AI878" s="144">
        <f t="shared" si="489"/>
        <v>0</v>
      </c>
      <c r="AJ878" s="144">
        <f t="shared" si="489"/>
        <v>0</v>
      </c>
      <c r="AK878" s="144">
        <f t="shared" si="489"/>
        <v>0</v>
      </c>
      <c r="AL878" s="144">
        <f t="shared" si="489"/>
        <v>0</v>
      </c>
      <c r="AM878" s="144">
        <f t="shared" si="489"/>
        <v>0</v>
      </c>
      <c r="AN878" s="144">
        <f t="shared" si="489"/>
        <v>0</v>
      </c>
      <c r="AO878" s="144">
        <f t="shared" si="489"/>
        <v>0</v>
      </c>
      <c r="AP878" s="144">
        <f t="shared" si="489"/>
        <v>0</v>
      </c>
      <c r="AQ878" s="144">
        <f t="shared" si="489"/>
        <v>0</v>
      </c>
      <c r="AR878" s="144">
        <f t="shared" si="489"/>
        <v>0</v>
      </c>
      <c r="AS878" s="144">
        <f t="shared" si="489"/>
        <v>0</v>
      </c>
      <c r="AT878" s="144">
        <f t="shared" si="489"/>
        <v>0</v>
      </c>
      <c r="AU878" s="144">
        <f t="shared" si="489"/>
        <v>0</v>
      </c>
      <c r="AV878" s="144">
        <f t="shared" si="489"/>
        <v>0</v>
      </c>
      <c r="AW878" s="144">
        <f t="shared" si="489"/>
        <v>0</v>
      </c>
      <c r="AX878" s="144">
        <f t="shared" si="489"/>
        <v>0</v>
      </c>
      <c r="AY878" s="144">
        <f t="shared" si="489"/>
        <v>0</v>
      </c>
      <c r="AZ878" s="144">
        <f t="shared" si="489"/>
        <v>0</v>
      </c>
      <c r="BA878" s="144">
        <f t="shared" si="489"/>
        <v>0</v>
      </c>
      <c r="BB878" s="144">
        <f t="shared" si="489"/>
        <v>0</v>
      </c>
      <c r="BC878" s="144">
        <f t="shared" si="489"/>
        <v>0</v>
      </c>
      <c r="BD878" s="144">
        <f t="shared" si="489"/>
        <v>0</v>
      </c>
      <c r="BE878" s="144">
        <f t="shared" si="489"/>
        <v>0</v>
      </c>
      <c r="BF878" s="144">
        <f t="shared" si="489"/>
        <v>0</v>
      </c>
      <c r="BG878" s="144">
        <f t="shared" si="489"/>
        <v>0</v>
      </c>
      <c r="BH878" s="144">
        <f t="shared" si="489"/>
        <v>0</v>
      </c>
      <c r="BI878" s="144"/>
    </row>
    <row r="879" spans="1:61" x14ac:dyDescent="0.25">
      <c r="A879" s="193" t="s">
        <v>114</v>
      </c>
      <c r="B879" s="193"/>
      <c r="D879" s="92">
        <f>SUM(D876:D878)</f>
        <v>0</v>
      </c>
      <c r="G879" s="92">
        <f>SUM(G876:G878)</f>
        <v>8.9056799999999985</v>
      </c>
      <c r="H879" s="92">
        <f>SUM(H876:H878)</f>
        <v>23.458327999999998</v>
      </c>
      <c r="I879" s="92">
        <f>SUM(I876:I878)</f>
        <v>57.182575999999997</v>
      </c>
      <c r="J879" s="92">
        <f t="shared" ref="J879:BH879" si="490">SUM(J876:J878)</f>
        <v>106.869704</v>
      </c>
      <c r="K879" s="92">
        <f t="shared" si="490"/>
        <v>170.05827199999999</v>
      </c>
      <c r="L879" s="92">
        <f t="shared" si="490"/>
        <v>216.66187999999997</v>
      </c>
      <c r="M879" s="92">
        <f t="shared" si="490"/>
        <v>266.47956799999997</v>
      </c>
      <c r="N879" s="92">
        <f t="shared" si="490"/>
        <v>209.73725599999997</v>
      </c>
      <c r="O879" s="92">
        <f t="shared" si="490"/>
        <v>152.99494399999998</v>
      </c>
      <c r="P879" s="92">
        <f t="shared" si="490"/>
        <v>96.252631999999977</v>
      </c>
      <c r="Q879" s="92">
        <f t="shared" si="490"/>
        <v>40.586963999999981</v>
      </c>
      <c r="R879" s="92">
        <f t="shared" si="490"/>
        <v>3.3302640000000139</v>
      </c>
      <c r="S879" s="92">
        <f t="shared" si="490"/>
        <v>1.4210854715202004E-14</v>
      </c>
      <c r="T879" s="92">
        <f t="shared" si="490"/>
        <v>1.4210854715202004E-14</v>
      </c>
      <c r="U879" s="92">
        <f t="shared" si="490"/>
        <v>1.4210854715202004E-14</v>
      </c>
      <c r="V879" s="92">
        <f t="shared" si="490"/>
        <v>1.4210854715202004E-14</v>
      </c>
      <c r="W879" s="92">
        <f t="shared" si="490"/>
        <v>1.4210854715202004E-14</v>
      </c>
      <c r="X879" s="92">
        <f t="shared" si="490"/>
        <v>1.4210854715202004E-14</v>
      </c>
      <c r="Y879" s="92">
        <f t="shared" si="490"/>
        <v>1.4210854715202004E-14</v>
      </c>
      <c r="Z879" s="92">
        <f t="shared" si="490"/>
        <v>1.4210854715202004E-14</v>
      </c>
      <c r="AA879" s="92">
        <f t="shared" si="490"/>
        <v>1.4210854715202004E-14</v>
      </c>
      <c r="AB879" s="92">
        <f t="shared" si="490"/>
        <v>1.4210854715202004E-14</v>
      </c>
      <c r="AC879" s="92">
        <f t="shared" si="490"/>
        <v>1.4210854715202004E-14</v>
      </c>
      <c r="AD879" s="92">
        <f t="shared" si="490"/>
        <v>1.4210854715202004E-14</v>
      </c>
      <c r="AE879" s="92">
        <f t="shared" si="490"/>
        <v>1.4210854715202004E-14</v>
      </c>
      <c r="AF879" s="92">
        <f t="shared" si="490"/>
        <v>1.4210854715202004E-14</v>
      </c>
      <c r="AG879" s="92">
        <f t="shared" si="490"/>
        <v>1.4210854715202004E-14</v>
      </c>
      <c r="AH879" s="92">
        <f t="shared" si="490"/>
        <v>1.4210854715202004E-14</v>
      </c>
      <c r="AI879" s="92">
        <f t="shared" si="490"/>
        <v>1.4210854715202004E-14</v>
      </c>
      <c r="AJ879" s="92">
        <f t="shared" si="490"/>
        <v>1.4210854715202004E-14</v>
      </c>
      <c r="AK879" s="92">
        <f t="shared" si="490"/>
        <v>1.4210854715202004E-14</v>
      </c>
      <c r="AL879" s="92">
        <f t="shared" si="490"/>
        <v>1.4210854715202004E-14</v>
      </c>
      <c r="AM879" s="92">
        <f t="shared" si="490"/>
        <v>1.4210854715202004E-14</v>
      </c>
      <c r="AN879" s="92">
        <f t="shared" si="490"/>
        <v>1.4210854715202004E-14</v>
      </c>
      <c r="AO879" s="92">
        <f t="shared" si="490"/>
        <v>1.4210854715202004E-14</v>
      </c>
      <c r="AP879" s="92">
        <f t="shared" si="490"/>
        <v>1.4210854715202004E-14</v>
      </c>
      <c r="AQ879" s="92">
        <f t="shared" si="490"/>
        <v>1.4210854715202004E-14</v>
      </c>
      <c r="AR879" s="92">
        <f t="shared" si="490"/>
        <v>1.4210854715202004E-14</v>
      </c>
      <c r="AS879" s="92">
        <f t="shared" si="490"/>
        <v>1.4210854715202004E-14</v>
      </c>
      <c r="AT879" s="92">
        <f t="shared" si="490"/>
        <v>1.4210854715202004E-14</v>
      </c>
      <c r="AU879" s="92">
        <f t="shared" si="490"/>
        <v>1.4210854715202004E-14</v>
      </c>
      <c r="AV879" s="92">
        <f t="shared" si="490"/>
        <v>1.4210854715202004E-14</v>
      </c>
      <c r="AW879" s="92">
        <f t="shared" si="490"/>
        <v>1.4210854715202004E-14</v>
      </c>
      <c r="AX879" s="92">
        <f t="shared" si="490"/>
        <v>1.4210854715202004E-14</v>
      </c>
      <c r="AY879" s="92">
        <f t="shared" si="490"/>
        <v>1.4210854715202004E-14</v>
      </c>
      <c r="AZ879" s="92">
        <f t="shared" si="490"/>
        <v>1.4210854715202004E-14</v>
      </c>
      <c r="BA879" s="92">
        <f t="shared" si="490"/>
        <v>1.4210854715202004E-14</v>
      </c>
      <c r="BB879" s="92">
        <f t="shared" si="490"/>
        <v>1.4210854715202004E-14</v>
      </c>
      <c r="BC879" s="92">
        <f t="shared" si="490"/>
        <v>1.4210854715202004E-14</v>
      </c>
      <c r="BD879" s="92">
        <f t="shared" si="490"/>
        <v>1.4210854715202004E-14</v>
      </c>
      <c r="BE879" s="92">
        <f t="shared" si="490"/>
        <v>1.4210854715202004E-14</v>
      </c>
      <c r="BF879" s="92">
        <f t="shared" si="490"/>
        <v>1.4210854715202004E-14</v>
      </c>
      <c r="BG879" s="92">
        <f t="shared" si="490"/>
        <v>1.4210854715202004E-14</v>
      </c>
      <c r="BH879" s="92">
        <f t="shared" si="490"/>
        <v>1.4210854715202004E-14</v>
      </c>
    </row>
    <row r="880" spans="1:61" x14ac:dyDescent="0.25">
      <c r="A880" s="154"/>
      <c r="B880" s="154"/>
    </row>
    <row r="881" spans="1:61" x14ac:dyDescent="0.25">
      <c r="A881" s="154" t="s">
        <v>115</v>
      </c>
      <c r="B881" s="154"/>
      <c r="G881" s="83">
        <f>G879</f>
        <v>8.9056799999999985</v>
      </c>
      <c r="H881" s="83">
        <f>H879</f>
        <v>23.458327999999998</v>
      </c>
      <c r="I881" s="83">
        <f>I879</f>
        <v>57.182575999999997</v>
      </c>
      <c r="J881" s="83">
        <f>J879</f>
        <v>106.869704</v>
      </c>
      <c r="K881" s="83">
        <f t="shared" ref="K881:BH881" si="491">K879</f>
        <v>170.05827199999999</v>
      </c>
      <c r="L881" s="83">
        <f t="shared" si="491"/>
        <v>216.66187999999997</v>
      </c>
      <c r="M881" s="83">
        <f t="shared" si="491"/>
        <v>266.47956799999997</v>
      </c>
      <c r="N881" s="83">
        <f t="shared" si="491"/>
        <v>209.73725599999997</v>
      </c>
      <c r="O881" s="83">
        <f t="shared" si="491"/>
        <v>152.99494399999998</v>
      </c>
      <c r="P881" s="83">
        <f t="shared" si="491"/>
        <v>96.252631999999977</v>
      </c>
      <c r="Q881" s="83">
        <f t="shared" si="491"/>
        <v>40.586963999999981</v>
      </c>
      <c r="R881" s="83">
        <f t="shared" si="491"/>
        <v>3.3302640000000139</v>
      </c>
      <c r="S881" s="83">
        <f t="shared" si="491"/>
        <v>1.4210854715202004E-14</v>
      </c>
      <c r="T881" s="83">
        <f t="shared" si="491"/>
        <v>1.4210854715202004E-14</v>
      </c>
      <c r="U881" s="83">
        <f t="shared" si="491"/>
        <v>1.4210854715202004E-14</v>
      </c>
      <c r="V881" s="83">
        <f t="shared" si="491"/>
        <v>1.4210854715202004E-14</v>
      </c>
      <c r="W881" s="83">
        <f t="shared" si="491"/>
        <v>1.4210854715202004E-14</v>
      </c>
      <c r="X881" s="83">
        <f t="shared" si="491"/>
        <v>1.4210854715202004E-14</v>
      </c>
      <c r="Y881" s="83">
        <f t="shared" si="491"/>
        <v>1.4210854715202004E-14</v>
      </c>
      <c r="Z881" s="83">
        <f t="shared" si="491"/>
        <v>1.4210854715202004E-14</v>
      </c>
      <c r="AA881" s="83">
        <f t="shared" si="491"/>
        <v>1.4210854715202004E-14</v>
      </c>
      <c r="AB881" s="83">
        <f t="shared" si="491"/>
        <v>1.4210854715202004E-14</v>
      </c>
      <c r="AC881" s="83">
        <f t="shared" si="491"/>
        <v>1.4210854715202004E-14</v>
      </c>
      <c r="AD881" s="83">
        <f t="shared" si="491"/>
        <v>1.4210854715202004E-14</v>
      </c>
      <c r="AE881" s="83">
        <f t="shared" si="491"/>
        <v>1.4210854715202004E-14</v>
      </c>
      <c r="AF881" s="83">
        <f t="shared" si="491"/>
        <v>1.4210854715202004E-14</v>
      </c>
      <c r="AG881" s="83">
        <f t="shared" si="491"/>
        <v>1.4210854715202004E-14</v>
      </c>
      <c r="AH881" s="83">
        <f t="shared" si="491"/>
        <v>1.4210854715202004E-14</v>
      </c>
      <c r="AI881" s="83">
        <f t="shared" si="491"/>
        <v>1.4210854715202004E-14</v>
      </c>
      <c r="AJ881" s="83">
        <f t="shared" si="491"/>
        <v>1.4210854715202004E-14</v>
      </c>
      <c r="AK881" s="83">
        <f t="shared" si="491"/>
        <v>1.4210854715202004E-14</v>
      </c>
      <c r="AL881" s="83">
        <f t="shared" si="491"/>
        <v>1.4210854715202004E-14</v>
      </c>
      <c r="AM881" s="83">
        <f t="shared" si="491"/>
        <v>1.4210854715202004E-14</v>
      </c>
      <c r="AN881" s="83">
        <f t="shared" si="491"/>
        <v>1.4210854715202004E-14</v>
      </c>
      <c r="AO881" s="83">
        <f t="shared" si="491"/>
        <v>1.4210854715202004E-14</v>
      </c>
      <c r="AP881" s="83">
        <f t="shared" si="491"/>
        <v>1.4210854715202004E-14</v>
      </c>
      <c r="AQ881" s="83">
        <f t="shared" si="491"/>
        <v>1.4210854715202004E-14</v>
      </c>
      <c r="AR881" s="83">
        <f t="shared" si="491"/>
        <v>1.4210854715202004E-14</v>
      </c>
      <c r="AS881" s="83">
        <f t="shared" si="491"/>
        <v>1.4210854715202004E-14</v>
      </c>
      <c r="AT881" s="83">
        <f t="shared" si="491"/>
        <v>1.4210854715202004E-14</v>
      </c>
      <c r="AU881" s="83">
        <f t="shared" si="491"/>
        <v>1.4210854715202004E-14</v>
      </c>
      <c r="AV881" s="83">
        <f t="shared" si="491"/>
        <v>1.4210854715202004E-14</v>
      </c>
      <c r="AW881" s="83">
        <f t="shared" si="491"/>
        <v>1.4210854715202004E-14</v>
      </c>
      <c r="AX881" s="83">
        <f t="shared" si="491"/>
        <v>1.4210854715202004E-14</v>
      </c>
      <c r="AY881" s="83">
        <f t="shared" si="491"/>
        <v>1.4210854715202004E-14</v>
      </c>
      <c r="AZ881" s="83">
        <f t="shared" si="491"/>
        <v>1.4210854715202004E-14</v>
      </c>
      <c r="BA881" s="83">
        <f t="shared" si="491"/>
        <v>1.4210854715202004E-14</v>
      </c>
      <c r="BB881" s="83">
        <f t="shared" si="491"/>
        <v>1.4210854715202004E-14</v>
      </c>
      <c r="BC881" s="83">
        <f t="shared" si="491"/>
        <v>1.4210854715202004E-14</v>
      </c>
      <c r="BD881" s="83">
        <f t="shared" si="491"/>
        <v>1.4210854715202004E-14</v>
      </c>
      <c r="BE881" s="83">
        <f t="shared" si="491"/>
        <v>1.4210854715202004E-14</v>
      </c>
      <c r="BF881" s="83">
        <f t="shared" si="491"/>
        <v>1.4210854715202004E-14</v>
      </c>
      <c r="BG881" s="83">
        <f t="shared" si="491"/>
        <v>1.4210854715202004E-14</v>
      </c>
      <c r="BH881" s="83">
        <f t="shared" si="491"/>
        <v>1.4210854715202004E-14</v>
      </c>
    </row>
    <row r="882" spans="1:61" x14ac:dyDescent="0.25">
      <c r="A882" s="194" t="s">
        <v>133</v>
      </c>
      <c r="B882" s="194"/>
      <c r="C882" s="61">
        <f>$C$97</f>
        <v>2</v>
      </c>
      <c r="D882" s="195"/>
      <c r="G882" s="83">
        <f t="shared" ref="G882:BH882" ca="1" si="492">SUM(OFFSET(G881,0,0,1,-MIN($C882,G$91+1)))/$C882</f>
        <v>4.4528399999999992</v>
      </c>
      <c r="H882" s="83">
        <f t="shared" ca="1" si="492"/>
        <v>16.182003999999999</v>
      </c>
      <c r="I882" s="83">
        <f t="shared" ca="1" si="492"/>
        <v>40.320451999999996</v>
      </c>
      <c r="J882" s="83">
        <f t="shared" ca="1" si="492"/>
        <v>82.026139999999998</v>
      </c>
      <c r="K882" s="83">
        <f t="shared" ca="1" si="492"/>
        <v>138.463988</v>
      </c>
      <c r="L882" s="83">
        <f t="shared" ca="1" si="492"/>
        <v>193.36007599999999</v>
      </c>
      <c r="M882" s="83">
        <f t="shared" ca="1" si="492"/>
        <v>241.57072399999998</v>
      </c>
      <c r="N882" s="83">
        <f t="shared" ca="1" si="492"/>
        <v>238.10841199999999</v>
      </c>
      <c r="O882" s="83">
        <f t="shared" ca="1" si="492"/>
        <v>181.36609999999996</v>
      </c>
      <c r="P882" s="83">
        <f t="shared" ca="1" si="492"/>
        <v>124.62378799999998</v>
      </c>
      <c r="Q882" s="83">
        <f t="shared" ca="1" si="492"/>
        <v>68.419797999999986</v>
      </c>
      <c r="R882" s="83">
        <f t="shared" ca="1" si="492"/>
        <v>21.958613999999997</v>
      </c>
      <c r="S882" s="83">
        <f t="shared" ca="1" si="492"/>
        <v>1.665132000000014</v>
      </c>
      <c r="T882" s="83">
        <f t="shared" ca="1" si="492"/>
        <v>1.4210854715202004E-14</v>
      </c>
      <c r="U882" s="83">
        <f t="shared" ca="1" si="492"/>
        <v>1.4210854715202004E-14</v>
      </c>
      <c r="V882" s="83">
        <f t="shared" ca="1" si="492"/>
        <v>1.4210854715202004E-14</v>
      </c>
      <c r="W882" s="83">
        <f t="shared" ca="1" si="492"/>
        <v>1.4210854715202004E-14</v>
      </c>
      <c r="X882" s="83">
        <f t="shared" ca="1" si="492"/>
        <v>1.4210854715202004E-14</v>
      </c>
      <c r="Y882" s="83">
        <f t="shared" ca="1" si="492"/>
        <v>1.4210854715202004E-14</v>
      </c>
      <c r="Z882" s="83">
        <f t="shared" ca="1" si="492"/>
        <v>1.4210854715202004E-14</v>
      </c>
      <c r="AA882" s="83">
        <f t="shared" ca="1" si="492"/>
        <v>1.4210854715202004E-14</v>
      </c>
      <c r="AB882" s="83">
        <f t="shared" ca="1" si="492"/>
        <v>1.4210854715202004E-14</v>
      </c>
      <c r="AC882" s="83">
        <f t="shared" ca="1" si="492"/>
        <v>1.4210854715202004E-14</v>
      </c>
      <c r="AD882" s="83">
        <f t="shared" ca="1" si="492"/>
        <v>1.4210854715202004E-14</v>
      </c>
      <c r="AE882" s="83">
        <f t="shared" ca="1" si="492"/>
        <v>1.4210854715202004E-14</v>
      </c>
      <c r="AF882" s="83">
        <f t="shared" ca="1" si="492"/>
        <v>1.4210854715202004E-14</v>
      </c>
      <c r="AG882" s="83">
        <f t="shared" ca="1" si="492"/>
        <v>1.4210854715202004E-14</v>
      </c>
      <c r="AH882" s="83">
        <f t="shared" ca="1" si="492"/>
        <v>1.4210854715202004E-14</v>
      </c>
      <c r="AI882" s="83">
        <f t="shared" ca="1" si="492"/>
        <v>1.4210854715202004E-14</v>
      </c>
      <c r="AJ882" s="83">
        <f t="shared" ca="1" si="492"/>
        <v>1.4210854715202004E-14</v>
      </c>
      <c r="AK882" s="83">
        <f t="shared" ca="1" si="492"/>
        <v>1.4210854715202004E-14</v>
      </c>
      <c r="AL882" s="83">
        <f t="shared" ca="1" si="492"/>
        <v>1.4210854715202004E-14</v>
      </c>
      <c r="AM882" s="83">
        <f t="shared" ca="1" si="492"/>
        <v>1.4210854715202004E-14</v>
      </c>
      <c r="AN882" s="83">
        <f t="shared" ca="1" si="492"/>
        <v>1.4210854715202004E-14</v>
      </c>
      <c r="AO882" s="83">
        <f t="shared" ca="1" si="492"/>
        <v>1.4210854715202004E-14</v>
      </c>
      <c r="AP882" s="83">
        <f t="shared" ca="1" si="492"/>
        <v>1.4210854715202004E-14</v>
      </c>
      <c r="AQ882" s="83">
        <f t="shared" ca="1" si="492"/>
        <v>1.4210854715202004E-14</v>
      </c>
      <c r="AR882" s="83">
        <f t="shared" ca="1" si="492"/>
        <v>1.4210854715202004E-14</v>
      </c>
      <c r="AS882" s="83">
        <f t="shared" ca="1" si="492"/>
        <v>1.4210854715202004E-14</v>
      </c>
      <c r="AT882" s="83">
        <f t="shared" ca="1" si="492"/>
        <v>1.4210854715202004E-14</v>
      </c>
      <c r="AU882" s="83">
        <f t="shared" ca="1" si="492"/>
        <v>1.4210854715202004E-14</v>
      </c>
      <c r="AV882" s="83">
        <f t="shared" ca="1" si="492"/>
        <v>1.4210854715202004E-14</v>
      </c>
      <c r="AW882" s="83">
        <f t="shared" ca="1" si="492"/>
        <v>1.4210854715202004E-14</v>
      </c>
      <c r="AX882" s="83">
        <f t="shared" ca="1" si="492"/>
        <v>1.4210854715202004E-14</v>
      </c>
      <c r="AY882" s="83">
        <f t="shared" ca="1" si="492"/>
        <v>1.4210854715202004E-14</v>
      </c>
      <c r="AZ882" s="83">
        <f t="shared" ca="1" si="492"/>
        <v>1.4210854715202004E-14</v>
      </c>
      <c r="BA882" s="83">
        <f t="shared" ca="1" si="492"/>
        <v>1.4210854715202004E-14</v>
      </c>
      <c r="BB882" s="83">
        <f t="shared" ca="1" si="492"/>
        <v>1.4210854715202004E-14</v>
      </c>
      <c r="BC882" s="83">
        <f t="shared" ca="1" si="492"/>
        <v>1.4210854715202004E-14</v>
      </c>
      <c r="BD882" s="83">
        <f t="shared" ca="1" si="492"/>
        <v>1.4210854715202004E-14</v>
      </c>
      <c r="BE882" s="83">
        <f t="shared" ca="1" si="492"/>
        <v>1.4210854715202004E-14</v>
      </c>
      <c r="BF882" s="83">
        <f t="shared" ca="1" si="492"/>
        <v>1.4210854715202004E-14</v>
      </c>
      <c r="BG882" s="83">
        <f t="shared" ca="1" si="492"/>
        <v>1.4210854715202004E-14</v>
      </c>
      <c r="BH882" s="83">
        <f t="shared" ca="1" si="492"/>
        <v>1.4210854715202004E-14</v>
      </c>
    </row>
    <row r="883" spans="1:61" x14ac:dyDescent="0.25">
      <c r="A883" s="194" t="s">
        <v>140</v>
      </c>
      <c r="B883" s="194"/>
      <c r="C883" s="147">
        <f>$C$98</f>
        <v>0.46</v>
      </c>
      <c r="G883" s="83">
        <f t="shared" ref="G883:BG884" ca="1" si="493">G882*$C883</f>
        <v>2.0483063999999995</v>
      </c>
      <c r="H883" s="83">
        <f t="shared" ca="1" si="493"/>
        <v>7.4437218400000003</v>
      </c>
      <c r="I883" s="83">
        <f t="shared" ca="1" si="493"/>
        <v>18.547407919999998</v>
      </c>
      <c r="J883" s="83">
        <f t="shared" ca="1" si="493"/>
        <v>37.7320244</v>
      </c>
      <c r="K883" s="83">
        <f t="shared" ca="1" si="493"/>
        <v>63.693434480000001</v>
      </c>
      <c r="L883" s="83">
        <f t="shared" ca="1" si="493"/>
        <v>88.945634960000007</v>
      </c>
      <c r="M883" s="83">
        <f t="shared" ca="1" si="493"/>
        <v>111.12253303999999</v>
      </c>
      <c r="N883" s="83">
        <f t="shared" ca="1" si="493"/>
        <v>109.52986952000001</v>
      </c>
      <c r="O883" s="83">
        <f t="shared" ca="1" si="493"/>
        <v>83.428405999999981</v>
      </c>
      <c r="P883" s="83">
        <f t="shared" ca="1" si="493"/>
        <v>57.326942479999992</v>
      </c>
      <c r="Q883" s="83">
        <f t="shared" ca="1" si="493"/>
        <v>31.473107079999995</v>
      </c>
      <c r="R883" s="83">
        <f t="shared" ca="1" si="493"/>
        <v>10.10096244</v>
      </c>
      <c r="S883" s="83">
        <f t="shared" ca="1" si="493"/>
        <v>0.76596072000000648</v>
      </c>
      <c r="T883" s="83">
        <f t="shared" ca="1" si="493"/>
        <v>6.536993168992922E-15</v>
      </c>
      <c r="U883" s="83">
        <f t="shared" ca="1" si="493"/>
        <v>6.536993168992922E-15</v>
      </c>
      <c r="V883" s="83">
        <f t="shared" ca="1" si="493"/>
        <v>6.536993168992922E-15</v>
      </c>
      <c r="W883" s="83">
        <f t="shared" ca="1" si="493"/>
        <v>6.536993168992922E-15</v>
      </c>
      <c r="X883" s="83">
        <f t="shared" ca="1" si="493"/>
        <v>6.536993168992922E-15</v>
      </c>
      <c r="Y883" s="83">
        <f t="shared" ca="1" si="493"/>
        <v>6.536993168992922E-15</v>
      </c>
      <c r="Z883" s="83">
        <f t="shared" ca="1" si="493"/>
        <v>6.536993168992922E-15</v>
      </c>
      <c r="AA883" s="83">
        <f t="shared" ca="1" si="493"/>
        <v>6.536993168992922E-15</v>
      </c>
      <c r="AB883" s="83">
        <f t="shared" ca="1" si="493"/>
        <v>6.536993168992922E-15</v>
      </c>
      <c r="AC883" s="83">
        <f t="shared" ca="1" si="493"/>
        <v>6.536993168992922E-15</v>
      </c>
      <c r="AD883" s="83">
        <f t="shared" ca="1" si="493"/>
        <v>6.536993168992922E-15</v>
      </c>
      <c r="AE883" s="83">
        <f t="shared" ca="1" si="493"/>
        <v>6.536993168992922E-15</v>
      </c>
      <c r="AF883" s="83">
        <f t="shared" ca="1" si="493"/>
        <v>6.536993168992922E-15</v>
      </c>
      <c r="AG883" s="83">
        <f t="shared" ca="1" si="493"/>
        <v>6.536993168992922E-15</v>
      </c>
      <c r="AH883" s="83">
        <f t="shared" ca="1" si="493"/>
        <v>6.536993168992922E-15</v>
      </c>
      <c r="AI883" s="83">
        <f t="shared" ca="1" si="493"/>
        <v>6.536993168992922E-15</v>
      </c>
      <c r="AJ883" s="83">
        <f t="shared" ca="1" si="493"/>
        <v>6.536993168992922E-15</v>
      </c>
      <c r="AK883" s="83">
        <f t="shared" ca="1" si="493"/>
        <v>6.536993168992922E-15</v>
      </c>
      <c r="AL883" s="83">
        <f t="shared" ca="1" si="493"/>
        <v>6.536993168992922E-15</v>
      </c>
      <c r="AM883" s="83">
        <f t="shared" ca="1" si="493"/>
        <v>6.536993168992922E-15</v>
      </c>
      <c r="AN883" s="83">
        <f t="shared" ca="1" si="493"/>
        <v>6.536993168992922E-15</v>
      </c>
      <c r="AO883" s="83">
        <f t="shared" ca="1" si="493"/>
        <v>6.536993168992922E-15</v>
      </c>
      <c r="AP883" s="83">
        <f t="shared" ca="1" si="493"/>
        <v>6.536993168992922E-15</v>
      </c>
      <c r="AQ883" s="83">
        <f t="shared" ca="1" si="493"/>
        <v>6.536993168992922E-15</v>
      </c>
      <c r="AR883" s="83">
        <f t="shared" ca="1" si="493"/>
        <v>6.536993168992922E-15</v>
      </c>
      <c r="AS883" s="83">
        <f t="shared" ca="1" si="493"/>
        <v>6.536993168992922E-15</v>
      </c>
      <c r="AT883" s="83">
        <f t="shared" ca="1" si="493"/>
        <v>6.536993168992922E-15</v>
      </c>
      <c r="AU883" s="83">
        <f t="shared" ca="1" si="493"/>
        <v>6.536993168992922E-15</v>
      </c>
      <c r="AV883" s="83">
        <f t="shared" ca="1" si="493"/>
        <v>6.536993168992922E-15</v>
      </c>
      <c r="AW883" s="83">
        <f t="shared" ca="1" si="493"/>
        <v>6.536993168992922E-15</v>
      </c>
      <c r="AX883" s="83">
        <f t="shared" ca="1" si="493"/>
        <v>6.536993168992922E-15</v>
      </c>
      <c r="AY883" s="83">
        <f t="shared" ca="1" si="493"/>
        <v>6.536993168992922E-15</v>
      </c>
      <c r="AZ883" s="83">
        <f t="shared" ca="1" si="493"/>
        <v>6.536993168992922E-15</v>
      </c>
      <c r="BA883" s="83">
        <f t="shared" ca="1" si="493"/>
        <v>6.536993168992922E-15</v>
      </c>
      <c r="BB883" s="83">
        <f t="shared" ca="1" si="493"/>
        <v>6.536993168992922E-15</v>
      </c>
      <c r="BC883" s="83">
        <f t="shared" ca="1" si="493"/>
        <v>6.536993168992922E-15</v>
      </c>
      <c r="BD883" s="83">
        <f t="shared" ca="1" si="493"/>
        <v>6.536993168992922E-15</v>
      </c>
      <c r="BE883" s="83">
        <f t="shared" ca="1" si="493"/>
        <v>6.536993168992922E-15</v>
      </c>
      <c r="BF883" s="83">
        <f t="shared" ca="1" si="493"/>
        <v>6.536993168992922E-15</v>
      </c>
      <c r="BG883" s="83">
        <f t="shared" ca="1" si="493"/>
        <v>6.536993168992922E-15</v>
      </c>
      <c r="BH883" s="83">
        <f ca="1">BH882*$C883</f>
        <v>6.536993168992922E-15</v>
      </c>
    </row>
    <row r="884" spans="1:61" x14ac:dyDescent="0.25">
      <c r="A884" s="194" t="s">
        <v>141</v>
      </c>
      <c r="B884" s="194"/>
      <c r="C884" s="147">
        <f>$C$99</f>
        <v>0.115</v>
      </c>
      <c r="G884" s="83">
        <f t="shared" ca="1" si="493"/>
        <v>0.23555523599999995</v>
      </c>
      <c r="H884" s="83">
        <f t="shared" ca="1" si="493"/>
        <v>0.85602801160000008</v>
      </c>
      <c r="I884" s="83">
        <f t="shared" ca="1" si="493"/>
        <v>2.1329519107999997</v>
      </c>
      <c r="J884" s="83">
        <f t="shared" ca="1" si="493"/>
        <v>4.3391828060000002</v>
      </c>
      <c r="K884" s="83">
        <f t="shared" ca="1" si="493"/>
        <v>7.3247449652000007</v>
      </c>
      <c r="L884" s="83">
        <f t="shared" ca="1" si="493"/>
        <v>10.228748020400001</v>
      </c>
      <c r="M884" s="83">
        <f t="shared" ca="1" si="493"/>
        <v>12.779091299599999</v>
      </c>
      <c r="N884" s="83">
        <f t="shared" ca="1" si="493"/>
        <v>12.5959349948</v>
      </c>
      <c r="O884" s="83">
        <f t="shared" ca="1" si="493"/>
        <v>9.5942666899999978</v>
      </c>
      <c r="P884" s="83">
        <f t="shared" ca="1" si="493"/>
        <v>6.5925983851999996</v>
      </c>
      <c r="Q884" s="83">
        <f t="shared" ca="1" si="493"/>
        <v>3.6194073141999996</v>
      </c>
      <c r="R884" s="83">
        <f t="shared" ca="1" si="493"/>
        <v>1.1616106805999999</v>
      </c>
      <c r="S884" s="83">
        <f t="shared" ca="1" si="493"/>
        <v>8.8085482800000753E-2</v>
      </c>
      <c r="T884" s="83">
        <f t="shared" ca="1" si="493"/>
        <v>7.5175421443418603E-16</v>
      </c>
      <c r="U884" s="83">
        <f t="shared" ca="1" si="493"/>
        <v>7.5175421443418603E-16</v>
      </c>
      <c r="V884" s="83">
        <f t="shared" ca="1" si="493"/>
        <v>7.5175421443418603E-16</v>
      </c>
      <c r="W884" s="83">
        <f t="shared" ca="1" si="493"/>
        <v>7.5175421443418603E-16</v>
      </c>
      <c r="X884" s="83">
        <f t="shared" ca="1" si="493"/>
        <v>7.5175421443418603E-16</v>
      </c>
      <c r="Y884" s="83">
        <f t="shared" ca="1" si="493"/>
        <v>7.5175421443418603E-16</v>
      </c>
      <c r="Z884" s="83">
        <f t="shared" ca="1" si="493"/>
        <v>7.5175421443418603E-16</v>
      </c>
      <c r="AA884" s="83">
        <f t="shared" ca="1" si="493"/>
        <v>7.5175421443418603E-16</v>
      </c>
      <c r="AB884" s="83">
        <f t="shared" ca="1" si="493"/>
        <v>7.5175421443418603E-16</v>
      </c>
      <c r="AC884" s="83">
        <f t="shared" ca="1" si="493"/>
        <v>7.5175421443418603E-16</v>
      </c>
      <c r="AD884" s="83">
        <f t="shared" ca="1" si="493"/>
        <v>7.5175421443418603E-16</v>
      </c>
      <c r="AE884" s="83">
        <f t="shared" ca="1" si="493"/>
        <v>7.5175421443418603E-16</v>
      </c>
      <c r="AF884" s="83">
        <f t="shared" ca="1" si="493"/>
        <v>7.5175421443418603E-16</v>
      </c>
      <c r="AG884" s="83">
        <f t="shared" ca="1" si="493"/>
        <v>7.5175421443418603E-16</v>
      </c>
      <c r="AH884" s="83">
        <f t="shared" ca="1" si="493"/>
        <v>7.5175421443418603E-16</v>
      </c>
      <c r="AI884" s="83">
        <f t="shared" ca="1" si="493"/>
        <v>7.5175421443418603E-16</v>
      </c>
      <c r="AJ884" s="83">
        <f t="shared" ca="1" si="493"/>
        <v>7.5175421443418603E-16</v>
      </c>
      <c r="AK884" s="83">
        <f t="shared" ca="1" si="493"/>
        <v>7.5175421443418603E-16</v>
      </c>
      <c r="AL884" s="83">
        <f t="shared" ca="1" si="493"/>
        <v>7.5175421443418603E-16</v>
      </c>
      <c r="AM884" s="83">
        <f t="shared" ca="1" si="493"/>
        <v>7.5175421443418603E-16</v>
      </c>
      <c r="AN884" s="83">
        <f t="shared" ca="1" si="493"/>
        <v>7.5175421443418603E-16</v>
      </c>
      <c r="AO884" s="83">
        <f t="shared" ca="1" si="493"/>
        <v>7.5175421443418603E-16</v>
      </c>
      <c r="AP884" s="83">
        <f t="shared" ca="1" si="493"/>
        <v>7.5175421443418603E-16</v>
      </c>
      <c r="AQ884" s="83">
        <f t="shared" ca="1" si="493"/>
        <v>7.5175421443418603E-16</v>
      </c>
      <c r="AR884" s="83">
        <f t="shared" ca="1" si="493"/>
        <v>7.5175421443418603E-16</v>
      </c>
      <c r="AS884" s="83">
        <f t="shared" ca="1" si="493"/>
        <v>7.5175421443418603E-16</v>
      </c>
      <c r="AT884" s="83">
        <f t="shared" ca="1" si="493"/>
        <v>7.5175421443418603E-16</v>
      </c>
      <c r="AU884" s="83">
        <f t="shared" ca="1" si="493"/>
        <v>7.5175421443418603E-16</v>
      </c>
      <c r="AV884" s="83">
        <f t="shared" ca="1" si="493"/>
        <v>7.5175421443418603E-16</v>
      </c>
      <c r="AW884" s="83">
        <f t="shared" ca="1" si="493"/>
        <v>7.5175421443418603E-16</v>
      </c>
      <c r="AX884" s="83">
        <f t="shared" ca="1" si="493"/>
        <v>7.5175421443418603E-16</v>
      </c>
      <c r="AY884" s="83">
        <f t="shared" ca="1" si="493"/>
        <v>7.5175421443418603E-16</v>
      </c>
      <c r="AZ884" s="83">
        <f t="shared" ca="1" si="493"/>
        <v>7.5175421443418603E-16</v>
      </c>
      <c r="BA884" s="83">
        <f t="shared" ca="1" si="493"/>
        <v>7.5175421443418603E-16</v>
      </c>
      <c r="BB884" s="83">
        <f t="shared" ca="1" si="493"/>
        <v>7.5175421443418603E-16</v>
      </c>
      <c r="BC884" s="83">
        <f t="shared" ca="1" si="493"/>
        <v>7.5175421443418603E-16</v>
      </c>
      <c r="BD884" s="83">
        <f t="shared" ca="1" si="493"/>
        <v>7.5175421443418603E-16</v>
      </c>
      <c r="BE884" s="83">
        <f t="shared" ca="1" si="493"/>
        <v>7.5175421443418603E-16</v>
      </c>
      <c r="BF884" s="83">
        <f t="shared" ca="1" si="493"/>
        <v>7.5175421443418603E-16</v>
      </c>
      <c r="BG884" s="83">
        <f t="shared" ca="1" si="493"/>
        <v>7.5175421443418603E-16</v>
      </c>
      <c r="BH884" s="83">
        <f ca="1">BH883*$C884</f>
        <v>7.5175421443418603E-16</v>
      </c>
    </row>
    <row r="886" spans="1:61" x14ac:dyDescent="0.25">
      <c r="A886" s="196" t="str">
        <f>A$72</f>
        <v>Customer Service Projects</v>
      </c>
      <c r="B886" s="196"/>
    </row>
    <row r="887" spans="1:61" x14ac:dyDescent="0.25">
      <c r="A887" s="197" t="s">
        <v>132</v>
      </c>
      <c r="B887" s="197"/>
      <c r="G887" s="171">
        <f>G$96</f>
        <v>0.95</v>
      </c>
      <c r="H887" s="171">
        <f t="shared" ref="H887:M887" si="494">H$96</f>
        <v>0.98</v>
      </c>
      <c r="I887" s="171">
        <f t="shared" si="494"/>
        <v>0.96</v>
      </c>
      <c r="J887" s="171">
        <f t="shared" si="494"/>
        <v>0.96</v>
      </c>
      <c r="K887" s="171">
        <f t="shared" si="494"/>
        <v>0.96</v>
      </c>
      <c r="L887" s="171">
        <f t="shared" si="494"/>
        <v>0.96</v>
      </c>
      <c r="M887" s="171">
        <f t="shared" si="494"/>
        <v>0.96</v>
      </c>
      <c r="N887" s="171"/>
    </row>
    <row r="888" spans="1:61" x14ac:dyDescent="0.25">
      <c r="A888" s="197" t="s">
        <v>109</v>
      </c>
      <c r="B888" s="197"/>
      <c r="D888" s="144">
        <f>SUM(G888:N888)</f>
        <v>213.27999999999997</v>
      </c>
      <c r="G888" s="144">
        <f>G$72*G887</f>
        <v>8.36</v>
      </c>
      <c r="H888" s="144">
        <f t="shared" ref="H888:N888" si="495">H$72*H887</f>
        <v>12.151999999999999</v>
      </c>
      <c r="I888" s="144">
        <f t="shared" si="495"/>
        <v>19.007999999999999</v>
      </c>
      <c r="J888" s="144">
        <f t="shared" si="495"/>
        <v>32.64</v>
      </c>
      <c r="K888" s="144">
        <f t="shared" si="495"/>
        <v>44.16</v>
      </c>
      <c r="L888" s="144">
        <f t="shared" si="495"/>
        <v>44.16</v>
      </c>
      <c r="M888" s="144">
        <f t="shared" si="495"/>
        <v>52.8</v>
      </c>
      <c r="N888" s="144">
        <f t="shared" si="495"/>
        <v>0</v>
      </c>
    </row>
    <row r="889" spans="1:61" x14ac:dyDescent="0.25">
      <c r="A889" s="197" t="s">
        <v>110</v>
      </c>
      <c r="B889" s="197"/>
      <c r="G889" s="144">
        <f t="shared" ref="G889:N889" si="496">+F889+G888</f>
        <v>8.36</v>
      </c>
      <c r="H889" s="144">
        <f t="shared" si="496"/>
        <v>20.512</v>
      </c>
      <c r="I889" s="144">
        <f t="shared" si="496"/>
        <v>39.519999999999996</v>
      </c>
      <c r="J889" s="144">
        <f t="shared" si="496"/>
        <v>72.16</v>
      </c>
      <c r="K889" s="144">
        <f t="shared" si="496"/>
        <v>116.32</v>
      </c>
      <c r="L889" s="144">
        <f t="shared" si="496"/>
        <v>160.47999999999999</v>
      </c>
      <c r="M889" s="144">
        <f t="shared" si="496"/>
        <v>213.27999999999997</v>
      </c>
      <c r="N889" s="144">
        <f t="shared" si="496"/>
        <v>213.27999999999997</v>
      </c>
    </row>
    <row r="890" spans="1:61" x14ac:dyDescent="0.25">
      <c r="A890" s="197"/>
      <c r="B890" s="197"/>
    </row>
    <row r="891" spans="1:61" x14ac:dyDescent="0.25">
      <c r="A891" s="198" t="s">
        <v>111</v>
      </c>
      <c r="B891" s="198"/>
      <c r="G891" s="144">
        <f t="shared" ref="G891:BH891" si="497">F894</f>
        <v>0</v>
      </c>
      <c r="H891" s="144">
        <f t="shared" si="497"/>
        <v>7.2564799999999998</v>
      </c>
      <c r="I891" s="144">
        <f t="shared" si="497"/>
        <v>16.700895999999997</v>
      </c>
      <c r="J891" s="144">
        <f t="shared" si="497"/>
        <v>30.492255999999998</v>
      </c>
      <c r="K891" s="144">
        <f t="shared" si="497"/>
        <v>53.607135999999997</v>
      </c>
      <c r="L891" s="144">
        <f t="shared" si="497"/>
        <v>82.412895999999989</v>
      </c>
      <c r="M891" s="144">
        <f t="shared" si="497"/>
        <v>105.38953599999999</v>
      </c>
      <c r="N891" s="144">
        <f t="shared" si="497"/>
        <v>130.03657599999997</v>
      </c>
      <c r="O891" s="144">
        <f t="shared" si="497"/>
        <v>101.88361599999998</v>
      </c>
      <c r="P891" s="144">
        <f t="shared" si="497"/>
        <v>73.730655999999982</v>
      </c>
      <c r="Q891" s="144">
        <f t="shared" si="497"/>
        <v>45.577695999999989</v>
      </c>
      <c r="R891" s="144">
        <f t="shared" si="497"/>
        <v>17.424735999999992</v>
      </c>
      <c r="S891" s="144">
        <f t="shared" si="497"/>
        <v>0</v>
      </c>
      <c r="T891" s="144">
        <f t="shared" si="497"/>
        <v>0</v>
      </c>
      <c r="U891" s="144">
        <f t="shared" si="497"/>
        <v>0</v>
      </c>
      <c r="V891" s="144">
        <f t="shared" si="497"/>
        <v>0</v>
      </c>
      <c r="W891" s="144">
        <f t="shared" si="497"/>
        <v>0</v>
      </c>
      <c r="X891" s="144">
        <f t="shared" si="497"/>
        <v>0</v>
      </c>
      <c r="Y891" s="144">
        <f t="shared" si="497"/>
        <v>0</v>
      </c>
      <c r="Z891" s="144">
        <f t="shared" si="497"/>
        <v>0</v>
      </c>
      <c r="AA891" s="144">
        <f t="shared" si="497"/>
        <v>0</v>
      </c>
      <c r="AB891" s="144">
        <f t="shared" si="497"/>
        <v>0</v>
      </c>
      <c r="AC891" s="144">
        <f t="shared" si="497"/>
        <v>0</v>
      </c>
      <c r="AD891" s="144">
        <f t="shared" si="497"/>
        <v>0</v>
      </c>
      <c r="AE891" s="144">
        <f t="shared" si="497"/>
        <v>0</v>
      </c>
      <c r="AF891" s="144">
        <f t="shared" si="497"/>
        <v>0</v>
      </c>
      <c r="AG891" s="144">
        <f t="shared" si="497"/>
        <v>0</v>
      </c>
      <c r="AH891" s="144">
        <f t="shared" si="497"/>
        <v>0</v>
      </c>
      <c r="AI891" s="144">
        <f t="shared" si="497"/>
        <v>0</v>
      </c>
      <c r="AJ891" s="144">
        <f t="shared" si="497"/>
        <v>0</v>
      </c>
      <c r="AK891" s="144">
        <f t="shared" si="497"/>
        <v>0</v>
      </c>
      <c r="AL891" s="144">
        <f t="shared" si="497"/>
        <v>0</v>
      </c>
      <c r="AM891" s="144">
        <f t="shared" si="497"/>
        <v>0</v>
      </c>
      <c r="AN891" s="144">
        <f t="shared" si="497"/>
        <v>0</v>
      </c>
      <c r="AO891" s="144">
        <f t="shared" si="497"/>
        <v>0</v>
      </c>
      <c r="AP891" s="144">
        <f t="shared" si="497"/>
        <v>0</v>
      </c>
      <c r="AQ891" s="144">
        <f t="shared" si="497"/>
        <v>0</v>
      </c>
      <c r="AR891" s="144">
        <f t="shared" si="497"/>
        <v>0</v>
      </c>
      <c r="AS891" s="144">
        <f t="shared" si="497"/>
        <v>0</v>
      </c>
      <c r="AT891" s="144">
        <f t="shared" si="497"/>
        <v>0</v>
      </c>
      <c r="AU891" s="144">
        <f t="shared" si="497"/>
        <v>0</v>
      </c>
      <c r="AV891" s="144">
        <f t="shared" si="497"/>
        <v>0</v>
      </c>
      <c r="AW891" s="144">
        <f t="shared" si="497"/>
        <v>0</v>
      </c>
      <c r="AX891" s="144">
        <f t="shared" si="497"/>
        <v>0</v>
      </c>
      <c r="AY891" s="144">
        <f t="shared" si="497"/>
        <v>0</v>
      </c>
      <c r="AZ891" s="144">
        <f t="shared" si="497"/>
        <v>0</v>
      </c>
      <c r="BA891" s="144">
        <f t="shared" si="497"/>
        <v>0</v>
      </c>
      <c r="BB891" s="144">
        <f t="shared" si="497"/>
        <v>0</v>
      </c>
      <c r="BC891" s="144">
        <f t="shared" si="497"/>
        <v>0</v>
      </c>
      <c r="BD891" s="144">
        <f t="shared" si="497"/>
        <v>0</v>
      </c>
      <c r="BE891" s="144">
        <f t="shared" si="497"/>
        <v>0</v>
      </c>
      <c r="BF891" s="144">
        <f t="shared" si="497"/>
        <v>0</v>
      </c>
      <c r="BG891" s="144">
        <f t="shared" si="497"/>
        <v>0</v>
      </c>
      <c r="BH891" s="144">
        <f t="shared" si="497"/>
        <v>0</v>
      </c>
      <c r="BI891" s="144"/>
    </row>
    <row r="892" spans="1:61" x14ac:dyDescent="0.25">
      <c r="A892" s="198" t="s">
        <v>112</v>
      </c>
      <c r="B892" s="198"/>
      <c r="D892" s="144">
        <f>SUM(G892:N892)</f>
        <v>213.27999999999997</v>
      </c>
      <c r="E892" s="144"/>
      <c r="F892" s="144"/>
      <c r="G892" s="144">
        <f>G888</f>
        <v>8.36</v>
      </c>
      <c r="H892" s="144">
        <f>H888</f>
        <v>12.151999999999999</v>
      </c>
      <c r="I892" s="144">
        <f>I888</f>
        <v>19.007999999999999</v>
      </c>
      <c r="J892" s="144">
        <f t="shared" ref="J892:BH892" si="498">J888</f>
        <v>32.64</v>
      </c>
      <c r="K892" s="144">
        <f t="shared" si="498"/>
        <v>44.16</v>
      </c>
      <c r="L892" s="144">
        <f t="shared" si="498"/>
        <v>44.16</v>
      </c>
      <c r="M892" s="144">
        <f t="shared" si="498"/>
        <v>52.8</v>
      </c>
      <c r="N892" s="144">
        <f t="shared" si="498"/>
        <v>0</v>
      </c>
      <c r="O892" s="144">
        <f t="shared" si="498"/>
        <v>0</v>
      </c>
      <c r="P892" s="144">
        <f t="shared" si="498"/>
        <v>0</v>
      </c>
      <c r="Q892" s="144">
        <f t="shared" si="498"/>
        <v>0</v>
      </c>
      <c r="R892" s="144">
        <f t="shared" si="498"/>
        <v>0</v>
      </c>
      <c r="S892" s="144">
        <f t="shared" si="498"/>
        <v>0</v>
      </c>
      <c r="T892" s="144">
        <f t="shared" si="498"/>
        <v>0</v>
      </c>
      <c r="U892" s="144">
        <f t="shared" si="498"/>
        <v>0</v>
      </c>
      <c r="V892" s="144">
        <f t="shared" si="498"/>
        <v>0</v>
      </c>
      <c r="W892" s="144">
        <f t="shared" si="498"/>
        <v>0</v>
      </c>
      <c r="X892" s="144">
        <f t="shared" si="498"/>
        <v>0</v>
      </c>
      <c r="Y892" s="144">
        <f t="shared" si="498"/>
        <v>0</v>
      </c>
      <c r="Z892" s="144">
        <f t="shared" si="498"/>
        <v>0</v>
      </c>
      <c r="AA892" s="144">
        <f t="shared" si="498"/>
        <v>0</v>
      </c>
      <c r="AB892" s="144">
        <f t="shared" si="498"/>
        <v>0</v>
      </c>
      <c r="AC892" s="144">
        <f t="shared" si="498"/>
        <v>0</v>
      </c>
      <c r="AD892" s="144">
        <f t="shared" si="498"/>
        <v>0</v>
      </c>
      <c r="AE892" s="144">
        <f t="shared" si="498"/>
        <v>0</v>
      </c>
      <c r="AF892" s="144">
        <f t="shared" si="498"/>
        <v>0</v>
      </c>
      <c r="AG892" s="144">
        <f t="shared" si="498"/>
        <v>0</v>
      </c>
      <c r="AH892" s="144">
        <f t="shared" si="498"/>
        <v>0</v>
      </c>
      <c r="AI892" s="144">
        <f t="shared" si="498"/>
        <v>0</v>
      </c>
      <c r="AJ892" s="144">
        <f t="shared" si="498"/>
        <v>0</v>
      </c>
      <c r="AK892" s="144">
        <f t="shared" si="498"/>
        <v>0</v>
      </c>
      <c r="AL892" s="144">
        <f t="shared" si="498"/>
        <v>0</v>
      </c>
      <c r="AM892" s="144">
        <f t="shared" si="498"/>
        <v>0</v>
      </c>
      <c r="AN892" s="144">
        <f t="shared" si="498"/>
        <v>0</v>
      </c>
      <c r="AO892" s="144">
        <f t="shared" si="498"/>
        <v>0</v>
      </c>
      <c r="AP892" s="144">
        <f t="shared" si="498"/>
        <v>0</v>
      </c>
      <c r="AQ892" s="144">
        <f t="shared" si="498"/>
        <v>0</v>
      </c>
      <c r="AR892" s="144">
        <f t="shared" si="498"/>
        <v>0</v>
      </c>
      <c r="AS892" s="144">
        <f t="shared" si="498"/>
        <v>0</v>
      </c>
      <c r="AT892" s="144">
        <f t="shared" si="498"/>
        <v>0</v>
      </c>
      <c r="AU892" s="144">
        <f t="shared" si="498"/>
        <v>0</v>
      </c>
      <c r="AV892" s="144">
        <f t="shared" si="498"/>
        <v>0</v>
      </c>
      <c r="AW892" s="144">
        <f t="shared" si="498"/>
        <v>0</v>
      </c>
      <c r="AX892" s="144">
        <f t="shared" si="498"/>
        <v>0</v>
      </c>
      <c r="AY892" s="144">
        <f t="shared" si="498"/>
        <v>0</v>
      </c>
      <c r="AZ892" s="144">
        <f t="shared" si="498"/>
        <v>0</v>
      </c>
      <c r="BA892" s="144">
        <f t="shared" si="498"/>
        <v>0</v>
      </c>
      <c r="BB892" s="144">
        <f t="shared" si="498"/>
        <v>0</v>
      </c>
      <c r="BC892" s="144">
        <f t="shared" si="498"/>
        <v>0</v>
      </c>
      <c r="BD892" s="144">
        <f t="shared" si="498"/>
        <v>0</v>
      </c>
      <c r="BE892" s="144">
        <f t="shared" si="498"/>
        <v>0</v>
      </c>
      <c r="BF892" s="144">
        <f t="shared" si="498"/>
        <v>0</v>
      </c>
      <c r="BG892" s="144">
        <f t="shared" si="498"/>
        <v>0</v>
      </c>
      <c r="BH892" s="144">
        <f t="shared" si="498"/>
        <v>0</v>
      </c>
      <c r="BI892" s="144"/>
    </row>
    <row r="893" spans="1:61" x14ac:dyDescent="0.25">
      <c r="A893" s="198" t="s">
        <v>113</v>
      </c>
      <c r="B893" s="198"/>
      <c r="C893" s="147">
        <f>C72</f>
        <v>0.13200000000000001</v>
      </c>
      <c r="D893" s="144">
        <f>SUM(G893:BH893)</f>
        <v>-213.27999999999997</v>
      </c>
      <c r="G893" s="144">
        <f>MAX(-SUM($F888:G888)*$C893,-SUM($F888:G888)-SUM($E893:F893))</f>
        <v>-1.1035200000000001</v>
      </c>
      <c r="H893" s="144">
        <f>MAX(-SUM($F888:H888)*$C893,-SUM($F888:H888)-SUM($E893:G893))</f>
        <v>-2.7075840000000002</v>
      </c>
      <c r="I893" s="144">
        <f>MAX(-SUM($F888:I888)*$C893,-SUM($F888:I888)-SUM($E893:H893))</f>
        <v>-5.2166399999999999</v>
      </c>
      <c r="J893" s="144">
        <f>MAX(-SUM($F888:J888)*$C893,-SUM($F888:J888)-SUM($E893:I893))</f>
        <v>-9.5251199999999994</v>
      </c>
      <c r="K893" s="144">
        <f>MAX(-SUM($F888:K888)*$C893,-SUM($F888:K888)-SUM($E893:J893))</f>
        <v>-15.354239999999999</v>
      </c>
      <c r="L893" s="144">
        <f>MAX(-SUM($F888:L888)*$C893,-SUM($F888:L888)-SUM($E893:K893))</f>
        <v>-21.18336</v>
      </c>
      <c r="M893" s="144">
        <f>MAX(-SUM($F888:M888)*$C893,-SUM($F888:M888)-SUM($E893:L893))</f>
        <v>-28.152959999999997</v>
      </c>
      <c r="N893" s="144">
        <f>MAX(-SUM($F888:N888)*$C893,-SUM($F888:N888)-SUM($E893:M893))</f>
        <v>-28.152959999999997</v>
      </c>
      <c r="O893" s="144">
        <f>MAX(-SUM($F888:O888)*$C893,-SUM($F888:O888)-SUM($E893:N893))</f>
        <v>-28.152959999999997</v>
      </c>
      <c r="P893" s="144">
        <f>MAX(-SUM($F888:P888)*$C893,-SUM($F888:P888)-SUM($E893:O893))</f>
        <v>-28.152959999999997</v>
      </c>
      <c r="Q893" s="144">
        <f>MAX(-SUM($F888:Q888)*$C893,-SUM($F888:Q888)-SUM($E893:P893))</f>
        <v>-28.152959999999997</v>
      </c>
      <c r="R893" s="144">
        <f>MAX(-SUM($F888:R888)*$C893,-SUM($F888:R888)-SUM($E893:Q893))</f>
        <v>-17.424735999999967</v>
      </c>
      <c r="S893" s="144">
        <f>MAX(-SUM($F888:S888)*$C893,-SUM($F888:S888)-SUM($E893:R893))</f>
        <v>0</v>
      </c>
      <c r="T893" s="144">
        <f>MAX(-SUM($F888:T888)*$C893,-SUM($F888:T888)-SUM($E893:S893))</f>
        <v>0</v>
      </c>
      <c r="U893" s="144">
        <f>MAX(-SUM($F888:U888)*$C893,-SUM($F888:U888)-SUM($E893:T893))</f>
        <v>0</v>
      </c>
      <c r="V893" s="144">
        <f>MAX(-SUM($F888:V888)*$C893,-SUM($F888:V888)-SUM($E893:U893))</f>
        <v>0</v>
      </c>
      <c r="W893" s="144">
        <f>MAX(-SUM($F888:W888)*$C893,-SUM($F888:W888)-SUM($E893:V893))</f>
        <v>0</v>
      </c>
      <c r="X893" s="144">
        <f>MAX(-SUM($F888:X888)*$C893,-SUM($F888:X888)-SUM($E893:W893))</f>
        <v>0</v>
      </c>
      <c r="Y893" s="144">
        <f>MAX(-SUM($F888:Y888)*$C893,-SUM($F888:Y888)-SUM($E893:X893))</f>
        <v>0</v>
      </c>
      <c r="Z893" s="144">
        <f>MAX(-SUM($F888:Z888)*$C893,-SUM($F888:Z888)-SUM($E893:Y893))</f>
        <v>0</v>
      </c>
      <c r="AA893" s="144">
        <f>MAX(-SUM($F888:AA888)*$C893,-SUM($F888:AA888)-SUM($E893:Z893))</f>
        <v>0</v>
      </c>
      <c r="AB893" s="144">
        <f>MAX(-SUM($F888:AB888)*$C893,-SUM($F888:AB888)-SUM($E893:AA893))</f>
        <v>0</v>
      </c>
      <c r="AC893" s="144">
        <f>MAX(-SUM($F888:AC888)*$C893,-SUM($F888:AC888)-SUM($E893:AB893))</f>
        <v>0</v>
      </c>
      <c r="AD893" s="144">
        <f>MAX(-SUM($F888:AD888)*$C893,-SUM($F888:AD888)-SUM($E893:AC893))</f>
        <v>0</v>
      </c>
      <c r="AE893" s="144">
        <f>MAX(-SUM($F888:AE888)*$C893,-SUM($F888:AE888)-SUM($E893:AD893))</f>
        <v>0</v>
      </c>
      <c r="AF893" s="144">
        <f>MAX(-SUM($F888:AF888)*$C893,-SUM($F888:AF888)-SUM($E893:AE893))</f>
        <v>0</v>
      </c>
      <c r="AG893" s="144">
        <f>MAX(-SUM($F888:AG888)*$C893,-SUM($F888:AG888)-SUM($E893:AF893))</f>
        <v>0</v>
      </c>
      <c r="AH893" s="144">
        <f>MAX(-SUM($F888:AH888)*$C893,-SUM($F888:AH888)-SUM($E893:AG893))</f>
        <v>0</v>
      </c>
      <c r="AI893" s="144">
        <f>MAX(-SUM($F888:AI888)*$C893,-SUM($F888:AI888)-SUM($E893:AH893))</f>
        <v>0</v>
      </c>
      <c r="AJ893" s="144">
        <f>MAX(-SUM($F888:AJ888)*$C893,-SUM($F888:AJ888)-SUM($E893:AI893))</f>
        <v>0</v>
      </c>
      <c r="AK893" s="144">
        <f>MAX(-SUM($F888:AK888)*$C893,-SUM($F888:AK888)-SUM($E893:AJ893))</f>
        <v>0</v>
      </c>
      <c r="AL893" s="144">
        <f>MAX(-SUM($F888:AL888)*$C893,-SUM($F888:AL888)-SUM($E893:AK893))</f>
        <v>0</v>
      </c>
      <c r="AM893" s="144">
        <f>MAX(-SUM($F888:AM888)*$C893,-SUM($F888:AM888)-SUM($E893:AL893))</f>
        <v>0</v>
      </c>
      <c r="AN893" s="144">
        <f>MAX(-SUM($F888:AN888)*$C893,-SUM($F888:AN888)-SUM($E893:AM893))</f>
        <v>0</v>
      </c>
      <c r="AO893" s="144">
        <f>MAX(-SUM($F888:AO888)*$C893,-SUM($F888:AO888)-SUM($E893:AN893))</f>
        <v>0</v>
      </c>
      <c r="AP893" s="144">
        <f>MAX(-SUM($F888:AP888)*$C893,-SUM($F888:AP888)-SUM($E893:AO893))</f>
        <v>0</v>
      </c>
      <c r="AQ893" s="144">
        <f>MAX(-SUM($F888:AQ888)*$C893,-SUM($F888:AQ888)-SUM($E893:AP893))</f>
        <v>0</v>
      </c>
      <c r="AR893" s="144">
        <f>MAX(-SUM($F888:AR888)*$C893,-SUM($F888:AR888)-SUM($E893:AQ893))</f>
        <v>0</v>
      </c>
      <c r="AS893" s="144">
        <f>MAX(-SUM($F888:AS888)*$C893,-SUM($F888:AS888)-SUM($E893:AR893))</f>
        <v>0</v>
      </c>
      <c r="AT893" s="144">
        <f>MAX(-SUM($F888:AT888)*$C893,-SUM($F888:AT888)-SUM($E893:AS893))</f>
        <v>0</v>
      </c>
      <c r="AU893" s="144">
        <f>MAX(-SUM($F888:AU888)*$C893,-SUM($F888:AU888)-SUM($E893:AT893))</f>
        <v>0</v>
      </c>
      <c r="AV893" s="144">
        <f>MAX(-SUM($F888:AV888)*$C893,-SUM($F888:AV888)-SUM($E893:AU893))</f>
        <v>0</v>
      </c>
      <c r="AW893" s="144">
        <f>MAX(-SUM($F888:AW888)*$C893,-SUM($F888:AW888)-SUM($E893:AV893))</f>
        <v>0</v>
      </c>
      <c r="AX893" s="144">
        <f>MAX(-SUM($F888:AX888)*$C893,-SUM($F888:AX888)-SUM($E893:AW893))</f>
        <v>0</v>
      </c>
      <c r="AY893" s="144">
        <f>MAX(-SUM($F888:AY888)*$C893,-SUM($F888:AY888)-SUM($E893:AX893))</f>
        <v>0</v>
      </c>
      <c r="AZ893" s="144">
        <f>MAX(-SUM($F888:AZ888)*$C893,-SUM($F888:AZ888)-SUM($E893:AY893))</f>
        <v>0</v>
      </c>
      <c r="BA893" s="144">
        <f>MAX(-SUM($F888:BA888)*$C893,-SUM($F888:BA888)-SUM($E893:AZ893))</f>
        <v>0</v>
      </c>
      <c r="BB893" s="144">
        <f>MAX(-SUM($F888:BB888)*$C893,-SUM($F888:BB888)-SUM($E893:BA893))</f>
        <v>0</v>
      </c>
      <c r="BC893" s="144">
        <f>MAX(-SUM($F888:BC888)*$C893,-SUM($F888:BC888)-SUM($E893:BB893))</f>
        <v>0</v>
      </c>
      <c r="BD893" s="144">
        <f>MAX(-SUM($F888:BD888)*$C893,-SUM($F888:BD888)-SUM($E893:BC893))</f>
        <v>0</v>
      </c>
      <c r="BE893" s="144">
        <f>MAX(-SUM($F888:BE888)*$C893,-SUM($F888:BE888)-SUM($E893:BD893))</f>
        <v>0</v>
      </c>
      <c r="BF893" s="144">
        <f>MAX(-SUM($F888:BF888)*$C893,-SUM($F888:BF888)-SUM($E893:BE893))</f>
        <v>0</v>
      </c>
      <c r="BG893" s="144">
        <f>MAX(-SUM($F888:BG888)*$C893,-SUM($F888:BG888)-SUM($E893:BF893))</f>
        <v>0</v>
      </c>
      <c r="BH893" s="144">
        <f>MAX(-SUM($F888:BH888)*$C893,-SUM($F888:BH888)-SUM($E893:BG893))</f>
        <v>0</v>
      </c>
      <c r="BI893" s="144"/>
    </row>
    <row r="894" spans="1:61" x14ac:dyDescent="0.25">
      <c r="A894" s="199" t="s">
        <v>114</v>
      </c>
      <c r="B894" s="199"/>
      <c r="D894" s="92">
        <f>SUM(D891:D893)</f>
        <v>0</v>
      </c>
      <c r="G894" s="92">
        <f>SUM(G891:G893)</f>
        <v>7.2564799999999998</v>
      </c>
      <c r="H894" s="92">
        <f>SUM(H891:H893)</f>
        <v>16.700895999999997</v>
      </c>
      <c r="I894" s="92">
        <f>SUM(I891:I893)</f>
        <v>30.492255999999998</v>
      </c>
      <c r="J894" s="92">
        <f t="shared" ref="J894:BH894" si="499">SUM(J891:J893)</f>
        <v>53.607135999999997</v>
      </c>
      <c r="K894" s="92">
        <f t="shared" si="499"/>
        <v>82.412895999999989</v>
      </c>
      <c r="L894" s="92">
        <f t="shared" si="499"/>
        <v>105.38953599999999</v>
      </c>
      <c r="M894" s="92">
        <f t="shared" si="499"/>
        <v>130.03657599999997</v>
      </c>
      <c r="N894" s="92">
        <f t="shared" si="499"/>
        <v>101.88361599999998</v>
      </c>
      <c r="O894" s="92">
        <f t="shared" si="499"/>
        <v>73.730655999999982</v>
      </c>
      <c r="P894" s="92">
        <f t="shared" si="499"/>
        <v>45.577695999999989</v>
      </c>
      <c r="Q894" s="92">
        <f t="shared" si="499"/>
        <v>17.424735999999992</v>
      </c>
      <c r="R894" s="92">
        <f t="shared" si="499"/>
        <v>0</v>
      </c>
      <c r="S894" s="92">
        <f t="shared" si="499"/>
        <v>0</v>
      </c>
      <c r="T894" s="92">
        <f t="shared" si="499"/>
        <v>0</v>
      </c>
      <c r="U894" s="92">
        <f t="shared" si="499"/>
        <v>0</v>
      </c>
      <c r="V894" s="92">
        <f t="shared" si="499"/>
        <v>0</v>
      </c>
      <c r="W894" s="92">
        <f t="shared" si="499"/>
        <v>0</v>
      </c>
      <c r="X894" s="92">
        <f t="shared" si="499"/>
        <v>0</v>
      </c>
      <c r="Y894" s="92">
        <f t="shared" si="499"/>
        <v>0</v>
      </c>
      <c r="Z894" s="92">
        <f t="shared" si="499"/>
        <v>0</v>
      </c>
      <c r="AA894" s="92">
        <f t="shared" si="499"/>
        <v>0</v>
      </c>
      <c r="AB894" s="92">
        <f t="shared" si="499"/>
        <v>0</v>
      </c>
      <c r="AC894" s="92">
        <f t="shared" si="499"/>
        <v>0</v>
      </c>
      <c r="AD894" s="92">
        <f t="shared" si="499"/>
        <v>0</v>
      </c>
      <c r="AE894" s="92">
        <f t="shared" si="499"/>
        <v>0</v>
      </c>
      <c r="AF894" s="92">
        <f t="shared" si="499"/>
        <v>0</v>
      </c>
      <c r="AG894" s="92">
        <f t="shared" si="499"/>
        <v>0</v>
      </c>
      <c r="AH894" s="92">
        <f t="shared" si="499"/>
        <v>0</v>
      </c>
      <c r="AI894" s="92">
        <f t="shared" si="499"/>
        <v>0</v>
      </c>
      <c r="AJ894" s="92">
        <f t="shared" si="499"/>
        <v>0</v>
      </c>
      <c r="AK894" s="92">
        <f t="shared" si="499"/>
        <v>0</v>
      </c>
      <c r="AL894" s="92">
        <f t="shared" si="499"/>
        <v>0</v>
      </c>
      <c r="AM894" s="92">
        <f t="shared" si="499"/>
        <v>0</v>
      </c>
      <c r="AN894" s="92">
        <f t="shared" si="499"/>
        <v>0</v>
      </c>
      <c r="AO894" s="92">
        <f t="shared" si="499"/>
        <v>0</v>
      </c>
      <c r="AP894" s="92">
        <f t="shared" si="499"/>
        <v>0</v>
      </c>
      <c r="AQ894" s="92">
        <f t="shared" si="499"/>
        <v>0</v>
      </c>
      <c r="AR894" s="92">
        <f t="shared" si="499"/>
        <v>0</v>
      </c>
      <c r="AS894" s="92">
        <f t="shared" si="499"/>
        <v>0</v>
      </c>
      <c r="AT894" s="92">
        <f t="shared" si="499"/>
        <v>0</v>
      </c>
      <c r="AU894" s="92">
        <f t="shared" si="499"/>
        <v>0</v>
      </c>
      <c r="AV894" s="92">
        <f t="shared" si="499"/>
        <v>0</v>
      </c>
      <c r="AW894" s="92">
        <f t="shared" si="499"/>
        <v>0</v>
      </c>
      <c r="AX894" s="92">
        <f t="shared" si="499"/>
        <v>0</v>
      </c>
      <c r="AY894" s="92">
        <f t="shared" si="499"/>
        <v>0</v>
      </c>
      <c r="AZ894" s="92">
        <f t="shared" si="499"/>
        <v>0</v>
      </c>
      <c r="BA894" s="92">
        <f t="shared" si="499"/>
        <v>0</v>
      </c>
      <c r="BB894" s="92">
        <f t="shared" si="499"/>
        <v>0</v>
      </c>
      <c r="BC894" s="92">
        <f t="shared" si="499"/>
        <v>0</v>
      </c>
      <c r="BD894" s="92">
        <f t="shared" si="499"/>
        <v>0</v>
      </c>
      <c r="BE894" s="92">
        <f t="shared" si="499"/>
        <v>0</v>
      </c>
      <c r="BF894" s="92">
        <f t="shared" si="499"/>
        <v>0</v>
      </c>
      <c r="BG894" s="92">
        <f t="shared" si="499"/>
        <v>0</v>
      </c>
      <c r="BH894" s="92">
        <f t="shared" si="499"/>
        <v>0</v>
      </c>
    </row>
    <row r="895" spans="1:61" x14ac:dyDescent="0.25">
      <c r="A895" s="197"/>
      <c r="B895" s="197"/>
    </row>
    <row r="896" spans="1:61" x14ac:dyDescent="0.25">
      <c r="A896" s="197" t="s">
        <v>115</v>
      </c>
      <c r="B896" s="197"/>
      <c r="G896" s="83">
        <f>G894</f>
        <v>7.2564799999999998</v>
      </c>
      <c r="H896" s="83">
        <f>H894</f>
        <v>16.700895999999997</v>
      </c>
      <c r="I896" s="83">
        <f>I894</f>
        <v>30.492255999999998</v>
      </c>
      <c r="J896" s="83">
        <f>J894</f>
        <v>53.607135999999997</v>
      </c>
      <c r="K896" s="83">
        <f t="shared" ref="K896:BH896" si="500">K894</f>
        <v>82.412895999999989</v>
      </c>
      <c r="L896" s="83">
        <f t="shared" si="500"/>
        <v>105.38953599999999</v>
      </c>
      <c r="M896" s="83">
        <f t="shared" si="500"/>
        <v>130.03657599999997</v>
      </c>
      <c r="N896" s="83">
        <f t="shared" si="500"/>
        <v>101.88361599999998</v>
      </c>
      <c r="O896" s="83">
        <f t="shared" si="500"/>
        <v>73.730655999999982</v>
      </c>
      <c r="P896" s="83">
        <f t="shared" si="500"/>
        <v>45.577695999999989</v>
      </c>
      <c r="Q896" s="83">
        <f t="shared" si="500"/>
        <v>17.424735999999992</v>
      </c>
      <c r="R896" s="83">
        <f t="shared" si="500"/>
        <v>0</v>
      </c>
      <c r="S896" s="83">
        <f t="shared" si="500"/>
        <v>0</v>
      </c>
      <c r="T896" s="83">
        <f t="shared" si="500"/>
        <v>0</v>
      </c>
      <c r="U896" s="83">
        <f t="shared" si="500"/>
        <v>0</v>
      </c>
      <c r="V896" s="83">
        <f t="shared" si="500"/>
        <v>0</v>
      </c>
      <c r="W896" s="83">
        <f t="shared" si="500"/>
        <v>0</v>
      </c>
      <c r="X896" s="83">
        <f t="shared" si="500"/>
        <v>0</v>
      </c>
      <c r="Y896" s="83">
        <f t="shared" si="500"/>
        <v>0</v>
      </c>
      <c r="Z896" s="83">
        <f t="shared" si="500"/>
        <v>0</v>
      </c>
      <c r="AA896" s="83">
        <f t="shared" si="500"/>
        <v>0</v>
      </c>
      <c r="AB896" s="83">
        <f t="shared" si="500"/>
        <v>0</v>
      </c>
      <c r="AC896" s="83">
        <f t="shared" si="500"/>
        <v>0</v>
      </c>
      <c r="AD896" s="83">
        <f t="shared" si="500"/>
        <v>0</v>
      </c>
      <c r="AE896" s="83">
        <f t="shared" si="500"/>
        <v>0</v>
      </c>
      <c r="AF896" s="83">
        <f t="shared" si="500"/>
        <v>0</v>
      </c>
      <c r="AG896" s="83">
        <f t="shared" si="500"/>
        <v>0</v>
      </c>
      <c r="AH896" s="83">
        <f t="shared" si="500"/>
        <v>0</v>
      </c>
      <c r="AI896" s="83">
        <f t="shared" si="500"/>
        <v>0</v>
      </c>
      <c r="AJ896" s="83">
        <f t="shared" si="500"/>
        <v>0</v>
      </c>
      <c r="AK896" s="83">
        <f t="shared" si="500"/>
        <v>0</v>
      </c>
      <c r="AL896" s="83">
        <f t="shared" si="500"/>
        <v>0</v>
      </c>
      <c r="AM896" s="83">
        <f t="shared" si="500"/>
        <v>0</v>
      </c>
      <c r="AN896" s="83">
        <f t="shared" si="500"/>
        <v>0</v>
      </c>
      <c r="AO896" s="83">
        <f t="shared" si="500"/>
        <v>0</v>
      </c>
      <c r="AP896" s="83">
        <f t="shared" si="500"/>
        <v>0</v>
      </c>
      <c r="AQ896" s="83">
        <f t="shared" si="500"/>
        <v>0</v>
      </c>
      <c r="AR896" s="83">
        <f t="shared" si="500"/>
        <v>0</v>
      </c>
      <c r="AS896" s="83">
        <f t="shared" si="500"/>
        <v>0</v>
      </c>
      <c r="AT896" s="83">
        <f t="shared" si="500"/>
        <v>0</v>
      </c>
      <c r="AU896" s="83">
        <f t="shared" si="500"/>
        <v>0</v>
      </c>
      <c r="AV896" s="83">
        <f t="shared" si="500"/>
        <v>0</v>
      </c>
      <c r="AW896" s="83">
        <f t="shared" si="500"/>
        <v>0</v>
      </c>
      <c r="AX896" s="83">
        <f t="shared" si="500"/>
        <v>0</v>
      </c>
      <c r="AY896" s="83">
        <f t="shared" si="500"/>
        <v>0</v>
      </c>
      <c r="AZ896" s="83">
        <f t="shared" si="500"/>
        <v>0</v>
      </c>
      <c r="BA896" s="83">
        <f t="shared" si="500"/>
        <v>0</v>
      </c>
      <c r="BB896" s="83">
        <f t="shared" si="500"/>
        <v>0</v>
      </c>
      <c r="BC896" s="83">
        <f t="shared" si="500"/>
        <v>0</v>
      </c>
      <c r="BD896" s="83">
        <f t="shared" si="500"/>
        <v>0</v>
      </c>
      <c r="BE896" s="83">
        <f t="shared" si="500"/>
        <v>0</v>
      </c>
      <c r="BF896" s="83">
        <f t="shared" si="500"/>
        <v>0</v>
      </c>
      <c r="BG896" s="83">
        <f t="shared" si="500"/>
        <v>0</v>
      </c>
      <c r="BH896" s="83">
        <f t="shared" si="500"/>
        <v>0</v>
      </c>
    </row>
    <row r="897" spans="1:61" x14ac:dyDescent="0.25">
      <c r="A897" s="200" t="s">
        <v>133</v>
      </c>
      <c r="B897" s="200"/>
      <c r="C897" s="61">
        <f>$C$97</f>
        <v>2</v>
      </c>
      <c r="D897" s="201"/>
      <c r="G897" s="83">
        <f t="shared" ref="G897:BH897" ca="1" si="501">SUM(OFFSET(G896,0,0,1,-MIN($C897,G$91+1)))/$C897</f>
        <v>3.6282399999999999</v>
      </c>
      <c r="H897" s="83">
        <f t="shared" ca="1" si="501"/>
        <v>11.978687999999998</v>
      </c>
      <c r="I897" s="83">
        <f t="shared" ca="1" si="501"/>
        <v>23.596575999999999</v>
      </c>
      <c r="J897" s="83">
        <f t="shared" ca="1" si="501"/>
        <v>42.049695999999997</v>
      </c>
      <c r="K897" s="83">
        <f t="shared" ca="1" si="501"/>
        <v>68.010015999999993</v>
      </c>
      <c r="L897" s="83">
        <f t="shared" ca="1" si="501"/>
        <v>93.901215999999991</v>
      </c>
      <c r="M897" s="83">
        <f t="shared" ca="1" si="501"/>
        <v>117.71305599999998</v>
      </c>
      <c r="N897" s="83">
        <f t="shared" ca="1" si="501"/>
        <v>115.96009599999996</v>
      </c>
      <c r="O897" s="83">
        <f t="shared" ca="1" si="501"/>
        <v>87.807135999999986</v>
      </c>
      <c r="P897" s="83">
        <f t="shared" ca="1" si="501"/>
        <v>59.654175999999985</v>
      </c>
      <c r="Q897" s="83">
        <f t="shared" ca="1" si="501"/>
        <v>31.501215999999992</v>
      </c>
      <c r="R897" s="83">
        <f t="shared" ca="1" si="501"/>
        <v>8.7123679999999961</v>
      </c>
      <c r="S897" s="83">
        <f t="shared" ca="1" si="501"/>
        <v>0</v>
      </c>
      <c r="T897" s="83">
        <f t="shared" ca="1" si="501"/>
        <v>0</v>
      </c>
      <c r="U897" s="83">
        <f t="shared" ca="1" si="501"/>
        <v>0</v>
      </c>
      <c r="V897" s="83">
        <f t="shared" ca="1" si="501"/>
        <v>0</v>
      </c>
      <c r="W897" s="83">
        <f t="shared" ca="1" si="501"/>
        <v>0</v>
      </c>
      <c r="X897" s="83">
        <f t="shared" ca="1" si="501"/>
        <v>0</v>
      </c>
      <c r="Y897" s="83">
        <f t="shared" ca="1" si="501"/>
        <v>0</v>
      </c>
      <c r="Z897" s="83">
        <f t="shared" ca="1" si="501"/>
        <v>0</v>
      </c>
      <c r="AA897" s="83">
        <f t="shared" ca="1" si="501"/>
        <v>0</v>
      </c>
      <c r="AB897" s="83">
        <f t="shared" ca="1" si="501"/>
        <v>0</v>
      </c>
      <c r="AC897" s="83">
        <f t="shared" ca="1" si="501"/>
        <v>0</v>
      </c>
      <c r="AD897" s="83">
        <f t="shared" ca="1" si="501"/>
        <v>0</v>
      </c>
      <c r="AE897" s="83">
        <f t="shared" ca="1" si="501"/>
        <v>0</v>
      </c>
      <c r="AF897" s="83">
        <f t="shared" ca="1" si="501"/>
        <v>0</v>
      </c>
      <c r="AG897" s="83">
        <f t="shared" ca="1" si="501"/>
        <v>0</v>
      </c>
      <c r="AH897" s="83">
        <f t="shared" ca="1" si="501"/>
        <v>0</v>
      </c>
      <c r="AI897" s="83">
        <f t="shared" ca="1" si="501"/>
        <v>0</v>
      </c>
      <c r="AJ897" s="83">
        <f t="shared" ca="1" si="501"/>
        <v>0</v>
      </c>
      <c r="AK897" s="83">
        <f t="shared" ca="1" si="501"/>
        <v>0</v>
      </c>
      <c r="AL897" s="83">
        <f t="shared" ca="1" si="501"/>
        <v>0</v>
      </c>
      <c r="AM897" s="83">
        <f t="shared" ca="1" si="501"/>
        <v>0</v>
      </c>
      <c r="AN897" s="83">
        <f t="shared" ca="1" si="501"/>
        <v>0</v>
      </c>
      <c r="AO897" s="83">
        <f t="shared" ca="1" si="501"/>
        <v>0</v>
      </c>
      <c r="AP897" s="83">
        <f t="shared" ca="1" si="501"/>
        <v>0</v>
      </c>
      <c r="AQ897" s="83">
        <f t="shared" ca="1" si="501"/>
        <v>0</v>
      </c>
      <c r="AR897" s="83">
        <f t="shared" ca="1" si="501"/>
        <v>0</v>
      </c>
      <c r="AS897" s="83">
        <f t="shared" ca="1" si="501"/>
        <v>0</v>
      </c>
      <c r="AT897" s="83">
        <f t="shared" ca="1" si="501"/>
        <v>0</v>
      </c>
      <c r="AU897" s="83">
        <f t="shared" ca="1" si="501"/>
        <v>0</v>
      </c>
      <c r="AV897" s="83">
        <f t="shared" ca="1" si="501"/>
        <v>0</v>
      </c>
      <c r="AW897" s="83">
        <f t="shared" ca="1" si="501"/>
        <v>0</v>
      </c>
      <c r="AX897" s="83">
        <f t="shared" ca="1" si="501"/>
        <v>0</v>
      </c>
      <c r="AY897" s="83">
        <f t="shared" ca="1" si="501"/>
        <v>0</v>
      </c>
      <c r="AZ897" s="83">
        <f t="shared" ca="1" si="501"/>
        <v>0</v>
      </c>
      <c r="BA897" s="83">
        <f t="shared" ca="1" si="501"/>
        <v>0</v>
      </c>
      <c r="BB897" s="83">
        <f t="shared" ca="1" si="501"/>
        <v>0</v>
      </c>
      <c r="BC897" s="83">
        <f t="shared" ca="1" si="501"/>
        <v>0</v>
      </c>
      <c r="BD897" s="83">
        <f t="shared" ca="1" si="501"/>
        <v>0</v>
      </c>
      <c r="BE897" s="83">
        <f t="shared" ca="1" si="501"/>
        <v>0</v>
      </c>
      <c r="BF897" s="83">
        <f t="shared" ca="1" si="501"/>
        <v>0</v>
      </c>
      <c r="BG897" s="83">
        <f t="shared" ca="1" si="501"/>
        <v>0</v>
      </c>
      <c r="BH897" s="83">
        <f t="shared" ca="1" si="501"/>
        <v>0</v>
      </c>
    </row>
    <row r="898" spans="1:61" x14ac:dyDescent="0.25">
      <c r="A898" s="200" t="s">
        <v>140</v>
      </c>
      <c r="B898" s="200"/>
      <c r="C898" s="147">
        <f>$C$98</f>
        <v>0.46</v>
      </c>
      <c r="D898" s="190"/>
      <c r="G898" s="83">
        <f t="shared" ref="G898:BG899" ca="1" si="502">G897*$C898</f>
        <v>1.6689904</v>
      </c>
      <c r="H898" s="83">
        <f t="shared" ca="1" si="502"/>
        <v>5.5101964799999994</v>
      </c>
      <c r="I898" s="83">
        <f t="shared" ca="1" si="502"/>
        <v>10.854424959999999</v>
      </c>
      <c r="J898" s="83">
        <f t="shared" ca="1" si="502"/>
        <v>19.342860160000001</v>
      </c>
      <c r="K898" s="83">
        <f t="shared" ca="1" si="502"/>
        <v>31.284607359999999</v>
      </c>
      <c r="L898" s="83">
        <f t="shared" ca="1" si="502"/>
        <v>43.19455936</v>
      </c>
      <c r="M898" s="83">
        <f t="shared" ca="1" si="502"/>
        <v>54.148005759999997</v>
      </c>
      <c r="N898" s="83">
        <f t="shared" ca="1" si="502"/>
        <v>53.341644159999987</v>
      </c>
      <c r="O898" s="83">
        <f t="shared" ca="1" si="502"/>
        <v>40.391282559999993</v>
      </c>
      <c r="P898" s="83">
        <f t="shared" ca="1" si="502"/>
        <v>27.440920959999996</v>
      </c>
      <c r="Q898" s="83">
        <f t="shared" ca="1" si="502"/>
        <v>14.490559359999997</v>
      </c>
      <c r="R898" s="83">
        <f t="shared" ca="1" si="502"/>
        <v>4.0076892799999984</v>
      </c>
      <c r="S898" s="83">
        <f t="shared" ca="1" si="502"/>
        <v>0</v>
      </c>
      <c r="T898" s="83">
        <f t="shared" ca="1" si="502"/>
        <v>0</v>
      </c>
      <c r="U898" s="83">
        <f t="shared" ca="1" si="502"/>
        <v>0</v>
      </c>
      <c r="V898" s="83">
        <f t="shared" ca="1" si="502"/>
        <v>0</v>
      </c>
      <c r="W898" s="83">
        <f t="shared" ca="1" si="502"/>
        <v>0</v>
      </c>
      <c r="X898" s="83">
        <f t="shared" ca="1" si="502"/>
        <v>0</v>
      </c>
      <c r="Y898" s="83">
        <f t="shared" ca="1" si="502"/>
        <v>0</v>
      </c>
      <c r="Z898" s="83">
        <f t="shared" ca="1" si="502"/>
        <v>0</v>
      </c>
      <c r="AA898" s="83">
        <f t="shared" ca="1" si="502"/>
        <v>0</v>
      </c>
      <c r="AB898" s="83">
        <f t="shared" ca="1" si="502"/>
        <v>0</v>
      </c>
      <c r="AC898" s="83">
        <f t="shared" ca="1" si="502"/>
        <v>0</v>
      </c>
      <c r="AD898" s="83">
        <f t="shared" ca="1" si="502"/>
        <v>0</v>
      </c>
      <c r="AE898" s="83">
        <f t="shared" ca="1" si="502"/>
        <v>0</v>
      </c>
      <c r="AF898" s="83">
        <f t="shared" ca="1" si="502"/>
        <v>0</v>
      </c>
      <c r="AG898" s="83">
        <f t="shared" ca="1" si="502"/>
        <v>0</v>
      </c>
      <c r="AH898" s="83">
        <f t="shared" ca="1" si="502"/>
        <v>0</v>
      </c>
      <c r="AI898" s="83">
        <f t="shared" ca="1" si="502"/>
        <v>0</v>
      </c>
      <c r="AJ898" s="83">
        <f t="shared" ca="1" si="502"/>
        <v>0</v>
      </c>
      <c r="AK898" s="83">
        <f t="shared" ca="1" si="502"/>
        <v>0</v>
      </c>
      <c r="AL898" s="83">
        <f t="shared" ca="1" si="502"/>
        <v>0</v>
      </c>
      <c r="AM898" s="83">
        <f t="shared" ca="1" si="502"/>
        <v>0</v>
      </c>
      <c r="AN898" s="83">
        <f t="shared" ca="1" si="502"/>
        <v>0</v>
      </c>
      <c r="AO898" s="83">
        <f t="shared" ca="1" si="502"/>
        <v>0</v>
      </c>
      <c r="AP898" s="83">
        <f t="shared" ca="1" si="502"/>
        <v>0</v>
      </c>
      <c r="AQ898" s="83">
        <f t="shared" ca="1" si="502"/>
        <v>0</v>
      </c>
      <c r="AR898" s="83">
        <f t="shared" ca="1" si="502"/>
        <v>0</v>
      </c>
      <c r="AS898" s="83">
        <f t="shared" ca="1" si="502"/>
        <v>0</v>
      </c>
      <c r="AT898" s="83">
        <f t="shared" ca="1" si="502"/>
        <v>0</v>
      </c>
      <c r="AU898" s="83">
        <f t="shared" ca="1" si="502"/>
        <v>0</v>
      </c>
      <c r="AV898" s="83">
        <f t="shared" ca="1" si="502"/>
        <v>0</v>
      </c>
      <c r="AW898" s="83">
        <f t="shared" ca="1" si="502"/>
        <v>0</v>
      </c>
      <c r="AX898" s="83">
        <f t="shared" ca="1" si="502"/>
        <v>0</v>
      </c>
      <c r="AY898" s="83">
        <f t="shared" ca="1" si="502"/>
        <v>0</v>
      </c>
      <c r="AZ898" s="83">
        <f t="shared" ca="1" si="502"/>
        <v>0</v>
      </c>
      <c r="BA898" s="83">
        <f t="shared" ca="1" si="502"/>
        <v>0</v>
      </c>
      <c r="BB898" s="83">
        <f t="shared" ca="1" si="502"/>
        <v>0</v>
      </c>
      <c r="BC898" s="83">
        <f t="shared" ca="1" si="502"/>
        <v>0</v>
      </c>
      <c r="BD898" s="83">
        <f t="shared" ca="1" si="502"/>
        <v>0</v>
      </c>
      <c r="BE898" s="83">
        <f t="shared" ca="1" si="502"/>
        <v>0</v>
      </c>
      <c r="BF898" s="83">
        <f t="shared" ca="1" si="502"/>
        <v>0</v>
      </c>
      <c r="BG898" s="83">
        <f t="shared" ca="1" si="502"/>
        <v>0</v>
      </c>
      <c r="BH898" s="83">
        <f ca="1">BH897*$C898</f>
        <v>0</v>
      </c>
    </row>
    <row r="899" spans="1:61" x14ac:dyDescent="0.25">
      <c r="A899" s="200" t="s">
        <v>141</v>
      </c>
      <c r="B899" s="200"/>
      <c r="C899" s="147">
        <f>$C$99</f>
        <v>0.115</v>
      </c>
      <c r="G899" s="83">
        <f t="shared" ca="1" si="502"/>
        <v>0.19193389600000002</v>
      </c>
      <c r="H899" s="83">
        <f t="shared" ca="1" si="502"/>
        <v>0.63367259519999997</v>
      </c>
      <c r="I899" s="83">
        <f t="shared" ca="1" si="502"/>
        <v>1.2482588703999999</v>
      </c>
      <c r="J899" s="83">
        <f t="shared" ca="1" si="502"/>
        <v>2.2244289184000001</v>
      </c>
      <c r="K899" s="83">
        <f t="shared" ca="1" si="502"/>
        <v>3.5977298464</v>
      </c>
      <c r="L899" s="83">
        <f t="shared" ca="1" si="502"/>
        <v>4.9673743263999999</v>
      </c>
      <c r="M899" s="83">
        <f t="shared" ca="1" si="502"/>
        <v>6.2270206624000002</v>
      </c>
      <c r="N899" s="83">
        <f t="shared" ca="1" si="502"/>
        <v>6.1342890783999984</v>
      </c>
      <c r="O899" s="83">
        <f t="shared" ca="1" si="502"/>
        <v>4.6449974943999992</v>
      </c>
      <c r="P899" s="83">
        <f t="shared" ca="1" si="502"/>
        <v>3.1557059103999996</v>
      </c>
      <c r="Q899" s="83">
        <f t="shared" ca="1" si="502"/>
        <v>1.6664143263999998</v>
      </c>
      <c r="R899" s="83">
        <f t="shared" ca="1" si="502"/>
        <v>0.46088426719999981</v>
      </c>
      <c r="S899" s="83">
        <f t="shared" ca="1" si="502"/>
        <v>0</v>
      </c>
      <c r="T899" s="83">
        <f t="shared" ca="1" si="502"/>
        <v>0</v>
      </c>
      <c r="U899" s="83">
        <f t="shared" ca="1" si="502"/>
        <v>0</v>
      </c>
      <c r="V899" s="83">
        <f t="shared" ca="1" si="502"/>
        <v>0</v>
      </c>
      <c r="W899" s="83">
        <f t="shared" ca="1" si="502"/>
        <v>0</v>
      </c>
      <c r="X899" s="83">
        <f t="shared" ca="1" si="502"/>
        <v>0</v>
      </c>
      <c r="Y899" s="83">
        <f t="shared" ca="1" si="502"/>
        <v>0</v>
      </c>
      <c r="Z899" s="83">
        <f t="shared" ca="1" si="502"/>
        <v>0</v>
      </c>
      <c r="AA899" s="83">
        <f t="shared" ca="1" si="502"/>
        <v>0</v>
      </c>
      <c r="AB899" s="83">
        <f t="shared" ca="1" si="502"/>
        <v>0</v>
      </c>
      <c r="AC899" s="83">
        <f t="shared" ca="1" si="502"/>
        <v>0</v>
      </c>
      <c r="AD899" s="83">
        <f t="shared" ca="1" si="502"/>
        <v>0</v>
      </c>
      <c r="AE899" s="83">
        <f t="shared" ca="1" si="502"/>
        <v>0</v>
      </c>
      <c r="AF899" s="83">
        <f t="shared" ca="1" si="502"/>
        <v>0</v>
      </c>
      <c r="AG899" s="83">
        <f t="shared" ca="1" si="502"/>
        <v>0</v>
      </c>
      <c r="AH899" s="83">
        <f t="shared" ca="1" si="502"/>
        <v>0</v>
      </c>
      <c r="AI899" s="83">
        <f t="shared" ca="1" si="502"/>
        <v>0</v>
      </c>
      <c r="AJ899" s="83">
        <f t="shared" ca="1" si="502"/>
        <v>0</v>
      </c>
      <c r="AK899" s="83">
        <f t="shared" ca="1" si="502"/>
        <v>0</v>
      </c>
      <c r="AL899" s="83">
        <f t="shared" ca="1" si="502"/>
        <v>0</v>
      </c>
      <c r="AM899" s="83">
        <f t="shared" ca="1" si="502"/>
        <v>0</v>
      </c>
      <c r="AN899" s="83">
        <f t="shared" ca="1" si="502"/>
        <v>0</v>
      </c>
      <c r="AO899" s="83">
        <f t="shared" ca="1" si="502"/>
        <v>0</v>
      </c>
      <c r="AP899" s="83">
        <f t="shared" ca="1" si="502"/>
        <v>0</v>
      </c>
      <c r="AQ899" s="83">
        <f t="shared" ca="1" si="502"/>
        <v>0</v>
      </c>
      <c r="AR899" s="83">
        <f t="shared" ca="1" si="502"/>
        <v>0</v>
      </c>
      <c r="AS899" s="83">
        <f t="shared" ca="1" si="502"/>
        <v>0</v>
      </c>
      <c r="AT899" s="83">
        <f t="shared" ca="1" si="502"/>
        <v>0</v>
      </c>
      <c r="AU899" s="83">
        <f t="shared" ca="1" si="502"/>
        <v>0</v>
      </c>
      <c r="AV899" s="83">
        <f t="shared" ca="1" si="502"/>
        <v>0</v>
      </c>
      <c r="AW899" s="83">
        <f t="shared" ca="1" si="502"/>
        <v>0</v>
      </c>
      <c r="AX899" s="83">
        <f t="shared" ca="1" si="502"/>
        <v>0</v>
      </c>
      <c r="AY899" s="83">
        <f t="shared" ca="1" si="502"/>
        <v>0</v>
      </c>
      <c r="AZ899" s="83">
        <f t="shared" ca="1" si="502"/>
        <v>0</v>
      </c>
      <c r="BA899" s="83">
        <f t="shared" ca="1" si="502"/>
        <v>0</v>
      </c>
      <c r="BB899" s="83">
        <f t="shared" ca="1" si="502"/>
        <v>0</v>
      </c>
      <c r="BC899" s="83">
        <f t="shared" ca="1" si="502"/>
        <v>0</v>
      </c>
      <c r="BD899" s="83">
        <f t="shared" ca="1" si="502"/>
        <v>0</v>
      </c>
      <c r="BE899" s="83">
        <f t="shared" ca="1" si="502"/>
        <v>0</v>
      </c>
      <c r="BF899" s="83">
        <f t="shared" ca="1" si="502"/>
        <v>0</v>
      </c>
      <c r="BG899" s="83">
        <f t="shared" ca="1" si="502"/>
        <v>0</v>
      </c>
      <c r="BH899" s="83">
        <f ca="1">BH898*$C899</f>
        <v>0</v>
      </c>
    </row>
    <row r="900" spans="1:61" x14ac:dyDescent="0.25">
      <c r="A900" s="197"/>
      <c r="B900" s="197"/>
    </row>
    <row r="901" spans="1:61" x14ac:dyDescent="0.25">
      <c r="A901" s="196" t="str">
        <f>A$73</f>
        <v>AMI / Smart Grid</v>
      </c>
      <c r="B901" s="196"/>
    </row>
    <row r="902" spans="1:61" x14ac:dyDescent="0.25">
      <c r="A902" s="197" t="s">
        <v>132</v>
      </c>
      <c r="B902" s="197"/>
      <c r="G902" s="171">
        <f>G$96</f>
        <v>0.95</v>
      </c>
      <c r="H902" s="171">
        <f t="shared" ref="H902:M902" si="503">H$96</f>
        <v>0.98</v>
      </c>
      <c r="I902" s="171">
        <f t="shared" si="503"/>
        <v>0.96</v>
      </c>
      <c r="J902" s="171">
        <f t="shared" si="503"/>
        <v>0.96</v>
      </c>
      <c r="K902" s="171">
        <f t="shared" si="503"/>
        <v>0.96</v>
      </c>
      <c r="L902" s="171">
        <f t="shared" si="503"/>
        <v>0.96</v>
      </c>
      <c r="M902" s="171">
        <f t="shared" si="503"/>
        <v>0.96</v>
      </c>
      <c r="N902" s="171"/>
    </row>
    <row r="903" spans="1:61" x14ac:dyDescent="0.25">
      <c r="A903" s="197" t="s">
        <v>109</v>
      </c>
      <c r="B903" s="197"/>
      <c r="D903" s="144">
        <f>SUM(G903:N903)</f>
        <v>46.861999999999995</v>
      </c>
      <c r="G903" s="144">
        <f>G$73*G902</f>
        <v>0</v>
      </c>
      <c r="H903" s="144">
        <f t="shared" ref="H903:N903" si="504">H$73*H902</f>
        <v>0.68599999999999994</v>
      </c>
      <c r="I903" s="144">
        <f t="shared" si="504"/>
        <v>6.8159999999999998</v>
      </c>
      <c r="J903" s="144">
        <f t="shared" si="504"/>
        <v>13.44</v>
      </c>
      <c r="K903" s="144">
        <f t="shared" si="504"/>
        <v>13.44</v>
      </c>
      <c r="L903" s="144">
        <f t="shared" si="504"/>
        <v>3.84</v>
      </c>
      <c r="M903" s="144">
        <f t="shared" si="504"/>
        <v>8.64</v>
      </c>
      <c r="N903" s="144">
        <f t="shared" si="504"/>
        <v>0</v>
      </c>
    </row>
    <row r="904" spans="1:61" x14ac:dyDescent="0.25">
      <c r="A904" s="197" t="s">
        <v>110</v>
      </c>
      <c r="B904" s="197"/>
      <c r="G904" s="144">
        <f t="shared" ref="G904:N904" si="505">+F904+G903</f>
        <v>0</v>
      </c>
      <c r="H904" s="144">
        <f t="shared" si="505"/>
        <v>0.68599999999999994</v>
      </c>
      <c r="I904" s="144">
        <f t="shared" si="505"/>
        <v>7.5019999999999998</v>
      </c>
      <c r="J904" s="144">
        <f t="shared" si="505"/>
        <v>20.942</v>
      </c>
      <c r="K904" s="144">
        <f t="shared" si="505"/>
        <v>34.381999999999998</v>
      </c>
      <c r="L904" s="144">
        <f t="shared" si="505"/>
        <v>38.221999999999994</v>
      </c>
      <c r="M904" s="144">
        <f t="shared" si="505"/>
        <v>46.861999999999995</v>
      </c>
      <c r="N904" s="144">
        <f t="shared" si="505"/>
        <v>46.861999999999995</v>
      </c>
    </row>
    <row r="905" spans="1:61" x14ac:dyDescent="0.25">
      <c r="A905" s="197"/>
      <c r="B905" s="197"/>
    </row>
    <row r="906" spans="1:61" x14ac:dyDescent="0.25">
      <c r="A906" s="198" t="s">
        <v>111</v>
      </c>
      <c r="B906" s="198"/>
      <c r="G906" s="144">
        <f t="shared" ref="G906:BH906" si="506">F909</f>
        <v>0</v>
      </c>
      <c r="H906" s="144">
        <f t="shared" si="506"/>
        <v>0</v>
      </c>
      <c r="I906" s="144">
        <f t="shared" si="506"/>
        <v>0.59544799999999998</v>
      </c>
      <c r="J906" s="144">
        <f t="shared" si="506"/>
        <v>6.4211840000000002</v>
      </c>
      <c r="K906" s="144">
        <f t="shared" si="506"/>
        <v>17.09684</v>
      </c>
      <c r="L906" s="144">
        <f t="shared" si="506"/>
        <v>25.998415999999999</v>
      </c>
      <c r="M906" s="144">
        <f t="shared" si="506"/>
        <v>24.793112000000001</v>
      </c>
      <c r="N906" s="144">
        <f t="shared" si="506"/>
        <v>27.247328000000003</v>
      </c>
      <c r="O906" s="144">
        <f t="shared" si="506"/>
        <v>21.061544000000005</v>
      </c>
      <c r="P906" s="144">
        <f t="shared" si="506"/>
        <v>14.875760000000005</v>
      </c>
      <c r="Q906" s="144">
        <f t="shared" si="506"/>
        <v>8.689976000000005</v>
      </c>
      <c r="R906" s="144">
        <f t="shared" si="506"/>
        <v>2.5041920000000051</v>
      </c>
      <c r="S906" s="144">
        <f t="shared" si="506"/>
        <v>0</v>
      </c>
      <c r="T906" s="144">
        <f t="shared" si="506"/>
        <v>0</v>
      </c>
      <c r="U906" s="144">
        <f t="shared" si="506"/>
        <v>0</v>
      </c>
      <c r="V906" s="144">
        <f t="shared" si="506"/>
        <v>0</v>
      </c>
      <c r="W906" s="144">
        <f t="shared" si="506"/>
        <v>0</v>
      </c>
      <c r="X906" s="144">
        <f t="shared" si="506"/>
        <v>0</v>
      </c>
      <c r="Y906" s="144">
        <f t="shared" si="506"/>
        <v>0</v>
      </c>
      <c r="Z906" s="144">
        <f t="shared" si="506"/>
        <v>0</v>
      </c>
      <c r="AA906" s="144">
        <f t="shared" si="506"/>
        <v>0</v>
      </c>
      <c r="AB906" s="144">
        <f t="shared" si="506"/>
        <v>0</v>
      </c>
      <c r="AC906" s="144">
        <f t="shared" si="506"/>
        <v>0</v>
      </c>
      <c r="AD906" s="144">
        <f t="shared" si="506"/>
        <v>0</v>
      </c>
      <c r="AE906" s="144">
        <f t="shared" si="506"/>
        <v>0</v>
      </c>
      <c r="AF906" s="144">
        <f t="shared" si="506"/>
        <v>0</v>
      </c>
      <c r="AG906" s="144">
        <f t="shared" si="506"/>
        <v>0</v>
      </c>
      <c r="AH906" s="144">
        <f t="shared" si="506"/>
        <v>0</v>
      </c>
      <c r="AI906" s="144">
        <f t="shared" si="506"/>
        <v>0</v>
      </c>
      <c r="AJ906" s="144">
        <f t="shared" si="506"/>
        <v>0</v>
      </c>
      <c r="AK906" s="144">
        <f t="shared" si="506"/>
        <v>0</v>
      </c>
      <c r="AL906" s="144">
        <f t="shared" si="506"/>
        <v>0</v>
      </c>
      <c r="AM906" s="144">
        <f t="shared" si="506"/>
        <v>0</v>
      </c>
      <c r="AN906" s="144">
        <f t="shared" si="506"/>
        <v>0</v>
      </c>
      <c r="AO906" s="144">
        <f t="shared" si="506"/>
        <v>0</v>
      </c>
      <c r="AP906" s="144">
        <f t="shared" si="506"/>
        <v>0</v>
      </c>
      <c r="AQ906" s="144">
        <f t="shared" si="506"/>
        <v>0</v>
      </c>
      <c r="AR906" s="144">
        <f t="shared" si="506"/>
        <v>0</v>
      </c>
      <c r="AS906" s="144">
        <f t="shared" si="506"/>
        <v>0</v>
      </c>
      <c r="AT906" s="144">
        <f t="shared" si="506"/>
        <v>0</v>
      </c>
      <c r="AU906" s="144">
        <f t="shared" si="506"/>
        <v>0</v>
      </c>
      <c r="AV906" s="144">
        <f t="shared" si="506"/>
        <v>0</v>
      </c>
      <c r="AW906" s="144">
        <f t="shared" si="506"/>
        <v>0</v>
      </c>
      <c r="AX906" s="144">
        <f t="shared" si="506"/>
        <v>0</v>
      </c>
      <c r="AY906" s="144">
        <f t="shared" si="506"/>
        <v>0</v>
      </c>
      <c r="AZ906" s="144">
        <f t="shared" si="506"/>
        <v>0</v>
      </c>
      <c r="BA906" s="144">
        <f t="shared" si="506"/>
        <v>0</v>
      </c>
      <c r="BB906" s="144">
        <f t="shared" si="506"/>
        <v>0</v>
      </c>
      <c r="BC906" s="144">
        <f t="shared" si="506"/>
        <v>0</v>
      </c>
      <c r="BD906" s="144">
        <f t="shared" si="506"/>
        <v>0</v>
      </c>
      <c r="BE906" s="144">
        <f t="shared" si="506"/>
        <v>0</v>
      </c>
      <c r="BF906" s="144">
        <f t="shared" si="506"/>
        <v>0</v>
      </c>
      <c r="BG906" s="144">
        <f t="shared" si="506"/>
        <v>0</v>
      </c>
      <c r="BH906" s="144">
        <f t="shared" si="506"/>
        <v>0</v>
      </c>
      <c r="BI906" s="144"/>
    </row>
    <row r="907" spans="1:61" x14ac:dyDescent="0.25">
      <c r="A907" s="198" t="s">
        <v>112</v>
      </c>
      <c r="B907" s="198"/>
      <c r="D907" s="144">
        <f>SUM(G907:N907)</f>
        <v>46.861999999999995</v>
      </c>
      <c r="E907" s="144"/>
      <c r="F907" s="144"/>
      <c r="G907" s="144">
        <f>G903</f>
        <v>0</v>
      </c>
      <c r="H907" s="144">
        <f>H903</f>
        <v>0.68599999999999994</v>
      </c>
      <c r="I907" s="144">
        <f>I903</f>
        <v>6.8159999999999998</v>
      </c>
      <c r="J907" s="144">
        <f t="shared" ref="J907:BH907" si="507">J903</f>
        <v>13.44</v>
      </c>
      <c r="K907" s="144">
        <f t="shared" si="507"/>
        <v>13.44</v>
      </c>
      <c r="L907" s="144">
        <f t="shared" si="507"/>
        <v>3.84</v>
      </c>
      <c r="M907" s="144">
        <f t="shared" si="507"/>
        <v>8.64</v>
      </c>
      <c r="N907" s="144">
        <f t="shared" si="507"/>
        <v>0</v>
      </c>
      <c r="O907" s="144">
        <f t="shared" si="507"/>
        <v>0</v>
      </c>
      <c r="P907" s="144">
        <f t="shared" si="507"/>
        <v>0</v>
      </c>
      <c r="Q907" s="144">
        <f t="shared" si="507"/>
        <v>0</v>
      </c>
      <c r="R907" s="144">
        <f t="shared" si="507"/>
        <v>0</v>
      </c>
      <c r="S907" s="144">
        <f t="shared" si="507"/>
        <v>0</v>
      </c>
      <c r="T907" s="144">
        <f t="shared" si="507"/>
        <v>0</v>
      </c>
      <c r="U907" s="144">
        <f t="shared" si="507"/>
        <v>0</v>
      </c>
      <c r="V907" s="144">
        <f t="shared" si="507"/>
        <v>0</v>
      </c>
      <c r="W907" s="144">
        <f t="shared" si="507"/>
        <v>0</v>
      </c>
      <c r="X907" s="144">
        <f t="shared" si="507"/>
        <v>0</v>
      </c>
      <c r="Y907" s="144">
        <f t="shared" si="507"/>
        <v>0</v>
      </c>
      <c r="Z907" s="144">
        <f t="shared" si="507"/>
        <v>0</v>
      </c>
      <c r="AA907" s="144">
        <f t="shared" si="507"/>
        <v>0</v>
      </c>
      <c r="AB907" s="144">
        <f t="shared" si="507"/>
        <v>0</v>
      </c>
      <c r="AC907" s="144">
        <f t="shared" si="507"/>
        <v>0</v>
      </c>
      <c r="AD907" s="144">
        <f t="shared" si="507"/>
        <v>0</v>
      </c>
      <c r="AE907" s="144">
        <f t="shared" si="507"/>
        <v>0</v>
      </c>
      <c r="AF907" s="144">
        <f t="shared" si="507"/>
        <v>0</v>
      </c>
      <c r="AG907" s="144">
        <f t="shared" si="507"/>
        <v>0</v>
      </c>
      <c r="AH907" s="144">
        <f t="shared" si="507"/>
        <v>0</v>
      </c>
      <c r="AI907" s="144">
        <f t="shared" si="507"/>
        <v>0</v>
      </c>
      <c r="AJ907" s="144">
        <f t="shared" si="507"/>
        <v>0</v>
      </c>
      <c r="AK907" s="144">
        <f t="shared" si="507"/>
        <v>0</v>
      </c>
      <c r="AL907" s="144">
        <f t="shared" si="507"/>
        <v>0</v>
      </c>
      <c r="AM907" s="144">
        <f t="shared" si="507"/>
        <v>0</v>
      </c>
      <c r="AN907" s="144">
        <f t="shared" si="507"/>
        <v>0</v>
      </c>
      <c r="AO907" s="144">
        <f t="shared" si="507"/>
        <v>0</v>
      </c>
      <c r="AP907" s="144">
        <f t="shared" si="507"/>
        <v>0</v>
      </c>
      <c r="AQ907" s="144">
        <f t="shared" si="507"/>
        <v>0</v>
      </c>
      <c r="AR907" s="144">
        <f t="shared" si="507"/>
        <v>0</v>
      </c>
      <c r="AS907" s="144">
        <f t="shared" si="507"/>
        <v>0</v>
      </c>
      <c r="AT907" s="144">
        <f t="shared" si="507"/>
        <v>0</v>
      </c>
      <c r="AU907" s="144">
        <f t="shared" si="507"/>
        <v>0</v>
      </c>
      <c r="AV907" s="144">
        <f t="shared" si="507"/>
        <v>0</v>
      </c>
      <c r="AW907" s="144">
        <f t="shared" si="507"/>
        <v>0</v>
      </c>
      <c r="AX907" s="144">
        <f t="shared" si="507"/>
        <v>0</v>
      </c>
      <c r="AY907" s="144">
        <f t="shared" si="507"/>
        <v>0</v>
      </c>
      <c r="AZ907" s="144">
        <f t="shared" si="507"/>
        <v>0</v>
      </c>
      <c r="BA907" s="144">
        <f t="shared" si="507"/>
        <v>0</v>
      </c>
      <c r="BB907" s="144">
        <f t="shared" si="507"/>
        <v>0</v>
      </c>
      <c r="BC907" s="144">
        <f t="shared" si="507"/>
        <v>0</v>
      </c>
      <c r="BD907" s="144">
        <f t="shared" si="507"/>
        <v>0</v>
      </c>
      <c r="BE907" s="144">
        <f t="shared" si="507"/>
        <v>0</v>
      </c>
      <c r="BF907" s="144">
        <f t="shared" si="507"/>
        <v>0</v>
      </c>
      <c r="BG907" s="144">
        <f t="shared" si="507"/>
        <v>0</v>
      </c>
      <c r="BH907" s="144">
        <f t="shared" si="507"/>
        <v>0</v>
      </c>
      <c r="BI907" s="144"/>
    </row>
    <row r="908" spans="1:61" x14ac:dyDescent="0.25">
      <c r="A908" s="198" t="s">
        <v>113</v>
      </c>
      <c r="B908" s="198"/>
      <c r="C908" s="147">
        <f>C73</f>
        <v>0.13200000000000001</v>
      </c>
      <c r="D908" s="144">
        <f>SUM(G908:BH908)</f>
        <v>-46.861999999999995</v>
      </c>
      <c r="G908" s="144">
        <f>MAX(-SUM($F903:G903)*$C908,-SUM($F903:G903)-SUM($E908:F908))</f>
        <v>0</v>
      </c>
      <c r="H908" s="144">
        <f>MAX(-SUM($F903:H903)*$C908,-SUM($F903:H903)-SUM($E908:G908))</f>
        <v>-9.0551999999999994E-2</v>
      </c>
      <c r="I908" s="144">
        <f>MAX(-SUM($F903:I903)*$C908,-SUM($F903:I903)-SUM($E908:H908))</f>
        <v>-0.99026400000000003</v>
      </c>
      <c r="J908" s="144">
        <f>MAX(-SUM($F903:J903)*$C908,-SUM($F903:J903)-SUM($E908:I908))</f>
        <v>-2.7643440000000004</v>
      </c>
      <c r="K908" s="144">
        <f>MAX(-SUM($F903:K903)*$C908,-SUM($F903:K903)-SUM($E908:J908))</f>
        <v>-4.538424</v>
      </c>
      <c r="L908" s="144">
        <f>MAX(-SUM($F903:L903)*$C908,-SUM($F903:L903)-SUM($E908:K908))</f>
        <v>-5.0453039999999998</v>
      </c>
      <c r="M908" s="144">
        <f>MAX(-SUM($F903:M903)*$C908,-SUM($F903:M903)-SUM($E908:L908))</f>
        <v>-6.1857839999999999</v>
      </c>
      <c r="N908" s="144">
        <f>MAX(-SUM($F903:N903)*$C908,-SUM($F903:N903)-SUM($E908:M908))</f>
        <v>-6.1857839999999999</v>
      </c>
      <c r="O908" s="144">
        <f>MAX(-SUM($F903:O903)*$C908,-SUM($F903:O903)-SUM($E908:N908))</f>
        <v>-6.1857839999999999</v>
      </c>
      <c r="P908" s="144">
        <f>MAX(-SUM($F903:P903)*$C908,-SUM($F903:P903)-SUM($E908:O908))</f>
        <v>-6.1857839999999999</v>
      </c>
      <c r="Q908" s="144">
        <f>MAX(-SUM($F903:Q903)*$C908,-SUM($F903:Q903)-SUM($E908:P908))</f>
        <v>-6.1857839999999999</v>
      </c>
      <c r="R908" s="144">
        <f>MAX(-SUM($F903:R903)*$C908,-SUM($F903:R903)-SUM($E908:Q908))</f>
        <v>-2.5041920000000033</v>
      </c>
      <c r="S908" s="144">
        <f>MAX(-SUM($F903:S903)*$C908,-SUM($F903:S903)-SUM($E908:R908))</f>
        <v>0</v>
      </c>
      <c r="T908" s="144">
        <f>MAX(-SUM($F903:T903)*$C908,-SUM($F903:T903)-SUM($E908:S908))</f>
        <v>0</v>
      </c>
      <c r="U908" s="144">
        <f>MAX(-SUM($F903:U903)*$C908,-SUM($F903:U903)-SUM($E908:T908))</f>
        <v>0</v>
      </c>
      <c r="V908" s="144">
        <f>MAX(-SUM($F903:V903)*$C908,-SUM($F903:V903)-SUM($E908:U908))</f>
        <v>0</v>
      </c>
      <c r="W908" s="144">
        <f>MAX(-SUM($F903:W903)*$C908,-SUM($F903:W903)-SUM($E908:V908))</f>
        <v>0</v>
      </c>
      <c r="X908" s="144">
        <f>MAX(-SUM($F903:X903)*$C908,-SUM($F903:X903)-SUM($E908:W908))</f>
        <v>0</v>
      </c>
      <c r="Y908" s="144">
        <f>MAX(-SUM($F903:Y903)*$C908,-SUM($F903:Y903)-SUM($E908:X908))</f>
        <v>0</v>
      </c>
      <c r="Z908" s="144">
        <f>MAX(-SUM($F903:Z903)*$C908,-SUM($F903:Z903)-SUM($E908:Y908))</f>
        <v>0</v>
      </c>
      <c r="AA908" s="144">
        <f>MAX(-SUM($F903:AA903)*$C908,-SUM($F903:AA903)-SUM($E908:Z908))</f>
        <v>0</v>
      </c>
      <c r="AB908" s="144">
        <f>MAX(-SUM($F903:AB903)*$C908,-SUM($F903:AB903)-SUM($E908:AA908))</f>
        <v>0</v>
      </c>
      <c r="AC908" s="144">
        <f>MAX(-SUM($F903:AC903)*$C908,-SUM($F903:AC903)-SUM($E908:AB908))</f>
        <v>0</v>
      </c>
      <c r="AD908" s="144">
        <f>MAX(-SUM($F903:AD903)*$C908,-SUM($F903:AD903)-SUM($E908:AC908))</f>
        <v>0</v>
      </c>
      <c r="AE908" s="144">
        <f>MAX(-SUM($F903:AE903)*$C908,-SUM($F903:AE903)-SUM($E908:AD908))</f>
        <v>0</v>
      </c>
      <c r="AF908" s="144">
        <f>MAX(-SUM($F903:AF903)*$C908,-SUM($F903:AF903)-SUM($E908:AE908))</f>
        <v>0</v>
      </c>
      <c r="AG908" s="144">
        <f>MAX(-SUM($F903:AG903)*$C908,-SUM($F903:AG903)-SUM($E908:AF908))</f>
        <v>0</v>
      </c>
      <c r="AH908" s="144">
        <f>MAX(-SUM($F903:AH903)*$C908,-SUM($F903:AH903)-SUM($E908:AG908))</f>
        <v>0</v>
      </c>
      <c r="AI908" s="144">
        <f>MAX(-SUM($F903:AI903)*$C908,-SUM($F903:AI903)-SUM($E908:AH908))</f>
        <v>0</v>
      </c>
      <c r="AJ908" s="144">
        <f>MAX(-SUM($F903:AJ903)*$C908,-SUM($F903:AJ903)-SUM($E908:AI908))</f>
        <v>0</v>
      </c>
      <c r="AK908" s="144">
        <f>MAX(-SUM($F903:AK903)*$C908,-SUM($F903:AK903)-SUM($E908:AJ908))</f>
        <v>0</v>
      </c>
      <c r="AL908" s="144">
        <f>MAX(-SUM($F903:AL903)*$C908,-SUM($F903:AL903)-SUM($E908:AK908))</f>
        <v>0</v>
      </c>
      <c r="AM908" s="144">
        <f>MAX(-SUM($F903:AM903)*$C908,-SUM($F903:AM903)-SUM($E908:AL908))</f>
        <v>0</v>
      </c>
      <c r="AN908" s="144">
        <f>MAX(-SUM($F903:AN903)*$C908,-SUM($F903:AN903)-SUM($E908:AM908))</f>
        <v>0</v>
      </c>
      <c r="AO908" s="144">
        <f>MAX(-SUM($F903:AO903)*$C908,-SUM($F903:AO903)-SUM($E908:AN908))</f>
        <v>0</v>
      </c>
      <c r="AP908" s="144">
        <f>MAX(-SUM($F903:AP903)*$C908,-SUM($F903:AP903)-SUM($E908:AO908))</f>
        <v>0</v>
      </c>
      <c r="AQ908" s="144">
        <f>MAX(-SUM($F903:AQ903)*$C908,-SUM($F903:AQ903)-SUM($E908:AP908))</f>
        <v>0</v>
      </c>
      <c r="AR908" s="144">
        <f>MAX(-SUM($F903:AR903)*$C908,-SUM($F903:AR903)-SUM($E908:AQ908))</f>
        <v>0</v>
      </c>
      <c r="AS908" s="144">
        <f>MAX(-SUM($F903:AS903)*$C908,-SUM($F903:AS903)-SUM($E908:AR908))</f>
        <v>0</v>
      </c>
      <c r="AT908" s="144">
        <f>MAX(-SUM($F903:AT903)*$C908,-SUM($F903:AT903)-SUM($E908:AS908))</f>
        <v>0</v>
      </c>
      <c r="AU908" s="144">
        <f>MAX(-SUM($F903:AU903)*$C908,-SUM($F903:AU903)-SUM($E908:AT908))</f>
        <v>0</v>
      </c>
      <c r="AV908" s="144">
        <f>MAX(-SUM($F903:AV903)*$C908,-SUM($F903:AV903)-SUM($E908:AU908))</f>
        <v>0</v>
      </c>
      <c r="AW908" s="144">
        <f>MAX(-SUM($F903:AW903)*$C908,-SUM($F903:AW903)-SUM($E908:AV908))</f>
        <v>0</v>
      </c>
      <c r="AX908" s="144">
        <f>MAX(-SUM($F903:AX903)*$C908,-SUM($F903:AX903)-SUM($E908:AW908))</f>
        <v>0</v>
      </c>
      <c r="AY908" s="144">
        <f>MAX(-SUM($F903:AY903)*$C908,-SUM($F903:AY903)-SUM($E908:AX908))</f>
        <v>0</v>
      </c>
      <c r="AZ908" s="144">
        <f>MAX(-SUM($F903:AZ903)*$C908,-SUM($F903:AZ903)-SUM($E908:AY908))</f>
        <v>0</v>
      </c>
      <c r="BA908" s="144">
        <f>MAX(-SUM($F903:BA903)*$C908,-SUM($F903:BA903)-SUM($E908:AZ908))</f>
        <v>0</v>
      </c>
      <c r="BB908" s="144">
        <f>MAX(-SUM($F903:BB903)*$C908,-SUM($F903:BB903)-SUM($E908:BA908))</f>
        <v>0</v>
      </c>
      <c r="BC908" s="144">
        <f>MAX(-SUM($F903:BC903)*$C908,-SUM($F903:BC903)-SUM($E908:BB908))</f>
        <v>0</v>
      </c>
      <c r="BD908" s="144">
        <f>MAX(-SUM($F903:BD903)*$C908,-SUM($F903:BD903)-SUM($E908:BC908))</f>
        <v>0</v>
      </c>
      <c r="BE908" s="144">
        <f>MAX(-SUM($F903:BE903)*$C908,-SUM($F903:BE903)-SUM($E908:BD908))</f>
        <v>0</v>
      </c>
      <c r="BF908" s="144">
        <f>MAX(-SUM($F903:BF903)*$C908,-SUM($F903:BF903)-SUM($E908:BE908))</f>
        <v>0</v>
      </c>
      <c r="BG908" s="144">
        <f>MAX(-SUM($F903:BG903)*$C908,-SUM($F903:BG903)-SUM($E908:BF908))</f>
        <v>0</v>
      </c>
      <c r="BH908" s="144">
        <f>MAX(-SUM($F903:BH903)*$C908,-SUM($F903:BH903)-SUM($E908:BG908))</f>
        <v>0</v>
      </c>
      <c r="BI908" s="144"/>
    </row>
    <row r="909" spans="1:61" x14ac:dyDescent="0.25">
      <c r="A909" s="199" t="s">
        <v>114</v>
      </c>
      <c r="B909" s="199"/>
      <c r="D909" s="92">
        <f>SUM(D906:D908)</f>
        <v>0</v>
      </c>
      <c r="G909" s="92">
        <f>SUM(G906:G908)</f>
        <v>0</v>
      </c>
      <c r="H909" s="92">
        <f>SUM(H906:H908)</f>
        <v>0.59544799999999998</v>
      </c>
      <c r="I909" s="92">
        <f>SUM(I906:I908)</f>
        <v>6.4211840000000002</v>
      </c>
      <c r="J909" s="92">
        <f t="shared" ref="J909:BH909" si="508">SUM(J906:J908)</f>
        <v>17.09684</v>
      </c>
      <c r="K909" s="92">
        <f t="shared" si="508"/>
        <v>25.998415999999999</v>
      </c>
      <c r="L909" s="92">
        <f t="shared" si="508"/>
        <v>24.793112000000001</v>
      </c>
      <c r="M909" s="92">
        <f t="shared" si="508"/>
        <v>27.247328000000003</v>
      </c>
      <c r="N909" s="92">
        <f t="shared" si="508"/>
        <v>21.061544000000005</v>
      </c>
      <c r="O909" s="92">
        <f t="shared" si="508"/>
        <v>14.875760000000005</v>
      </c>
      <c r="P909" s="92">
        <f t="shared" si="508"/>
        <v>8.689976000000005</v>
      </c>
      <c r="Q909" s="92">
        <f t="shared" si="508"/>
        <v>2.5041920000000051</v>
      </c>
      <c r="R909" s="92">
        <f t="shared" si="508"/>
        <v>0</v>
      </c>
      <c r="S909" s="92">
        <f t="shared" si="508"/>
        <v>0</v>
      </c>
      <c r="T909" s="92">
        <f t="shared" si="508"/>
        <v>0</v>
      </c>
      <c r="U909" s="92">
        <f t="shared" si="508"/>
        <v>0</v>
      </c>
      <c r="V909" s="92">
        <f t="shared" si="508"/>
        <v>0</v>
      </c>
      <c r="W909" s="92">
        <f t="shared" si="508"/>
        <v>0</v>
      </c>
      <c r="X909" s="92">
        <f t="shared" si="508"/>
        <v>0</v>
      </c>
      <c r="Y909" s="92">
        <f t="shared" si="508"/>
        <v>0</v>
      </c>
      <c r="Z909" s="92">
        <f t="shared" si="508"/>
        <v>0</v>
      </c>
      <c r="AA909" s="92">
        <f t="shared" si="508"/>
        <v>0</v>
      </c>
      <c r="AB909" s="92">
        <f t="shared" si="508"/>
        <v>0</v>
      </c>
      <c r="AC909" s="92">
        <f t="shared" si="508"/>
        <v>0</v>
      </c>
      <c r="AD909" s="92">
        <f t="shared" si="508"/>
        <v>0</v>
      </c>
      <c r="AE909" s="92">
        <f t="shared" si="508"/>
        <v>0</v>
      </c>
      <c r="AF909" s="92">
        <f t="shared" si="508"/>
        <v>0</v>
      </c>
      <c r="AG909" s="92">
        <f t="shared" si="508"/>
        <v>0</v>
      </c>
      <c r="AH909" s="92">
        <f t="shared" si="508"/>
        <v>0</v>
      </c>
      <c r="AI909" s="92">
        <f t="shared" si="508"/>
        <v>0</v>
      </c>
      <c r="AJ909" s="92">
        <f t="shared" si="508"/>
        <v>0</v>
      </c>
      <c r="AK909" s="92">
        <f t="shared" si="508"/>
        <v>0</v>
      </c>
      <c r="AL909" s="92">
        <f t="shared" si="508"/>
        <v>0</v>
      </c>
      <c r="AM909" s="92">
        <f t="shared" si="508"/>
        <v>0</v>
      </c>
      <c r="AN909" s="92">
        <f t="shared" si="508"/>
        <v>0</v>
      </c>
      <c r="AO909" s="92">
        <f t="shared" si="508"/>
        <v>0</v>
      </c>
      <c r="AP909" s="92">
        <f t="shared" si="508"/>
        <v>0</v>
      </c>
      <c r="AQ909" s="92">
        <f t="shared" si="508"/>
        <v>0</v>
      </c>
      <c r="AR909" s="92">
        <f t="shared" si="508"/>
        <v>0</v>
      </c>
      <c r="AS909" s="92">
        <f t="shared" si="508"/>
        <v>0</v>
      </c>
      <c r="AT909" s="92">
        <f t="shared" si="508"/>
        <v>0</v>
      </c>
      <c r="AU909" s="92">
        <f t="shared" si="508"/>
        <v>0</v>
      </c>
      <c r="AV909" s="92">
        <f t="shared" si="508"/>
        <v>0</v>
      </c>
      <c r="AW909" s="92">
        <f t="shared" si="508"/>
        <v>0</v>
      </c>
      <c r="AX909" s="92">
        <f t="shared" si="508"/>
        <v>0</v>
      </c>
      <c r="AY909" s="92">
        <f t="shared" si="508"/>
        <v>0</v>
      </c>
      <c r="AZ909" s="92">
        <f t="shared" si="508"/>
        <v>0</v>
      </c>
      <c r="BA909" s="92">
        <f t="shared" si="508"/>
        <v>0</v>
      </c>
      <c r="BB909" s="92">
        <f t="shared" si="508"/>
        <v>0</v>
      </c>
      <c r="BC909" s="92">
        <f t="shared" si="508"/>
        <v>0</v>
      </c>
      <c r="BD909" s="92">
        <f t="shared" si="508"/>
        <v>0</v>
      </c>
      <c r="BE909" s="92">
        <f t="shared" si="508"/>
        <v>0</v>
      </c>
      <c r="BF909" s="92">
        <f t="shared" si="508"/>
        <v>0</v>
      </c>
      <c r="BG909" s="92">
        <f t="shared" si="508"/>
        <v>0</v>
      </c>
      <c r="BH909" s="92">
        <f t="shared" si="508"/>
        <v>0</v>
      </c>
    </row>
    <row r="910" spans="1:61" x14ac:dyDescent="0.25">
      <c r="A910" s="197"/>
      <c r="B910" s="197"/>
    </row>
    <row r="911" spans="1:61" x14ac:dyDescent="0.25">
      <c r="A911" s="197" t="s">
        <v>115</v>
      </c>
      <c r="B911" s="197"/>
      <c r="G911" s="83">
        <f>G909</f>
        <v>0</v>
      </c>
      <c r="H911" s="83">
        <f>H909</f>
        <v>0.59544799999999998</v>
      </c>
      <c r="I911" s="83">
        <f>I909</f>
        <v>6.4211840000000002</v>
      </c>
      <c r="J911" s="83">
        <f>J909</f>
        <v>17.09684</v>
      </c>
      <c r="K911" s="83">
        <f t="shared" ref="K911:BH911" si="509">K909</f>
        <v>25.998415999999999</v>
      </c>
      <c r="L911" s="83">
        <f t="shared" si="509"/>
        <v>24.793112000000001</v>
      </c>
      <c r="M911" s="83">
        <f t="shared" si="509"/>
        <v>27.247328000000003</v>
      </c>
      <c r="N911" s="83">
        <f t="shared" si="509"/>
        <v>21.061544000000005</v>
      </c>
      <c r="O911" s="83">
        <f t="shared" si="509"/>
        <v>14.875760000000005</v>
      </c>
      <c r="P911" s="83">
        <f t="shared" si="509"/>
        <v>8.689976000000005</v>
      </c>
      <c r="Q911" s="83">
        <f t="shared" si="509"/>
        <v>2.5041920000000051</v>
      </c>
      <c r="R911" s="83">
        <f t="shared" si="509"/>
        <v>0</v>
      </c>
      <c r="S911" s="83">
        <f t="shared" si="509"/>
        <v>0</v>
      </c>
      <c r="T911" s="83">
        <f t="shared" si="509"/>
        <v>0</v>
      </c>
      <c r="U911" s="83">
        <f t="shared" si="509"/>
        <v>0</v>
      </c>
      <c r="V911" s="83">
        <f t="shared" si="509"/>
        <v>0</v>
      </c>
      <c r="W911" s="83">
        <f t="shared" si="509"/>
        <v>0</v>
      </c>
      <c r="X911" s="83">
        <f t="shared" si="509"/>
        <v>0</v>
      </c>
      <c r="Y911" s="83">
        <f t="shared" si="509"/>
        <v>0</v>
      </c>
      <c r="Z911" s="83">
        <f t="shared" si="509"/>
        <v>0</v>
      </c>
      <c r="AA911" s="83">
        <f t="shared" si="509"/>
        <v>0</v>
      </c>
      <c r="AB911" s="83">
        <f t="shared" si="509"/>
        <v>0</v>
      </c>
      <c r="AC911" s="83">
        <f t="shared" si="509"/>
        <v>0</v>
      </c>
      <c r="AD911" s="83">
        <f t="shared" si="509"/>
        <v>0</v>
      </c>
      <c r="AE911" s="83">
        <f t="shared" si="509"/>
        <v>0</v>
      </c>
      <c r="AF911" s="83">
        <f t="shared" si="509"/>
        <v>0</v>
      </c>
      <c r="AG911" s="83">
        <f t="shared" si="509"/>
        <v>0</v>
      </c>
      <c r="AH911" s="83">
        <f t="shared" si="509"/>
        <v>0</v>
      </c>
      <c r="AI911" s="83">
        <f t="shared" si="509"/>
        <v>0</v>
      </c>
      <c r="AJ911" s="83">
        <f t="shared" si="509"/>
        <v>0</v>
      </c>
      <c r="AK911" s="83">
        <f t="shared" si="509"/>
        <v>0</v>
      </c>
      <c r="AL911" s="83">
        <f t="shared" si="509"/>
        <v>0</v>
      </c>
      <c r="AM911" s="83">
        <f t="shared" si="509"/>
        <v>0</v>
      </c>
      <c r="AN911" s="83">
        <f t="shared" si="509"/>
        <v>0</v>
      </c>
      <c r="AO911" s="83">
        <f t="shared" si="509"/>
        <v>0</v>
      </c>
      <c r="AP911" s="83">
        <f t="shared" si="509"/>
        <v>0</v>
      </c>
      <c r="AQ911" s="83">
        <f t="shared" si="509"/>
        <v>0</v>
      </c>
      <c r="AR911" s="83">
        <f t="shared" si="509"/>
        <v>0</v>
      </c>
      <c r="AS911" s="83">
        <f t="shared" si="509"/>
        <v>0</v>
      </c>
      <c r="AT911" s="83">
        <f t="shared" si="509"/>
        <v>0</v>
      </c>
      <c r="AU911" s="83">
        <f t="shared" si="509"/>
        <v>0</v>
      </c>
      <c r="AV911" s="83">
        <f t="shared" si="509"/>
        <v>0</v>
      </c>
      <c r="AW911" s="83">
        <f t="shared" si="509"/>
        <v>0</v>
      </c>
      <c r="AX911" s="83">
        <f t="shared" si="509"/>
        <v>0</v>
      </c>
      <c r="AY911" s="83">
        <f t="shared" si="509"/>
        <v>0</v>
      </c>
      <c r="AZ911" s="83">
        <f t="shared" si="509"/>
        <v>0</v>
      </c>
      <c r="BA911" s="83">
        <f t="shared" si="509"/>
        <v>0</v>
      </c>
      <c r="BB911" s="83">
        <f t="shared" si="509"/>
        <v>0</v>
      </c>
      <c r="BC911" s="83">
        <f t="shared" si="509"/>
        <v>0</v>
      </c>
      <c r="BD911" s="83">
        <f t="shared" si="509"/>
        <v>0</v>
      </c>
      <c r="BE911" s="83">
        <f t="shared" si="509"/>
        <v>0</v>
      </c>
      <c r="BF911" s="83">
        <f t="shared" si="509"/>
        <v>0</v>
      </c>
      <c r="BG911" s="83">
        <f t="shared" si="509"/>
        <v>0</v>
      </c>
      <c r="BH911" s="83">
        <f t="shared" si="509"/>
        <v>0</v>
      </c>
    </row>
    <row r="912" spans="1:61" ht="12" customHeight="1" x14ac:dyDescent="0.25">
      <c r="A912" s="200" t="s">
        <v>133</v>
      </c>
      <c r="B912" s="200"/>
      <c r="C912" s="61">
        <f>$C$97</f>
        <v>2</v>
      </c>
      <c r="D912" s="189"/>
      <c r="G912" s="83">
        <f t="shared" ref="G912:BH912" ca="1" si="510">SUM(OFFSET(G911,0,0,1,-MIN($C912,G$91+1)))/$C912</f>
        <v>0</v>
      </c>
      <c r="H912" s="83">
        <f t="shared" ca="1" si="510"/>
        <v>0.29772399999999999</v>
      </c>
      <c r="I912" s="83">
        <f t="shared" ca="1" si="510"/>
        <v>3.5083160000000002</v>
      </c>
      <c r="J912" s="83">
        <f t="shared" ca="1" si="510"/>
        <v>11.759012</v>
      </c>
      <c r="K912" s="83">
        <f t="shared" ca="1" si="510"/>
        <v>21.547628</v>
      </c>
      <c r="L912" s="83">
        <f t="shared" ca="1" si="510"/>
        <v>25.395764</v>
      </c>
      <c r="M912" s="83">
        <f t="shared" ca="1" si="510"/>
        <v>26.020220000000002</v>
      </c>
      <c r="N912" s="83">
        <f t="shared" ca="1" si="510"/>
        <v>24.154436000000004</v>
      </c>
      <c r="O912" s="83">
        <f t="shared" ca="1" si="510"/>
        <v>17.968652000000006</v>
      </c>
      <c r="P912" s="83">
        <f t="shared" ca="1" si="510"/>
        <v>11.782868000000004</v>
      </c>
      <c r="Q912" s="83">
        <f t="shared" ca="1" si="510"/>
        <v>5.5970840000000051</v>
      </c>
      <c r="R912" s="83">
        <f t="shared" ca="1" si="510"/>
        <v>1.2520960000000025</v>
      </c>
      <c r="S912" s="83">
        <f t="shared" ca="1" si="510"/>
        <v>0</v>
      </c>
      <c r="T912" s="83">
        <f t="shared" ca="1" si="510"/>
        <v>0</v>
      </c>
      <c r="U912" s="83">
        <f t="shared" ca="1" si="510"/>
        <v>0</v>
      </c>
      <c r="V912" s="83">
        <f t="shared" ca="1" si="510"/>
        <v>0</v>
      </c>
      <c r="W912" s="83">
        <f t="shared" ca="1" si="510"/>
        <v>0</v>
      </c>
      <c r="X912" s="83">
        <f t="shared" ca="1" si="510"/>
        <v>0</v>
      </c>
      <c r="Y912" s="83">
        <f t="shared" ca="1" si="510"/>
        <v>0</v>
      </c>
      <c r="Z912" s="83">
        <f t="shared" ca="1" si="510"/>
        <v>0</v>
      </c>
      <c r="AA912" s="83">
        <f t="shared" ca="1" si="510"/>
        <v>0</v>
      </c>
      <c r="AB912" s="83">
        <f t="shared" ca="1" si="510"/>
        <v>0</v>
      </c>
      <c r="AC912" s="83">
        <f t="shared" ca="1" si="510"/>
        <v>0</v>
      </c>
      <c r="AD912" s="83">
        <f t="shared" ca="1" si="510"/>
        <v>0</v>
      </c>
      <c r="AE912" s="83">
        <f t="shared" ca="1" si="510"/>
        <v>0</v>
      </c>
      <c r="AF912" s="83">
        <f t="shared" ca="1" si="510"/>
        <v>0</v>
      </c>
      <c r="AG912" s="83">
        <f t="shared" ca="1" si="510"/>
        <v>0</v>
      </c>
      <c r="AH912" s="83">
        <f t="shared" ca="1" si="510"/>
        <v>0</v>
      </c>
      <c r="AI912" s="83">
        <f t="shared" ca="1" si="510"/>
        <v>0</v>
      </c>
      <c r="AJ912" s="83">
        <f t="shared" ca="1" si="510"/>
        <v>0</v>
      </c>
      <c r="AK912" s="83">
        <f t="shared" ca="1" si="510"/>
        <v>0</v>
      </c>
      <c r="AL912" s="83">
        <f t="shared" ca="1" si="510"/>
        <v>0</v>
      </c>
      <c r="AM912" s="83">
        <f t="shared" ca="1" si="510"/>
        <v>0</v>
      </c>
      <c r="AN912" s="83">
        <f t="shared" ca="1" si="510"/>
        <v>0</v>
      </c>
      <c r="AO912" s="83">
        <f t="shared" ca="1" si="510"/>
        <v>0</v>
      </c>
      <c r="AP912" s="83">
        <f t="shared" ca="1" si="510"/>
        <v>0</v>
      </c>
      <c r="AQ912" s="83">
        <f t="shared" ca="1" si="510"/>
        <v>0</v>
      </c>
      <c r="AR912" s="83">
        <f t="shared" ca="1" si="510"/>
        <v>0</v>
      </c>
      <c r="AS912" s="83">
        <f t="shared" ca="1" si="510"/>
        <v>0</v>
      </c>
      <c r="AT912" s="83">
        <f t="shared" ca="1" si="510"/>
        <v>0</v>
      </c>
      <c r="AU912" s="83">
        <f t="shared" ca="1" si="510"/>
        <v>0</v>
      </c>
      <c r="AV912" s="83">
        <f t="shared" ca="1" si="510"/>
        <v>0</v>
      </c>
      <c r="AW912" s="83">
        <f t="shared" ca="1" si="510"/>
        <v>0</v>
      </c>
      <c r="AX912" s="83">
        <f t="shared" ca="1" si="510"/>
        <v>0</v>
      </c>
      <c r="AY912" s="83">
        <f t="shared" ca="1" si="510"/>
        <v>0</v>
      </c>
      <c r="AZ912" s="83">
        <f t="shared" ca="1" si="510"/>
        <v>0</v>
      </c>
      <c r="BA912" s="83">
        <f t="shared" ca="1" si="510"/>
        <v>0</v>
      </c>
      <c r="BB912" s="83">
        <f t="shared" ca="1" si="510"/>
        <v>0</v>
      </c>
      <c r="BC912" s="83">
        <f t="shared" ca="1" si="510"/>
        <v>0</v>
      </c>
      <c r="BD912" s="83">
        <f t="shared" ca="1" si="510"/>
        <v>0</v>
      </c>
      <c r="BE912" s="83">
        <f t="shared" ca="1" si="510"/>
        <v>0</v>
      </c>
      <c r="BF912" s="83">
        <f t="shared" ca="1" si="510"/>
        <v>0</v>
      </c>
      <c r="BG912" s="83">
        <f t="shared" ca="1" si="510"/>
        <v>0</v>
      </c>
      <c r="BH912" s="83">
        <f t="shared" ca="1" si="510"/>
        <v>0</v>
      </c>
    </row>
    <row r="913" spans="1:61" x14ac:dyDescent="0.25">
      <c r="A913" s="200" t="s">
        <v>140</v>
      </c>
      <c r="B913" s="200"/>
      <c r="C913" s="147">
        <f>$C$98</f>
        <v>0.46</v>
      </c>
      <c r="G913" s="83">
        <f t="shared" ref="G913:BG914" ca="1" si="511">G912*$C913</f>
        <v>0</v>
      </c>
      <c r="H913" s="83">
        <f t="shared" ca="1" si="511"/>
        <v>0.13695304</v>
      </c>
      <c r="I913" s="83">
        <f t="shared" ca="1" si="511"/>
        <v>1.6138253600000001</v>
      </c>
      <c r="J913" s="83">
        <f t="shared" ca="1" si="511"/>
        <v>5.40914552</v>
      </c>
      <c r="K913" s="83">
        <f t="shared" ca="1" si="511"/>
        <v>9.9119088800000004</v>
      </c>
      <c r="L913" s="83">
        <f t="shared" ca="1" si="511"/>
        <v>11.68205144</v>
      </c>
      <c r="M913" s="83">
        <f t="shared" ca="1" si="511"/>
        <v>11.969301200000002</v>
      </c>
      <c r="N913" s="83">
        <f t="shared" ca="1" si="511"/>
        <v>11.111040560000003</v>
      </c>
      <c r="O913" s="83">
        <f t="shared" ca="1" si="511"/>
        <v>8.2655799200000022</v>
      </c>
      <c r="P913" s="83">
        <f t="shared" ca="1" si="511"/>
        <v>5.4201192800000024</v>
      </c>
      <c r="Q913" s="83">
        <f t="shared" ca="1" si="511"/>
        <v>2.5746586400000022</v>
      </c>
      <c r="R913" s="83">
        <f t="shared" ca="1" si="511"/>
        <v>0.57596416000000117</v>
      </c>
      <c r="S913" s="83">
        <f t="shared" ca="1" si="511"/>
        <v>0</v>
      </c>
      <c r="T913" s="83">
        <f t="shared" ca="1" si="511"/>
        <v>0</v>
      </c>
      <c r="U913" s="83">
        <f t="shared" ca="1" si="511"/>
        <v>0</v>
      </c>
      <c r="V913" s="83">
        <f t="shared" ca="1" si="511"/>
        <v>0</v>
      </c>
      <c r="W913" s="83">
        <f t="shared" ca="1" si="511"/>
        <v>0</v>
      </c>
      <c r="X913" s="83">
        <f t="shared" ca="1" si="511"/>
        <v>0</v>
      </c>
      <c r="Y913" s="83">
        <f t="shared" ca="1" si="511"/>
        <v>0</v>
      </c>
      <c r="Z913" s="83">
        <f t="shared" ca="1" si="511"/>
        <v>0</v>
      </c>
      <c r="AA913" s="83">
        <f t="shared" ca="1" si="511"/>
        <v>0</v>
      </c>
      <c r="AB913" s="83">
        <f t="shared" ca="1" si="511"/>
        <v>0</v>
      </c>
      <c r="AC913" s="83">
        <f t="shared" ca="1" si="511"/>
        <v>0</v>
      </c>
      <c r="AD913" s="83">
        <f t="shared" ca="1" si="511"/>
        <v>0</v>
      </c>
      <c r="AE913" s="83">
        <f t="shared" ca="1" si="511"/>
        <v>0</v>
      </c>
      <c r="AF913" s="83">
        <f t="shared" ca="1" si="511"/>
        <v>0</v>
      </c>
      <c r="AG913" s="83">
        <f t="shared" ca="1" si="511"/>
        <v>0</v>
      </c>
      <c r="AH913" s="83">
        <f t="shared" ca="1" si="511"/>
        <v>0</v>
      </c>
      <c r="AI913" s="83">
        <f t="shared" ca="1" si="511"/>
        <v>0</v>
      </c>
      <c r="AJ913" s="83">
        <f t="shared" ca="1" si="511"/>
        <v>0</v>
      </c>
      <c r="AK913" s="83">
        <f t="shared" ca="1" si="511"/>
        <v>0</v>
      </c>
      <c r="AL913" s="83">
        <f t="shared" ca="1" si="511"/>
        <v>0</v>
      </c>
      <c r="AM913" s="83">
        <f t="shared" ca="1" si="511"/>
        <v>0</v>
      </c>
      <c r="AN913" s="83">
        <f t="shared" ca="1" si="511"/>
        <v>0</v>
      </c>
      <c r="AO913" s="83">
        <f t="shared" ca="1" si="511"/>
        <v>0</v>
      </c>
      <c r="AP913" s="83">
        <f t="shared" ca="1" si="511"/>
        <v>0</v>
      </c>
      <c r="AQ913" s="83">
        <f t="shared" ca="1" si="511"/>
        <v>0</v>
      </c>
      <c r="AR913" s="83">
        <f t="shared" ca="1" si="511"/>
        <v>0</v>
      </c>
      <c r="AS913" s="83">
        <f t="shared" ca="1" si="511"/>
        <v>0</v>
      </c>
      <c r="AT913" s="83">
        <f t="shared" ca="1" si="511"/>
        <v>0</v>
      </c>
      <c r="AU913" s="83">
        <f t="shared" ca="1" si="511"/>
        <v>0</v>
      </c>
      <c r="AV913" s="83">
        <f t="shared" ca="1" si="511"/>
        <v>0</v>
      </c>
      <c r="AW913" s="83">
        <f t="shared" ca="1" si="511"/>
        <v>0</v>
      </c>
      <c r="AX913" s="83">
        <f t="shared" ca="1" si="511"/>
        <v>0</v>
      </c>
      <c r="AY913" s="83">
        <f t="shared" ca="1" si="511"/>
        <v>0</v>
      </c>
      <c r="AZ913" s="83">
        <f t="shared" ca="1" si="511"/>
        <v>0</v>
      </c>
      <c r="BA913" s="83">
        <f t="shared" ca="1" si="511"/>
        <v>0</v>
      </c>
      <c r="BB913" s="83">
        <f t="shared" ca="1" si="511"/>
        <v>0</v>
      </c>
      <c r="BC913" s="83">
        <f t="shared" ca="1" si="511"/>
        <v>0</v>
      </c>
      <c r="BD913" s="83">
        <f t="shared" ca="1" si="511"/>
        <v>0</v>
      </c>
      <c r="BE913" s="83">
        <f t="shared" ca="1" si="511"/>
        <v>0</v>
      </c>
      <c r="BF913" s="83">
        <f t="shared" ca="1" si="511"/>
        <v>0</v>
      </c>
      <c r="BG913" s="83">
        <f t="shared" ca="1" si="511"/>
        <v>0</v>
      </c>
      <c r="BH913" s="83">
        <f ca="1">BH912*$C913</f>
        <v>0</v>
      </c>
    </row>
    <row r="914" spans="1:61" x14ac:dyDescent="0.25">
      <c r="A914" s="200" t="s">
        <v>141</v>
      </c>
      <c r="B914" s="200"/>
      <c r="C914" s="147">
        <f>$C$99</f>
        <v>0.115</v>
      </c>
      <c r="G914" s="83">
        <f t="shared" ca="1" si="511"/>
        <v>0</v>
      </c>
      <c r="H914" s="83">
        <f t="shared" ca="1" si="511"/>
        <v>1.5749599600000001E-2</v>
      </c>
      <c r="I914" s="83">
        <f t="shared" ca="1" si="511"/>
        <v>0.18558991640000003</v>
      </c>
      <c r="J914" s="83">
        <f t="shared" ca="1" si="511"/>
        <v>0.62205173479999998</v>
      </c>
      <c r="K914" s="83">
        <f t="shared" ca="1" si="511"/>
        <v>1.1398695212000001</v>
      </c>
      <c r="L914" s="83">
        <f t="shared" ca="1" si="511"/>
        <v>1.3434359156000002</v>
      </c>
      <c r="M914" s="83">
        <f t="shared" ca="1" si="511"/>
        <v>1.3764696380000003</v>
      </c>
      <c r="N914" s="83">
        <f t="shared" ca="1" si="511"/>
        <v>1.2777696644000003</v>
      </c>
      <c r="O914" s="83">
        <f t="shared" ca="1" si="511"/>
        <v>0.95054169080000028</v>
      </c>
      <c r="P914" s="83">
        <f t="shared" ca="1" si="511"/>
        <v>0.62331371720000028</v>
      </c>
      <c r="Q914" s="83">
        <f t="shared" ca="1" si="511"/>
        <v>0.29608574360000028</v>
      </c>
      <c r="R914" s="83">
        <f t="shared" ca="1" si="511"/>
        <v>6.6235878400000142E-2</v>
      </c>
      <c r="S914" s="83">
        <f t="shared" ca="1" si="511"/>
        <v>0</v>
      </c>
      <c r="T914" s="83">
        <f t="shared" ca="1" si="511"/>
        <v>0</v>
      </c>
      <c r="U914" s="83">
        <f t="shared" ca="1" si="511"/>
        <v>0</v>
      </c>
      <c r="V914" s="83">
        <f t="shared" ca="1" si="511"/>
        <v>0</v>
      </c>
      <c r="W914" s="83">
        <f t="shared" ca="1" si="511"/>
        <v>0</v>
      </c>
      <c r="X914" s="83">
        <f t="shared" ca="1" si="511"/>
        <v>0</v>
      </c>
      <c r="Y914" s="83">
        <f t="shared" ca="1" si="511"/>
        <v>0</v>
      </c>
      <c r="Z914" s="83">
        <f t="shared" ca="1" si="511"/>
        <v>0</v>
      </c>
      <c r="AA914" s="83">
        <f t="shared" ca="1" si="511"/>
        <v>0</v>
      </c>
      <c r="AB914" s="83">
        <f t="shared" ca="1" si="511"/>
        <v>0</v>
      </c>
      <c r="AC914" s="83">
        <f t="shared" ca="1" si="511"/>
        <v>0</v>
      </c>
      <c r="AD914" s="83">
        <f t="shared" ca="1" si="511"/>
        <v>0</v>
      </c>
      <c r="AE914" s="83">
        <f t="shared" ca="1" si="511"/>
        <v>0</v>
      </c>
      <c r="AF914" s="83">
        <f t="shared" ca="1" si="511"/>
        <v>0</v>
      </c>
      <c r="AG914" s="83">
        <f t="shared" ca="1" si="511"/>
        <v>0</v>
      </c>
      <c r="AH914" s="83">
        <f t="shared" ca="1" si="511"/>
        <v>0</v>
      </c>
      <c r="AI914" s="83">
        <f t="shared" ca="1" si="511"/>
        <v>0</v>
      </c>
      <c r="AJ914" s="83">
        <f t="shared" ca="1" si="511"/>
        <v>0</v>
      </c>
      <c r="AK914" s="83">
        <f t="shared" ca="1" si="511"/>
        <v>0</v>
      </c>
      <c r="AL914" s="83">
        <f t="shared" ca="1" si="511"/>
        <v>0</v>
      </c>
      <c r="AM914" s="83">
        <f t="shared" ca="1" si="511"/>
        <v>0</v>
      </c>
      <c r="AN914" s="83">
        <f t="shared" ca="1" si="511"/>
        <v>0</v>
      </c>
      <c r="AO914" s="83">
        <f t="shared" ca="1" si="511"/>
        <v>0</v>
      </c>
      <c r="AP914" s="83">
        <f t="shared" ca="1" si="511"/>
        <v>0</v>
      </c>
      <c r="AQ914" s="83">
        <f t="shared" ca="1" si="511"/>
        <v>0</v>
      </c>
      <c r="AR914" s="83">
        <f t="shared" ca="1" si="511"/>
        <v>0</v>
      </c>
      <c r="AS914" s="83">
        <f t="shared" ca="1" si="511"/>
        <v>0</v>
      </c>
      <c r="AT914" s="83">
        <f t="shared" ca="1" si="511"/>
        <v>0</v>
      </c>
      <c r="AU914" s="83">
        <f t="shared" ca="1" si="511"/>
        <v>0</v>
      </c>
      <c r="AV914" s="83">
        <f t="shared" ca="1" si="511"/>
        <v>0</v>
      </c>
      <c r="AW914" s="83">
        <f t="shared" ca="1" si="511"/>
        <v>0</v>
      </c>
      <c r="AX914" s="83">
        <f t="shared" ca="1" si="511"/>
        <v>0</v>
      </c>
      <c r="AY914" s="83">
        <f t="shared" ca="1" si="511"/>
        <v>0</v>
      </c>
      <c r="AZ914" s="83">
        <f t="shared" ca="1" si="511"/>
        <v>0</v>
      </c>
      <c r="BA914" s="83">
        <f t="shared" ca="1" si="511"/>
        <v>0</v>
      </c>
      <c r="BB914" s="83">
        <f t="shared" ca="1" si="511"/>
        <v>0</v>
      </c>
      <c r="BC914" s="83">
        <f t="shared" ca="1" si="511"/>
        <v>0</v>
      </c>
      <c r="BD914" s="83">
        <f t="shared" ca="1" si="511"/>
        <v>0</v>
      </c>
      <c r="BE914" s="83">
        <f t="shared" ca="1" si="511"/>
        <v>0</v>
      </c>
      <c r="BF914" s="83">
        <f t="shared" ca="1" si="511"/>
        <v>0</v>
      </c>
      <c r="BG914" s="83">
        <f t="shared" ca="1" si="511"/>
        <v>0</v>
      </c>
      <c r="BH914" s="83">
        <f ca="1">BH913*$C914</f>
        <v>0</v>
      </c>
    </row>
    <row r="916" spans="1:61" x14ac:dyDescent="0.25">
      <c r="A916" s="196" t="str">
        <f>A$74</f>
        <v>Marketing and communications</v>
      </c>
      <c r="B916" s="196"/>
    </row>
    <row r="917" spans="1:61" x14ac:dyDescent="0.25">
      <c r="A917" s="197" t="s">
        <v>132</v>
      </c>
      <c r="B917" s="197"/>
      <c r="G917" s="171">
        <f>G$96</f>
        <v>0.95</v>
      </c>
      <c r="H917" s="171">
        <f t="shared" ref="H917:M917" si="512">H$96</f>
        <v>0.98</v>
      </c>
      <c r="I917" s="171">
        <f t="shared" si="512"/>
        <v>0.96</v>
      </c>
      <c r="J917" s="171">
        <f t="shared" si="512"/>
        <v>0.96</v>
      </c>
      <c r="K917" s="171">
        <f t="shared" si="512"/>
        <v>0.96</v>
      </c>
      <c r="L917" s="171">
        <f t="shared" si="512"/>
        <v>0.96</v>
      </c>
      <c r="M917" s="171">
        <f t="shared" si="512"/>
        <v>0.96</v>
      </c>
      <c r="N917" s="171"/>
    </row>
    <row r="918" spans="1:61" x14ac:dyDescent="0.25">
      <c r="A918" s="197" t="s">
        <v>109</v>
      </c>
      <c r="B918" s="197"/>
      <c r="D918" s="144">
        <f>SUM(G918:N918)</f>
        <v>38.452999999999996</v>
      </c>
      <c r="G918" s="144">
        <f>G$74*G917</f>
        <v>0.66499999999999992</v>
      </c>
      <c r="H918" s="144">
        <f t="shared" ref="H918:N918" si="513">H$74*H917</f>
        <v>2.94</v>
      </c>
      <c r="I918" s="144">
        <f t="shared" si="513"/>
        <v>7.968</v>
      </c>
      <c r="J918" s="144">
        <f t="shared" si="513"/>
        <v>10.559999999999999</v>
      </c>
      <c r="K918" s="144">
        <f t="shared" si="513"/>
        <v>9.6</v>
      </c>
      <c r="L918" s="144">
        <f t="shared" si="513"/>
        <v>5.76</v>
      </c>
      <c r="M918" s="144">
        <f t="shared" si="513"/>
        <v>0.96</v>
      </c>
      <c r="N918" s="144">
        <f t="shared" si="513"/>
        <v>0</v>
      </c>
    </row>
    <row r="919" spans="1:61" x14ac:dyDescent="0.25">
      <c r="A919" s="197" t="s">
        <v>110</v>
      </c>
      <c r="B919" s="197"/>
      <c r="G919" s="144">
        <f t="shared" ref="G919:N919" si="514">+F919+G918</f>
        <v>0.66499999999999992</v>
      </c>
      <c r="H919" s="144">
        <f t="shared" si="514"/>
        <v>3.605</v>
      </c>
      <c r="I919" s="144">
        <f t="shared" si="514"/>
        <v>11.573</v>
      </c>
      <c r="J919" s="144">
        <f t="shared" si="514"/>
        <v>22.132999999999999</v>
      </c>
      <c r="K919" s="144">
        <f t="shared" si="514"/>
        <v>31.732999999999997</v>
      </c>
      <c r="L919" s="144">
        <f t="shared" si="514"/>
        <v>37.492999999999995</v>
      </c>
      <c r="M919" s="144">
        <f t="shared" si="514"/>
        <v>38.452999999999996</v>
      </c>
      <c r="N919" s="144">
        <f t="shared" si="514"/>
        <v>38.452999999999996</v>
      </c>
    </row>
    <row r="920" spans="1:61" x14ac:dyDescent="0.25">
      <c r="A920" s="197"/>
      <c r="B920" s="197"/>
    </row>
    <row r="921" spans="1:61" x14ac:dyDescent="0.25">
      <c r="A921" s="198" t="s">
        <v>111</v>
      </c>
      <c r="B921" s="198"/>
      <c r="G921" s="144">
        <f t="shared" ref="G921:BH921" si="515">F924</f>
        <v>0</v>
      </c>
      <c r="H921" s="144">
        <f t="shared" si="515"/>
        <v>0.57721999999999996</v>
      </c>
      <c r="I921" s="144">
        <f t="shared" si="515"/>
        <v>3.0413600000000001</v>
      </c>
      <c r="J921" s="144">
        <f t="shared" si="515"/>
        <v>9.4817239999999998</v>
      </c>
      <c r="K921" s="144">
        <f t="shared" si="515"/>
        <v>17.120168</v>
      </c>
      <c r="L921" s="144">
        <f t="shared" si="515"/>
        <v>22.531412000000003</v>
      </c>
      <c r="M921" s="144">
        <f t="shared" si="515"/>
        <v>23.342336000000003</v>
      </c>
      <c r="N921" s="144">
        <f t="shared" si="515"/>
        <v>19.226540000000004</v>
      </c>
      <c r="O921" s="144">
        <f t="shared" si="515"/>
        <v>14.150744000000003</v>
      </c>
      <c r="P921" s="144">
        <f t="shared" si="515"/>
        <v>9.0749480000000027</v>
      </c>
      <c r="Q921" s="144">
        <f t="shared" si="515"/>
        <v>3.9991520000000031</v>
      </c>
      <c r="R921" s="144">
        <f t="shared" si="515"/>
        <v>7.9936057773011271E-15</v>
      </c>
      <c r="S921" s="144">
        <f t="shared" si="515"/>
        <v>7.9936057773011271E-15</v>
      </c>
      <c r="T921" s="144">
        <f t="shared" si="515"/>
        <v>7.9936057773011271E-15</v>
      </c>
      <c r="U921" s="144">
        <f t="shared" si="515"/>
        <v>7.9936057773011271E-15</v>
      </c>
      <c r="V921" s="144">
        <f t="shared" si="515"/>
        <v>7.9936057773011271E-15</v>
      </c>
      <c r="W921" s="144">
        <f t="shared" si="515"/>
        <v>7.9936057773011271E-15</v>
      </c>
      <c r="X921" s="144">
        <f t="shared" si="515"/>
        <v>7.9936057773011271E-15</v>
      </c>
      <c r="Y921" s="144">
        <f t="shared" si="515"/>
        <v>7.9936057773011271E-15</v>
      </c>
      <c r="Z921" s="144">
        <f t="shared" si="515"/>
        <v>7.9936057773011271E-15</v>
      </c>
      <c r="AA921" s="144">
        <f t="shared" si="515"/>
        <v>7.9936057773011271E-15</v>
      </c>
      <c r="AB921" s="144">
        <f t="shared" si="515"/>
        <v>7.9936057773011271E-15</v>
      </c>
      <c r="AC921" s="144">
        <f t="shared" si="515"/>
        <v>7.9936057773011271E-15</v>
      </c>
      <c r="AD921" s="144">
        <f t="shared" si="515"/>
        <v>7.9936057773011271E-15</v>
      </c>
      <c r="AE921" s="144">
        <f t="shared" si="515"/>
        <v>7.9936057773011271E-15</v>
      </c>
      <c r="AF921" s="144">
        <f t="shared" si="515"/>
        <v>7.9936057773011271E-15</v>
      </c>
      <c r="AG921" s="144">
        <f t="shared" si="515"/>
        <v>7.9936057773011271E-15</v>
      </c>
      <c r="AH921" s="144">
        <f t="shared" si="515"/>
        <v>7.9936057773011271E-15</v>
      </c>
      <c r="AI921" s="144">
        <f t="shared" si="515"/>
        <v>7.9936057773011271E-15</v>
      </c>
      <c r="AJ921" s="144">
        <f t="shared" si="515"/>
        <v>7.9936057773011271E-15</v>
      </c>
      <c r="AK921" s="144">
        <f t="shared" si="515"/>
        <v>7.9936057773011271E-15</v>
      </c>
      <c r="AL921" s="144">
        <f t="shared" si="515"/>
        <v>7.9936057773011271E-15</v>
      </c>
      <c r="AM921" s="144">
        <f t="shared" si="515"/>
        <v>7.9936057773011271E-15</v>
      </c>
      <c r="AN921" s="144">
        <f t="shared" si="515"/>
        <v>7.9936057773011271E-15</v>
      </c>
      <c r="AO921" s="144">
        <f t="shared" si="515"/>
        <v>7.9936057773011271E-15</v>
      </c>
      <c r="AP921" s="144">
        <f t="shared" si="515"/>
        <v>7.9936057773011271E-15</v>
      </c>
      <c r="AQ921" s="144">
        <f t="shared" si="515"/>
        <v>7.9936057773011271E-15</v>
      </c>
      <c r="AR921" s="144">
        <f t="shared" si="515"/>
        <v>7.9936057773011271E-15</v>
      </c>
      <c r="AS921" s="144">
        <f t="shared" si="515"/>
        <v>7.9936057773011271E-15</v>
      </c>
      <c r="AT921" s="144">
        <f t="shared" si="515"/>
        <v>7.9936057773011271E-15</v>
      </c>
      <c r="AU921" s="144">
        <f t="shared" si="515"/>
        <v>7.9936057773011271E-15</v>
      </c>
      <c r="AV921" s="144">
        <f t="shared" si="515"/>
        <v>7.9936057773011271E-15</v>
      </c>
      <c r="AW921" s="144">
        <f t="shared" si="515"/>
        <v>7.9936057773011271E-15</v>
      </c>
      <c r="AX921" s="144">
        <f t="shared" si="515"/>
        <v>7.9936057773011271E-15</v>
      </c>
      <c r="AY921" s="144">
        <f t="shared" si="515"/>
        <v>7.9936057773011271E-15</v>
      </c>
      <c r="AZ921" s="144">
        <f t="shared" si="515"/>
        <v>7.9936057773011271E-15</v>
      </c>
      <c r="BA921" s="144">
        <f t="shared" si="515"/>
        <v>7.9936057773011271E-15</v>
      </c>
      <c r="BB921" s="144">
        <f t="shared" si="515"/>
        <v>7.9936057773011271E-15</v>
      </c>
      <c r="BC921" s="144">
        <f t="shared" si="515"/>
        <v>7.9936057773011271E-15</v>
      </c>
      <c r="BD921" s="144">
        <f t="shared" si="515"/>
        <v>7.9936057773011271E-15</v>
      </c>
      <c r="BE921" s="144">
        <f t="shared" si="515"/>
        <v>7.9936057773011271E-15</v>
      </c>
      <c r="BF921" s="144">
        <f t="shared" si="515"/>
        <v>7.9936057773011271E-15</v>
      </c>
      <c r="BG921" s="144">
        <f t="shared" si="515"/>
        <v>7.9936057773011271E-15</v>
      </c>
      <c r="BH921" s="144">
        <f t="shared" si="515"/>
        <v>7.9936057773011271E-15</v>
      </c>
      <c r="BI921" s="144"/>
    </row>
    <row r="922" spans="1:61" x14ac:dyDescent="0.25">
      <c r="A922" s="198" t="s">
        <v>112</v>
      </c>
      <c r="B922" s="198"/>
      <c r="D922" s="144">
        <f>SUM(G922:N922)</f>
        <v>38.452999999999996</v>
      </c>
      <c r="E922" s="144"/>
      <c r="F922" s="144"/>
      <c r="G922" s="144">
        <f>G918</f>
        <v>0.66499999999999992</v>
      </c>
      <c r="H922" s="144">
        <f>H918</f>
        <v>2.94</v>
      </c>
      <c r="I922" s="144">
        <f>I918</f>
        <v>7.968</v>
      </c>
      <c r="J922" s="144">
        <f t="shared" ref="J922:BH922" si="516">J918</f>
        <v>10.559999999999999</v>
      </c>
      <c r="K922" s="144">
        <f t="shared" si="516"/>
        <v>9.6</v>
      </c>
      <c r="L922" s="144">
        <f t="shared" si="516"/>
        <v>5.76</v>
      </c>
      <c r="M922" s="144">
        <f t="shared" si="516"/>
        <v>0.96</v>
      </c>
      <c r="N922" s="144">
        <f t="shared" si="516"/>
        <v>0</v>
      </c>
      <c r="O922" s="144">
        <f t="shared" si="516"/>
        <v>0</v>
      </c>
      <c r="P922" s="144">
        <f t="shared" si="516"/>
        <v>0</v>
      </c>
      <c r="Q922" s="144">
        <f t="shared" si="516"/>
        <v>0</v>
      </c>
      <c r="R922" s="144">
        <f t="shared" si="516"/>
        <v>0</v>
      </c>
      <c r="S922" s="144">
        <f t="shared" si="516"/>
        <v>0</v>
      </c>
      <c r="T922" s="144">
        <f t="shared" si="516"/>
        <v>0</v>
      </c>
      <c r="U922" s="144">
        <f t="shared" si="516"/>
        <v>0</v>
      </c>
      <c r="V922" s="144">
        <f t="shared" si="516"/>
        <v>0</v>
      </c>
      <c r="W922" s="144">
        <f t="shared" si="516"/>
        <v>0</v>
      </c>
      <c r="X922" s="144">
        <f t="shared" si="516"/>
        <v>0</v>
      </c>
      <c r="Y922" s="144">
        <f t="shared" si="516"/>
        <v>0</v>
      </c>
      <c r="Z922" s="144">
        <f t="shared" si="516"/>
        <v>0</v>
      </c>
      <c r="AA922" s="144">
        <f t="shared" si="516"/>
        <v>0</v>
      </c>
      <c r="AB922" s="144">
        <f t="shared" si="516"/>
        <v>0</v>
      </c>
      <c r="AC922" s="144">
        <f t="shared" si="516"/>
        <v>0</v>
      </c>
      <c r="AD922" s="144">
        <f t="shared" si="516"/>
        <v>0</v>
      </c>
      <c r="AE922" s="144">
        <f t="shared" si="516"/>
        <v>0</v>
      </c>
      <c r="AF922" s="144">
        <f t="shared" si="516"/>
        <v>0</v>
      </c>
      <c r="AG922" s="144">
        <f t="shared" si="516"/>
        <v>0</v>
      </c>
      <c r="AH922" s="144">
        <f t="shared" si="516"/>
        <v>0</v>
      </c>
      <c r="AI922" s="144">
        <f t="shared" si="516"/>
        <v>0</v>
      </c>
      <c r="AJ922" s="144">
        <f t="shared" si="516"/>
        <v>0</v>
      </c>
      <c r="AK922" s="144">
        <f t="shared" si="516"/>
        <v>0</v>
      </c>
      <c r="AL922" s="144">
        <f t="shared" si="516"/>
        <v>0</v>
      </c>
      <c r="AM922" s="144">
        <f t="shared" si="516"/>
        <v>0</v>
      </c>
      <c r="AN922" s="144">
        <f t="shared" si="516"/>
        <v>0</v>
      </c>
      <c r="AO922" s="144">
        <f t="shared" si="516"/>
        <v>0</v>
      </c>
      <c r="AP922" s="144">
        <f t="shared" si="516"/>
        <v>0</v>
      </c>
      <c r="AQ922" s="144">
        <f t="shared" si="516"/>
        <v>0</v>
      </c>
      <c r="AR922" s="144">
        <f t="shared" si="516"/>
        <v>0</v>
      </c>
      <c r="AS922" s="144">
        <f t="shared" si="516"/>
        <v>0</v>
      </c>
      <c r="AT922" s="144">
        <f t="shared" si="516"/>
        <v>0</v>
      </c>
      <c r="AU922" s="144">
        <f t="shared" si="516"/>
        <v>0</v>
      </c>
      <c r="AV922" s="144">
        <f t="shared" si="516"/>
        <v>0</v>
      </c>
      <c r="AW922" s="144">
        <f t="shared" si="516"/>
        <v>0</v>
      </c>
      <c r="AX922" s="144">
        <f t="shared" si="516"/>
        <v>0</v>
      </c>
      <c r="AY922" s="144">
        <f t="shared" si="516"/>
        <v>0</v>
      </c>
      <c r="AZ922" s="144">
        <f t="shared" si="516"/>
        <v>0</v>
      </c>
      <c r="BA922" s="144">
        <f t="shared" si="516"/>
        <v>0</v>
      </c>
      <c r="BB922" s="144">
        <f t="shared" si="516"/>
        <v>0</v>
      </c>
      <c r="BC922" s="144">
        <f t="shared" si="516"/>
        <v>0</v>
      </c>
      <c r="BD922" s="144">
        <f t="shared" si="516"/>
        <v>0</v>
      </c>
      <c r="BE922" s="144">
        <f t="shared" si="516"/>
        <v>0</v>
      </c>
      <c r="BF922" s="144">
        <f t="shared" si="516"/>
        <v>0</v>
      </c>
      <c r="BG922" s="144">
        <f t="shared" si="516"/>
        <v>0</v>
      </c>
      <c r="BH922" s="144">
        <f t="shared" si="516"/>
        <v>0</v>
      </c>
      <c r="BI922" s="144"/>
    </row>
    <row r="923" spans="1:61" x14ac:dyDescent="0.25">
      <c r="A923" s="198" t="s">
        <v>113</v>
      </c>
      <c r="B923" s="198"/>
      <c r="C923" s="147">
        <f>C74</f>
        <v>0.13200000000000001</v>
      </c>
      <c r="D923" s="144">
        <f>SUM(G923:BH923)</f>
        <v>-38.452999999999996</v>
      </c>
      <c r="G923" s="144">
        <f>MAX(-SUM($F918:G918)*$C923,-SUM($F918:G918)-SUM($E923:F923))</f>
        <v>-8.7779999999999997E-2</v>
      </c>
      <c r="H923" s="144">
        <f>MAX(-SUM($F918:H918)*$C923,-SUM($F918:H918)-SUM($E923:G923))</f>
        <v>-0.47586000000000001</v>
      </c>
      <c r="I923" s="144">
        <f>MAX(-SUM($F918:I918)*$C923,-SUM($F918:I918)-SUM($E923:H923))</f>
        <v>-1.5276360000000002</v>
      </c>
      <c r="J923" s="144">
        <f>MAX(-SUM($F918:J918)*$C923,-SUM($F918:J918)-SUM($E923:I923))</f>
        <v>-2.9215559999999998</v>
      </c>
      <c r="K923" s="144">
        <f>MAX(-SUM($F918:K918)*$C923,-SUM($F918:K918)-SUM($E923:J923))</f>
        <v>-4.1887559999999997</v>
      </c>
      <c r="L923" s="144">
        <f>MAX(-SUM($F918:L918)*$C923,-SUM($F918:L918)-SUM($E923:K923))</f>
        <v>-4.9490759999999998</v>
      </c>
      <c r="M923" s="144">
        <f>MAX(-SUM($F918:M918)*$C923,-SUM($F918:M918)-SUM($E923:L923))</f>
        <v>-5.0757959999999995</v>
      </c>
      <c r="N923" s="144">
        <f>MAX(-SUM($F918:N918)*$C923,-SUM($F918:N918)-SUM($E923:M923))</f>
        <v>-5.0757959999999995</v>
      </c>
      <c r="O923" s="144">
        <f>MAX(-SUM($F918:O918)*$C923,-SUM($F918:O918)-SUM($E923:N923))</f>
        <v>-5.0757959999999995</v>
      </c>
      <c r="P923" s="144">
        <f>MAX(-SUM($F918:P918)*$C923,-SUM($F918:P918)-SUM($E923:O923))</f>
        <v>-5.0757959999999995</v>
      </c>
      <c r="Q923" s="144">
        <f>MAX(-SUM($F918:Q918)*$C923,-SUM($F918:Q918)-SUM($E923:P923))</f>
        <v>-3.9991519999999952</v>
      </c>
      <c r="R923" s="144">
        <f>MAX(-SUM($F918:R918)*$C923,-SUM($F918:R918)-SUM($E923:Q923))</f>
        <v>0</v>
      </c>
      <c r="S923" s="144">
        <f>MAX(-SUM($F918:S918)*$C923,-SUM($F918:S918)-SUM($E923:R923))</f>
        <v>0</v>
      </c>
      <c r="T923" s="144">
        <f>MAX(-SUM($F918:T918)*$C923,-SUM($F918:T918)-SUM($E923:S923))</f>
        <v>0</v>
      </c>
      <c r="U923" s="144">
        <f>MAX(-SUM($F918:U918)*$C923,-SUM($F918:U918)-SUM($E923:T923))</f>
        <v>0</v>
      </c>
      <c r="V923" s="144">
        <f>MAX(-SUM($F918:V918)*$C923,-SUM($F918:V918)-SUM($E923:U923))</f>
        <v>0</v>
      </c>
      <c r="W923" s="144">
        <f>MAX(-SUM($F918:W918)*$C923,-SUM($F918:W918)-SUM($E923:V923))</f>
        <v>0</v>
      </c>
      <c r="X923" s="144">
        <f>MAX(-SUM($F918:X918)*$C923,-SUM($F918:X918)-SUM($E923:W923))</f>
        <v>0</v>
      </c>
      <c r="Y923" s="144">
        <f>MAX(-SUM($F918:Y918)*$C923,-SUM($F918:Y918)-SUM($E923:X923))</f>
        <v>0</v>
      </c>
      <c r="Z923" s="144">
        <f>MAX(-SUM($F918:Z918)*$C923,-SUM($F918:Z918)-SUM($E923:Y923))</f>
        <v>0</v>
      </c>
      <c r="AA923" s="144">
        <f>MAX(-SUM($F918:AA918)*$C923,-SUM($F918:AA918)-SUM($E923:Z923))</f>
        <v>0</v>
      </c>
      <c r="AB923" s="144">
        <f>MAX(-SUM($F918:AB918)*$C923,-SUM($F918:AB918)-SUM($E923:AA923))</f>
        <v>0</v>
      </c>
      <c r="AC923" s="144">
        <f>MAX(-SUM($F918:AC918)*$C923,-SUM($F918:AC918)-SUM($E923:AB923))</f>
        <v>0</v>
      </c>
      <c r="AD923" s="144">
        <f>MAX(-SUM($F918:AD918)*$C923,-SUM($F918:AD918)-SUM($E923:AC923))</f>
        <v>0</v>
      </c>
      <c r="AE923" s="144">
        <f>MAX(-SUM($F918:AE918)*$C923,-SUM($F918:AE918)-SUM($E923:AD923))</f>
        <v>0</v>
      </c>
      <c r="AF923" s="144">
        <f>MAX(-SUM($F918:AF918)*$C923,-SUM($F918:AF918)-SUM($E923:AE923))</f>
        <v>0</v>
      </c>
      <c r="AG923" s="144">
        <f>MAX(-SUM($F918:AG918)*$C923,-SUM($F918:AG918)-SUM($E923:AF923))</f>
        <v>0</v>
      </c>
      <c r="AH923" s="144">
        <f>MAX(-SUM($F918:AH918)*$C923,-SUM($F918:AH918)-SUM($E923:AG923))</f>
        <v>0</v>
      </c>
      <c r="AI923" s="144">
        <f>MAX(-SUM($F918:AI918)*$C923,-SUM($F918:AI918)-SUM($E923:AH923))</f>
        <v>0</v>
      </c>
      <c r="AJ923" s="144">
        <f>MAX(-SUM($F918:AJ918)*$C923,-SUM($F918:AJ918)-SUM($E923:AI923))</f>
        <v>0</v>
      </c>
      <c r="AK923" s="144">
        <f>MAX(-SUM($F918:AK918)*$C923,-SUM($F918:AK918)-SUM($E923:AJ923))</f>
        <v>0</v>
      </c>
      <c r="AL923" s="144">
        <f>MAX(-SUM($F918:AL918)*$C923,-SUM($F918:AL918)-SUM($E923:AK923))</f>
        <v>0</v>
      </c>
      <c r="AM923" s="144">
        <f>MAX(-SUM($F918:AM918)*$C923,-SUM($F918:AM918)-SUM($E923:AL923))</f>
        <v>0</v>
      </c>
      <c r="AN923" s="144">
        <f>MAX(-SUM($F918:AN918)*$C923,-SUM($F918:AN918)-SUM($E923:AM923))</f>
        <v>0</v>
      </c>
      <c r="AO923" s="144">
        <f>MAX(-SUM($F918:AO918)*$C923,-SUM($F918:AO918)-SUM($E923:AN923))</f>
        <v>0</v>
      </c>
      <c r="AP923" s="144">
        <f>MAX(-SUM($F918:AP918)*$C923,-SUM($F918:AP918)-SUM($E923:AO923))</f>
        <v>0</v>
      </c>
      <c r="AQ923" s="144">
        <f>MAX(-SUM($F918:AQ918)*$C923,-SUM($F918:AQ918)-SUM($E923:AP923))</f>
        <v>0</v>
      </c>
      <c r="AR923" s="144">
        <f>MAX(-SUM($F918:AR918)*$C923,-SUM($F918:AR918)-SUM($E923:AQ923))</f>
        <v>0</v>
      </c>
      <c r="AS923" s="144">
        <f>MAX(-SUM($F918:AS918)*$C923,-SUM($F918:AS918)-SUM($E923:AR923))</f>
        <v>0</v>
      </c>
      <c r="AT923" s="144">
        <f>MAX(-SUM($F918:AT918)*$C923,-SUM($F918:AT918)-SUM($E923:AS923))</f>
        <v>0</v>
      </c>
      <c r="AU923" s="144">
        <f>MAX(-SUM($F918:AU918)*$C923,-SUM($F918:AU918)-SUM($E923:AT923))</f>
        <v>0</v>
      </c>
      <c r="AV923" s="144">
        <f>MAX(-SUM($F918:AV918)*$C923,-SUM($F918:AV918)-SUM($E923:AU923))</f>
        <v>0</v>
      </c>
      <c r="AW923" s="144">
        <f>MAX(-SUM($F918:AW918)*$C923,-SUM($F918:AW918)-SUM($E923:AV923))</f>
        <v>0</v>
      </c>
      <c r="AX923" s="144">
        <f>MAX(-SUM($F918:AX918)*$C923,-SUM($F918:AX918)-SUM($E923:AW923))</f>
        <v>0</v>
      </c>
      <c r="AY923" s="144">
        <f>MAX(-SUM($F918:AY918)*$C923,-SUM($F918:AY918)-SUM($E923:AX923))</f>
        <v>0</v>
      </c>
      <c r="AZ923" s="144">
        <f>MAX(-SUM($F918:AZ918)*$C923,-SUM($F918:AZ918)-SUM($E923:AY923))</f>
        <v>0</v>
      </c>
      <c r="BA923" s="144">
        <f>MAX(-SUM($F918:BA918)*$C923,-SUM($F918:BA918)-SUM($E923:AZ923))</f>
        <v>0</v>
      </c>
      <c r="BB923" s="144">
        <f>MAX(-SUM($F918:BB918)*$C923,-SUM($F918:BB918)-SUM($E923:BA923))</f>
        <v>0</v>
      </c>
      <c r="BC923" s="144">
        <f>MAX(-SUM($F918:BC918)*$C923,-SUM($F918:BC918)-SUM($E923:BB923))</f>
        <v>0</v>
      </c>
      <c r="BD923" s="144">
        <f>MAX(-SUM($F918:BD918)*$C923,-SUM($F918:BD918)-SUM($E923:BC923))</f>
        <v>0</v>
      </c>
      <c r="BE923" s="144">
        <f>MAX(-SUM($F918:BE918)*$C923,-SUM($F918:BE918)-SUM($E923:BD923))</f>
        <v>0</v>
      </c>
      <c r="BF923" s="144">
        <f>MAX(-SUM($F918:BF918)*$C923,-SUM($F918:BF918)-SUM($E923:BE923))</f>
        <v>0</v>
      </c>
      <c r="BG923" s="144">
        <f>MAX(-SUM($F918:BG918)*$C923,-SUM($F918:BG918)-SUM($E923:BF923))</f>
        <v>0</v>
      </c>
      <c r="BH923" s="144">
        <f>MAX(-SUM($F918:BH918)*$C923,-SUM($F918:BH918)-SUM($E923:BG923))</f>
        <v>0</v>
      </c>
      <c r="BI923" s="144"/>
    </row>
    <row r="924" spans="1:61" x14ac:dyDescent="0.25">
      <c r="A924" s="199" t="s">
        <v>114</v>
      </c>
      <c r="B924" s="199"/>
      <c r="D924" s="92">
        <f>SUM(D921:D923)</f>
        <v>0</v>
      </c>
      <c r="G924" s="92">
        <f>SUM(G921:G923)</f>
        <v>0.57721999999999996</v>
      </c>
      <c r="H924" s="92">
        <f>SUM(H921:H923)</f>
        <v>3.0413600000000001</v>
      </c>
      <c r="I924" s="92">
        <f>SUM(I921:I923)</f>
        <v>9.4817239999999998</v>
      </c>
      <c r="J924" s="92">
        <f t="shared" ref="J924:BH924" si="517">SUM(J921:J923)</f>
        <v>17.120168</v>
      </c>
      <c r="K924" s="92">
        <f t="shared" si="517"/>
        <v>22.531412000000003</v>
      </c>
      <c r="L924" s="92">
        <f t="shared" si="517"/>
        <v>23.342336000000003</v>
      </c>
      <c r="M924" s="92">
        <f t="shared" si="517"/>
        <v>19.226540000000004</v>
      </c>
      <c r="N924" s="92">
        <f t="shared" si="517"/>
        <v>14.150744000000003</v>
      </c>
      <c r="O924" s="92">
        <f t="shared" si="517"/>
        <v>9.0749480000000027</v>
      </c>
      <c r="P924" s="92">
        <f t="shared" si="517"/>
        <v>3.9991520000000031</v>
      </c>
      <c r="Q924" s="92">
        <f t="shared" si="517"/>
        <v>7.9936057773011271E-15</v>
      </c>
      <c r="R924" s="92">
        <f t="shared" si="517"/>
        <v>7.9936057773011271E-15</v>
      </c>
      <c r="S924" s="92">
        <f t="shared" si="517"/>
        <v>7.9936057773011271E-15</v>
      </c>
      <c r="T924" s="92">
        <f t="shared" si="517"/>
        <v>7.9936057773011271E-15</v>
      </c>
      <c r="U924" s="92">
        <f t="shared" si="517"/>
        <v>7.9936057773011271E-15</v>
      </c>
      <c r="V924" s="92">
        <f t="shared" si="517"/>
        <v>7.9936057773011271E-15</v>
      </c>
      <c r="W924" s="92">
        <f t="shared" si="517"/>
        <v>7.9936057773011271E-15</v>
      </c>
      <c r="X924" s="92">
        <f t="shared" si="517"/>
        <v>7.9936057773011271E-15</v>
      </c>
      <c r="Y924" s="92">
        <f t="shared" si="517"/>
        <v>7.9936057773011271E-15</v>
      </c>
      <c r="Z924" s="92">
        <f t="shared" si="517"/>
        <v>7.9936057773011271E-15</v>
      </c>
      <c r="AA924" s="92">
        <f t="shared" si="517"/>
        <v>7.9936057773011271E-15</v>
      </c>
      <c r="AB924" s="92">
        <f t="shared" si="517"/>
        <v>7.9936057773011271E-15</v>
      </c>
      <c r="AC924" s="92">
        <f t="shared" si="517"/>
        <v>7.9936057773011271E-15</v>
      </c>
      <c r="AD924" s="92">
        <f t="shared" si="517"/>
        <v>7.9936057773011271E-15</v>
      </c>
      <c r="AE924" s="92">
        <f t="shared" si="517"/>
        <v>7.9936057773011271E-15</v>
      </c>
      <c r="AF924" s="92">
        <f t="shared" si="517"/>
        <v>7.9936057773011271E-15</v>
      </c>
      <c r="AG924" s="92">
        <f t="shared" si="517"/>
        <v>7.9936057773011271E-15</v>
      </c>
      <c r="AH924" s="92">
        <f t="shared" si="517"/>
        <v>7.9936057773011271E-15</v>
      </c>
      <c r="AI924" s="92">
        <f t="shared" si="517"/>
        <v>7.9936057773011271E-15</v>
      </c>
      <c r="AJ924" s="92">
        <f t="shared" si="517"/>
        <v>7.9936057773011271E-15</v>
      </c>
      <c r="AK924" s="92">
        <f t="shared" si="517"/>
        <v>7.9936057773011271E-15</v>
      </c>
      <c r="AL924" s="92">
        <f t="shared" si="517"/>
        <v>7.9936057773011271E-15</v>
      </c>
      <c r="AM924" s="92">
        <f t="shared" si="517"/>
        <v>7.9936057773011271E-15</v>
      </c>
      <c r="AN924" s="92">
        <f t="shared" si="517"/>
        <v>7.9936057773011271E-15</v>
      </c>
      <c r="AO924" s="92">
        <f t="shared" si="517"/>
        <v>7.9936057773011271E-15</v>
      </c>
      <c r="AP924" s="92">
        <f t="shared" si="517"/>
        <v>7.9936057773011271E-15</v>
      </c>
      <c r="AQ924" s="92">
        <f t="shared" si="517"/>
        <v>7.9936057773011271E-15</v>
      </c>
      <c r="AR924" s="92">
        <f t="shared" si="517"/>
        <v>7.9936057773011271E-15</v>
      </c>
      <c r="AS924" s="92">
        <f t="shared" si="517"/>
        <v>7.9936057773011271E-15</v>
      </c>
      <c r="AT924" s="92">
        <f t="shared" si="517"/>
        <v>7.9936057773011271E-15</v>
      </c>
      <c r="AU924" s="92">
        <f t="shared" si="517"/>
        <v>7.9936057773011271E-15</v>
      </c>
      <c r="AV924" s="92">
        <f t="shared" si="517"/>
        <v>7.9936057773011271E-15</v>
      </c>
      <c r="AW924" s="92">
        <f t="shared" si="517"/>
        <v>7.9936057773011271E-15</v>
      </c>
      <c r="AX924" s="92">
        <f t="shared" si="517"/>
        <v>7.9936057773011271E-15</v>
      </c>
      <c r="AY924" s="92">
        <f t="shared" si="517"/>
        <v>7.9936057773011271E-15</v>
      </c>
      <c r="AZ924" s="92">
        <f t="shared" si="517"/>
        <v>7.9936057773011271E-15</v>
      </c>
      <c r="BA924" s="92">
        <f t="shared" si="517"/>
        <v>7.9936057773011271E-15</v>
      </c>
      <c r="BB924" s="92">
        <f t="shared" si="517"/>
        <v>7.9936057773011271E-15</v>
      </c>
      <c r="BC924" s="92">
        <f t="shared" si="517"/>
        <v>7.9936057773011271E-15</v>
      </c>
      <c r="BD924" s="92">
        <f t="shared" si="517"/>
        <v>7.9936057773011271E-15</v>
      </c>
      <c r="BE924" s="92">
        <f t="shared" si="517"/>
        <v>7.9936057773011271E-15</v>
      </c>
      <c r="BF924" s="92">
        <f t="shared" si="517"/>
        <v>7.9936057773011271E-15</v>
      </c>
      <c r="BG924" s="92">
        <f t="shared" si="517"/>
        <v>7.9936057773011271E-15</v>
      </c>
      <c r="BH924" s="92">
        <f t="shared" si="517"/>
        <v>7.9936057773011271E-15</v>
      </c>
    </row>
    <row r="925" spans="1:61" x14ac:dyDescent="0.25">
      <c r="A925" s="197"/>
      <c r="B925" s="197"/>
    </row>
    <row r="926" spans="1:61" x14ac:dyDescent="0.25">
      <c r="A926" s="197" t="s">
        <v>115</v>
      </c>
      <c r="B926" s="197"/>
      <c r="G926" s="83">
        <f>G924</f>
        <v>0.57721999999999996</v>
      </c>
      <c r="H926" s="83">
        <f>H924</f>
        <v>3.0413600000000001</v>
      </c>
      <c r="I926" s="83">
        <f>I924</f>
        <v>9.4817239999999998</v>
      </c>
      <c r="J926" s="83">
        <f>J924</f>
        <v>17.120168</v>
      </c>
      <c r="K926" s="83">
        <f t="shared" ref="K926:BH926" si="518">K924</f>
        <v>22.531412000000003</v>
      </c>
      <c r="L926" s="83">
        <f t="shared" si="518"/>
        <v>23.342336000000003</v>
      </c>
      <c r="M926" s="83">
        <f t="shared" si="518"/>
        <v>19.226540000000004</v>
      </c>
      <c r="N926" s="83">
        <f t="shared" si="518"/>
        <v>14.150744000000003</v>
      </c>
      <c r="O926" s="83">
        <f t="shared" si="518"/>
        <v>9.0749480000000027</v>
      </c>
      <c r="P926" s="83">
        <f t="shared" si="518"/>
        <v>3.9991520000000031</v>
      </c>
      <c r="Q926" s="83">
        <f t="shared" si="518"/>
        <v>7.9936057773011271E-15</v>
      </c>
      <c r="R926" s="83">
        <f t="shared" si="518"/>
        <v>7.9936057773011271E-15</v>
      </c>
      <c r="S926" s="83">
        <f t="shared" si="518"/>
        <v>7.9936057773011271E-15</v>
      </c>
      <c r="T926" s="83">
        <f t="shared" si="518"/>
        <v>7.9936057773011271E-15</v>
      </c>
      <c r="U926" s="83">
        <f t="shared" si="518"/>
        <v>7.9936057773011271E-15</v>
      </c>
      <c r="V926" s="83">
        <f t="shared" si="518"/>
        <v>7.9936057773011271E-15</v>
      </c>
      <c r="W926" s="83">
        <f t="shared" si="518"/>
        <v>7.9936057773011271E-15</v>
      </c>
      <c r="X926" s="83">
        <f t="shared" si="518"/>
        <v>7.9936057773011271E-15</v>
      </c>
      <c r="Y926" s="83">
        <f t="shared" si="518"/>
        <v>7.9936057773011271E-15</v>
      </c>
      <c r="Z926" s="83">
        <f t="shared" si="518"/>
        <v>7.9936057773011271E-15</v>
      </c>
      <c r="AA926" s="83">
        <f t="shared" si="518"/>
        <v>7.9936057773011271E-15</v>
      </c>
      <c r="AB926" s="83">
        <f t="shared" si="518"/>
        <v>7.9936057773011271E-15</v>
      </c>
      <c r="AC926" s="83">
        <f t="shared" si="518"/>
        <v>7.9936057773011271E-15</v>
      </c>
      <c r="AD926" s="83">
        <f t="shared" si="518"/>
        <v>7.9936057773011271E-15</v>
      </c>
      <c r="AE926" s="83">
        <f t="shared" si="518"/>
        <v>7.9936057773011271E-15</v>
      </c>
      <c r="AF926" s="83">
        <f t="shared" si="518"/>
        <v>7.9936057773011271E-15</v>
      </c>
      <c r="AG926" s="83">
        <f t="shared" si="518"/>
        <v>7.9936057773011271E-15</v>
      </c>
      <c r="AH926" s="83">
        <f t="shared" si="518"/>
        <v>7.9936057773011271E-15</v>
      </c>
      <c r="AI926" s="83">
        <f t="shared" si="518"/>
        <v>7.9936057773011271E-15</v>
      </c>
      <c r="AJ926" s="83">
        <f t="shared" si="518"/>
        <v>7.9936057773011271E-15</v>
      </c>
      <c r="AK926" s="83">
        <f t="shared" si="518"/>
        <v>7.9936057773011271E-15</v>
      </c>
      <c r="AL926" s="83">
        <f t="shared" si="518"/>
        <v>7.9936057773011271E-15</v>
      </c>
      <c r="AM926" s="83">
        <f t="shared" si="518"/>
        <v>7.9936057773011271E-15</v>
      </c>
      <c r="AN926" s="83">
        <f t="shared" si="518"/>
        <v>7.9936057773011271E-15</v>
      </c>
      <c r="AO926" s="83">
        <f t="shared" si="518"/>
        <v>7.9936057773011271E-15</v>
      </c>
      <c r="AP926" s="83">
        <f t="shared" si="518"/>
        <v>7.9936057773011271E-15</v>
      </c>
      <c r="AQ926" s="83">
        <f t="shared" si="518"/>
        <v>7.9936057773011271E-15</v>
      </c>
      <c r="AR926" s="83">
        <f t="shared" si="518"/>
        <v>7.9936057773011271E-15</v>
      </c>
      <c r="AS926" s="83">
        <f t="shared" si="518"/>
        <v>7.9936057773011271E-15</v>
      </c>
      <c r="AT926" s="83">
        <f t="shared" si="518"/>
        <v>7.9936057773011271E-15</v>
      </c>
      <c r="AU926" s="83">
        <f t="shared" si="518"/>
        <v>7.9936057773011271E-15</v>
      </c>
      <c r="AV926" s="83">
        <f t="shared" si="518"/>
        <v>7.9936057773011271E-15</v>
      </c>
      <c r="AW926" s="83">
        <f t="shared" si="518"/>
        <v>7.9936057773011271E-15</v>
      </c>
      <c r="AX926" s="83">
        <f t="shared" si="518"/>
        <v>7.9936057773011271E-15</v>
      </c>
      <c r="AY926" s="83">
        <f t="shared" si="518"/>
        <v>7.9936057773011271E-15</v>
      </c>
      <c r="AZ926" s="83">
        <f t="shared" si="518"/>
        <v>7.9936057773011271E-15</v>
      </c>
      <c r="BA926" s="83">
        <f t="shared" si="518"/>
        <v>7.9936057773011271E-15</v>
      </c>
      <c r="BB926" s="83">
        <f t="shared" si="518"/>
        <v>7.9936057773011271E-15</v>
      </c>
      <c r="BC926" s="83">
        <f t="shared" si="518"/>
        <v>7.9936057773011271E-15</v>
      </c>
      <c r="BD926" s="83">
        <f t="shared" si="518"/>
        <v>7.9936057773011271E-15</v>
      </c>
      <c r="BE926" s="83">
        <f t="shared" si="518"/>
        <v>7.9936057773011271E-15</v>
      </c>
      <c r="BF926" s="83">
        <f t="shared" si="518"/>
        <v>7.9936057773011271E-15</v>
      </c>
      <c r="BG926" s="83">
        <f t="shared" si="518"/>
        <v>7.9936057773011271E-15</v>
      </c>
      <c r="BH926" s="83">
        <f t="shared" si="518"/>
        <v>7.9936057773011271E-15</v>
      </c>
    </row>
    <row r="927" spans="1:61" ht="12" customHeight="1" x14ac:dyDescent="0.25">
      <c r="A927" s="200" t="s">
        <v>133</v>
      </c>
      <c r="B927" s="200"/>
      <c r="C927" s="61">
        <f>$C$97</f>
        <v>2</v>
      </c>
      <c r="D927" s="189"/>
      <c r="G927" s="83">
        <f t="shared" ref="G927:BH927" ca="1" si="519">SUM(OFFSET(G926,0,0,1,-MIN($C927,G$91+1)))/$C927</f>
        <v>0.28860999999999998</v>
      </c>
      <c r="H927" s="83">
        <f t="shared" ca="1" si="519"/>
        <v>1.8092900000000001</v>
      </c>
      <c r="I927" s="83">
        <f t="shared" ca="1" si="519"/>
        <v>6.2615420000000004</v>
      </c>
      <c r="J927" s="83">
        <f t="shared" ca="1" si="519"/>
        <v>13.300946</v>
      </c>
      <c r="K927" s="83">
        <f t="shared" ca="1" si="519"/>
        <v>19.825790000000001</v>
      </c>
      <c r="L927" s="83">
        <f t="shared" ca="1" si="519"/>
        <v>22.936874000000003</v>
      </c>
      <c r="M927" s="83">
        <f t="shared" ca="1" si="519"/>
        <v>21.284438000000002</v>
      </c>
      <c r="N927" s="83">
        <f t="shared" ca="1" si="519"/>
        <v>16.688642000000002</v>
      </c>
      <c r="O927" s="83">
        <f t="shared" ca="1" si="519"/>
        <v>11.612846000000003</v>
      </c>
      <c r="P927" s="83">
        <f t="shared" ca="1" si="519"/>
        <v>6.5370500000000025</v>
      </c>
      <c r="Q927" s="83">
        <f t="shared" ca="1" si="519"/>
        <v>1.9995760000000056</v>
      </c>
      <c r="R927" s="83">
        <f t="shared" ca="1" si="519"/>
        <v>7.9936057773011271E-15</v>
      </c>
      <c r="S927" s="83">
        <f t="shared" ca="1" si="519"/>
        <v>7.9936057773011271E-15</v>
      </c>
      <c r="T927" s="83">
        <f t="shared" ca="1" si="519"/>
        <v>7.9936057773011271E-15</v>
      </c>
      <c r="U927" s="83">
        <f t="shared" ca="1" si="519"/>
        <v>7.9936057773011271E-15</v>
      </c>
      <c r="V927" s="83">
        <f t="shared" ca="1" si="519"/>
        <v>7.9936057773011271E-15</v>
      </c>
      <c r="W927" s="83">
        <f t="shared" ca="1" si="519"/>
        <v>7.9936057773011271E-15</v>
      </c>
      <c r="X927" s="83">
        <f t="shared" ca="1" si="519"/>
        <v>7.9936057773011271E-15</v>
      </c>
      <c r="Y927" s="83">
        <f t="shared" ca="1" si="519"/>
        <v>7.9936057773011271E-15</v>
      </c>
      <c r="Z927" s="83">
        <f t="shared" ca="1" si="519"/>
        <v>7.9936057773011271E-15</v>
      </c>
      <c r="AA927" s="83">
        <f t="shared" ca="1" si="519"/>
        <v>7.9936057773011271E-15</v>
      </c>
      <c r="AB927" s="83">
        <f t="shared" ca="1" si="519"/>
        <v>7.9936057773011271E-15</v>
      </c>
      <c r="AC927" s="83">
        <f t="shared" ca="1" si="519"/>
        <v>7.9936057773011271E-15</v>
      </c>
      <c r="AD927" s="83">
        <f t="shared" ca="1" si="519"/>
        <v>7.9936057773011271E-15</v>
      </c>
      <c r="AE927" s="83">
        <f t="shared" ca="1" si="519"/>
        <v>7.9936057773011271E-15</v>
      </c>
      <c r="AF927" s="83">
        <f t="shared" ca="1" si="519"/>
        <v>7.9936057773011271E-15</v>
      </c>
      <c r="AG927" s="83">
        <f t="shared" ca="1" si="519"/>
        <v>7.9936057773011271E-15</v>
      </c>
      <c r="AH927" s="83">
        <f t="shared" ca="1" si="519"/>
        <v>7.9936057773011271E-15</v>
      </c>
      <c r="AI927" s="83">
        <f t="shared" ca="1" si="519"/>
        <v>7.9936057773011271E-15</v>
      </c>
      <c r="AJ927" s="83">
        <f t="shared" ca="1" si="519"/>
        <v>7.9936057773011271E-15</v>
      </c>
      <c r="AK927" s="83">
        <f t="shared" ca="1" si="519"/>
        <v>7.9936057773011271E-15</v>
      </c>
      <c r="AL927" s="83">
        <f t="shared" ca="1" si="519"/>
        <v>7.9936057773011271E-15</v>
      </c>
      <c r="AM927" s="83">
        <f t="shared" ca="1" si="519"/>
        <v>7.9936057773011271E-15</v>
      </c>
      <c r="AN927" s="83">
        <f t="shared" ca="1" si="519"/>
        <v>7.9936057773011271E-15</v>
      </c>
      <c r="AO927" s="83">
        <f t="shared" ca="1" si="519"/>
        <v>7.9936057773011271E-15</v>
      </c>
      <c r="AP927" s="83">
        <f t="shared" ca="1" si="519"/>
        <v>7.9936057773011271E-15</v>
      </c>
      <c r="AQ927" s="83">
        <f t="shared" ca="1" si="519"/>
        <v>7.9936057773011271E-15</v>
      </c>
      <c r="AR927" s="83">
        <f t="shared" ca="1" si="519"/>
        <v>7.9936057773011271E-15</v>
      </c>
      <c r="AS927" s="83">
        <f t="shared" ca="1" si="519"/>
        <v>7.9936057773011271E-15</v>
      </c>
      <c r="AT927" s="83">
        <f t="shared" ca="1" si="519"/>
        <v>7.9936057773011271E-15</v>
      </c>
      <c r="AU927" s="83">
        <f t="shared" ca="1" si="519"/>
        <v>7.9936057773011271E-15</v>
      </c>
      <c r="AV927" s="83">
        <f t="shared" ca="1" si="519"/>
        <v>7.9936057773011271E-15</v>
      </c>
      <c r="AW927" s="83">
        <f t="shared" ca="1" si="519"/>
        <v>7.9936057773011271E-15</v>
      </c>
      <c r="AX927" s="83">
        <f t="shared" ca="1" si="519"/>
        <v>7.9936057773011271E-15</v>
      </c>
      <c r="AY927" s="83">
        <f t="shared" ca="1" si="519"/>
        <v>7.9936057773011271E-15</v>
      </c>
      <c r="AZ927" s="83">
        <f t="shared" ca="1" si="519"/>
        <v>7.9936057773011271E-15</v>
      </c>
      <c r="BA927" s="83">
        <f t="shared" ca="1" si="519"/>
        <v>7.9936057773011271E-15</v>
      </c>
      <c r="BB927" s="83">
        <f t="shared" ca="1" si="519"/>
        <v>7.9936057773011271E-15</v>
      </c>
      <c r="BC927" s="83">
        <f t="shared" ca="1" si="519"/>
        <v>7.9936057773011271E-15</v>
      </c>
      <c r="BD927" s="83">
        <f t="shared" ca="1" si="519"/>
        <v>7.9936057773011271E-15</v>
      </c>
      <c r="BE927" s="83">
        <f t="shared" ca="1" si="519"/>
        <v>7.9936057773011271E-15</v>
      </c>
      <c r="BF927" s="83">
        <f t="shared" ca="1" si="519"/>
        <v>7.9936057773011271E-15</v>
      </c>
      <c r="BG927" s="83">
        <f t="shared" ca="1" si="519"/>
        <v>7.9936057773011271E-15</v>
      </c>
      <c r="BH927" s="83">
        <f t="shared" ca="1" si="519"/>
        <v>7.9936057773011271E-15</v>
      </c>
    </row>
    <row r="928" spans="1:61" x14ac:dyDescent="0.25">
      <c r="A928" s="200" t="s">
        <v>140</v>
      </c>
      <c r="B928" s="200"/>
      <c r="C928" s="147">
        <f>$C$98</f>
        <v>0.46</v>
      </c>
      <c r="G928" s="83">
        <f t="shared" ref="G928:BG929" ca="1" si="520">G927*$C928</f>
        <v>0.13276060000000001</v>
      </c>
      <c r="H928" s="83">
        <f t="shared" ca="1" si="520"/>
        <v>0.83227340000000005</v>
      </c>
      <c r="I928" s="83">
        <f t="shared" ca="1" si="520"/>
        <v>2.8803093200000003</v>
      </c>
      <c r="J928" s="83">
        <f t="shared" ca="1" si="520"/>
        <v>6.1184351599999998</v>
      </c>
      <c r="K928" s="83">
        <f t="shared" ca="1" si="520"/>
        <v>9.1198634000000016</v>
      </c>
      <c r="L928" s="83">
        <f t="shared" ca="1" si="520"/>
        <v>10.550962040000002</v>
      </c>
      <c r="M928" s="83">
        <f t="shared" ca="1" si="520"/>
        <v>9.790841480000001</v>
      </c>
      <c r="N928" s="83">
        <f t="shared" ca="1" si="520"/>
        <v>7.6767753200000008</v>
      </c>
      <c r="O928" s="83">
        <f t="shared" ca="1" si="520"/>
        <v>5.3419091600000019</v>
      </c>
      <c r="P928" s="83">
        <f t="shared" ca="1" si="520"/>
        <v>3.0070430000000012</v>
      </c>
      <c r="Q928" s="83">
        <f t="shared" ca="1" si="520"/>
        <v>0.91980496000000256</v>
      </c>
      <c r="R928" s="83">
        <f t="shared" ca="1" si="520"/>
        <v>3.677058657558519E-15</v>
      </c>
      <c r="S928" s="83">
        <f t="shared" ca="1" si="520"/>
        <v>3.677058657558519E-15</v>
      </c>
      <c r="T928" s="83">
        <f t="shared" ca="1" si="520"/>
        <v>3.677058657558519E-15</v>
      </c>
      <c r="U928" s="83">
        <f t="shared" ca="1" si="520"/>
        <v>3.677058657558519E-15</v>
      </c>
      <c r="V928" s="83">
        <f t="shared" ca="1" si="520"/>
        <v>3.677058657558519E-15</v>
      </c>
      <c r="W928" s="83">
        <f t="shared" ca="1" si="520"/>
        <v>3.677058657558519E-15</v>
      </c>
      <c r="X928" s="83">
        <f t="shared" ca="1" si="520"/>
        <v>3.677058657558519E-15</v>
      </c>
      <c r="Y928" s="83">
        <f t="shared" ca="1" si="520"/>
        <v>3.677058657558519E-15</v>
      </c>
      <c r="Z928" s="83">
        <f t="shared" ca="1" si="520"/>
        <v>3.677058657558519E-15</v>
      </c>
      <c r="AA928" s="83">
        <f t="shared" ca="1" si="520"/>
        <v>3.677058657558519E-15</v>
      </c>
      <c r="AB928" s="83">
        <f t="shared" ca="1" si="520"/>
        <v>3.677058657558519E-15</v>
      </c>
      <c r="AC928" s="83">
        <f t="shared" ca="1" si="520"/>
        <v>3.677058657558519E-15</v>
      </c>
      <c r="AD928" s="83">
        <f t="shared" ca="1" si="520"/>
        <v>3.677058657558519E-15</v>
      </c>
      <c r="AE928" s="83">
        <f t="shared" ca="1" si="520"/>
        <v>3.677058657558519E-15</v>
      </c>
      <c r="AF928" s="83">
        <f t="shared" ca="1" si="520"/>
        <v>3.677058657558519E-15</v>
      </c>
      <c r="AG928" s="83">
        <f t="shared" ca="1" si="520"/>
        <v>3.677058657558519E-15</v>
      </c>
      <c r="AH928" s="83">
        <f t="shared" ca="1" si="520"/>
        <v>3.677058657558519E-15</v>
      </c>
      <c r="AI928" s="83">
        <f t="shared" ca="1" si="520"/>
        <v>3.677058657558519E-15</v>
      </c>
      <c r="AJ928" s="83">
        <f t="shared" ca="1" si="520"/>
        <v>3.677058657558519E-15</v>
      </c>
      <c r="AK928" s="83">
        <f t="shared" ca="1" si="520"/>
        <v>3.677058657558519E-15</v>
      </c>
      <c r="AL928" s="83">
        <f t="shared" ca="1" si="520"/>
        <v>3.677058657558519E-15</v>
      </c>
      <c r="AM928" s="83">
        <f t="shared" ca="1" si="520"/>
        <v>3.677058657558519E-15</v>
      </c>
      <c r="AN928" s="83">
        <f t="shared" ca="1" si="520"/>
        <v>3.677058657558519E-15</v>
      </c>
      <c r="AO928" s="83">
        <f t="shared" ca="1" si="520"/>
        <v>3.677058657558519E-15</v>
      </c>
      <c r="AP928" s="83">
        <f t="shared" ca="1" si="520"/>
        <v>3.677058657558519E-15</v>
      </c>
      <c r="AQ928" s="83">
        <f t="shared" ca="1" si="520"/>
        <v>3.677058657558519E-15</v>
      </c>
      <c r="AR928" s="83">
        <f t="shared" ca="1" si="520"/>
        <v>3.677058657558519E-15</v>
      </c>
      <c r="AS928" s="83">
        <f t="shared" ca="1" si="520"/>
        <v>3.677058657558519E-15</v>
      </c>
      <c r="AT928" s="83">
        <f t="shared" ca="1" si="520"/>
        <v>3.677058657558519E-15</v>
      </c>
      <c r="AU928" s="83">
        <f t="shared" ca="1" si="520"/>
        <v>3.677058657558519E-15</v>
      </c>
      <c r="AV928" s="83">
        <f t="shared" ca="1" si="520"/>
        <v>3.677058657558519E-15</v>
      </c>
      <c r="AW928" s="83">
        <f t="shared" ca="1" si="520"/>
        <v>3.677058657558519E-15</v>
      </c>
      <c r="AX928" s="83">
        <f t="shared" ca="1" si="520"/>
        <v>3.677058657558519E-15</v>
      </c>
      <c r="AY928" s="83">
        <f t="shared" ca="1" si="520"/>
        <v>3.677058657558519E-15</v>
      </c>
      <c r="AZ928" s="83">
        <f t="shared" ca="1" si="520"/>
        <v>3.677058657558519E-15</v>
      </c>
      <c r="BA928" s="83">
        <f t="shared" ca="1" si="520"/>
        <v>3.677058657558519E-15</v>
      </c>
      <c r="BB928" s="83">
        <f t="shared" ca="1" si="520"/>
        <v>3.677058657558519E-15</v>
      </c>
      <c r="BC928" s="83">
        <f t="shared" ca="1" si="520"/>
        <v>3.677058657558519E-15</v>
      </c>
      <c r="BD928" s="83">
        <f t="shared" ca="1" si="520"/>
        <v>3.677058657558519E-15</v>
      </c>
      <c r="BE928" s="83">
        <f t="shared" ca="1" si="520"/>
        <v>3.677058657558519E-15</v>
      </c>
      <c r="BF928" s="83">
        <f t="shared" ca="1" si="520"/>
        <v>3.677058657558519E-15</v>
      </c>
      <c r="BG928" s="83">
        <f t="shared" ca="1" si="520"/>
        <v>3.677058657558519E-15</v>
      </c>
      <c r="BH928" s="83">
        <f ca="1">BH927*$C928</f>
        <v>3.677058657558519E-15</v>
      </c>
    </row>
    <row r="929" spans="1:61" x14ac:dyDescent="0.25">
      <c r="A929" s="200" t="s">
        <v>141</v>
      </c>
      <c r="B929" s="200"/>
      <c r="C929" s="147">
        <f>$C$99</f>
        <v>0.115</v>
      </c>
      <c r="G929" s="83">
        <f t="shared" ca="1" si="520"/>
        <v>1.5267469000000002E-2</v>
      </c>
      <c r="H929" s="83">
        <f t="shared" ca="1" si="520"/>
        <v>9.5711441000000008E-2</v>
      </c>
      <c r="I929" s="83">
        <f t="shared" ca="1" si="520"/>
        <v>0.33123557180000007</v>
      </c>
      <c r="J929" s="83">
        <f t="shared" ca="1" si="520"/>
        <v>0.70362004339999995</v>
      </c>
      <c r="K929" s="83">
        <f t="shared" ca="1" si="520"/>
        <v>1.0487842910000003</v>
      </c>
      <c r="L929" s="83">
        <f t="shared" ca="1" si="520"/>
        <v>1.2133606346000003</v>
      </c>
      <c r="M929" s="83">
        <f t="shared" ca="1" si="520"/>
        <v>1.1259467702000001</v>
      </c>
      <c r="N929" s="83">
        <f t="shared" ca="1" si="520"/>
        <v>0.88282916180000015</v>
      </c>
      <c r="O929" s="83">
        <f t="shared" ca="1" si="520"/>
        <v>0.61431955340000022</v>
      </c>
      <c r="P929" s="83">
        <f t="shared" ca="1" si="520"/>
        <v>0.34580994500000017</v>
      </c>
      <c r="Q929" s="83">
        <f t="shared" ca="1" si="520"/>
        <v>0.1057775704000003</v>
      </c>
      <c r="R929" s="83">
        <f t="shared" ca="1" si="520"/>
        <v>4.2286174561922969E-16</v>
      </c>
      <c r="S929" s="83">
        <f t="shared" ca="1" si="520"/>
        <v>4.2286174561922969E-16</v>
      </c>
      <c r="T929" s="83">
        <f t="shared" ca="1" si="520"/>
        <v>4.2286174561922969E-16</v>
      </c>
      <c r="U929" s="83">
        <f t="shared" ca="1" si="520"/>
        <v>4.2286174561922969E-16</v>
      </c>
      <c r="V929" s="83">
        <f t="shared" ca="1" si="520"/>
        <v>4.2286174561922969E-16</v>
      </c>
      <c r="W929" s="83">
        <f t="shared" ca="1" si="520"/>
        <v>4.2286174561922969E-16</v>
      </c>
      <c r="X929" s="83">
        <f t="shared" ca="1" si="520"/>
        <v>4.2286174561922969E-16</v>
      </c>
      <c r="Y929" s="83">
        <f t="shared" ca="1" si="520"/>
        <v>4.2286174561922969E-16</v>
      </c>
      <c r="Z929" s="83">
        <f t="shared" ca="1" si="520"/>
        <v>4.2286174561922969E-16</v>
      </c>
      <c r="AA929" s="83">
        <f t="shared" ca="1" si="520"/>
        <v>4.2286174561922969E-16</v>
      </c>
      <c r="AB929" s="83">
        <f t="shared" ca="1" si="520"/>
        <v>4.2286174561922969E-16</v>
      </c>
      <c r="AC929" s="83">
        <f t="shared" ca="1" si="520"/>
        <v>4.2286174561922969E-16</v>
      </c>
      <c r="AD929" s="83">
        <f t="shared" ca="1" si="520"/>
        <v>4.2286174561922969E-16</v>
      </c>
      <c r="AE929" s="83">
        <f t="shared" ca="1" si="520"/>
        <v>4.2286174561922969E-16</v>
      </c>
      <c r="AF929" s="83">
        <f t="shared" ca="1" si="520"/>
        <v>4.2286174561922969E-16</v>
      </c>
      <c r="AG929" s="83">
        <f t="shared" ca="1" si="520"/>
        <v>4.2286174561922969E-16</v>
      </c>
      <c r="AH929" s="83">
        <f t="shared" ca="1" si="520"/>
        <v>4.2286174561922969E-16</v>
      </c>
      <c r="AI929" s="83">
        <f t="shared" ca="1" si="520"/>
        <v>4.2286174561922969E-16</v>
      </c>
      <c r="AJ929" s="83">
        <f t="shared" ca="1" si="520"/>
        <v>4.2286174561922969E-16</v>
      </c>
      <c r="AK929" s="83">
        <f t="shared" ca="1" si="520"/>
        <v>4.2286174561922969E-16</v>
      </c>
      <c r="AL929" s="83">
        <f t="shared" ca="1" si="520"/>
        <v>4.2286174561922969E-16</v>
      </c>
      <c r="AM929" s="83">
        <f t="shared" ca="1" si="520"/>
        <v>4.2286174561922969E-16</v>
      </c>
      <c r="AN929" s="83">
        <f t="shared" ca="1" si="520"/>
        <v>4.2286174561922969E-16</v>
      </c>
      <c r="AO929" s="83">
        <f t="shared" ca="1" si="520"/>
        <v>4.2286174561922969E-16</v>
      </c>
      <c r="AP929" s="83">
        <f t="shared" ca="1" si="520"/>
        <v>4.2286174561922969E-16</v>
      </c>
      <c r="AQ929" s="83">
        <f t="shared" ca="1" si="520"/>
        <v>4.2286174561922969E-16</v>
      </c>
      <c r="AR929" s="83">
        <f t="shared" ca="1" si="520"/>
        <v>4.2286174561922969E-16</v>
      </c>
      <c r="AS929" s="83">
        <f t="shared" ca="1" si="520"/>
        <v>4.2286174561922969E-16</v>
      </c>
      <c r="AT929" s="83">
        <f t="shared" ca="1" si="520"/>
        <v>4.2286174561922969E-16</v>
      </c>
      <c r="AU929" s="83">
        <f t="shared" ca="1" si="520"/>
        <v>4.2286174561922969E-16</v>
      </c>
      <c r="AV929" s="83">
        <f t="shared" ca="1" si="520"/>
        <v>4.2286174561922969E-16</v>
      </c>
      <c r="AW929" s="83">
        <f t="shared" ca="1" si="520"/>
        <v>4.2286174561922969E-16</v>
      </c>
      <c r="AX929" s="83">
        <f t="shared" ca="1" si="520"/>
        <v>4.2286174561922969E-16</v>
      </c>
      <c r="AY929" s="83">
        <f t="shared" ca="1" si="520"/>
        <v>4.2286174561922969E-16</v>
      </c>
      <c r="AZ929" s="83">
        <f t="shared" ca="1" si="520"/>
        <v>4.2286174561922969E-16</v>
      </c>
      <c r="BA929" s="83">
        <f t="shared" ca="1" si="520"/>
        <v>4.2286174561922969E-16</v>
      </c>
      <c r="BB929" s="83">
        <f t="shared" ca="1" si="520"/>
        <v>4.2286174561922969E-16</v>
      </c>
      <c r="BC929" s="83">
        <f t="shared" ca="1" si="520"/>
        <v>4.2286174561922969E-16</v>
      </c>
      <c r="BD929" s="83">
        <f t="shared" ca="1" si="520"/>
        <v>4.2286174561922969E-16</v>
      </c>
      <c r="BE929" s="83">
        <f t="shared" ca="1" si="520"/>
        <v>4.2286174561922969E-16</v>
      </c>
      <c r="BF929" s="83">
        <f t="shared" ca="1" si="520"/>
        <v>4.2286174561922969E-16</v>
      </c>
      <c r="BG929" s="83">
        <f t="shared" ca="1" si="520"/>
        <v>4.2286174561922969E-16</v>
      </c>
      <c r="BH929" s="83">
        <f ca="1">BH928*$C929</f>
        <v>4.2286174561922969E-16</v>
      </c>
    </row>
    <row r="931" spans="1:61" x14ac:dyDescent="0.25">
      <c r="A931" s="196" t="str">
        <f>A$75</f>
        <v>Power Delivery</v>
      </c>
      <c r="B931" s="196"/>
    </row>
    <row r="932" spans="1:61" x14ac:dyDescent="0.25">
      <c r="A932" s="197" t="s">
        <v>132</v>
      </c>
      <c r="B932" s="197"/>
      <c r="G932" s="171">
        <f>G$96</f>
        <v>0.95</v>
      </c>
      <c r="H932" s="171">
        <f t="shared" ref="H932:M932" si="521">H$96</f>
        <v>0.98</v>
      </c>
      <c r="I932" s="171">
        <f t="shared" si="521"/>
        <v>0.96</v>
      </c>
      <c r="J932" s="171">
        <f t="shared" si="521"/>
        <v>0.96</v>
      </c>
      <c r="K932" s="171">
        <f t="shared" si="521"/>
        <v>0.96</v>
      </c>
      <c r="L932" s="171">
        <f t="shared" si="521"/>
        <v>0.96</v>
      </c>
      <c r="M932" s="171">
        <f t="shared" si="521"/>
        <v>0.96</v>
      </c>
      <c r="N932" s="171"/>
    </row>
    <row r="933" spans="1:61" x14ac:dyDescent="0.25">
      <c r="A933" s="197" t="s">
        <v>109</v>
      </c>
      <c r="B933" s="197"/>
      <c r="D933" s="144">
        <f>SUM(G933:N933)</f>
        <v>131.27099999999999</v>
      </c>
      <c r="G933" s="144">
        <f>G$75*G932</f>
        <v>1.2349999999999999</v>
      </c>
      <c r="H933" s="144">
        <f t="shared" ref="H933:N933" si="522">H$75*H932</f>
        <v>2.548</v>
      </c>
      <c r="I933" s="144">
        <f t="shared" si="522"/>
        <v>9.4079999999999995</v>
      </c>
      <c r="J933" s="144">
        <f t="shared" si="522"/>
        <v>11.52</v>
      </c>
      <c r="K933" s="144">
        <f t="shared" si="522"/>
        <v>26.88</v>
      </c>
      <c r="L933" s="144">
        <f t="shared" si="522"/>
        <v>35.519999999999996</v>
      </c>
      <c r="M933" s="144">
        <f t="shared" si="522"/>
        <v>44.16</v>
      </c>
      <c r="N933" s="144">
        <f t="shared" si="522"/>
        <v>0</v>
      </c>
    </row>
    <row r="934" spans="1:61" x14ac:dyDescent="0.25">
      <c r="A934" s="197" t="s">
        <v>110</v>
      </c>
      <c r="B934" s="197"/>
      <c r="G934" s="144">
        <f t="shared" ref="G934:N934" si="523">+F934+G933</f>
        <v>1.2349999999999999</v>
      </c>
      <c r="H934" s="144">
        <f t="shared" si="523"/>
        <v>3.7829999999999999</v>
      </c>
      <c r="I934" s="144">
        <f t="shared" si="523"/>
        <v>13.190999999999999</v>
      </c>
      <c r="J934" s="144">
        <f t="shared" si="523"/>
        <v>24.710999999999999</v>
      </c>
      <c r="K934" s="144">
        <f t="shared" si="523"/>
        <v>51.590999999999994</v>
      </c>
      <c r="L934" s="144">
        <f t="shared" si="523"/>
        <v>87.11099999999999</v>
      </c>
      <c r="M934" s="144">
        <f t="shared" si="523"/>
        <v>131.27099999999999</v>
      </c>
      <c r="N934" s="144">
        <f t="shared" si="523"/>
        <v>131.27099999999999</v>
      </c>
    </row>
    <row r="935" spans="1:61" x14ac:dyDescent="0.25">
      <c r="A935" s="197"/>
      <c r="B935" s="197"/>
    </row>
    <row r="936" spans="1:61" x14ac:dyDescent="0.25">
      <c r="A936" s="198" t="s">
        <v>111</v>
      </c>
      <c r="B936" s="198"/>
      <c r="G936" s="144">
        <f t="shared" ref="G936:BH936" si="524">F939</f>
        <v>0</v>
      </c>
      <c r="H936" s="144">
        <f t="shared" si="524"/>
        <v>1.0719799999999999</v>
      </c>
      <c r="I936" s="144">
        <f t="shared" si="524"/>
        <v>3.1206239999999998</v>
      </c>
      <c r="J936" s="144">
        <f t="shared" si="524"/>
        <v>10.787412</v>
      </c>
      <c r="K936" s="144">
        <f t="shared" si="524"/>
        <v>19.045559999999998</v>
      </c>
      <c r="L936" s="144">
        <f t="shared" si="524"/>
        <v>39.115547999999997</v>
      </c>
      <c r="M936" s="144">
        <f t="shared" si="524"/>
        <v>63.136896</v>
      </c>
      <c r="N936" s="144">
        <f t="shared" si="524"/>
        <v>89.969124000000008</v>
      </c>
      <c r="O936" s="144">
        <f t="shared" si="524"/>
        <v>72.641352000000012</v>
      </c>
      <c r="P936" s="144">
        <f t="shared" si="524"/>
        <v>55.313580000000016</v>
      </c>
      <c r="Q936" s="144">
        <f t="shared" si="524"/>
        <v>37.98580800000002</v>
      </c>
      <c r="R936" s="144">
        <f t="shared" si="524"/>
        <v>20.65803600000002</v>
      </c>
      <c r="S936" s="144">
        <f t="shared" si="524"/>
        <v>3.330264000000021</v>
      </c>
      <c r="T936" s="144">
        <f t="shared" si="524"/>
        <v>2.1316282072803006E-14</v>
      </c>
      <c r="U936" s="144">
        <f t="shared" si="524"/>
        <v>2.1316282072803006E-14</v>
      </c>
      <c r="V936" s="144">
        <f t="shared" si="524"/>
        <v>2.1316282072803006E-14</v>
      </c>
      <c r="W936" s="144">
        <f t="shared" si="524"/>
        <v>2.1316282072803006E-14</v>
      </c>
      <c r="X936" s="144">
        <f t="shared" si="524"/>
        <v>2.1316282072803006E-14</v>
      </c>
      <c r="Y936" s="144">
        <f t="shared" si="524"/>
        <v>2.1316282072803006E-14</v>
      </c>
      <c r="Z936" s="144">
        <f t="shared" si="524"/>
        <v>2.1316282072803006E-14</v>
      </c>
      <c r="AA936" s="144">
        <f t="shared" si="524"/>
        <v>2.1316282072803006E-14</v>
      </c>
      <c r="AB936" s="144">
        <f t="shared" si="524"/>
        <v>2.1316282072803006E-14</v>
      </c>
      <c r="AC936" s="144">
        <f t="shared" si="524"/>
        <v>2.1316282072803006E-14</v>
      </c>
      <c r="AD936" s="144">
        <f t="shared" si="524"/>
        <v>2.1316282072803006E-14</v>
      </c>
      <c r="AE936" s="144">
        <f t="shared" si="524"/>
        <v>2.1316282072803006E-14</v>
      </c>
      <c r="AF936" s="144">
        <f t="shared" si="524"/>
        <v>2.1316282072803006E-14</v>
      </c>
      <c r="AG936" s="144">
        <f t="shared" si="524"/>
        <v>2.1316282072803006E-14</v>
      </c>
      <c r="AH936" s="144">
        <f t="shared" si="524"/>
        <v>2.1316282072803006E-14</v>
      </c>
      <c r="AI936" s="144">
        <f t="shared" si="524"/>
        <v>2.1316282072803006E-14</v>
      </c>
      <c r="AJ936" s="144">
        <f t="shared" si="524"/>
        <v>2.1316282072803006E-14</v>
      </c>
      <c r="AK936" s="144">
        <f t="shared" si="524"/>
        <v>2.1316282072803006E-14</v>
      </c>
      <c r="AL936" s="144">
        <f t="shared" si="524"/>
        <v>2.1316282072803006E-14</v>
      </c>
      <c r="AM936" s="144">
        <f t="shared" si="524"/>
        <v>2.1316282072803006E-14</v>
      </c>
      <c r="AN936" s="144">
        <f t="shared" si="524"/>
        <v>2.1316282072803006E-14</v>
      </c>
      <c r="AO936" s="144">
        <f t="shared" si="524"/>
        <v>2.1316282072803006E-14</v>
      </c>
      <c r="AP936" s="144">
        <f t="shared" si="524"/>
        <v>2.1316282072803006E-14</v>
      </c>
      <c r="AQ936" s="144">
        <f t="shared" si="524"/>
        <v>2.1316282072803006E-14</v>
      </c>
      <c r="AR936" s="144">
        <f t="shared" si="524"/>
        <v>2.1316282072803006E-14</v>
      </c>
      <c r="AS936" s="144">
        <f t="shared" si="524"/>
        <v>2.1316282072803006E-14</v>
      </c>
      <c r="AT936" s="144">
        <f t="shared" si="524"/>
        <v>2.1316282072803006E-14</v>
      </c>
      <c r="AU936" s="144">
        <f t="shared" si="524"/>
        <v>2.1316282072803006E-14</v>
      </c>
      <c r="AV936" s="144">
        <f t="shared" si="524"/>
        <v>2.1316282072803006E-14</v>
      </c>
      <c r="AW936" s="144">
        <f t="shared" si="524"/>
        <v>2.1316282072803006E-14</v>
      </c>
      <c r="AX936" s="144">
        <f t="shared" si="524"/>
        <v>2.1316282072803006E-14</v>
      </c>
      <c r="AY936" s="144">
        <f t="shared" si="524"/>
        <v>2.1316282072803006E-14</v>
      </c>
      <c r="AZ936" s="144">
        <f t="shared" si="524"/>
        <v>2.1316282072803006E-14</v>
      </c>
      <c r="BA936" s="144">
        <f t="shared" si="524"/>
        <v>2.1316282072803006E-14</v>
      </c>
      <c r="BB936" s="144">
        <f t="shared" si="524"/>
        <v>2.1316282072803006E-14</v>
      </c>
      <c r="BC936" s="144">
        <f t="shared" si="524"/>
        <v>2.1316282072803006E-14</v>
      </c>
      <c r="BD936" s="144">
        <f t="shared" si="524"/>
        <v>2.1316282072803006E-14</v>
      </c>
      <c r="BE936" s="144">
        <f t="shared" si="524"/>
        <v>2.1316282072803006E-14</v>
      </c>
      <c r="BF936" s="144">
        <f t="shared" si="524"/>
        <v>2.1316282072803006E-14</v>
      </c>
      <c r="BG936" s="144">
        <f t="shared" si="524"/>
        <v>2.1316282072803006E-14</v>
      </c>
      <c r="BH936" s="144">
        <f t="shared" si="524"/>
        <v>2.1316282072803006E-14</v>
      </c>
      <c r="BI936" s="144"/>
    </row>
    <row r="937" spans="1:61" x14ac:dyDescent="0.25">
      <c r="A937" s="198" t="s">
        <v>112</v>
      </c>
      <c r="B937" s="198"/>
      <c r="D937" s="144">
        <f>SUM(G937:N937)</f>
        <v>131.27099999999999</v>
      </c>
      <c r="E937" s="144"/>
      <c r="F937" s="144"/>
      <c r="G937" s="144">
        <f>G933</f>
        <v>1.2349999999999999</v>
      </c>
      <c r="H937" s="144">
        <f>H933</f>
        <v>2.548</v>
      </c>
      <c r="I937" s="144">
        <f>I933</f>
        <v>9.4079999999999995</v>
      </c>
      <c r="J937" s="144">
        <f t="shared" ref="J937:BH937" si="525">J933</f>
        <v>11.52</v>
      </c>
      <c r="K937" s="144">
        <f t="shared" si="525"/>
        <v>26.88</v>
      </c>
      <c r="L937" s="144">
        <f t="shared" si="525"/>
        <v>35.519999999999996</v>
      </c>
      <c r="M937" s="144">
        <f t="shared" si="525"/>
        <v>44.16</v>
      </c>
      <c r="N937" s="144">
        <f t="shared" si="525"/>
        <v>0</v>
      </c>
      <c r="O937" s="144">
        <f t="shared" si="525"/>
        <v>0</v>
      </c>
      <c r="P937" s="144">
        <f t="shared" si="525"/>
        <v>0</v>
      </c>
      <c r="Q937" s="144">
        <f t="shared" si="525"/>
        <v>0</v>
      </c>
      <c r="R937" s="144">
        <f t="shared" si="525"/>
        <v>0</v>
      </c>
      <c r="S937" s="144">
        <f t="shared" si="525"/>
        <v>0</v>
      </c>
      <c r="T937" s="144">
        <f t="shared" si="525"/>
        <v>0</v>
      </c>
      <c r="U937" s="144">
        <f t="shared" si="525"/>
        <v>0</v>
      </c>
      <c r="V937" s="144">
        <f t="shared" si="525"/>
        <v>0</v>
      </c>
      <c r="W937" s="144">
        <f t="shared" si="525"/>
        <v>0</v>
      </c>
      <c r="X937" s="144">
        <f t="shared" si="525"/>
        <v>0</v>
      </c>
      <c r="Y937" s="144">
        <f t="shared" si="525"/>
        <v>0</v>
      </c>
      <c r="Z937" s="144">
        <f t="shared" si="525"/>
        <v>0</v>
      </c>
      <c r="AA937" s="144">
        <f t="shared" si="525"/>
        <v>0</v>
      </c>
      <c r="AB937" s="144">
        <f t="shared" si="525"/>
        <v>0</v>
      </c>
      <c r="AC937" s="144">
        <f t="shared" si="525"/>
        <v>0</v>
      </c>
      <c r="AD937" s="144">
        <f t="shared" si="525"/>
        <v>0</v>
      </c>
      <c r="AE937" s="144">
        <f t="shared" si="525"/>
        <v>0</v>
      </c>
      <c r="AF937" s="144">
        <f t="shared" si="525"/>
        <v>0</v>
      </c>
      <c r="AG937" s="144">
        <f t="shared" si="525"/>
        <v>0</v>
      </c>
      <c r="AH937" s="144">
        <f t="shared" si="525"/>
        <v>0</v>
      </c>
      <c r="AI937" s="144">
        <f t="shared" si="525"/>
        <v>0</v>
      </c>
      <c r="AJ937" s="144">
        <f t="shared" si="525"/>
        <v>0</v>
      </c>
      <c r="AK937" s="144">
        <f t="shared" si="525"/>
        <v>0</v>
      </c>
      <c r="AL937" s="144">
        <f t="shared" si="525"/>
        <v>0</v>
      </c>
      <c r="AM937" s="144">
        <f t="shared" si="525"/>
        <v>0</v>
      </c>
      <c r="AN937" s="144">
        <f t="shared" si="525"/>
        <v>0</v>
      </c>
      <c r="AO937" s="144">
        <f t="shared" si="525"/>
        <v>0</v>
      </c>
      <c r="AP937" s="144">
        <f t="shared" si="525"/>
        <v>0</v>
      </c>
      <c r="AQ937" s="144">
        <f t="shared" si="525"/>
        <v>0</v>
      </c>
      <c r="AR937" s="144">
        <f t="shared" si="525"/>
        <v>0</v>
      </c>
      <c r="AS937" s="144">
        <f t="shared" si="525"/>
        <v>0</v>
      </c>
      <c r="AT937" s="144">
        <f t="shared" si="525"/>
        <v>0</v>
      </c>
      <c r="AU937" s="144">
        <f t="shared" si="525"/>
        <v>0</v>
      </c>
      <c r="AV937" s="144">
        <f t="shared" si="525"/>
        <v>0</v>
      </c>
      <c r="AW937" s="144">
        <f t="shared" si="525"/>
        <v>0</v>
      </c>
      <c r="AX937" s="144">
        <f t="shared" si="525"/>
        <v>0</v>
      </c>
      <c r="AY937" s="144">
        <f t="shared" si="525"/>
        <v>0</v>
      </c>
      <c r="AZ937" s="144">
        <f t="shared" si="525"/>
        <v>0</v>
      </c>
      <c r="BA937" s="144">
        <f t="shared" si="525"/>
        <v>0</v>
      </c>
      <c r="BB937" s="144">
        <f t="shared" si="525"/>
        <v>0</v>
      </c>
      <c r="BC937" s="144">
        <f t="shared" si="525"/>
        <v>0</v>
      </c>
      <c r="BD937" s="144">
        <f t="shared" si="525"/>
        <v>0</v>
      </c>
      <c r="BE937" s="144">
        <f t="shared" si="525"/>
        <v>0</v>
      </c>
      <c r="BF937" s="144">
        <f t="shared" si="525"/>
        <v>0</v>
      </c>
      <c r="BG937" s="144">
        <f t="shared" si="525"/>
        <v>0</v>
      </c>
      <c r="BH937" s="144">
        <f t="shared" si="525"/>
        <v>0</v>
      </c>
      <c r="BI937" s="144"/>
    </row>
    <row r="938" spans="1:61" x14ac:dyDescent="0.25">
      <c r="A938" s="198" t="s">
        <v>113</v>
      </c>
      <c r="B938" s="198"/>
      <c r="C938" s="147">
        <f>C75</f>
        <v>0.13200000000000001</v>
      </c>
      <c r="D938" s="144">
        <f>SUM(G938:BH938)</f>
        <v>-131.27099999999999</v>
      </c>
      <c r="G938" s="144">
        <f>MAX(-SUM($F933:G933)*$C938,-SUM($F933:G933)-SUM($E938:F938))</f>
        <v>-0.16302</v>
      </c>
      <c r="H938" s="144">
        <f>MAX(-SUM($F933:H933)*$C938,-SUM($F933:H933)-SUM($E938:G938))</f>
        <v>-0.49935600000000002</v>
      </c>
      <c r="I938" s="144">
        <f>MAX(-SUM($F933:I933)*$C938,-SUM($F933:I933)-SUM($E938:H938))</f>
        <v>-1.741212</v>
      </c>
      <c r="J938" s="144">
        <f>MAX(-SUM($F933:J933)*$C938,-SUM($F933:J933)-SUM($E938:I938))</f>
        <v>-3.2618519999999998</v>
      </c>
      <c r="K938" s="144">
        <f>MAX(-SUM($F933:K933)*$C938,-SUM($F933:K933)-SUM($E938:J938))</f>
        <v>-6.8100119999999995</v>
      </c>
      <c r="L938" s="144">
        <f>MAX(-SUM($F933:L933)*$C938,-SUM($F933:L933)-SUM($E938:K938))</f>
        <v>-11.498652</v>
      </c>
      <c r="M938" s="144">
        <f>MAX(-SUM($F933:M933)*$C938,-SUM($F933:M933)-SUM($E938:L938))</f>
        <v>-17.327772</v>
      </c>
      <c r="N938" s="144">
        <f>MAX(-SUM($F933:N933)*$C938,-SUM($F933:N933)-SUM($E938:M938))</f>
        <v>-17.327772</v>
      </c>
      <c r="O938" s="144">
        <f>MAX(-SUM($F933:O933)*$C938,-SUM($F933:O933)-SUM($E938:N938))</f>
        <v>-17.327772</v>
      </c>
      <c r="P938" s="144">
        <f>MAX(-SUM($F933:P933)*$C938,-SUM($F933:P933)-SUM($E938:O938))</f>
        <v>-17.327772</v>
      </c>
      <c r="Q938" s="144">
        <f>MAX(-SUM($F933:Q933)*$C938,-SUM($F933:Q933)-SUM($E938:P938))</f>
        <v>-17.327772</v>
      </c>
      <c r="R938" s="144">
        <f>MAX(-SUM($F933:R933)*$C938,-SUM($F933:R933)-SUM($E938:Q938))</f>
        <v>-17.327772</v>
      </c>
      <c r="S938" s="144">
        <f>MAX(-SUM($F933:S933)*$C938,-SUM($F933:S933)-SUM($E938:R938))</f>
        <v>-3.3302639999999997</v>
      </c>
      <c r="T938" s="144">
        <f>MAX(-SUM($F933:T933)*$C938,-SUM($F933:T933)-SUM($E938:S938))</f>
        <v>0</v>
      </c>
      <c r="U938" s="144">
        <f>MAX(-SUM($F933:U933)*$C938,-SUM($F933:U933)-SUM($E938:T938))</f>
        <v>0</v>
      </c>
      <c r="V938" s="144">
        <f>MAX(-SUM($F933:V933)*$C938,-SUM($F933:V933)-SUM($E938:U938))</f>
        <v>0</v>
      </c>
      <c r="W938" s="144">
        <f>MAX(-SUM($F933:W933)*$C938,-SUM($F933:W933)-SUM($E938:V938))</f>
        <v>0</v>
      </c>
      <c r="X938" s="144">
        <f>MAX(-SUM($F933:X933)*$C938,-SUM($F933:X933)-SUM($E938:W938))</f>
        <v>0</v>
      </c>
      <c r="Y938" s="144">
        <f>MAX(-SUM($F933:Y933)*$C938,-SUM($F933:Y933)-SUM($E938:X938))</f>
        <v>0</v>
      </c>
      <c r="Z938" s="144">
        <f>MAX(-SUM($F933:Z933)*$C938,-SUM($F933:Z933)-SUM($E938:Y938))</f>
        <v>0</v>
      </c>
      <c r="AA938" s="144">
        <f>MAX(-SUM($F933:AA933)*$C938,-SUM($F933:AA933)-SUM($E938:Z938))</f>
        <v>0</v>
      </c>
      <c r="AB938" s="144">
        <f>MAX(-SUM($F933:AB933)*$C938,-SUM($F933:AB933)-SUM($E938:AA938))</f>
        <v>0</v>
      </c>
      <c r="AC938" s="144">
        <f>MAX(-SUM($F933:AC933)*$C938,-SUM($F933:AC933)-SUM($E938:AB938))</f>
        <v>0</v>
      </c>
      <c r="AD938" s="144">
        <f>MAX(-SUM($F933:AD933)*$C938,-SUM($F933:AD933)-SUM($E938:AC938))</f>
        <v>0</v>
      </c>
      <c r="AE938" s="144">
        <f>MAX(-SUM($F933:AE933)*$C938,-SUM($F933:AE933)-SUM($E938:AD938))</f>
        <v>0</v>
      </c>
      <c r="AF938" s="144">
        <f>MAX(-SUM($F933:AF933)*$C938,-SUM($F933:AF933)-SUM($E938:AE938))</f>
        <v>0</v>
      </c>
      <c r="AG938" s="144">
        <f>MAX(-SUM($F933:AG933)*$C938,-SUM($F933:AG933)-SUM($E938:AF938))</f>
        <v>0</v>
      </c>
      <c r="AH938" s="144">
        <f>MAX(-SUM($F933:AH933)*$C938,-SUM($F933:AH933)-SUM($E938:AG938))</f>
        <v>0</v>
      </c>
      <c r="AI938" s="144">
        <f>MAX(-SUM($F933:AI933)*$C938,-SUM($F933:AI933)-SUM($E938:AH938))</f>
        <v>0</v>
      </c>
      <c r="AJ938" s="144">
        <f>MAX(-SUM($F933:AJ933)*$C938,-SUM($F933:AJ933)-SUM($E938:AI938))</f>
        <v>0</v>
      </c>
      <c r="AK938" s="144">
        <f>MAX(-SUM($F933:AK933)*$C938,-SUM($F933:AK933)-SUM($E938:AJ938))</f>
        <v>0</v>
      </c>
      <c r="AL938" s="144">
        <f>MAX(-SUM($F933:AL933)*$C938,-SUM($F933:AL933)-SUM($E938:AK938))</f>
        <v>0</v>
      </c>
      <c r="AM938" s="144">
        <f>MAX(-SUM($F933:AM933)*$C938,-SUM($F933:AM933)-SUM($E938:AL938))</f>
        <v>0</v>
      </c>
      <c r="AN938" s="144">
        <f>MAX(-SUM($F933:AN933)*$C938,-SUM($F933:AN933)-SUM($E938:AM938))</f>
        <v>0</v>
      </c>
      <c r="AO938" s="144">
        <f>MAX(-SUM($F933:AO933)*$C938,-SUM($F933:AO933)-SUM($E938:AN938))</f>
        <v>0</v>
      </c>
      <c r="AP938" s="144">
        <f>MAX(-SUM($F933:AP933)*$C938,-SUM($F933:AP933)-SUM($E938:AO938))</f>
        <v>0</v>
      </c>
      <c r="AQ938" s="144">
        <f>MAX(-SUM($F933:AQ933)*$C938,-SUM($F933:AQ933)-SUM($E938:AP938))</f>
        <v>0</v>
      </c>
      <c r="AR938" s="144">
        <f>MAX(-SUM($F933:AR933)*$C938,-SUM($F933:AR933)-SUM($E938:AQ938))</f>
        <v>0</v>
      </c>
      <c r="AS938" s="144">
        <f>MAX(-SUM($F933:AS933)*$C938,-SUM($F933:AS933)-SUM($E938:AR938))</f>
        <v>0</v>
      </c>
      <c r="AT938" s="144">
        <f>MAX(-SUM($F933:AT933)*$C938,-SUM($F933:AT933)-SUM($E938:AS938))</f>
        <v>0</v>
      </c>
      <c r="AU938" s="144">
        <f>MAX(-SUM($F933:AU933)*$C938,-SUM($F933:AU933)-SUM($E938:AT938))</f>
        <v>0</v>
      </c>
      <c r="AV938" s="144">
        <f>MAX(-SUM($F933:AV933)*$C938,-SUM($F933:AV933)-SUM($E938:AU938))</f>
        <v>0</v>
      </c>
      <c r="AW938" s="144">
        <f>MAX(-SUM($F933:AW933)*$C938,-SUM($F933:AW933)-SUM($E938:AV938))</f>
        <v>0</v>
      </c>
      <c r="AX938" s="144">
        <f>MAX(-SUM($F933:AX933)*$C938,-SUM($F933:AX933)-SUM($E938:AW938))</f>
        <v>0</v>
      </c>
      <c r="AY938" s="144">
        <f>MAX(-SUM($F933:AY933)*$C938,-SUM($F933:AY933)-SUM($E938:AX938))</f>
        <v>0</v>
      </c>
      <c r="AZ938" s="144">
        <f>MAX(-SUM($F933:AZ933)*$C938,-SUM($F933:AZ933)-SUM($E938:AY938))</f>
        <v>0</v>
      </c>
      <c r="BA938" s="144">
        <f>MAX(-SUM($F933:BA933)*$C938,-SUM($F933:BA933)-SUM($E938:AZ938))</f>
        <v>0</v>
      </c>
      <c r="BB938" s="144">
        <f>MAX(-SUM($F933:BB933)*$C938,-SUM($F933:BB933)-SUM($E938:BA938))</f>
        <v>0</v>
      </c>
      <c r="BC938" s="144">
        <f>MAX(-SUM($F933:BC933)*$C938,-SUM($F933:BC933)-SUM($E938:BB938))</f>
        <v>0</v>
      </c>
      <c r="BD938" s="144">
        <f>MAX(-SUM($F933:BD933)*$C938,-SUM($F933:BD933)-SUM($E938:BC938))</f>
        <v>0</v>
      </c>
      <c r="BE938" s="144">
        <f>MAX(-SUM($F933:BE933)*$C938,-SUM($F933:BE933)-SUM($E938:BD938))</f>
        <v>0</v>
      </c>
      <c r="BF938" s="144">
        <f>MAX(-SUM($F933:BF933)*$C938,-SUM($F933:BF933)-SUM($E938:BE938))</f>
        <v>0</v>
      </c>
      <c r="BG938" s="144">
        <f>MAX(-SUM($F933:BG933)*$C938,-SUM($F933:BG933)-SUM($E938:BF938))</f>
        <v>0</v>
      </c>
      <c r="BH938" s="144">
        <f>MAX(-SUM($F933:BH933)*$C938,-SUM($F933:BH933)-SUM($E938:BG938))</f>
        <v>0</v>
      </c>
      <c r="BI938" s="144"/>
    </row>
    <row r="939" spans="1:61" x14ac:dyDescent="0.25">
      <c r="A939" s="199" t="s">
        <v>114</v>
      </c>
      <c r="B939" s="199"/>
      <c r="D939" s="92">
        <f>SUM(D936:D938)</f>
        <v>0</v>
      </c>
      <c r="G939" s="92">
        <f>SUM(G936:G938)</f>
        <v>1.0719799999999999</v>
      </c>
      <c r="H939" s="92">
        <f>SUM(H936:H938)</f>
        <v>3.1206239999999998</v>
      </c>
      <c r="I939" s="92">
        <f>SUM(I936:I938)</f>
        <v>10.787412</v>
      </c>
      <c r="J939" s="92">
        <f t="shared" ref="J939:BH939" si="526">SUM(J936:J938)</f>
        <v>19.045559999999998</v>
      </c>
      <c r="K939" s="92">
        <f t="shared" si="526"/>
        <v>39.115547999999997</v>
      </c>
      <c r="L939" s="92">
        <f t="shared" si="526"/>
        <v>63.136896</v>
      </c>
      <c r="M939" s="92">
        <f t="shared" si="526"/>
        <v>89.969124000000008</v>
      </c>
      <c r="N939" s="92">
        <f t="shared" si="526"/>
        <v>72.641352000000012</v>
      </c>
      <c r="O939" s="92">
        <f t="shared" si="526"/>
        <v>55.313580000000016</v>
      </c>
      <c r="P939" s="92">
        <f t="shared" si="526"/>
        <v>37.98580800000002</v>
      </c>
      <c r="Q939" s="92">
        <f t="shared" si="526"/>
        <v>20.65803600000002</v>
      </c>
      <c r="R939" s="92">
        <f t="shared" si="526"/>
        <v>3.330264000000021</v>
      </c>
      <c r="S939" s="92">
        <f t="shared" si="526"/>
        <v>2.1316282072803006E-14</v>
      </c>
      <c r="T939" s="92">
        <f t="shared" si="526"/>
        <v>2.1316282072803006E-14</v>
      </c>
      <c r="U939" s="92">
        <f t="shared" si="526"/>
        <v>2.1316282072803006E-14</v>
      </c>
      <c r="V939" s="92">
        <f t="shared" si="526"/>
        <v>2.1316282072803006E-14</v>
      </c>
      <c r="W939" s="92">
        <f t="shared" si="526"/>
        <v>2.1316282072803006E-14</v>
      </c>
      <c r="X939" s="92">
        <f t="shared" si="526"/>
        <v>2.1316282072803006E-14</v>
      </c>
      <c r="Y939" s="92">
        <f t="shared" si="526"/>
        <v>2.1316282072803006E-14</v>
      </c>
      <c r="Z939" s="92">
        <f t="shared" si="526"/>
        <v>2.1316282072803006E-14</v>
      </c>
      <c r="AA939" s="92">
        <f t="shared" si="526"/>
        <v>2.1316282072803006E-14</v>
      </c>
      <c r="AB939" s="92">
        <f t="shared" si="526"/>
        <v>2.1316282072803006E-14</v>
      </c>
      <c r="AC939" s="92">
        <f t="shared" si="526"/>
        <v>2.1316282072803006E-14</v>
      </c>
      <c r="AD939" s="92">
        <f t="shared" si="526"/>
        <v>2.1316282072803006E-14</v>
      </c>
      <c r="AE939" s="92">
        <f t="shared" si="526"/>
        <v>2.1316282072803006E-14</v>
      </c>
      <c r="AF939" s="92">
        <f t="shared" si="526"/>
        <v>2.1316282072803006E-14</v>
      </c>
      <c r="AG939" s="92">
        <f t="shared" si="526"/>
        <v>2.1316282072803006E-14</v>
      </c>
      <c r="AH939" s="92">
        <f t="shared" si="526"/>
        <v>2.1316282072803006E-14</v>
      </c>
      <c r="AI939" s="92">
        <f t="shared" si="526"/>
        <v>2.1316282072803006E-14</v>
      </c>
      <c r="AJ939" s="92">
        <f t="shared" si="526"/>
        <v>2.1316282072803006E-14</v>
      </c>
      <c r="AK939" s="92">
        <f t="shared" si="526"/>
        <v>2.1316282072803006E-14</v>
      </c>
      <c r="AL939" s="92">
        <f t="shared" si="526"/>
        <v>2.1316282072803006E-14</v>
      </c>
      <c r="AM939" s="92">
        <f t="shared" si="526"/>
        <v>2.1316282072803006E-14</v>
      </c>
      <c r="AN939" s="92">
        <f t="shared" si="526"/>
        <v>2.1316282072803006E-14</v>
      </c>
      <c r="AO939" s="92">
        <f t="shared" si="526"/>
        <v>2.1316282072803006E-14</v>
      </c>
      <c r="AP939" s="92">
        <f t="shared" si="526"/>
        <v>2.1316282072803006E-14</v>
      </c>
      <c r="AQ939" s="92">
        <f t="shared" si="526"/>
        <v>2.1316282072803006E-14</v>
      </c>
      <c r="AR939" s="92">
        <f t="shared" si="526"/>
        <v>2.1316282072803006E-14</v>
      </c>
      <c r="AS939" s="92">
        <f t="shared" si="526"/>
        <v>2.1316282072803006E-14</v>
      </c>
      <c r="AT939" s="92">
        <f t="shared" si="526"/>
        <v>2.1316282072803006E-14</v>
      </c>
      <c r="AU939" s="92">
        <f t="shared" si="526"/>
        <v>2.1316282072803006E-14</v>
      </c>
      <c r="AV939" s="92">
        <f t="shared" si="526"/>
        <v>2.1316282072803006E-14</v>
      </c>
      <c r="AW939" s="92">
        <f t="shared" si="526"/>
        <v>2.1316282072803006E-14</v>
      </c>
      <c r="AX939" s="92">
        <f t="shared" si="526"/>
        <v>2.1316282072803006E-14</v>
      </c>
      <c r="AY939" s="92">
        <f t="shared" si="526"/>
        <v>2.1316282072803006E-14</v>
      </c>
      <c r="AZ939" s="92">
        <f t="shared" si="526"/>
        <v>2.1316282072803006E-14</v>
      </c>
      <c r="BA939" s="92">
        <f t="shared" si="526"/>
        <v>2.1316282072803006E-14</v>
      </c>
      <c r="BB939" s="92">
        <f t="shared" si="526"/>
        <v>2.1316282072803006E-14</v>
      </c>
      <c r="BC939" s="92">
        <f t="shared" si="526"/>
        <v>2.1316282072803006E-14</v>
      </c>
      <c r="BD939" s="92">
        <f t="shared" si="526"/>
        <v>2.1316282072803006E-14</v>
      </c>
      <c r="BE939" s="92">
        <f t="shared" si="526"/>
        <v>2.1316282072803006E-14</v>
      </c>
      <c r="BF939" s="92">
        <f t="shared" si="526"/>
        <v>2.1316282072803006E-14</v>
      </c>
      <c r="BG939" s="92">
        <f t="shared" si="526"/>
        <v>2.1316282072803006E-14</v>
      </c>
      <c r="BH939" s="92">
        <f t="shared" si="526"/>
        <v>2.1316282072803006E-14</v>
      </c>
    </row>
    <row r="940" spans="1:61" x14ac:dyDescent="0.25">
      <c r="A940" s="197"/>
      <c r="B940" s="197"/>
    </row>
    <row r="941" spans="1:61" x14ac:dyDescent="0.25">
      <c r="A941" s="197" t="s">
        <v>115</v>
      </c>
      <c r="B941" s="197"/>
      <c r="G941" s="83">
        <f>G939</f>
        <v>1.0719799999999999</v>
      </c>
      <c r="H941" s="83">
        <f>H939</f>
        <v>3.1206239999999998</v>
      </c>
      <c r="I941" s="83">
        <f>I939</f>
        <v>10.787412</v>
      </c>
      <c r="J941" s="83">
        <f>J939</f>
        <v>19.045559999999998</v>
      </c>
      <c r="K941" s="83">
        <f t="shared" ref="K941:BH941" si="527">K939</f>
        <v>39.115547999999997</v>
      </c>
      <c r="L941" s="83">
        <f t="shared" si="527"/>
        <v>63.136896</v>
      </c>
      <c r="M941" s="83">
        <f t="shared" si="527"/>
        <v>89.969124000000008</v>
      </c>
      <c r="N941" s="83">
        <f t="shared" si="527"/>
        <v>72.641352000000012</v>
      </c>
      <c r="O941" s="83">
        <f t="shared" si="527"/>
        <v>55.313580000000016</v>
      </c>
      <c r="P941" s="83">
        <f t="shared" si="527"/>
        <v>37.98580800000002</v>
      </c>
      <c r="Q941" s="83">
        <f t="shared" si="527"/>
        <v>20.65803600000002</v>
      </c>
      <c r="R941" s="83">
        <f t="shared" si="527"/>
        <v>3.330264000000021</v>
      </c>
      <c r="S941" s="83">
        <f t="shared" si="527"/>
        <v>2.1316282072803006E-14</v>
      </c>
      <c r="T941" s="83">
        <f t="shared" si="527"/>
        <v>2.1316282072803006E-14</v>
      </c>
      <c r="U941" s="83">
        <f t="shared" si="527"/>
        <v>2.1316282072803006E-14</v>
      </c>
      <c r="V941" s="83">
        <f t="shared" si="527"/>
        <v>2.1316282072803006E-14</v>
      </c>
      <c r="W941" s="83">
        <f t="shared" si="527"/>
        <v>2.1316282072803006E-14</v>
      </c>
      <c r="X941" s="83">
        <f t="shared" si="527"/>
        <v>2.1316282072803006E-14</v>
      </c>
      <c r="Y941" s="83">
        <f t="shared" si="527"/>
        <v>2.1316282072803006E-14</v>
      </c>
      <c r="Z941" s="83">
        <f t="shared" si="527"/>
        <v>2.1316282072803006E-14</v>
      </c>
      <c r="AA941" s="83">
        <f t="shared" si="527"/>
        <v>2.1316282072803006E-14</v>
      </c>
      <c r="AB941" s="83">
        <f t="shared" si="527"/>
        <v>2.1316282072803006E-14</v>
      </c>
      <c r="AC941" s="83">
        <f t="shared" si="527"/>
        <v>2.1316282072803006E-14</v>
      </c>
      <c r="AD941" s="83">
        <f t="shared" si="527"/>
        <v>2.1316282072803006E-14</v>
      </c>
      <c r="AE941" s="83">
        <f t="shared" si="527"/>
        <v>2.1316282072803006E-14</v>
      </c>
      <c r="AF941" s="83">
        <f t="shared" si="527"/>
        <v>2.1316282072803006E-14</v>
      </c>
      <c r="AG941" s="83">
        <f t="shared" si="527"/>
        <v>2.1316282072803006E-14</v>
      </c>
      <c r="AH941" s="83">
        <f t="shared" si="527"/>
        <v>2.1316282072803006E-14</v>
      </c>
      <c r="AI941" s="83">
        <f t="shared" si="527"/>
        <v>2.1316282072803006E-14</v>
      </c>
      <c r="AJ941" s="83">
        <f t="shared" si="527"/>
        <v>2.1316282072803006E-14</v>
      </c>
      <c r="AK941" s="83">
        <f t="shared" si="527"/>
        <v>2.1316282072803006E-14</v>
      </c>
      <c r="AL941" s="83">
        <f t="shared" si="527"/>
        <v>2.1316282072803006E-14</v>
      </c>
      <c r="AM941" s="83">
        <f t="shared" si="527"/>
        <v>2.1316282072803006E-14</v>
      </c>
      <c r="AN941" s="83">
        <f t="shared" si="527"/>
        <v>2.1316282072803006E-14</v>
      </c>
      <c r="AO941" s="83">
        <f t="shared" si="527"/>
        <v>2.1316282072803006E-14</v>
      </c>
      <c r="AP941" s="83">
        <f t="shared" si="527"/>
        <v>2.1316282072803006E-14</v>
      </c>
      <c r="AQ941" s="83">
        <f t="shared" si="527"/>
        <v>2.1316282072803006E-14</v>
      </c>
      <c r="AR941" s="83">
        <f t="shared" si="527"/>
        <v>2.1316282072803006E-14</v>
      </c>
      <c r="AS941" s="83">
        <f t="shared" si="527"/>
        <v>2.1316282072803006E-14</v>
      </c>
      <c r="AT941" s="83">
        <f t="shared" si="527"/>
        <v>2.1316282072803006E-14</v>
      </c>
      <c r="AU941" s="83">
        <f t="shared" si="527"/>
        <v>2.1316282072803006E-14</v>
      </c>
      <c r="AV941" s="83">
        <f t="shared" si="527"/>
        <v>2.1316282072803006E-14</v>
      </c>
      <c r="AW941" s="83">
        <f t="shared" si="527"/>
        <v>2.1316282072803006E-14</v>
      </c>
      <c r="AX941" s="83">
        <f t="shared" si="527"/>
        <v>2.1316282072803006E-14</v>
      </c>
      <c r="AY941" s="83">
        <f t="shared" si="527"/>
        <v>2.1316282072803006E-14</v>
      </c>
      <c r="AZ941" s="83">
        <f t="shared" si="527"/>
        <v>2.1316282072803006E-14</v>
      </c>
      <c r="BA941" s="83">
        <f t="shared" si="527"/>
        <v>2.1316282072803006E-14</v>
      </c>
      <c r="BB941" s="83">
        <f t="shared" si="527"/>
        <v>2.1316282072803006E-14</v>
      </c>
      <c r="BC941" s="83">
        <f t="shared" si="527"/>
        <v>2.1316282072803006E-14</v>
      </c>
      <c r="BD941" s="83">
        <f t="shared" si="527"/>
        <v>2.1316282072803006E-14</v>
      </c>
      <c r="BE941" s="83">
        <f t="shared" si="527"/>
        <v>2.1316282072803006E-14</v>
      </c>
      <c r="BF941" s="83">
        <f t="shared" si="527"/>
        <v>2.1316282072803006E-14</v>
      </c>
      <c r="BG941" s="83">
        <f t="shared" si="527"/>
        <v>2.1316282072803006E-14</v>
      </c>
      <c r="BH941" s="83">
        <f t="shared" si="527"/>
        <v>2.1316282072803006E-14</v>
      </c>
    </row>
    <row r="942" spans="1:61" ht="12" customHeight="1" x14ac:dyDescent="0.25">
      <c r="A942" s="200" t="s">
        <v>133</v>
      </c>
      <c r="B942" s="200"/>
      <c r="C942" s="61">
        <f>$C$97</f>
        <v>2</v>
      </c>
      <c r="D942" s="189"/>
      <c r="G942" s="83">
        <f t="shared" ref="G942:BH942" ca="1" si="528">SUM(OFFSET(G941,0,0,1,-MIN($C942,G$91+1)))/$C942</f>
        <v>0.53598999999999997</v>
      </c>
      <c r="H942" s="83">
        <f t="shared" ca="1" si="528"/>
        <v>2.0963019999999997</v>
      </c>
      <c r="I942" s="83">
        <f t="shared" ca="1" si="528"/>
        <v>6.9540179999999996</v>
      </c>
      <c r="J942" s="83">
        <f t="shared" ca="1" si="528"/>
        <v>14.916485999999999</v>
      </c>
      <c r="K942" s="83">
        <f t="shared" ca="1" si="528"/>
        <v>29.080553999999999</v>
      </c>
      <c r="L942" s="83">
        <f t="shared" ca="1" si="528"/>
        <v>51.126221999999999</v>
      </c>
      <c r="M942" s="83">
        <f t="shared" ca="1" si="528"/>
        <v>76.55301</v>
      </c>
      <c r="N942" s="83">
        <f t="shared" ca="1" si="528"/>
        <v>81.305238000000003</v>
      </c>
      <c r="O942" s="83">
        <f t="shared" ca="1" si="528"/>
        <v>63.977466000000014</v>
      </c>
      <c r="P942" s="83">
        <f t="shared" ca="1" si="528"/>
        <v>46.649694000000018</v>
      </c>
      <c r="Q942" s="83">
        <f t="shared" ca="1" si="528"/>
        <v>29.321922000000022</v>
      </c>
      <c r="R942" s="83">
        <f t="shared" ca="1" si="528"/>
        <v>11.994150000000021</v>
      </c>
      <c r="S942" s="83">
        <f t="shared" ca="1" si="528"/>
        <v>1.6651320000000212</v>
      </c>
      <c r="T942" s="83">
        <f t="shared" ca="1" si="528"/>
        <v>2.1316282072803006E-14</v>
      </c>
      <c r="U942" s="83">
        <f t="shared" ca="1" si="528"/>
        <v>2.1316282072803006E-14</v>
      </c>
      <c r="V942" s="83">
        <f t="shared" ca="1" si="528"/>
        <v>2.1316282072803006E-14</v>
      </c>
      <c r="W942" s="83">
        <f t="shared" ca="1" si="528"/>
        <v>2.1316282072803006E-14</v>
      </c>
      <c r="X942" s="83">
        <f t="shared" ca="1" si="528"/>
        <v>2.1316282072803006E-14</v>
      </c>
      <c r="Y942" s="83">
        <f t="shared" ca="1" si="528"/>
        <v>2.1316282072803006E-14</v>
      </c>
      <c r="Z942" s="83">
        <f t="shared" ca="1" si="528"/>
        <v>2.1316282072803006E-14</v>
      </c>
      <c r="AA942" s="83">
        <f t="shared" ca="1" si="528"/>
        <v>2.1316282072803006E-14</v>
      </c>
      <c r="AB942" s="83">
        <f t="shared" ca="1" si="528"/>
        <v>2.1316282072803006E-14</v>
      </c>
      <c r="AC942" s="83">
        <f t="shared" ca="1" si="528"/>
        <v>2.1316282072803006E-14</v>
      </c>
      <c r="AD942" s="83">
        <f t="shared" ca="1" si="528"/>
        <v>2.1316282072803006E-14</v>
      </c>
      <c r="AE942" s="83">
        <f t="shared" ca="1" si="528"/>
        <v>2.1316282072803006E-14</v>
      </c>
      <c r="AF942" s="83">
        <f t="shared" ca="1" si="528"/>
        <v>2.1316282072803006E-14</v>
      </c>
      <c r="AG942" s="83">
        <f t="shared" ca="1" si="528"/>
        <v>2.1316282072803006E-14</v>
      </c>
      <c r="AH942" s="83">
        <f t="shared" ca="1" si="528"/>
        <v>2.1316282072803006E-14</v>
      </c>
      <c r="AI942" s="83">
        <f t="shared" ca="1" si="528"/>
        <v>2.1316282072803006E-14</v>
      </c>
      <c r="AJ942" s="83">
        <f t="shared" ca="1" si="528"/>
        <v>2.1316282072803006E-14</v>
      </c>
      <c r="AK942" s="83">
        <f t="shared" ca="1" si="528"/>
        <v>2.1316282072803006E-14</v>
      </c>
      <c r="AL942" s="83">
        <f t="shared" ca="1" si="528"/>
        <v>2.1316282072803006E-14</v>
      </c>
      <c r="AM942" s="83">
        <f t="shared" ca="1" si="528"/>
        <v>2.1316282072803006E-14</v>
      </c>
      <c r="AN942" s="83">
        <f t="shared" ca="1" si="528"/>
        <v>2.1316282072803006E-14</v>
      </c>
      <c r="AO942" s="83">
        <f t="shared" ca="1" si="528"/>
        <v>2.1316282072803006E-14</v>
      </c>
      <c r="AP942" s="83">
        <f t="shared" ca="1" si="528"/>
        <v>2.1316282072803006E-14</v>
      </c>
      <c r="AQ942" s="83">
        <f t="shared" ca="1" si="528"/>
        <v>2.1316282072803006E-14</v>
      </c>
      <c r="AR942" s="83">
        <f t="shared" ca="1" si="528"/>
        <v>2.1316282072803006E-14</v>
      </c>
      <c r="AS942" s="83">
        <f t="shared" ca="1" si="528"/>
        <v>2.1316282072803006E-14</v>
      </c>
      <c r="AT942" s="83">
        <f t="shared" ca="1" si="528"/>
        <v>2.1316282072803006E-14</v>
      </c>
      <c r="AU942" s="83">
        <f t="shared" ca="1" si="528"/>
        <v>2.1316282072803006E-14</v>
      </c>
      <c r="AV942" s="83">
        <f t="shared" ca="1" si="528"/>
        <v>2.1316282072803006E-14</v>
      </c>
      <c r="AW942" s="83">
        <f t="shared" ca="1" si="528"/>
        <v>2.1316282072803006E-14</v>
      </c>
      <c r="AX942" s="83">
        <f t="shared" ca="1" si="528"/>
        <v>2.1316282072803006E-14</v>
      </c>
      <c r="AY942" s="83">
        <f t="shared" ca="1" si="528"/>
        <v>2.1316282072803006E-14</v>
      </c>
      <c r="AZ942" s="83">
        <f t="shared" ca="1" si="528"/>
        <v>2.1316282072803006E-14</v>
      </c>
      <c r="BA942" s="83">
        <f t="shared" ca="1" si="528"/>
        <v>2.1316282072803006E-14</v>
      </c>
      <c r="BB942" s="83">
        <f t="shared" ca="1" si="528"/>
        <v>2.1316282072803006E-14</v>
      </c>
      <c r="BC942" s="83">
        <f t="shared" ca="1" si="528"/>
        <v>2.1316282072803006E-14</v>
      </c>
      <c r="BD942" s="83">
        <f t="shared" ca="1" si="528"/>
        <v>2.1316282072803006E-14</v>
      </c>
      <c r="BE942" s="83">
        <f t="shared" ca="1" si="528"/>
        <v>2.1316282072803006E-14</v>
      </c>
      <c r="BF942" s="83">
        <f t="shared" ca="1" si="528"/>
        <v>2.1316282072803006E-14</v>
      </c>
      <c r="BG942" s="83">
        <f t="shared" ca="1" si="528"/>
        <v>2.1316282072803006E-14</v>
      </c>
      <c r="BH942" s="83">
        <f t="shared" ca="1" si="528"/>
        <v>2.1316282072803006E-14</v>
      </c>
    </row>
    <row r="943" spans="1:61" x14ac:dyDescent="0.25">
      <c r="A943" s="200" t="s">
        <v>140</v>
      </c>
      <c r="B943" s="200"/>
      <c r="C943" s="147">
        <f>$C$98</f>
        <v>0.46</v>
      </c>
      <c r="G943" s="83">
        <f t="shared" ref="G943:BG944" ca="1" si="529">G942*$C943</f>
        <v>0.24655540000000001</v>
      </c>
      <c r="H943" s="83">
        <f t="shared" ca="1" si="529"/>
        <v>0.96429891999999984</v>
      </c>
      <c r="I943" s="83">
        <f t="shared" ca="1" si="529"/>
        <v>3.19884828</v>
      </c>
      <c r="J943" s="83">
        <f t="shared" ca="1" si="529"/>
        <v>6.8615835599999997</v>
      </c>
      <c r="K943" s="83">
        <f t="shared" ca="1" si="529"/>
        <v>13.37705484</v>
      </c>
      <c r="L943" s="83">
        <f t="shared" ca="1" si="529"/>
        <v>23.51806212</v>
      </c>
      <c r="M943" s="83">
        <f t="shared" ca="1" si="529"/>
        <v>35.214384600000002</v>
      </c>
      <c r="N943" s="83">
        <f t="shared" ca="1" si="529"/>
        <v>37.40040948</v>
      </c>
      <c r="O943" s="83">
        <f t="shared" ca="1" si="529"/>
        <v>29.429634360000009</v>
      </c>
      <c r="P943" s="83">
        <f t="shared" ca="1" si="529"/>
        <v>21.45885924000001</v>
      </c>
      <c r="Q943" s="83">
        <f t="shared" ca="1" si="529"/>
        <v>13.488084120000011</v>
      </c>
      <c r="R943" s="83">
        <f t="shared" ca="1" si="529"/>
        <v>5.5173090000000098</v>
      </c>
      <c r="S943" s="83">
        <f t="shared" ca="1" si="529"/>
        <v>0.76596072000000981</v>
      </c>
      <c r="T943" s="83">
        <f t="shared" ca="1" si="529"/>
        <v>9.8054897534893834E-15</v>
      </c>
      <c r="U943" s="83">
        <f t="shared" ca="1" si="529"/>
        <v>9.8054897534893834E-15</v>
      </c>
      <c r="V943" s="83">
        <f t="shared" ca="1" si="529"/>
        <v>9.8054897534893834E-15</v>
      </c>
      <c r="W943" s="83">
        <f t="shared" ca="1" si="529"/>
        <v>9.8054897534893834E-15</v>
      </c>
      <c r="X943" s="83">
        <f t="shared" ca="1" si="529"/>
        <v>9.8054897534893834E-15</v>
      </c>
      <c r="Y943" s="83">
        <f t="shared" ca="1" si="529"/>
        <v>9.8054897534893834E-15</v>
      </c>
      <c r="Z943" s="83">
        <f t="shared" ca="1" si="529"/>
        <v>9.8054897534893834E-15</v>
      </c>
      <c r="AA943" s="83">
        <f t="shared" ca="1" si="529"/>
        <v>9.8054897534893834E-15</v>
      </c>
      <c r="AB943" s="83">
        <f t="shared" ca="1" si="529"/>
        <v>9.8054897534893834E-15</v>
      </c>
      <c r="AC943" s="83">
        <f t="shared" ca="1" si="529"/>
        <v>9.8054897534893834E-15</v>
      </c>
      <c r="AD943" s="83">
        <f t="shared" ca="1" si="529"/>
        <v>9.8054897534893834E-15</v>
      </c>
      <c r="AE943" s="83">
        <f t="shared" ca="1" si="529"/>
        <v>9.8054897534893834E-15</v>
      </c>
      <c r="AF943" s="83">
        <f t="shared" ca="1" si="529"/>
        <v>9.8054897534893834E-15</v>
      </c>
      <c r="AG943" s="83">
        <f t="shared" ca="1" si="529"/>
        <v>9.8054897534893834E-15</v>
      </c>
      <c r="AH943" s="83">
        <f t="shared" ca="1" si="529"/>
        <v>9.8054897534893834E-15</v>
      </c>
      <c r="AI943" s="83">
        <f t="shared" ca="1" si="529"/>
        <v>9.8054897534893834E-15</v>
      </c>
      <c r="AJ943" s="83">
        <f t="shared" ca="1" si="529"/>
        <v>9.8054897534893834E-15</v>
      </c>
      <c r="AK943" s="83">
        <f t="shared" ca="1" si="529"/>
        <v>9.8054897534893834E-15</v>
      </c>
      <c r="AL943" s="83">
        <f t="shared" ca="1" si="529"/>
        <v>9.8054897534893834E-15</v>
      </c>
      <c r="AM943" s="83">
        <f t="shared" ca="1" si="529"/>
        <v>9.8054897534893834E-15</v>
      </c>
      <c r="AN943" s="83">
        <f t="shared" ca="1" si="529"/>
        <v>9.8054897534893834E-15</v>
      </c>
      <c r="AO943" s="83">
        <f t="shared" ca="1" si="529"/>
        <v>9.8054897534893834E-15</v>
      </c>
      <c r="AP943" s="83">
        <f t="shared" ca="1" si="529"/>
        <v>9.8054897534893834E-15</v>
      </c>
      <c r="AQ943" s="83">
        <f t="shared" ca="1" si="529"/>
        <v>9.8054897534893834E-15</v>
      </c>
      <c r="AR943" s="83">
        <f t="shared" ca="1" si="529"/>
        <v>9.8054897534893834E-15</v>
      </c>
      <c r="AS943" s="83">
        <f t="shared" ca="1" si="529"/>
        <v>9.8054897534893834E-15</v>
      </c>
      <c r="AT943" s="83">
        <f t="shared" ca="1" si="529"/>
        <v>9.8054897534893834E-15</v>
      </c>
      <c r="AU943" s="83">
        <f t="shared" ca="1" si="529"/>
        <v>9.8054897534893834E-15</v>
      </c>
      <c r="AV943" s="83">
        <f t="shared" ca="1" si="529"/>
        <v>9.8054897534893834E-15</v>
      </c>
      <c r="AW943" s="83">
        <f t="shared" ca="1" si="529"/>
        <v>9.8054897534893834E-15</v>
      </c>
      <c r="AX943" s="83">
        <f t="shared" ca="1" si="529"/>
        <v>9.8054897534893834E-15</v>
      </c>
      <c r="AY943" s="83">
        <f t="shared" ca="1" si="529"/>
        <v>9.8054897534893834E-15</v>
      </c>
      <c r="AZ943" s="83">
        <f t="shared" ca="1" si="529"/>
        <v>9.8054897534893834E-15</v>
      </c>
      <c r="BA943" s="83">
        <f t="shared" ca="1" si="529"/>
        <v>9.8054897534893834E-15</v>
      </c>
      <c r="BB943" s="83">
        <f t="shared" ca="1" si="529"/>
        <v>9.8054897534893834E-15</v>
      </c>
      <c r="BC943" s="83">
        <f t="shared" ca="1" si="529"/>
        <v>9.8054897534893834E-15</v>
      </c>
      <c r="BD943" s="83">
        <f t="shared" ca="1" si="529"/>
        <v>9.8054897534893834E-15</v>
      </c>
      <c r="BE943" s="83">
        <f t="shared" ca="1" si="529"/>
        <v>9.8054897534893834E-15</v>
      </c>
      <c r="BF943" s="83">
        <f t="shared" ca="1" si="529"/>
        <v>9.8054897534893834E-15</v>
      </c>
      <c r="BG943" s="83">
        <f t="shared" ca="1" si="529"/>
        <v>9.8054897534893834E-15</v>
      </c>
      <c r="BH943" s="83">
        <f ca="1">BH942*$C943</f>
        <v>9.8054897534893834E-15</v>
      </c>
    </row>
    <row r="944" spans="1:61" x14ac:dyDescent="0.25">
      <c r="A944" s="200" t="s">
        <v>141</v>
      </c>
      <c r="B944" s="200"/>
      <c r="C944" s="147">
        <f>$C$99</f>
        <v>0.115</v>
      </c>
      <c r="G944" s="83">
        <f t="shared" ca="1" si="529"/>
        <v>2.8353871000000003E-2</v>
      </c>
      <c r="H944" s="83">
        <f t="shared" ca="1" si="529"/>
        <v>0.11089437579999999</v>
      </c>
      <c r="I944" s="83">
        <f t="shared" ca="1" si="529"/>
        <v>0.3678675522</v>
      </c>
      <c r="J944" s="83">
        <f t="shared" ca="1" si="529"/>
        <v>0.78908210940000001</v>
      </c>
      <c r="K944" s="83">
        <f t="shared" ca="1" si="529"/>
        <v>1.5383613065999999</v>
      </c>
      <c r="L944" s="83">
        <f t="shared" ca="1" si="529"/>
        <v>2.7045771437999999</v>
      </c>
      <c r="M944" s="83">
        <f t="shared" ca="1" si="529"/>
        <v>4.0496542290000006</v>
      </c>
      <c r="N944" s="83">
        <f t="shared" ca="1" si="529"/>
        <v>4.3010470902</v>
      </c>
      <c r="O944" s="83">
        <f t="shared" ca="1" si="529"/>
        <v>3.3844079514000009</v>
      </c>
      <c r="P944" s="83">
        <f t="shared" ca="1" si="529"/>
        <v>2.467768812600001</v>
      </c>
      <c r="Q944" s="83">
        <f t="shared" ca="1" si="529"/>
        <v>1.5511296738000013</v>
      </c>
      <c r="R944" s="83">
        <f t="shared" ca="1" si="529"/>
        <v>0.63449053500000119</v>
      </c>
      <c r="S944" s="83">
        <f t="shared" ca="1" si="529"/>
        <v>8.8085482800001128E-2</v>
      </c>
      <c r="T944" s="83">
        <f t="shared" ca="1" si="529"/>
        <v>1.127631321651279E-15</v>
      </c>
      <c r="U944" s="83">
        <f t="shared" ca="1" si="529"/>
        <v>1.127631321651279E-15</v>
      </c>
      <c r="V944" s="83">
        <f t="shared" ca="1" si="529"/>
        <v>1.127631321651279E-15</v>
      </c>
      <c r="W944" s="83">
        <f t="shared" ca="1" si="529"/>
        <v>1.127631321651279E-15</v>
      </c>
      <c r="X944" s="83">
        <f t="shared" ca="1" si="529"/>
        <v>1.127631321651279E-15</v>
      </c>
      <c r="Y944" s="83">
        <f t="shared" ca="1" si="529"/>
        <v>1.127631321651279E-15</v>
      </c>
      <c r="Z944" s="83">
        <f t="shared" ca="1" si="529"/>
        <v>1.127631321651279E-15</v>
      </c>
      <c r="AA944" s="83">
        <f t="shared" ca="1" si="529"/>
        <v>1.127631321651279E-15</v>
      </c>
      <c r="AB944" s="83">
        <f t="shared" ca="1" si="529"/>
        <v>1.127631321651279E-15</v>
      </c>
      <c r="AC944" s="83">
        <f t="shared" ca="1" si="529"/>
        <v>1.127631321651279E-15</v>
      </c>
      <c r="AD944" s="83">
        <f t="shared" ca="1" si="529"/>
        <v>1.127631321651279E-15</v>
      </c>
      <c r="AE944" s="83">
        <f t="shared" ca="1" si="529"/>
        <v>1.127631321651279E-15</v>
      </c>
      <c r="AF944" s="83">
        <f t="shared" ca="1" si="529"/>
        <v>1.127631321651279E-15</v>
      </c>
      <c r="AG944" s="83">
        <f t="shared" ca="1" si="529"/>
        <v>1.127631321651279E-15</v>
      </c>
      <c r="AH944" s="83">
        <f t="shared" ca="1" si="529"/>
        <v>1.127631321651279E-15</v>
      </c>
      <c r="AI944" s="83">
        <f t="shared" ca="1" si="529"/>
        <v>1.127631321651279E-15</v>
      </c>
      <c r="AJ944" s="83">
        <f t="shared" ca="1" si="529"/>
        <v>1.127631321651279E-15</v>
      </c>
      <c r="AK944" s="83">
        <f t="shared" ca="1" si="529"/>
        <v>1.127631321651279E-15</v>
      </c>
      <c r="AL944" s="83">
        <f t="shared" ca="1" si="529"/>
        <v>1.127631321651279E-15</v>
      </c>
      <c r="AM944" s="83">
        <f t="shared" ca="1" si="529"/>
        <v>1.127631321651279E-15</v>
      </c>
      <c r="AN944" s="83">
        <f t="shared" ca="1" si="529"/>
        <v>1.127631321651279E-15</v>
      </c>
      <c r="AO944" s="83">
        <f t="shared" ca="1" si="529"/>
        <v>1.127631321651279E-15</v>
      </c>
      <c r="AP944" s="83">
        <f t="shared" ca="1" si="529"/>
        <v>1.127631321651279E-15</v>
      </c>
      <c r="AQ944" s="83">
        <f t="shared" ca="1" si="529"/>
        <v>1.127631321651279E-15</v>
      </c>
      <c r="AR944" s="83">
        <f t="shared" ca="1" si="529"/>
        <v>1.127631321651279E-15</v>
      </c>
      <c r="AS944" s="83">
        <f t="shared" ca="1" si="529"/>
        <v>1.127631321651279E-15</v>
      </c>
      <c r="AT944" s="83">
        <f t="shared" ca="1" si="529"/>
        <v>1.127631321651279E-15</v>
      </c>
      <c r="AU944" s="83">
        <f t="shared" ca="1" si="529"/>
        <v>1.127631321651279E-15</v>
      </c>
      <c r="AV944" s="83">
        <f t="shared" ca="1" si="529"/>
        <v>1.127631321651279E-15</v>
      </c>
      <c r="AW944" s="83">
        <f t="shared" ca="1" si="529"/>
        <v>1.127631321651279E-15</v>
      </c>
      <c r="AX944" s="83">
        <f t="shared" ca="1" si="529"/>
        <v>1.127631321651279E-15</v>
      </c>
      <c r="AY944" s="83">
        <f t="shared" ca="1" si="529"/>
        <v>1.127631321651279E-15</v>
      </c>
      <c r="AZ944" s="83">
        <f t="shared" ca="1" si="529"/>
        <v>1.127631321651279E-15</v>
      </c>
      <c r="BA944" s="83">
        <f t="shared" ca="1" si="529"/>
        <v>1.127631321651279E-15</v>
      </c>
      <c r="BB944" s="83">
        <f t="shared" ca="1" si="529"/>
        <v>1.127631321651279E-15</v>
      </c>
      <c r="BC944" s="83">
        <f t="shared" ca="1" si="529"/>
        <v>1.127631321651279E-15</v>
      </c>
      <c r="BD944" s="83">
        <f t="shared" ca="1" si="529"/>
        <v>1.127631321651279E-15</v>
      </c>
      <c r="BE944" s="83">
        <f t="shared" ca="1" si="529"/>
        <v>1.127631321651279E-15</v>
      </c>
      <c r="BF944" s="83">
        <f t="shared" ca="1" si="529"/>
        <v>1.127631321651279E-15</v>
      </c>
      <c r="BG944" s="83">
        <f t="shared" ca="1" si="529"/>
        <v>1.127631321651279E-15</v>
      </c>
      <c r="BH944" s="83">
        <f ca="1">BH943*$C944</f>
        <v>1.127631321651279E-15</v>
      </c>
    </row>
    <row r="946" spans="1:61" ht="15.6" x14ac:dyDescent="0.3">
      <c r="A946" s="191" t="str">
        <f>A$77</f>
        <v>Other Corp Applications</v>
      </c>
      <c r="B946" s="191"/>
    </row>
    <row r="947" spans="1:61" x14ac:dyDescent="0.25">
      <c r="A947" s="154" t="s">
        <v>132</v>
      </c>
      <c r="B947" s="154"/>
      <c r="G947" s="171">
        <f>G$96</f>
        <v>0.95</v>
      </c>
      <c r="H947" s="171">
        <f t="shared" ref="H947:M947" si="530">H$96</f>
        <v>0.98</v>
      </c>
      <c r="I947" s="171">
        <f t="shared" si="530"/>
        <v>0.96</v>
      </c>
      <c r="J947" s="171">
        <f t="shared" si="530"/>
        <v>0.96</v>
      </c>
      <c r="K947" s="171">
        <f t="shared" si="530"/>
        <v>0.96</v>
      </c>
      <c r="L947" s="171">
        <f t="shared" si="530"/>
        <v>0.96</v>
      </c>
      <c r="M947" s="171">
        <f t="shared" si="530"/>
        <v>0.96</v>
      </c>
      <c r="N947" s="171"/>
    </row>
    <row r="948" spans="1:61" x14ac:dyDescent="0.25">
      <c r="A948" s="154" t="s">
        <v>109</v>
      </c>
      <c r="B948" s="154"/>
      <c r="D948" s="144">
        <f>SUM(G948:N948)</f>
        <v>113.57099999999998</v>
      </c>
      <c r="G948" s="144">
        <f>G$77*G947</f>
        <v>13.774999999999999</v>
      </c>
      <c r="H948" s="144">
        <f t="shared" ref="H948:N948" si="531">H$77*H947</f>
        <v>16.66</v>
      </c>
      <c r="I948" s="144">
        <f t="shared" si="531"/>
        <v>11.135999999999999</v>
      </c>
      <c r="J948" s="144">
        <f t="shared" si="531"/>
        <v>22.08</v>
      </c>
      <c r="K948" s="144">
        <f t="shared" si="531"/>
        <v>15.36</v>
      </c>
      <c r="L948" s="144">
        <f t="shared" si="531"/>
        <v>16.32</v>
      </c>
      <c r="M948" s="144">
        <f t="shared" si="531"/>
        <v>18.239999999999998</v>
      </c>
      <c r="N948" s="144">
        <f t="shared" si="531"/>
        <v>0</v>
      </c>
    </row>
    <row r="949" spans="1:61" x14ac:dyDescent="0.25">
      <c r="A949" s="154" t="s">
        <v>110</v>
      </c>
      <c r="B949" s="154"/>
      <c r="G949" s="144">
        <f t="shared" ref="G949:N949" si="532">+F949+G948</f>
        <v>13.774999999999999</v>
      </c>
      <c r="H949" s="144">
        <f t="shared" si="532"/>
        <v>30.434999999999999</v>
      </c>
      <c r="I949" s="144">
        <f t="shared" si="532"/>
        <v>41.570999999999998</v>
      </c>
      <c r="J949" s="144">
        <f t="shared" si="532"/>
        <v>63.650999999999996</v>
      </c>
      <c r="K949" s="144">
        <f t="shared" si="532"/>
        <v>79.010999999999996</v>
      </c>
      <c r="L949" s="144">
        <f t="shared" si="532"/>
        <v>95.330999999999989</v>
      </c>
      <c r="M949" s="144">
        <f t="shared" si="532"/>
        <v>113.57099999999998</v>
      </c>
      <c r="N949" s="144">
        <f t="shared" si="532"/>
        <v>113.57099999999998</v>
      </c>
    </row>
    <row r="950" spans="1:61" x14ac:dyDescent="0.25">
      <c r="A950" s="154"/>
      <c r="B950" s="154"/>
    </row>
    <row r="951" spans="1:61" x14ac:dyDescent="0.25">
      <c r="A951" s="192" t="s">
        <v>111</v>
      </c>
      <c r="B951" s="192"/>
      <c r="G951" s="144">
        <f t="shared" ref="G951:BH951" si="533">F954</f>
        <v>0</v>
      </c>
      <c r="H951" s="144">
        <f t="shared" si="533"/>
        <v>11.956699999999998</v>
      </c>
      <c r="I951" s="144">
        <f t="shared" si="533"/>
        <v>24.599279999999997</v>
      </c>
      <c r="J951" s="144">
        <f t="shared" si="533"/>
        <v>30.247907999999995</v>
      </c>
      <c r="K951" s="144">
        <f t="shared" si="533"/>
        <v>43.925975999999991</v>
      </c>
      <c r="L951" s="144">
        <f t="shared" si="533"/>
        <v>48.856523999999993</v>
      </c>
      <c r="M951" s="144">
        <f t="shared" si="533"/>
        <v>52.592832000000001</v>
      </c>
      <c r="N951" s="144">
        <f t="shared" si="533"/>
        <v>55.841459999999998</v>
      </c>
      <c r="O951" s="144">
        <f t="shared" si="533"/>
        <v>40.850088</v>
      </c>
      <c r="P951" s="144">
        <f t="shared" si="533"/>
        <v>25.858716000000001</v>
      </c>
      <c r="Q951" s="144">
        <f t="shared" si="533"/>
        <v>10.867344000000003</v>
      </c>
      <c r="R951" s="144">
        <f t="shared" si="533"/>
        <v>1.4210854715202004E-14</v>
      </c>
      <c r="S951" s="144">
        <f t="shared" si="533"/>
        <v>1.4210854715202004E-14</v>
      </c>
      <c r="T951" s="144">
        <f t="shared" si="533"/>
        <v>1.4210854715202004E-14</v>
      </c>
      <c r="U951" s="144">
        <f t="shared" si="533"/>
        <v>1.4210854715202004E-14</v>
      </c>
      <c r="V951" s="144">
        <f t="shared" si="533"/>
        <v>1.4210854715202004E-14</v>
      </c>
      <c r="W951" s="144">
        <f t="shared" si="533"/>
        <v>1.4210854715202004E-14</v>
      </c>
      <c r="X951" s="144">
        <f t="shared" si="533"/>
        <v>1.4210854715202004E-14</v>
      </c>
      <c r="Y951" s="144">
        <f t="shared" si="533"/>
        <v>1.4210854715202004E-14</v>
      </c>
      <c r="Z951" s="144">
        <f t="shared" si="533"/>
        <v>1.4210854715202004E-14</v>
      </c>
      <c r="AA951" s="144">
        <f t="shared" si="533"/>
        <v>1.4210854715202004E-14</v>
      </c>
      <c r="AB951" s="144">
        <f t="shared" si="533"/>
        <v>1.4210854715202004E-14</v>
      </c>
      <c r="AC951" s="144">
        <f t="shared" si="533"/>
        <v>1.4210854715202004E-14</v>
      </c>
      <c r="AD951" s="144">
        <f t="shared" si="533"/>
        <v>1.4210854715202004E-14</v>
      </c>
      <c r="AE951" s="144">
        <f t="shared" si="533"/>
        <v>1.4210854715202004E-14</v>
      </c>
      <c r="AF951" s="144">
        <f t="shared" si="533"/>
        <v>1.4210854715202004E-14</v>
      </c>
      <c r="AG951" s="144">
        <f t="shared" si="533"/>
        <v>1.4210854715202004E-14</v>
      </c>
      <c r="AH951" s="144">
        <f t="shared" si="533"/>
        <v>1.4210854715202004E-14</v>
      </c>
      <c r="AI951" s="144">
        <f t="shared" si="533"/>
        <v>1.4210854715202004E-14</v>
      </c>
      <c r="AJ951" s="144">
        <f t="shared" si="533"/>
        <v>1.4210854715202004E-14</v>
      </c>
      <c r="AK951" s="144">
        <f t="shared" si="533"/>
        <v>1.4210854715202004E-14</v>
      </c>
      <c r="AL951" s="144">
        <f t="shared" si="533"/>
        <v>1.4210854715202004E-14</v>
      </c>
      <c r="AM951" s="144">
        <f t="shared" si="533"/>
        <v>1.4210854715202004E-14</v>
      </c>
      <c r="AN951" s="144">
        <f t="shared" si="533"/>
        <v>1.4210854715202004E-14</v>
      </c>
      <c r="AO951" s="144">
        <f t="shared" si="533"/>
        <v>1.4210854715202004E-14</v>
      </c>
      <c r="AP951" s="144">
        <f t="shared" si="533"/>
        <v>1.4210854715202004E-14</v>
      </c>
      <c r="AQ951" s="144">
        <f t="shared" si="533"/>
        <v>1.4210854715202004E-14</v>
      </c>
      <c r="AR951" s="144">
        <f t="shared" si="533"/>
        <v>1.4210854715202004E-14</v>
      </c>
      <c r="AS951" s="144">
        <f t="shared" si="533"/>
        <v>1.4210854715202004E-14</v>
      </c>
      <c r="AT951" s="144">
        <f t="shared" si="533"/>
        <v>1.4210854715202004E-14</v>
      </c>
      <c r="AU951" s="144">
        <f t="shared" si="533"/>
        <v>1.4210854715202004E-14</v>
      </c>
      <c r="AV951" s="144">
        <f t="shared" si="533"/>
        <v>1.4210854715202004E-14</v>
      </c>
      <c r="AW951" s="144">
        <f t="shared" si="533"/>
        <v>1.4210854715202004E-14</v>
      </c>
      <c r="AX951" s="144">
        <f t="shared" si="533"/>
        <v>1.4210854715202004E-14</v>
      </c>
      <c r="AY951" s="144">
        <f t="shared" si="533"/>
        <v>1.4210854715202004E-14</v>
      </c>
      <c r="AZ951" s="144">
        <f t="shared" si="533"/>
        <v>1.4210854715202004E-14</v>
      </c>
      <c r="BA951" s="144">
        <f t="shared" si="533"/>
        <v>1.4210854715202004E-14</v>
      </c>
      <c r="BB951" s="144">
        <f t="shared" si="533"/>
        <v>1.4210854715202004E-14</v>
      </c>
      <c r="BC951" s="144">
        <f t="shared" si="533"/>
        <v>1.4210854715202004E-14</v>
      </c>
      <c r="BD951" s="144">
        <f t="shared" si="533"/>
        <v>1.4210854715202004E-14</v>
      </c>
      <c r="BE951" s="144">
        <f t="shared" si="533"/>
        <v>1.4210854715202004E-14</v>
      </c>
      <c r="BF951" s="144">
        <f t="shared" si="533"/>
        <v>1.4210854715202004E-14</v>
      </c>
      <c r="BG951" s="144">
        <f t="shared" si="533"/>
        <v>1.4210854715202004E-14</v>
      </c>
      <c r="BH951" s="144">
        <f t="shared" si="533"/>
        <v>1.4210854715202004E-14</v>
      </c>
      <c r="BI951" s="144"/>
    </row>
    <row r="952" spans="1:61" x14ac:dyDescent="0.25">
      <c r="A952" s="192" t="s">
        <v>112</v>
      </c>
      <c r="B952" s="192"/>
      <c r="D952" s="144">
        <f>SUM(G952:N952)</f>
        <v>113.57099999999998</v>
      </c>
      <c r="E952" s="144"/>
      <c r="F952" s="144"/>
      <c r="G952" s="144">
        <f>G948</f>
        <v>13.774999999999999</v>
      </c>
      <c r="H952" s="144">
        <f>H948</f>
        <v>16.66</v>
      </c>
      <c r="I952" s="144">
        <f>I948</f>
        <v>11.135999999999999</v>
      </c>
      <c r="J952" s="144">
        <f t="shared" ref="J952:BH952" si="534">J948</f>
        <v>22.08</v>
      </c>
      <c r="K952" s="144">
        <f t="shared" si="534"/>
        <v>15.36</v>
      </c>
      <c r="L952" s="144">
        <f t="shared" si="534"/>
        <v>16.32</v>
      </c>
      <c r="M952" s="144">
        <f t="shared" si="534"/>
        <v>18.239999999999998</v>
      </c>
      <c r="N952" s="144">
        <f t="shared" si="534"/>
        <v>0</v>
      </c>
      <c r="O952" s="144">
        <f t="shared" si="534"/>
        <v>0</v>
      </c>
      <c r="P952" s="144">
        <f t="shared" si="534"/>
        <v>0</v>
      </c>
      <c r="Q952" s="144">
        <f t="shared" si="534"/>
        <v>0</v>
      </c>
      <c r="R952" s="144">
        <f t="shared" si="534"/>
        <v>0</v>
      </c>
      <c r="S952" s="144">
        <f t="shared" si="534"/>
        <v>0</v>
      </c>
      <c r="T952" s="144">
        <f t="shared" si="534"/>
        <v>0</v>
      </c>
      <c r="U952" s="144">
        <f t="shared" si="534"/>
        <v>0</v>
      </c>
      <c r="V952" s="144">
        <f t="shared" si="534"/>
        <v>0</v>
      </c>
      <c r="W952" s="144">
        <f t="shared" si="534"/>
        <v>0</v>
      </c>
      <c r="X952" s="144">
        <f t="shared" si="534"/>
        <v>0</v>
      </c>
      <c r="Y952" s="144">
        <f t="shared" si="534"/>
        <v>0</v>
      </c>
      <c r="Z952" s="144">
        <f t="shared" si="534"/>
        <v>0</v>
      </c>
      <c r="AA952" s="144">
        <f t="shared" si="534"/>
        <v>0</v>
      </c>
      <c r="AB952" s="144">
        <f t="shared" si="534"/>
        <v>0</v>
      </c>
      <c r="AC952" s="144">
        <f t="shared" si="534"/>
        <v>0</v>
      </c>
      <c r="AD952" s="144">
        <f t="shared" si="534"/>
        <v>0</v>
      </c>
      <c r="AE952" s="144">
        <f t="shared" si="534"/>
        <v>0</v>
      </c>
      <c r="AF952" s="144">
        <f t="shared" si="534"/>
        <v>0</v>
      </c>
      <c r="AG952" s="144">
        <f t="shared" si="534"/>
        <v>0</v>
      </c>
      <c r="AH952" s="144">
        <f t="shared" si="534"/>
        <v>0</v>
      </c>
      <c r="AI952" s="144">
        <f t="shared" si="534"/>
        <v>0</v>
      </c>
      <c r="AJ952" s="144">
        <f t="shared" si="534"/>
        <v>0</v>
      </c>
      <c r="AK952" s="144">
        <f t="shared" si="534"/>
        <v>0</v>
      </c>
      <c r="AL952" s="144">
        <f t="shared" si="534"/>
        <v>0</v>
      </c>
      <c r="AM952" s="144">
        <f t="shared" si="534"/>
        <v>0</v>
      </c>
      <c r="AN952" s="144">
        <f t="shared" si="534"/>
        <v>0</v>
      </c>
      <c r="AO952" s="144">
        <f t="shared" si="534"/>
        <v>0</v>
      </c>
      <c r="AP952" s="144">
        <f t="shared" si="534"/>
        <v>0</v>
      </c>
      <c r="AQ952" s="144">
        <f t="shared" si="534"/>
        <v>0</v>
      </c>
      <c r="AR952" s="144">
        <f t="shared" si="534"/>
        <v>0</v>
      </c>
      <c r="AS952" s="144">
        <f t="shared" si="534"/>
        <v>0</v>
      </c>
      <c r="AT952" s="144">
        <f t="shared" si="534"/>
        <v>0</v>
      </c>
      <c r="AU952" s="144">
        <f t="shared" si="534"/>
        <v>0</v>
      </c>
      <c r="AV952" s="144">
        <f t="shared" si="534"/>
        <v>0</v>
      </c>
      <c r="AW952" s="144">
        <f t="shared" si="534"/>
        <v>0</v>
      </c>
      <c r="AX952" s="144">
        <f t="shared" si="534"/>
        <v>0</v>
      </c>
      <c r="AY952" s="144">
        <f t="shared" si="534"/>
        <v>0</v>
      </c>
      <c r="AZ952" s="144">
        <f t="shared" si="534"/>
        <v>0</v>
      </c>
      <c r="BA952" s="144">
        <f t="shared" si="534"/>
        <v>0</v>
      </c>
      <c r="BB952" s="144">
        <f t="shared" si="534"/>
        <v>0</v>
      </c>
      <c r="BC952" s="144">
        <f t="shared" si="534"/>
        <v>0</v>
      </c>
      <c r="BD952" s="144">
        <f t="shared" si="534"/>
        <v>0</v>
      </c>
      <c r="BE952" s="144">
        <f t="shared" si="534"/>
        <v>0</v>
      </c>
      <c r="BF952" s="144">
        <f t="shared" si="534"/>
        <v>0</v>
      </c>
      <c r="BG952" s="144">
        <f t="shared" si="534"/>
        <v>0</v>
      </c>
      <c r="BH952" s="144">
        <f t="shared" si="534"/>
        <v>0</v>
      </c>
      <c r="BI952" s="144"/>
    </row>
    <row r="953" spans="1:61" x14ac:dyDescent="0.25">
      <c r="A953" s="192" t="s">
        <v>113</v>
      </c>
      <c r="B953" s="192"/>
      <c r="C953" s="147">
        <f>C77</f>
        <v>0.13200000000000001</v>
      </c>
      <c r="D953" s="144">
        <f>SUM(G953:BH953)</f>
        <v>-113.57099999999998</v>
      </c>
      <c r="G953" s="144">
        <f>MAX(-SUM($F948:G948)*$C953,-SUM($F948:G948)-SUM($E953:F953))</f>
        <v>-1.8182999999999998</v>
      </c>
      <c r="H953" s="144">
        <f>MAX(-SUM($F948:H948)*$C953,-SUM($F948:H948)-SUM($E953:G953))</f>
        <v>-4.0174200000000004</v>
      </c>
      <c r="I953" s="144">
        <f>MAX(-SUM($F948:I948)*$C953,-SUM($F948:I948)-SUM($E953:H953))</f>
        <v>-5.4873719999999997</v>
      </c>
      <c r="J953" s="144">
        <f>MAX(-SUM($F948:J948)*$C953,-SUM($F948:J948)-SUM($E953:I953))</f>
        <v>-8.4019320000000004</v>
      </c>
      <c r="K953" s="144">
        <f>MAX(-SUM($F948:K948)*$C953,-SUM($F948:K948)-SUM($E953:J953))</f>
        <v>-10.429452</v>
      </c>
      <c r="L953" s="144">
        <f>MAX(-SUM($F948:L948)*$C953,-SUM($F948:L948)-SUM($E953:K953))</f>
        <v>-12.583691999999999</v>
      </c>
      <c r="M953" s="144">
        <f>MAX(-SUM($F948:M948)*$C953,-SUM($F948:M948)-SUM($E953:L953))</f>
        <v>-14.991371999999998</v>
      </c>
      <c r="N953" s="144">
        <f>MAX(-SUM($F948:N948)*$C953,-SUM($F948:N948)-SUM($E953:M953))</f>
        <v>-14.991371999999998</v>
      </c>
      <c r="O953" s="144">
        <f>MAX(-SUM($F948:O948)*$C953,-SUM($F948:O948)-SUM($E953:N953))</f>
        <v>-14.991371999999998</v>
      </c>
      <c r="P953" s="144">
        <f>MAX(-SUM($F948:P948)*$C953,-SUM($F948:P948)-SUM($E953:O953))</f>
        <v>-14.991371999999998</v>
      </c>
      <c r="Q953" s="144">
        <f>MAX(-SUM($F948:Q948)*$C953,-SUM($F948:Q948)-SUM($E953:P953))</f>
        <v>-10.867343999999989</v>
      </c>
      <c r="R953" s="144">
        <f>MAX(-SUM($F948:R948)*$C953,-SUM($F948:R948)-SUM($E953:Q953))</f>
        <v>0</v>
      </c>
      <c r="S953" s="144">
        <f>MAX(-SUM($F948:S948)*$C953,-SUM($F948:S948)-SUM($E953:R953))</f>
        <v>0</v>
      </c>
      <c r="T953" s="144">
        <f>MAX(-SUM($F948:T948)*$C953,-SUM($F948:T948)-SUM($E953:S953))</f>
        <v>0</v>
      </c>
      <c r="U953" s="144">
        <f>MAX(-SUM($F948:U948)*$C953,-SUM($F948:U948)-SUM($E953:T953))</f>
        <v>0</v>
      </c>
      <c r="V953" s="144">
        <f>MAX(-SUM($F948:V948)*$C953,-SUM($F948:V948)-SUM($E953:U953))</f>
        <v>0</v>
      </c>
      <c r="W953" s="144">
        <f>MAX(-SUM($F948:W948)*$C953,-SUM($F948:W948)-SUM($E953:V953))</f>
        <v>0</v>
      </c>
      <c r="X953" s="144">
        <f>MAX(-SUM($F948:X948)*$C953,-SUM($F948:X948)-SUM($E953:W953))</f>
        <v>0</v>
      </c>
      <c r="Y953" s="144">
        <f>MAX(-SUM($F948:Y948)*$C953,-SUM($F948:Y948)-SUM($E953:X953))</f>
        <v>0</v>
      </c>
      <c r="Z953" s="144">
        <f>MAX(-SUM($F948:Z948)*$C953,-SUM($F948:Z948)-SUM($E953:Y953))</f>
        <v>0</v>
      </c>
      <c r="AA953" s="144">
        <f>MAX(-SUM($F948:AA948)*$C953,-SUM($F948:AA948)-SUM($E953:Z953))</f>
        <v>0</v>
      </c>
      <c r="AB953" s="144">
        <f>MAX(-SUM($F948:AB948)*$C953,-SUM($F948:AB948)-SUM($E953:AA953))</f>
        <v>0</v>
      </c>
      <c r="AC953" s="144">
        <f>MAX(-SUM($F948:AC948)*$C953,-SUM($F948:AC948)-SUM($E953:AB953))</f>
        <v>0</v>
      </c>
      <c r="AD953" s="144">
        <f>MAX(-SUM($F948:AD948)*$C953,-SUM($F948:AD948)-SUM($E953:AC953))</f>
        <v>0</v>
      </c>
      <c r="AE953" s="144">
        <f>MAX(-SUM($F948:AE948)*$C953,-SUM($F948:AE948)-SUM($E953:AD953))</f>
        <v>0</v>
      </c>
      <c r="AF953" s="144">
        <f>MAX(-SUM($F948:AF948)*$C953,-SUM($F948:AF948)-SUM($E953:AE953))</f>
        <v>0</v>
      </c>
      <c r="AG953" s="144">
        <f>MAX(-SUM($F948:AG948)*$C953,-SUM($F948:AG948)-SUM($E953:AF953))</f>
        <v>0</v>
      </c>
      <c r="AH953" s="144">
        <f>MAX(-SUM($F948:AH948)*$C953,-SUM($F948:AH948)-SUM($E953:AG953))</f>
        <v>0</v>
      </c>
      <c r="AI953" s="144">
        <f>MAX(-SUM($F948:AI948)*$C953,-SUM($F948:AI948)-SUM($E953:AH953))</f>
        <v>0</v>
      </c>
      <c r="AJ953" s="144">
        <f>MAX(-SUM($F948:AJ948)*$C953,-SUM($F948:AJ948)-SUM($E953:AI953))</f>
        <v>0</v>
      </c>
      <c r="AK953" s="144">
        <f>MAX(-SUM($F948:AK948)*$C953,-SUM($F948:AK948)-SUM($E953:AJ953))</f>
        <v>0</v>
      </c>
      <c r="AL953" s="144">
        <f>MAX(-SUM($F948:AL948)*$C953,-SUM($F948:AL948)-SUM($E953:AK953))</f>
        <v>0</v>
      </c>
      <c r="AM953" s="144">
        <f>MAX(-SUM($F948:AM948)*$C953,-SUM($F948:AM948)-SUM($E953:AL953))</f>
        <v>0</v>
      </c>
      <c r="AN953" s="144">
        <f>MAX(-SUM($F948:AN948)*$C953,-SUM($F948:AN948)-SUM($E953:AM953))</f>
        <v>0</v>
      </c>
      <c r="AO953" s="144">
        <f>MAX(-SUM($F948:AO948)*$C953,-SUM($F948:AO948)-SUM($E953:AN953))</f>
        <v>0</v>
      </c>
      <c r="AP953" s="144">
        <f>MAX(-SUM($F948:AP948)*$C953,-SUM($F948:AP948)-SUM($E953:AO953))</f>
        <v>0</v>
      </c>
      <c r="AQ953" s="144">
        <f>MAX(-SUM($F948:AQ948)*$C953,-SUM($F948:AQ948)-SUM($E953:AP953))</f>
        <v>0</v>
      </c>
      <c r="AR953" s="144">
        <f>MAX(-SUM($F948:AR948)*$C953,-SUM($F948:AR948)-SUM($E953:AQ953))</f>
        <v>0</v>
      </c>
      <c r="AS953" s="144">
        <f>MAX(-SUM($F948:AS948)*$C953,-SUM($F948:AS948)-SUM($E953:AR953))</f>
        <v>0</v>
      </c>
      <c r="AT953" s="144">
        <f>MAX(-SUM($F948:AT948)*$C953,-SUM($F948:AT948)-SUM($E953:AS953))</f>
        <v>0</v>
      </c>
      <c r="AU953" s="144">
        <f>MAX(-SUM($F948:AU948)*$C953,-SUM($F948:AU948)-SUM($E953:AT953))</f>
        <v>0</v>
      </c>
      <c r="AV953" s="144">
        <f>MAX(-SUM($F948:AV948)*$C953,-SUM($F948:AV948)-SUM($E953:AU953))</f>
        <v>0</v>
      </c>
      <c r="AW953" s="144">
        <f>MAX(-SUM($F948:AW948)*$C953,-SUM($F948:AW948)-SUM($E953:AV953))</f>
        <v>0</v>
      </c>
      <c r="AX953" s="144">
        <f>MAX(-SUM($F948:AX948)*$C953,-SUM($F948:AX948)-SUM($E953:AW953))</f>
        <v>0</v>
      </c>
      <c r="AY953" s="144">
        <f>MAX(-SUM($F948:AY948)*$C953,-SUM($F948:AY948)-SUM($E953:AX953))</f>
        <v>0</v>
      </c>
      <c r="AZ953" s="144">
        <f>MAX(-SUM($F948:AZ948)*$C953,-SUM($F948:AZ948)-SUM($E953:AY953))</f>
        <v>0</v>
      </c>
      <c r="BA953" s="144">
        <f>MAX(-SUM($F948:BA948)*$C953,-SUM($F948:BA948)-SUM($E953:AZ953))</f>
        <v>0</v>
      </c>
      <c r="BB953" s="144">
        <f>MAX(-SUM($F948:BB948)*$C953,-SUM($F948:BB948)-SUM($E953:BA953))</f>
        <v>0</v>
      </c>
      <c r="BC953" s="144">
        <f>MAX(-SUM($F948:BC948)*$C953,-SUM($F948:BC948)-SUM($E953:BB953))</f>
        <v>0</v>
      </c>
      <c r="BD953" s="144">
        <f>MAX(-SUM($F948:BD948)*$C953,-SUM($F948:BD948)-SUM($E953:BC953))</f>
        <v>0</v>
      </c>
      <c r="BE953" s="144">
        <f>MAX(-SUM($F948:BE948)*$C953,-SUM($F948:BE948)-SUM($E953:BD953))</f>
        <v>0</v>
      </c>
      <c r="BF953" s="144">
        <f>MAX(-SUM($F948:BF948)*$C953,-SUM($F948:BF948)-SUM($E953:BE953))</f>
        <v>0</v>
      </c>
      <c r="BG953" s="144">
        <f>MAX(-SUM($F948:BG948)*$C953,-SUM($F948:BG948)-SUM($E953:BF953))</f>
        <v>0</v>
      </c>
      <c r="BH953" s="144">
        <f>MAX(-SUM($F948:BH948)*$C953,-SUM($F948:BH948)-SUM($E953:BG953))</f>
        <v>0</v>
      </c>
      <c r="BI953" s="144"/>
    </row>
    <row r="954" spans="1:61" x14ac:dyDescent="0.25">
      <c r="A954" s="193" t="s">
        <v>114</v>
      </c>
      <c r="B954" s="193"/>
      <c r="D954" s="92">
        <f>SUM(D951:D953)</f>
        <v>0</v>
      </c>
      <c r="G954" s="92">
        <f>SUM(G951:G953)</f>
        <v>11.956699999999998</v>
      </c>
      <c r="H954" s="92">
        <f>SUM(H951:H953)</f>
        <v>24.599279999999997</v>
      </c>
      <c r="I954" s="92">
        <f>SUM(I951:I953)</f>
        <v>30.247907999999995</v>
      </c>
      <c r="J954" s="92">
        <f t="shared" ref="J954:BH954" si="535">SUM(J951:J953)</f>
        <v>43.925975999999991</v>
      </c>
      <c r="K954" s="92">
        <f t="shared" si="535"/>
        <v>48.856523999999993</v>
      </c>
      <c r="L954" s="92">
        <f t="shared" si="535"/>
        <v>52.592832000000001</v>
      </c>
      <c r="M954" s="92">
        <f t="shared" si="535"/>
        <v>55.841459999999998</v>
      </c>
      <c r="N954" s="92">
        <f t="shared" si="535"/>
        <v>40.850088</v>
      </c>
      <c r="O954" s="92">
        <f t="shared" si="535"/>
        <v>25.858716000000001</v>
      </c>
      <c r="P954" s="92">
        <f t="shared" si="535"/>
        <v>10.867344000000003</v>
      </c>
      <c r="Q954" s="92">
        <f t="shared" si="535"/>
        <v>1.4210854715202004E-14</v>
      </c>
      <c r="R954" s="92">
        <f t="shared" si="535"/>
        <v>1.4210854715202004E-14</v>
      </c>
      <c r="S954" s="92">
        <f t="shared" si="535"/>
        <v>1.4210854715202004E-14</v>
      </c>
      <c r="T954" s="92">
        <f t="shared" si="535"/>
        <v>1.4210854715202004E-14</v>
      </c>
      <c r="U954" s="92">
        <f t="shared" si="535"/>
        <v>1.4210854715202004E-14</v>
      </c>
      <c r="V954" s="92">
        <f t="shared" si="535"/>
        <v>1.4210854715202004E-14</v>
      </c>
      <c r="W954" s="92">
        <f t="shared" si="535"/>
        <v>1.4210854715202004E-14</v>
      </c>
      <c r="X954" s="92">
        <f t="shared" si="535"/>
        <v>1.4210854715202004E-14</v>
      </c>
      <c r="Y954" s="92">
        <f t="shared" si="535"/>
        <v>1.4210854715202004E-14</v>
      </c>
      <c r="Z954" s="92">
        <f t="shared" si="535"/>
        <v>1.4210854715202004E-14</v>
      </c>
      <c r="AA954" s="92">
        <f t="shared" si="535"/>
        <v>1.4210854715202004E-14</v>
      </c>
      <c r="AB954" s="92">
        <f t="shared" si="535"/>
        <v>1.4210854715202004E-14</v>
      </c>
      <c r="AC954" s="92">
        <f t="shared" si="535"/>
        <v>1.4210854715202004E-14</v>
      </c>
      <c r="AD954" s="92">
        <f t="shared" si="535"/>
        <v>1.4210854715202004E-14</v>
      </c>
      <c r="AE954" s="92">
        <f t="shared" si="535"/>
        <v>1.4210854715202004E-14</v>
      </c>
      <c r="AF954" s="92">
        <f t="shared" si="535"/>
        <v>1.4210854715202004E-14</v>
      </c>
      <c r="AG954" s="92">
        <f t="shared" si="535"/>
        <v>1.4210854715202004E-14</v>
      </c>
      <c r="AH954" s="92">
        <f t="shared" si="535"/>
        <v>1.4210854715202004E-14</v>
      </c>
      <c r="AI954" s="92">
        <f t="shared" si="535"/>
        <v>1.4210854715202004E-14</v>
      </c>
      <c r="AJ954" s="92">
        <f t="shared" si="535"/>
        <v>1.4210854715202004E-14</v>
      </c>
      <c r="AK954" s="92">
        <f t="shared" si="535"/>
        <v>1.4210854715202004E-14</v>
      </c>
      <c r="AL954" s="92">
        <f t="shared" si="535"/>
        <v>1.4210854715202004E-14</v>
      </c>
      <c r="AM954" s="92">
        <f t="shared" si="535"/>
        <v>1.4210854715202004E-14</v>
      </c>
      <c r="AN954" s="92">
        <f t="shared" si="535"/>
        <v>1.4210854715202004E-14</v>
      </c>
      <c r="AO954" s="92">
        <f t="shared" si="535"/>
        <v>1.4210854715202004E-14</v>
      </c>
      <c r="AP954" s="92">
        <f t="shared" si="535"/>
        <v>1.4210854715202004E-14</v>
      </c>
      <c r="AQ954" s="92">
        <f t="shared" si="535"/>
        <v>1.4210854715202004E-14</v>
      </c>
      <c r="AR954" s="92">
        <f t="shared" si="535"/>
        <v>1.4210854715202004E-14</v>
      </c>
      <c r="AS954" s="92">
        <f t="shared" si="535"/>
        <v>1.4210854715202004E-14</v>
      </c>
      <c r="AT954" s="92">
        <f t="shared" si="535"/>
        <v>1.4210854715202004E-14</v>
      </c>
      <c r="AU954" s="92">
        <f t="shared" si="535"/>
        <v>1.4210854715202004E-14</v>
      </c>
      <c r="AV954" s="92">
        <f t="shared" si="535"/>
        <v>1.4210854715202004E-14</v>
      </c>
      <c r="AW954" s="92">
        <f t="shared" si="535"/>
        <v>1.4210854715202004E-14</v>
      </c>
      <c r="AX954" s="92">
        <f t="shared" si="535"/>
        <v>1.4210854715202004E-14</v>
      </c>
      <c r="AY954" s="92">
        <f t="shared" si="535"/>
        <v>1.4210854715202004E-14</v>
      </c>
      <c r="AZ954" s="92">
        <f t="shared" si="535"/>
        <v>1.4210854715202004E-14</v>
      </c>
      <c r="BA954" s="92">
        <f t="shared" si="535"/>
        <v>1.4210854715202004E-14</v>
      </c>
      <c r="BB954" s="92">
        <f t="shared" si="535"/>
        <v>1.4210854715202004E-14</v>
      </c>
      <c r="BC954" s="92">
        <f t="shared" si="535"/>
        <v>1.4210854715202004E-14</v>
      </c>
      <c r="BD954" s="92">
        <f t="shared" si="535"/>
        <v>1.4210854715202004E-14</v>
      </c>
      <c r="BE954" s="92">
        <f t="shared" si="535"/>
        <v>1.4210854715202004E-14</v>
      </c>
      <c r="BF954" s="92">
        <f t="shared" si="535"/>
        <v>1.4210854715202004E-14</v>
      </c>
      <c r="BG954" s="92">
        <f t="shared" si="535"/>
        <v>1.4210854715202004E-14</v>
      </c>
      <c r="BH954" s="92">
        <f t="shared" si="535"/>
        <v>1.4210854715202004E-14</v>
      </c>
    </row>
    <row r="955" spans="1:61" x14ac:dyDescent="0.25">
      <c r="A955" s="154"/>
      <c r="B955" s="154"/>
    </row>
    <row r="956" spans="1:61" x14ac:dyDescent="0.25">
      <c r="A956" s="154" t="s">
        <v>115</v>
      </c>
      <c r="B956" s="154"/>
      <c r="G956" s="83">
        <f>G954</f>
        <v>11.956699999999998</v>
      </c>
      <c r="H956" s="83">
        <f>H954</f>
        <v>24.599279999999997</v>
      </c>
      <c r="I956" s="83">
        <f>I954</f>
        <v>30.247907999999995</v>
      </c>
      <c r="J956" s="83">
        <f>J954</f>
        <v>43.925975999999991</v>
      </c>
      <c r="K956" s="83">
        <f t="shared" ref="K956:BH956" si="536">K954</f>
        <v>48.856523999999993</v>
      </c>
      <c r="L956" s="83">
        <f t="shared" si="536"/>
        <v>52.592832000000001</v>
      </c>
      <c r="M956" s="83">
        <f t="shared" si="536"/>
        <v>55.841459999999998</v>
      </c>
      <c r="N956" s="83">
        <f t="shared" si="536"/>
        <v>40.850088</v>
      </c>
      <c r="O956" s="83">
        <f t="shared" si="536"/>
        <v>25.858716000000001</v>
      </c>
      <c r="P956" s="83">
        <f t="shared" si="536"/>
        <v>10.867344000000003</v>
      </c>
      <c r="Q956" s="83">
        <f t="shared" si="536"/>
        <v>1.4210854715202004E-14</v>
      </c>
      <c r="R956" s="83">
        <f t="shared" si="536"/>
        <v>1.4210854715202004E-14</v>
      </c>
      <c r="S956" s="83">
        <f t="shared" si="536"/>
        <v>1.4210854715202004E-14</v>
      </c>
      <c r="T956" s="83">
        <f t="shared" si="536"/>
        <v>1.4210854715202004E-14</v>
      </c>
      <c r="U956" s="83">
        <f t="shared" si="536"/>
        <v>1.4210854715202004E-14</v>
      </c>
      <c r="V956" s="83">
        <f t="shared" si="536"/>
        <v>1.4210854715202004E-14</v>
      </c>
      <c r="W956" s="83">
        <f t="shared" si="536"/>
        <v>1.4210854715202004E-14</v>
      </c>
      <c r="X956" s="83">
        <f t="shared" si="536"/>
        <v>1.4210854715202004E-14</v>
      </c>
      <c r="Y956" s="83">
        <f t="shared" si="536"/>
        <v>1.4210854715202004E-14</v>
      </c>
      <c r="Z956" s="83">
        <f t="shared" si="536"/>
        <v>1.4210854715202004E-14</v>
      </c>
      <c r="AA956" s="83">
        <f t="shared" si="536"/>
        <v>1.4210854715202004E-14</v>
      </c>
      <c r="AB956" s="83">
        <f t="shared" si="536"/>
        <v>1.4210854715202004E-14</v>
      </c>
      <c r="AC956" s="83">
        <f t="shared" si="536"/>
        <v>1.4210854715202004E-14</v>
      </c>
      <c r="AD956" s="83">
        <f t="shared" si="536"/>
        <v>1.4210854715202004E-14</v>
      </c>
      <c r="AE956" s="83">
        <f t="shared" si="536"/>
        <v>1.4210854715202004E-14</v>
      </c>
      <c r="AF956" s="83">
        <f t="shared" si="536"/>
        <v>1.4210854715202004E-14</v>
      </c>
      <c r="AG956" s="83">
        <f t="shared" si="536"/>
        <v>1.4210854715202004E-14</v>
      </c>
      <c r="AH956" s="83">
        <f t="shared" si="536"/>
        <v>1.4210854715202004E-14</v>
      </c>
      <c r="AI956" s="83">
        <f t="shared" si="536"/>
        <v>1.4210854715202004E-14</v>
      </c>
      <c r="AJ956" s="83">
        <f t="shared" si="536"/>
        <v>1.4210854715202004E-14</v>
      </c>
      <c r="AK956" s="83">
        <f t="shared" si="536"/>
        <v>1.4210854715202004E-14</v>
      </c>
      <c r="AL956" s="83">
        <f t="shared" si="536"/>
        <v>1.4210854715202004E-14</v>
      </c>
      <c r="AM956" s="83">
        <f t="shared" si="536"/>
        <v>1.4210854715202004E-14</v>
      </c>
      <c r="AN956" s="83">
        <f t="shared" si="536"/>
        <v>1.4210854715202004E-14</v>
      </c>
      <c r="AO956" s="83">
        <f t="shared" si="536"/>
        <v>1.4210854715202004E-14</v>
      </c>
      <c r="AP956" s="83">
        <f t="shared" si="536"/>
        <v>1.4210854715202004E-14</v>
      </c>
      <c r="AQ956" s="83">
        <f t="shared" si="536"/>
        <v>1.4210854715202004E-14</v>
      </c>
      <c r="AR956" s="83">
        <f t="shared" si="536"/>
        <v>1.4210854715202004E-14</v>
      </c>
      <c r="AS956" s="83">
        <f t="shared" si="536"/>
        <v>1.4210854715202004E-14</v>
      </c>
      <c r="AT956" s="83">
        <f t="shared" si="536"/>
        <v>1.4210854715202004E-14</v>
      </c>
      <c r="AU956" s="83">
        <f t="shared" si="536"/>
        <v>1.4210854715202004E-14</v>
      </c>
      <c r="AV956" s="83">
        <f t="shared" si="536"/>
        <v>1.4210854715202004E-14</v>
      </c>
      <c r="AW956" s="83">
        <f t="shared" si="536"/>
        <v>1.4210854715202004E-14</v>
      </c>
      <c r="AX956" s="83">
        <f t="shared" si="536"/>
        <v>1.4210854715202004E-14</v>
      </c>
      <c r="AY956" s="83">
        <f t="shared" si="536"/>
        <v>1.4210854715202004E-14</v>
      </c>
      <c r="AZ956" s="83">
        <f t="shared" si="536"/>
        <v>1.4210854715202004E-14</v>
      </c>
      <c r="BA956" s="83">
        <f t="shared" si="536"/>
        <v>1.4210854715202004E-14</v>
      </c>
      <c r="BB956" s="83">
        <f t="shared" si="536"/>
        <v>1.4210854715202004E-14</v>
      </c>
      <c r="BC956" s="83">
        <f t="shared" si="536"/>
        <v>1.4210854715202004E-14</v>
      </c>
      <c r="BD956" s="83">
        <f t="shared" si="536"/>
        <v>1.4210854715202004E-14</v>
      </c>
      <c r="BE956" s="83">
        <f t="shared" si="536"/>
        <v>1.4210854715202004E-14</v>
      </c>
      <c r="BF956" s="83">
        <f t="shared" si="536"/>
        <v>1.4210854715202004E-14</v>
      </c>
      <c r="BG956" s="83">
        <f t="shared" si="536"/>
        <v>1.4210854715202004E-14</v>
      </c>
      <c r="BH956" s="83">
        <f t="shared" si="536"/>
        <v>1.4210854715202004E-14</v>
      </c>
    </row>
    <row r="957" spans="1:61" ht="12" customHeight="1" x14ac:dyDescent="0.25">
      <c r="A957" s="194" t="s">
        <v>133</v>
      </c>
      <c r="B957" s="194"/>
      <c r="C957" s="61">
        <f>$C$97</f>
        <v>2</v>
      </c>
      <c r="D957" s="195"/>
      <c r="G957" s="83">
        <f t="shared" ref="G957:BH957" ca="1" si="537">SUM(OFFSET(G956,0,0,1,-MIN($C957,G$91+1)))/$C957</f>
        <v>5.9783499999999989</v>
      </c>
      <c r="H957" s="83">
        <f t="shared" ca="1" si="537"/>
        <v>18.277989999999996</v>
      </c>
      <c r="I957" s="83">
        <f t="shared" ca="1" si="537"/>
        <v>27.423593999999994</v>
      </c>
      <c r="J957" s="83">
        <f t="shared" ca="1" si="537"/>
        <v>37.086941999999993</v>
      </c>
      <c r="K957" s="83">
        <f t="shared" ca="1" si="537"/>
        <v>46.391249999999992</v>
      </c>
      <c r="L957" s="83">
        <f t="shared" ca="1" si="537"/>
        <v>50.724677999999997</v>
      </c>
      <c r="M957" s="83">
        <f t="shared" ca="1" si="537"/>
        <v>54.217146</v>
      </c>
      <c r="N957" s="83">
        <f t="shared" ca="1" si="537"/>
        <v>48.345773999999999</v>
      </c>
      <c r="O957" s="83">
        <f t="shared" ca="1" si="537"/>
        <v>33.354402</v>
      </c>
      <c r="P957" s="83">
        <f t="shared" ca="1" si="537"/>
        <v>18.363030000000002</v>
      </c>
      <c r="Q957" s="83">
        <f t="shared" ca="1" si="537"/>
        <v>5.4336720000000085</v>
      </c>
      <c r="R957" s="83">
        <f t="shared" ca="1" si="537"/>
        <v>1.4210854715202004E-14</v>
      </c>
      <c r="S957" s="83">
        <f t="shared" ca="1" si="537"/>
        <v>1.4210854715202004E-14</v>
      </c>
      <c r="T957" s="83">
        <f t="shared" ca="1" si="537"/>
        <v>1.4210854715202004E-14</v>
      </c>
      <c r="U957" s="83">
        <f t="shared" ca="1" si="537"/>
        <v>1.4210854715202004E-14</v>
      </c>
      <c r="V957" s="83">
        <f t="shared" ca="1" si="537"/>
        <v>1.4210854715202004E-14</v>
      </c>
      <c r="W957" s="83">
        <f t="shared" ca="1" si="537"/>
        <v>1.4210854715202004E-14</v>
      </c>
      <c r="X957" s="83">
        <f t="shared" ca="1" si="537"/>
        <v>1.4210854715202004E-14</v>
      </c>
      <c r="Y957" s="83">
        <f t="shared" ca="1" si="537"/>
        <v>1.4210854715202004E-14</v>
      </c>
      <c r="Z957" s="83">
        <f t="shared" ca="1" si="537"/>
        <v>1.4210854715202004E-14</v>
      </c>
      <c r="AA957" s="83">
        <f t="shared" ca="1" si="537"/>
        <v>1.4210854715202004E-14</v>
      </c>
      <c r="AB957" s="83">
        <f t="shared" ca="1" si="537"/>
        <v>1.4210854715202004E-14</v>
      </c>
      <c r="AC957" s="83">
        <f t="shared" ca="1" si="537"/>
        <v>1.4210854715202004E-14</v>
      </c>
      <c r="AD957" s="83">
        <f t="shared" ca="1" si="537"/>
        <v>1.4210854715202004E-14</v>
      </c>
      <c r="AE957" s="83">
        <f t="shared" ca="1" si="537"/>
        <v>1.4210854715202004E-14</v>
      </c>
      <c r="AF957" s="83">
        <f t="shared" ca="1" si="537"/>
        <v>1.4210854715202004E-14</v>
      </c>
      <c r="AG957" s="83">
        <f t="shared" ca="1" si="537"/>
        <v>1.4210854715202004E-14</v>
      </c>
      <c r="AH957" s="83">
        <f t="shared" ca="1" si="537"/>
        <v>1.4210854715202004E-14</v>
      </c>
      <c r="AI957" s="83">
        <f t="shared" ca="1" si="537"/>
        <v>1.4210854715202004E-14</v>
      </c>
      <c r="AJ957" s="83">
        <f t="shared" ca="1" si="537"/>
        <v>1.4210854715202004E-14</v>
      </c>
      <c r="AK957" s="83">
        <f t="shared" ca="1" si="537"/>
        <v>1.4210854715202004E-14</v>
      </c>
      <c r="AL957" s="83">
        <f t="shared" ca="1" si="537"/>
        <v>1.4210854715202004E-14</v>
      </c>
      <c r="AM957" s="83">
        <f t="shared" ca="1" si="537"/>
        <v>1.4210854715202004E-14</v>
      </c>
      <c r="AN957" s="83">
        <f t="shared" ca="1" si="537"/>
        <v>1.4210854715202004E-14</v>
      </c>
      <c r="AO957" s="83">
        <f t="shared" ca="1" si="537"/>
        <v>1.4210854715202004E-14</v>
      </c>
      <c r="AP957" s="83">
        <f t="shared" ca="1" si="537"/>
        <v>1.4210854715202004E-14</v>
      </c>
      <c r="AQ957" s="83">
        <f t="shared" ca="1" si="537"/>
        <v>1.4210854715202004E-14</v>
      </c>
      <c r="AR957" s="83">
        <f t="shared" ca="1" si="537"/>
        <v>1.4210854715202004E-14</v>
      </c>
      <c r="AS957" s="83">
        <f t="shared" ca="1" si="537"/>
        <v>1.4210854715202004E-14</v>
      </c>
      <c r="AT957" s="83">
        <f t="shared" ca="1" si="537"/>
        <v>1.4210854715202004E-14</v>
      </c>
      <c r="AU957" s="83">
        <f t="shared" ca="1" si="537"/>
        <v>1.4210854715202004E-14</v>
      </c>
      <c r="AV957" s="83">
        <f t="shared" ca="1" si="537"/>
        <v>1.4210854715202004E-14</v>
      </c>
      <c r="AW957" s="83">
        <f t="shared" ca="1" si="537"/>
        <v>1.4210854715202004E-14</v>
      </c>
      <c r="AX957" s="83">
        <f t="shared" ca="1" si="537"/>
        <v>1.4210854715202004E-14</v>
      </c>
      <c r="AY957" s="83">
        <f t="shared" ca="1" si="537"/>
        <v>1.4210854715202004E-14</v>
      </c>
      <c r="AZ957" s="83">
        <f t="shared" ca="1" si="537"/>
        <v>1.4210854715202004E-14</v>
      </c>
      <c r="BA957" s="83">
        <f t="shared" ca="1" si="537"/>
        <v>1.4210854715202004E-14</v>
      </c>
      <c r="BB957" s="83">
        <f t="shared" ca="1" si="537"/>
        <v>1.4210854715202004E-14</v>
      </c>
      <c r="BC957" s="83">
        <f t="shared" ca="1" si="537"/>
        <v>1.4210854715202004E-14</v>
      </c>
      <c r="BD957" s="83">
        <f t="shared" ca="1" si="537"/>
        <v>1.4210854715202004E-14</v>
      </c>
      <c r="BE957" s="83">
        <f t="shared" ca="1" si="537"/>
        <v>1.4210854715202004E-14</v>
      </c>
      <c r="BF957" s="83">
        <f t="shared" ca="1" si="537"/>
        <v>1.4210854715202004E-14</v>
      </c>
      <c r="BG957" s="83">
        <f t="shared" ca="1" si="537"/>
        <v>1.4210854715202004E-14</v>
      </c>
      <c r="BH957" s="83">
        <f t="shared" ca="1" si="537"/>
        <v>1.4210854715202004E-14</v>
      </c>
    </row>
    <row r="958" spans="1:61" x14ac:dyDescent="0.25">
      <c r="A958" s="194" t="s">
        <v>140</v>
      </c>
      <c r="B958" s="194"/>
      <c r="C958" s="147">
        <f>$C$98</f>
        <v>0.46</v>
      </c>
      <c r="G958" s="83">
        <f t="shared" ref="G958:BG959" ca="1" si="538">G957*$C958</f>
        <v>2.7500409999999995</v>
      </c>
      <c r="H958" s="83">
        <f t="shared" ca="1" si="538"/>
        <v>8.4078753999999982</v>
      </c>
      <c r="I958" s="83">
        <f t="shared" ca="1" si="538"/>
        <v>12.614853239999999</v>
      </c>
      <c r="J958" s="83">
        <f t="shared" ca="1" si="538"/>
        <v>17.059993319999997</v>
      </c>
      <c r="K958" s="83">
        <f t="shared" ca="1" si="538"/>
        <v>21.339974999999999</v>
      </c>
      <c r="L958" s="83">
        <f t="shared" ca="1" si="538"/>
        <v>23.333351879999999</v>
      </c>
      <c r="M958" s="83">
        <f t="shared" ca="1" si="538"/>
        <v>24.939887160000001</v>
      </c>
      <c r="N958" s="83">
        <f t="shared" ca="1" si="538"/>
        <v>22.239056040000001</v>
      </c>
      <c r="O958" s="83">
        <f t="shared" ca="1" si="538"/>
        <v>15.343024920000001</v>
      </c>
      <c r="P958" s="83">
        <f t="shared" ca="1" si="538"/>
        <v>8.4469938000000013</v>
      </c>
      <c r="Q958" s="83">
        <f t="shared" ca="1" si="538"/>
        <v>2.4994891200000042</v>
      </c>
      <c r="R958" s="83">
        <f t="shared" ca="1" si="538"/>
        <v>6.536993168992922E-15</v>
      </c>
      <c r="S958" s="83">
        <f t="shared" ca="1" si="538"/>
        <v>6.536993168992922E-15</v>
      </c>
      <c r="T958" s="83">
        <f t="shared" ca="1" si="538"/>
        <v>6.536993168992922E-15</v>
      </c>
      <c r="U958" s="83">
        <f t="shared" ca="1" si="538"/>
        <v>6.536993168992922E-15</v>
      </c>
      <c r="V958" s="83">
        <f t="shared" ca="1" si="538"/>
        <v>6.536993168992922E-15</v>
      </c>
      <c r="W958" s="83">
        <f t="shared" ca="1" si="538"/>
        <v>6.536993168992922E-15</v>
      </c>
      <c r="X958" s="83">
        <f t="shared" ca="1" si="538"/>
        <v>6.536993168992922E-15</v>
      </c>
      <c r="Y958" s="83">
        <f t="shared" ca="1" si="538"/>
        <v>6.536993168992922E-15</v>
      </c>
      <c r="Z958" s="83">
        <f t="shared" ca="1" si="538"/>
        <v>6.536993168992922E-15</v>
      </c>
      <c r="AA958" s="83">
        <f t="shared" ca="1" si="538"/>
        <v>6.536993168992922E-15</v>
      </c>
      <c r="AB958" s="83">
        <f t="shared" ca="1" si="538"/>
        <v>6.536993168992922E-15</v>
      </c>
      <c r="AC958" s="83">
        <f t="shared" ca="1" si="538"/>
        <v>6.536993168992922E-15</v>
      </c>
      <c r="AD958" s="83">
        <f t="shared" ca="1" si="538"/>
        <v>6.536993168992922E-15</v>
      </c>
      <c r="AE958" s="83">
        <f t="shared" ca="1" si="538"/>
        <v>6.536993168992922E-15</v>
      </c>
      <c r="AF958" s="83">
        <f t="shared" ca="1" si="538"/>
        <v>6.536993168992922E-15</v>
      </c>
      <c r="AG958" s="83">
        <f t="shared" ca="1" si="538"/>
        <v>6.536993168992922E-15</v>
      </c>
      <c r="AH958" s="83">
        <f t="shared" ca="1" si="538"/>
        <v>6.536993168992922E-15</v>
      </c>
      <c r="AI958" s="83">
        <f t="shared" ca="1" si="538"/>
        <v>6.536993168992922E-15</v>
      </c>
      <c r="AJ958" s="83">
        <f t="shared" ca="1" si="538"/>
        <v>6.536993168992922E-15</v>
      </c>
      <c r="AK958" s="83">
        <f t="shared" ca="1" si="538"/>
        <v>6.536993168992922E-15</v>
      </c>
      <c r="AL958" s="83">
        <f t="shared" ca="1" si="538"/>
        <v>6.536993168992922E-15</v>
      </c>
      <c r="AM958" s="83">
        <f t="shared" ca="1" si="538"/>
        <v>6.536993168992922E-15</v>
      </c>
      <c r="AN958" s="83">
        <f t="shared" ca="1" si="538"/>
        <v>6.536993168992922E-15</v>
      </c>
      <c r="AO958" s="83">
        <f t="shared" ca="1" si="538"/>
        <v>6.536993168992922E-15</v>
      </c>
      <c r="AP958" s="83">
        <f t="shared" ca="1" si="538"/>
        <v>6.536993168992922E-15</v>
      </c>
      <c r="AQ958" s="83">
        <f t="shared" ca="1" si="538"/>
        <v>6.536993168992922E-15</v>
      </c>
      <c r="AR958" s="83">
        <f t="shared" ca="1" si="538"/>
        <v>6.536993168992922E-15</v>
      </c>
      <c r="AS958" s="83">
        <f t="shared" ca="1" si="538"/>
        <v>6.536993168992922E-15</v>
      </c>
      <c r="AT958" s="83">
        <f t="shared" ca="1" si="538"/>
        <v>6.536993168992922E-15</v>
      </c>
      <c r="AU958" s="83">
        <f t="shared" ca="1" si="538"/>
        <v>6.536993168992922E-15</v>
      </c>
      <c r="AV958" s="83">
        <f t="shared" ca="1" si="538"/>
        <v>6.536993168992922E-15</v>
      </c>
      <c r="AW958" s="83">
        <f t="shared" ca="1" si="538"/>
        <v>6.536993168992922E-15</v>
      </c>
      <c r="AX958" s="83">
        <f t="shared" ca="1" si="538"/>
        <v>6.536993168992922E-15</v>
      </c>
      <c r="AY958" s="83">
        <f t="shared" ca="1" si="538"/>
        <v>6.536993168992922E-15</v>
      </c>
      <c r="AZ958" s="83">
        <f t="shared" ca="1" si="538"/>
        <v>6.536993168992922E-15</v>
      </c>
      <c r="BA958" s="83">
        <f t="shared" ca="1" si="538"/>
        <v>6.536993168992922E-15</v>
      </c>
      <c r="BB958" s="83">
        <f t="shared" ca="1" si="538"/>
        <v>6.536993168992922E-15</v>
      </c>
      <c r="BC958" s="83">
        <f t="shared" ca="1" si="538"/>
        <v>6.536993168992922E-15</v>
      </c>
      <c r="BD958" s="83">
        <f t="shared" ca="1" si="538"/>
        <v>6.536993168992922E-15</v>
      </c>
      <c r="BE958" s="83">
        <f t="shared" ca="1" si="538"/>
        <v>6.536993168992922E-15</v>
      </c>
      <c r="BF958" s="83">
        <f t="shared" ca="1" si="538"/>
        <v>6.536993168992922E-15</v>
      </c>
      <c r="BG958" s="83">
        <f t="shared" ca="1" si="538"/>
        <v>6.536993168992922E-15</v>
      </c>
      <c r="BH958" s="83">
        <f ca="1">BH957*$C958</f>
        <v>6.536993168992922E-15</v>
      </c>
    </row>
    <row r="959" spans="1:61" x14ac:dyDescent="0.25">
      <c r="A959" s="194" t="s">
        <v>141</v>
      </c>
      <c r="B959" s="194"/>
      <c r="C959" s="147">
        <f>$C$99</f>
        <v>0.115</v>
      </c>
      <c r="G959" s="83">
        <f t="shared" ca="1" si="538"/>
        <v>0.31625471499999996</v>
      </c>
      <c r="H959" s="83">
        <f t="shared" ca="1" si="538"/>
        <v>0.9669056709999998</v>
      </c>
      <c r="I959" s="83">
        <f t="shared" ca="1" si="538"/>
        <v>1.4507081225999998</v>
      </c>
      <c r="J959" s="83">
        <f t="shared" ca="1" si="538"/>
        <v>1.9618992317999997</v>
      </c>
      <c r="K959" s="83">
        <f t="shared" ca="1" si="538"/>
        <v>2.4540971250000001</v>
      </c>
      <c r="L959" s="83">
        <f t="shared" ca="1" si="538"/>
        <v>2.6833354662</v>
      </c>
      <c r="M959" s="83">
        <f t="shared" ca="1" si="538"/>
        <v>2.8680870234000002</v>
      </c>
      <c r="N959" s="83">
        <f t="shared" ca="1" si="538"/>
        <v>2.5574914446000001</v>
      </c>
      <c r="O959" s="83">
        <f t="shared" ca="1" si="538"/>
        <v>1.7644478658000002</v>
      </c>
      <c r="P959" s="83">
        <f t="shared" ca="1" si="538"/>
        <v>0.97140428700000014</v>
      </c>
      <c r="Q959" s="83">
        <f t="shared" ca="1" si="538"/>
        <v>0.28744124880000049</v>
      </c>
      <c r="R959" s="83">
        <f t="shared" ca="1" si="538"/>
        <v>7.5175421443418603E-16</v>
      </c>
      <c r="S959" s="83">
        <f t="shared" ca="1" si="538"/>
        <v>7.5175421443418603E-16</v>
      </c>
      <c r="T959" s="83">
        <f t="shared" ca="1" si="538"/>
        <v>7.5175421443418603E-16</v>
      </c>
      <c r="U959" s="83">
        <f t="shared" ca="1" si="538"/>
        <v>7.5175421443418603E-16</v>
      </c>
      <c r="V959" s="83">
        <f t="shared" ca="1" si="538"/>
        <v>7.5175421443418603E-16</v>
      </c>
      <c r="W959" s="83">
        <f t="shared" ca="1" si="538"/>
        <v>7.5175421443418603E-16</v>
      </c>
      <c r="X959" s="83">
        <f t="shared" ca="1" si="538"/>
        <v>7.5175421443418603E-16</v>
      </c>
      <c r="Y959" s="83">
        <f t="shared" ca="1" si="538"/>
        <v>7.5175421443418603E-16</v>
      </c>
      <c r="Z959" s="83">
        <f t="shared" ca="1" si="538"/>
        <v>7.5175421443418603E-16</v>
      </c>
      <c r="AA959" s="83">
        <f t="shared" ca="1" si="538"/>
        <v>7.5175421443418603E-16</v>
      </c>
      <c r="AB959" s="83">
        <f t="shared" ca="1" si="538"/>
        <v>7.5175421443418603E-16</v>
      </c>
      <c r="AC959" s="83">
        <f t="shared" ca="1" si="538"/>
        <v>7.5175421443418603E-16</v>
      </c>
      <c r="AD959" s="83">
        <f t="shared" ca="1" si="538"/>
        <v>7.5175421443418603E-16</v>
      </c>
      <c r="AE959" s="83">
        <f t="shared" ca="1" si="538"/>
        <v>7.5175421443418603E-16</v>
      </c>
      <c r="AF959" s="83">
        <f t="shared" ca="1" si="538"/>
        <v>7.5175421443418603E-16</v>
      </c>
      <c r="AG959" s="83">
        <f t="shared" ca="1" si="538"/>
        <v>7.5175421443418603E-16</v>
      </c>
      <c r="AH959" s="83">
        <f t="shared" ca="1" si="538"/>
        <v>7.5175421443418603E-16</v>
      </c>
      <c r="AI959" s="83">
        <f t="shared" ca="1" si="538"/>
        <v>7.5175421443418603E-16</v>
      </c>
      <c r="AJ959" s="83">
        <f t="shared" ca="1" si="538"/>
        <v>7.5175421443418603E-16</v>
      </c>
      <c r="AK959" s="83">
        <f t="shared" ca="1" si="538"/>
        <v>7.5175421443418603E-16</v>
      </c>
      <c r="AL959" s="83">
        <f t="shared" ca="1" si="538"/>
        <v>7.5175421443418603E-16</v>
      </c>
      <c r="AM959" s="83">
        <f t="shared" ca="1" si="538"/>
        <v>7.5175421443418603E-16</v>
      </c>
      <c r="AN959" s="83">
        <f t="shared" ca="1" si="538"/>
        <v>7.5175421443418603E-16</v>
      </c>
      <c r="AO959" s="83">
        <f t="shared" ca="1" si="538"/>
        <v>7.5175421443418603E-16</v>
      </c>
      <c r="AP959" s="83">
        <f t="shared" ca="1" si="538"/>
        <v>7.5175421443418603E-16</v>
      </c>
      <c r="AQ959" s="83">
        <f t="shared" ca="1" si="538"/>
        <v>7.5175421443418603E-16</v>
      </c>
      <c r="AR959" s="83">
        <f t="shared" ca="1" si="538"/>
        <v>7.5175421443418603E-16</v>
      </c>
      <c r="AS959" s="83">
        <f t="shared" ca="1" si="538"/>
        <v>7.5175421443418603E-16</v>
      </c>
      <c r="AT959" s="83">
        <f t="shared" ca="1" si="538"/>
        <v>7.5175421443418603E-16</v>
      </c>
      <c r="AU959" s="83">
        <f t="shared" ca="1" si="538"/>
        <v>7.5175421443418603E-16</v>
      </c>
      <c r="AV959" s="83">
        <f t="shared" ca="1" si="538"/>
        <v>7.5175421443418603E-16</v>
      </c>
      <c r="AW959" s="83">
        <f t="shared" ca="1" si="538"/>
        <v>7.5175421443418603E-16</v>
      </c>
      <c r="AX959" s="83">
        <f t="shared" ca="1" si="538"/>
        <v>7.5175421443418603E-16</v>
      </c>
      <c r="AY959" s="83">
        <f t="shared" ca="1" si="538"/>
        <v>7.5175421443418603E-16</v>
      </c>
      <c r="AZ959" s="83">
        <f t="shared" ca="1" si="538"/>
        <v>7.5175421443418603E-16</v>
      </c>
      <c r="BA959" s="83">
        <f t="shared" ca="1" si="538"/>
        <v>7.5175421443418603E-16</v>
      </c>
      <c r="BB959" s="83">
        <f t="shared" ca="1" si="538"/>
        <v>7.5175421443418603E-16</v>
      </c>
      <c r="BC959" s="83">
        <f t="shared" ca="1" si="538"/>
        <v>7.5175421443418603E-16</v>
      </c>
      <c r="BD959" s="83">
        <f t="shared" ca="1" si="538"/>
        <v>7.5175421443418603E-16</v>
      </c>
      <c r="BE959" s="83">
        <f t="shared" ca="1" si="538"/>
        <v>7.5175421443418603E-16</v>
      </c>
      <c r="BF959" s="83">
        <f t="shared" ca="1" si="538"/>
        <v>7.5175421443418603E-16</v>
      </c>
      <c r="BG959" s="83">
        <f t="shared" ca="1" si="538"/>
        <v>7.5175421443418603E-16</v>
      </c>
      <c r="BH959" s="83">
        <f ca="1">BH958*$C959</f>
        <v>7.5175421443418603E-16</v>
      </c>
    </row>
    <row r="961" spans="1:61" ht="15.6" x14ac:dyDescent="0.3">
      <c r="A961" s="191" t="str">
        <f>A$78</f>
        <v>Infrastructure Srvcs &amp; Other</v>
      </c>
      <c r="B961" s="191"/>
    </row>
    <row r="962" spans="1:61" x14ac:dyDescent="0.25">
      <c r="A962" s="154" t="s">
        <v>132</v>
      </c>
      <c r="B962" s="154"/>
      <c r="G962" s="171">
        <f>G$96</f>
        <v>0.95</v>
      </c>
      <c r="H962" s="171">
        <f t="shared" ref="H962:M962" si="539">H$96</f>
        <v>0.98</v>
      </c>
      <c r="I962" s="171">
        <f t="shared" si="539"/>
        <v>0.96</v>
      </c>
      <c r="J962" s="171">
        <f t="shared" si="539"/>
        <v>0.96</v>
      </c>
      <c r="K962" s="171">
        <f t="shared" si="539"/>
        <v>0.96</v>
      </c>
      <c r="L962" s="171">
        <f t="shared" si="539"/>
        <v>0.96</v>
      </c>
      <c r="M962" s="171">
        <f t="shared" si="539"/>
        <v>0.96</v>
      </c>
      <c r="N962" s="171"/>
    </row>
    <row r="963" spans="1:61" x14ac:dyDescent="0.25">
      <c r="A963" s="154" t="s">
        <v>109</v>
      </c>
      <c r="B963" s="154"/>
      <c r="D963" s="144">
        <f>SUM(G963:N963)</f>
        <v>360.71199999999999</v>
      </c>
      <c r="G963" s="144">
        <f>G$78*G962</f>
        <v>48.07</v>
      </c>
      <c r="H963" s="144">
        <f t="shared" ref="H963:N963" si="540">H$78*H962</f>
        <v>54.978000000000002</v>
      </c>
      <c r="I963" s="144">
        <f t="shared" si="540"/>
        <v>47.423999999999999</v>
      </c>
      <c r="J963" s="144">
        <f t="shared" si="540"/>
        <v>49.92</v>
      </c>
      <c r="K963" s="144">
        <f t="shared" si="540"/>
        <v>55.68</v>
      </c>
      <c r="L963" s="144">
        <f t="shared" si="540"/>
        <v>46.08</v>
      </c>
      <c r="M963" s="144">
        <f t="shared" si="540"/>
        <v>58.559999999999995</v>
      </c>
      <c r="N963" s="144">
        <f t="shared" si="540"/>
        <v>0</v>
      </c>
    </row>
    <row r="964" spans="1:61" x14ac:dyDescent="0.25">
      <c r="A964" s="154" t="s">
        <v>110</v>
      </c>
      <c r="B964" s="154"/>
      <c r="G964" s="144">
        <f t="shared" ref="G964:N964" si="541">+F964+G963</f>
        <v>48.07</v>
      </c>
      <c r="H964" s="144">
        <f t="shared" si="541"/>
        <v>103.048</v>
      </c>
      <c r="I964" s="144">
        <f t="shared" si="541"/>
        <v>150.47200000000001</v>
      </c>
      <c r="J964" s="144">
        <f t="shared" si="541"/>
        <v>200.392</v>
      </c>
      <c r="K964" s="144">
        <f t="shared" si="541"/>
        <v>256.072</v>
      </c>
      <c r="L964" s="144">
        <f t="shared" si="541"/>
        <v>302.15199999999999</v>
      </c>
      <c r="M964" s="144">
        <f t="shared" si="541"/>
        <v>360.71199999999999</v>
      </c>
      <c r="N964" s="144">
        <f t="shared" si="541"/>
        <v>360.71199999999999</v>
      </c>
    </row>
    <row r="965" spans="1:61" x14ac:dyDescent="0.25">
      <c r="A965" s="154"/>
      <c r="B965" s="154"/>
    </row>
    <row r="966" spans="1:61" x14ac:dyDescent="0.25">
      <c r="A966" s="192" t="s">
        <v>111</v>
      </c>
      <c r="B966" s="192"/>
      <c r="G966" s="144">
        <f t="shared" ref="G966:BH966" si="542">F969</f>
        <v>0</v>
      </c>
      <c r="H966" s="144">
        <f t="shared" si="542"/>
        <v>41.724760000000003</v>
      </c>
      <c r="I966" s="144">
        <f t="shared" si="542"/>
        <v>83.100424000000004</v>
      </c>
      <c r="J966" s="144">
        <f t="shared" si="542"/>
        <v>110.66212000000002</v>
      </c>
      <c r="K966" s="144">
        <f t="shared" si="542"/>
        <v>134.13037600000004</v>
      </c>
      <c r="L966" s="144">
        <f t="shared" si="542"/>
        <v>156.00887200000005</v>
      </c>
      <c r="M966" s="144">
        <f t="shared" si="542"/>
        <v>162.20480800000004</v>
      </c>
      <c r="N966" s="144">
        <f t="shared" si="542"/>
        <v>173.15082400000006</v>
      </c>
      <c r="O966" s="144">
        <f t="shared" si="542"/>
        <v>125.53684000000005</v>
      </c>
      <c r="P966" s="144">
        <f t="shared" si="542"/>
        <v>77.922856000000053</v>
      </c>
      <c r="Q966" s="144">
        <f t="shared" si="542"/>
        <v>30.308872000000051</v>
      </c>
      <c r="R966" s="144">
        <f t="shared" si="542"/>
        <v>9.9475983006414026E-14</v>
      </c>
      <c r="S966" s="144">
        <f t="shared" si="542"/>
        <v>9.9475983006414026E-14</v>
      </c>
      <c r="T966" s="144">
        <f t="shared" si="542"/>
        <v>9.9475983006414026E-14</v>
      </c>
      <c r="U966" s="144">
        <f t="shared" si="542"/>
        <v>9.9475983006414026E-14</v>
      </c>
      <c r="V966" s="144">
        <f t="shared" si="542"/>
        <v>9.9475983006414026E-14</v>
      </c>
      <c r="W966" s="144">
        <f t="shared" si="542"/>
        <v>9.9475983006414026E-14</v>
      </c>
      <c r="X966" s="144">
        <f t="shared" si="542"/>
        <v>9.9475983006414026E-14</v>
      </c>
      <c r="Y966" s="144">
        <f t="shared" si="542"/>
        <v>9.9475983006414026E-14</v>
      </c>
      <c r="Z966" s="144">
        <f t="shared" si="542"/>
        <v>9.9475983006414026E-14</v>
      </c>
      <c r="AA966" s="144">
        <f t="shared" si="542"/>
        <v>9.9475983006414026E-14</v>
      </c>
      <c r="AB966" s="144">
        <f t="shared" si="542"/>
        <v>9.9475983006414026E-14</v>
      </c>
      <c r="AC966" s="144">
        <f t="shared" si="542"/>
        <v>9.9475983006414026E-14</v>
      </c>
      <c r="AD966" s="144">
        <f t="shared" si="542"/>
        <v>9.9475983006414026E-14</v>
      </c>
      <c r="AE966" s="144">
        <f t="shared" si="542"/>
        <v>9.9475983006414026E-14</v>
      </c>
      <c r="AF966" s="144">
        <f t="shared" si="542"/>
        <v>9.9475983006414026E-14</v>
      </c>
      <c r="AG966" s="144">
        <f t="shared" si="542"/>
        <v>9.9475983006414026E-14</v>
      </c>
      <c r="AH966" s="144">
        <f t="shared" si="542"/>
        <v>9.9475983006414026E-14</v>
      </c>
      <c r="AI966" s="144">
        <f t="shared" si="542"/>
        <v>9.9475983006414026E-14</v>
      </c>
      <c r="AJ966" s="144">
        <f t="shared" si="542"/>
        <v>9.9475983006414026E-14</v>
      </c>
      <c r="AK966" s="144">
        <f t="shared" si="542"/>
        <v>9.9475983006414026E-14</v>
      </c>
      <c r="AL966" s="144">
        <f t="shared" si="542"/>
        <v>9.9475983006414026E-14</v>
      </c>
      <c r="AM966" s="144">
        <f t="shared" si="542"/>
        <v>9.9475983006414026E-14</v>
      </c>
      <c r="AN966" s="144">
        <f t="shared" si="542"/>
        <v>9.9475983006414026E-14</v>
      </c>
      <c r="AO966" s="144">
        <f t="shared" si="542"/>
        <v>9.9475983006414026E-14</v>
      </c>
      <c r="AP966" s="144">
        <f t="shared" si="542"/>
        <v>9.9475983006414026E-14</v>
      </c>
      <c r="AQ966" s="144">
        <f t="shared" si="542"/>
        <v>9.9475983006414026E-14</v>
      </c>
      <c r="AR966" s="144">
        <f t="shared" si="542"/>
        <v>9.9475983006414026E-14</v>
      </c>
      <c r="AS966" s="144">
        <f t="shared" si="542"/>
        <v>9.9475983006414026E-14</v>
      </c>
      <c r="AT966" s="144">
        <f t="shared" si="542"/>
        <v>9.9475983006414026E-14</v>
      </c>
      <c r="AU966" s="144">
        <f t="shared" si="542"/>
        <v>9.9475983006414026E-14</v>
      </c>
      <c r="AV966" s="144">
        <f t="shared" si="542"/>
        <v>9.9475983006414026E-14</v>
      </c>
      <c r="AW966" s="144">
        <f t="shared" si="542"/>
        <v>9.9475983006414026E-14</v>
      </c>
      <c r="AX966" s="144">
        <f t="shared" si="542"/>
        <v>9.9475983006414026E-14</v>
      </c>
      <c r="AY966" s="144">
        <f t="shared" si="542"/>
        <v>9.9475983006414026E-14</v>
      </c>
      <c r="AZ966" s="144">
        <f t="shared" si="542"/>
        <v>9.9475983006414026E-14</v>
      </c>
      <c r="BA966" s="144">
        <f t="shared" si="542"/>
        <v>9.9475983006414026E-14</v>
      </c>
      <c r="BB966" s="144">
        <f t="shared" si="542"/>
        <v>9.9475983006414026E-14</v>
      </c>
      <c r="BC966" s="144">
        <f t="shared" si="542"/>
        <v>9.9475983006414026E-14</v>
      </c>
      <c r="BD966" s="144">
        <f t="shared" si="542"/>
        <v>9.9475983006414026E-14</v>
      </c>
      <c r="BE966" s="144">
        <f t="shared" si="542"/>
        <v>9.9475983006414026E-14</v>
      </c>
      <c r="BF966" s="144">
        <f t="shared" si="542"/>
        <v>9.9475983006414026E-14</v>
      </c>
      <c r="BG966" s="144">
        <f t="shared" si="542"/>
        <v>9.9475983006414026E-14</v>
      </c>
      <c r="BH966" s="144">
        <f t="shared" si="542"/>
        <v>9.9475983006414026E-14</v>
      </c>
      <c r="BI966" s="144"/>
    </row>
    <row r="967" spans="1:61" x14ac:dyDescent="0.25">
      <c r="A967" s="192" t="s">
        <v>112</v>
      </c>
      <c r="B967" s="192"/>
      <c r="D967" s="144">
        <f>SUM(G967:N967)</f>
        <v>360.71199999999999</v>
      </c>
      <c r="E967" s="144"/>
      <c r="F967" s="144"/>
      <c r="G967" s="144">
        <f>G963</f>
        <v>48.07</v>
      </c>
      <c r="H967" s="144">
        <f>H963</f>
        <v>54.978000000000002</v>
      </c>
      <c r="I967" s="144">
        <f>I963</f>
        <v>47.423999999999999</v>
      </c>
      <c r="J967" s="144">
        <f t="shared" ref="J967:BH967" si="543">J963</f>
        <v>49.92</v>
      </c>
      <c r="K967" s="144">
        <f t="shared" si="543"/>
        <v>55.68</v>
      </c>
      <c r="L967" s="144">
        <f t="shared" si="543"/>
        <v>46.08</v>
      </c>
      <c r="M967" s="144">
        <f t="shared" si="543"/>
        <v>58.559999999999995</v>
      </c>
      <c r="N967" s="144">
        <f t="shared" si="543"/>
        <v>0</v>
      </c>
      <c r="O967" s="144">
        <f t="shared" si="543"/>
        <v>0</v>
      </c>
      <c r="P967" s="144">
        <f t="shared" si="543"/>
        <v>0</v>
      </c>
      <c r="Q967" s="144">
        <f t="shared" si="543"/>
        <v>0</v>
      </c>
      <c r="R967" s="144">
        <f t="shared" si="543"/>
        <v>0</v>
      </c>
      <c r="S967" s="144">
        <f t="shared" si="543"/>
        <v>0</v>
      </c>
      <c r="T967" s="144">
        <f t="shared" si="543"/>
        <v>0</v>
      </c>
      <c r="U967" s="144">
        <f t="shared" si="543"/>
        <v>0</v>
      </c>
      <c r="V967" s="144">
        <f t="shared" si="543"/>
        <v>0</v>
      </c>
      <c r="W967" s="144">
        <f t="shared" si="543"/>
        <v>0</v>
      </c>
      <c r="X967" s="144">
        <f t="shared" si="543"/>
        <v>0</v>
      </c>
      <c r="Y967" s="144">
        <f t="shared" si="543"/>
        <v>0</v>
      </c>
      <c r="Z967" s="144">
        <f t="shared" si="543"/>
        <v>0</v>
      </c>
      <c r="AA967" s="144">
        <f t="shared" si="543"/>
        <v>0</v>
      </c>
      <c r="AB967" s="144">
        <f t="shared" si="543"/>
        <v>0</v>
      </c>
      <c r="AC967" s="144">
        <f t="shared" si="543"/>
        <v>0</v>
      </c>
      <c r="AD967" s="144">
        <f t="shared" si="543"/>
        <v>0</v>
      </c>
      <c r="AE967" s="144">
        <f t="shared" si="543"/>
        <v>0</v>
      </c>
      <c r="AF967" s="144">
        <f t="shared" si="543"/>
        <v>0</v>
      </c>
      <c r="AG967" s="144">
        <f t="shared" si="543"/>
        <v>0</v>
      </c>
      <c r="AH967" s="144">
        <f t="shared" si="543"/>
        <v>0</v>
      </c>
      <c r="AI967" s="144">
        <f t="shared" si="543"/>
        <v>0</v>
      </c>
      <c r="AJ967" s="144">
        <f t="shared" si="543"/>
        <v>0</v>
      </c>
      <c r="AK967" s="144">
        <f t="shared" si="543"/>
        <v>0</v>
      </c>
      <c r="AL967" s="144">
        <f t="shared" si="543"/>
        <v>0</v>
      </c>
      <c r="AM967" s="144">
        <f t="shared" si="543"/>
        <v>0</v>
      </c>
      <c r="AN967" s="144">
        <f t="shared" si="543"/>
        <v>0</v>
      </c>
      <c r="AO967" s="144">
        <f t="shared" si="543"/>
        <v>0</v>
      </c>
      <c r="AP967" s="144">
        <f t="shared" si="543"/>
        <v>0</v>
      </c>
      <c r="AQ967" s="144">
        <f t="shared" si="543"/>
        <v>0</v>
      </c>
      <c r="AR967" s="144">
        <f t="shared" si="543"/>
        <v>0</v>
      </c>
      <c r="AS967" s="144">
        <f t="shared" si="543"/>
        <v>0</v>
      </c>
      <c r="AT967" s="144">
        <f t="shared" si="543"/>
        <v>0</v>
      </c>
      <c r="AU967" s="144">
        <f t="shared" si="543"/>
        <v>0</v>
      </c>
      <c r="AV967" s="144">
        <f t="shared" si="543"/>
        <v>0</v>
      </c>
      <c r="AW967" s="144">
        <f t="shared" si="543"/>
        <v>0</v>
      </c>
      <c r="AX967" s="144">
        <f t="shared" si="543"/>
        <v>0</v>
      </c>
      <c r="AY967" s="144">
        <f t="shared" si="543"/>
        <v>0</v>
      </c>
      <c r="AZ967" s="144">
        <f t="shared" si="543"/>
        <v>0</v>
      </c>
      <c r="BA967" s="144">
        <f t="shared" si="543"/>
        <v>0</v>
      </c>
      <c r="BB967" s="144">
        <f t="shared" si="543"/>
        <v>0</v>
      </c>
      <c r="BC967" s="144">
        <f t="shared" si="543"/>
        <v>0</v>
      </c>
      <c r="BD967" s="144">
        <f t="shared" si="543"/>
        <v>0</v>
      </c>
      <c r="BE967" s="144">
        <f t="shared" si="543"/>
        <v>0</v>
      </c>
      <c r="BF967" s="144">
        <f t="shared" si="543"/>
        <v>0</v>
      </c>
      <c r="BG967" s="144">
        <f t="shared" si="543"/>
        <v>0</v>
      </c>
      <c r="BH967" s="144">
        <f t="shared" si="543"/>
        <v>0</v>
      </c>
      <c r="BI967" s="144"/>
    </row>
    <row r="968" spans="1:61" x14ac:dyDescent="0.25">
      <c r="A968" s="192" t="s">
        <v>113</v>
      </c>
      <c r="B968" s="192"/>
      <c r="C968" s="147">
        <f>C78</f>
        <v>0.13200000000000001</v>
      </c>
      <c r="D968" s="144">
        <f>SUM(G968:BH968)</f>
        <v>-360.71199999999999</v>
      </c>
      <c r="G968" s="144">
        <f>MAX(-SUM($F963:G963)*$C968,-SUM($F963:G963)-SUM($E968:F968))</f>
        <v>-6.3452400000000004</v>
      </c>
      <c r="H968" s="144">
        <f>MAX(-SUM($F963:H963)*$C968,-SUM($F963:H963)-SUM($E968:G968))</f>
        <v>-13.602336000000001</v>
      </c>
      <c r="I968" s="144">
        <f>MAX(-SUM($F963:I963)*$C968,-SUM($F963:I963)-SUM($E968:H968))</f>
        <v>-19.862304000000002</v>
      </c>
      <c r="J968" s="144">
        <f>MAX(-SUM($F963:J963)*$C968,-SUM($F963:J963)-SUM($E968:I968))</f>
        <v>-26.451744000000001</v>
      </c>
      <c r="K968" s="144">
        <f>MAX(-SUM($F963:K963)*$C968,-SUM($F963:K963)-SUM($E968:J968))</f>
        <v>-33.801504000000001</v>
      </c>
      <c r="L968" s="144">
        <f>MAX(-SUM($F963:L963)*$C968,-SUM($F963:L963)-SUM($E968:K968))</f>
        <v>-39.884064000000002</v>
      </c>
      <c r="M968" s="144">
        <f>MAX(-SUM($F963:M963)*$C968,-SUM($F963:M963)-SUM($E968:L968))</f>
        <v>-47.613984000000002</v>
      </c>
      <c r="N968" s="144">
        <f>MAX(-SUM($F963:N963)*$C968,-SUM($F963:N963)-SUM($E968:M968))</f>
        <v>-47.613984000000002</v>
      </c>
      <c r="O968" s="144">
        <f>MAX(-SUM($F963:O963)*$C968,-SUM($F963:O963)-SUM($E968:N968))</f>
        <v>-47.613984000000002</v>
      </c>
      <c r="P968" s="144">
        <f>MAX(-SUM($F963:P963)*$C968,-SUM($F963:P963)-SUM($E968:O968))</f>
        <v>-47.613984000000002</v>
      </c>
      <c r="Q968" s="144">
        <f>MAX(-SUM($F963:Q963)*$C968,-SUM($F963:Q963)-SUM($E968:P968))</f>
        <v>-30.308871999999951</v>
      </c>
      <c r="R968" s="144">
        <f>MAX(-SUM($F963:R963)*$C968,-SUM($F963:R963)-SUM($E968:Q968))</f>
        <v>0</v>
      </c>
      <c r="S968" s="144">
        <f>MAX(-SUM($F963:S963)*$C968,-SUM($F963:S963)-SUM($E968:R968))</f>
        <v>0</v>
      </c>
      <c r="T968" s="144">
        <f>MAX(-SUM($F963:T963)*$C968,-SUM($F963:T963)-SUM($E968:S968))</f>
        <v>0</v>
      </c>
      <c r="U968" s="144">
        <f>MAX(-SUM($F963:U963)*$C968,-SUM($F963:U963)-SUM($E968:T968))</f>
        <v>0</v>
      </c>
      <c r="V968" s="144">
        <f>MAX(-SUM($F963:V963)*$C968,-SUM($F963:V963)-SUM($E968:U968))</f>
        <v>0</v>
      </c>
      <c r="W968" s="144">
        <f>MAX(-SUM($F963:W963)*$C968,-SUM($F963:W963)-SUM($E968:V968))</f>
        <v>0</v>
      </c>
      <c r="X968" s="144">
        <f>MAX(-SUM($F963:X963)*$C968,-SUM($F963:X963)-SUM($E968:W968))</f>
        <v>0</v>
      </c>
      <c r="Y968" s="144">
        <f>MAX(-SUM($F963:Y963)*$C968,-SUM($F963:Y963)-SUM($E968:X968))</f>
        <v>0</v>
      </c>
      <c r="Z968" s="144">
        <f>MAX(-SUM($F963:Z963)*$C968,-SUM($F963:Z963)-SUM($E968:Y968))</f>
        <v>0</v>
      </c>
      <c r="AA968" s="144">
        <f>MAX(-SUM($F963:AA963)*$C968,-SUM($F963:AA963)-SUM($E968:Z968))</f>
        <v>0</v>
      </c>
      <c r="AB968" s="144">
        <f>MAX(-SUM($F963:AB963)*$C968,-SUM($F963:AB963)-SUM($E968:AA968))</f>
        <v>0</v>
      </c>
      <c r="AC968" s="144">
        <f>MAX(-SUM($F963:AC963)*$C968,-SUM($F963:AC963)-SUM($E968:AB968))</f>
        <v>0</v>
      </c>
      <c r="AD968" s="144">
        <f>MAX(-SUM($F963:AD963)*$C968,-SUM($F963:AD963)-SUM($E968:AC968))</f>
        <v>0</v>
      </c>
      <c r="AE968" s="144">
        <f>MAX(-SUM($F963:AE963)*$C968,-SUM($F963:AE963)-SUM($E968:AD968))</f>
        <v>0</v>
      </c>
      <c r="AF968" s="144">
        <f>MAX(-SUM($F963:AF963)*$C968,-SUM($F963:AF963)-SUM($E968:AE968))</f>
        <v>0</v>
      </c>
      <c r="AG968" s="144">
        <f>MAX(-SUM($F963:AG963)*$C968,-SUM($F963:AG963)-SUM($E968:AF968))</f>
        <v>0</v>
      </c>
      <c r="AH968" s="144">
        <f>MAX(-SUM($F963:AH963)*$C968,-SUM($F963:AH963)-SUM($E968:AG968))</f>
        <v>0</v>
      </c>
      <c r="AI968" s="144">
        <f>MAX(-SUM($F963:AI963)*$C968,-SUM($F963:AI963)-SUM($E968:AH968))</f>
        <v>0</v>
      </c>
      <c r="AJ968" s="144">
        <f>MAX(-SUM($F963:AJ963)*$C968,-SUM($F963:AJ963)-SUM($E968:AI968))</f>
        <v>0</v>
      </c>
      <c r="AK968" s="144">
        <f>MAX(-SUM($F963:AK963)*$C968,-SUM($F963:AK963)-SUM($E968:AJ968))</f>
        <v>0</v>
      </c>
      <c r="AL968" s="144">
        <f>MAX(-SUM($F963:AL963)*$C968,-SUM($F963:AL963)-SUM($E968:AK968))</f>
        <v>0</v>
      </c>
      <c r="AM968" s="144">
        <f>MAX(-SUM($F963:AM963)*$C968,-SUM($F963:AM963)-SUM($E968:AL968))</f>
        <v>0</v>
      </c>
      <c r="AN968" s="144">
        <f>MAX(-SUM($F963:AN963)*$C968,-SUM($F963:AN963)-SUM($E968:AM968))</f>
        <v>0</v>
      </c>
      <c r="AO968" s="144">
        <f>MAX(-SUM($F963:AO963)*$C968,-SUM($F963:AO963)-SUM($E968:AN968))</f>
        <v>0</v>
      </c>
      <c r="AP968" s="144">
        <f>MAX(-SUM($F963:AP963)*$C968,-SUM($F963:AP963)-SUM($E968:AO968))</f>
        <v>0</v>
      </c>
      <c r="AQ968" s="144">
        <f>MAX(-SUM($F963:AQ963)*$C968,-SUM($F963:AQ963)-SUM($E968:AP968))</f>
        <v>0</v>
      </c>
      <c r="AR968" s="144">
        <f>MAX(-SUM($F963:AR963)*$C968,-SUM($F963:AR963)-SUM($E968:AQ968))</f>
        <v>0</v>
      </c>
      <c r="AS968" s="144">
        <f>MAX(-SUM($F963:AS963)*$C968,-SUM($F963:AS963)-SUM($E968:AR968))</f>
        <v>0</v>
      </c>
      <c r="AT968" s="144">
        <f>MAX(-SUM($F963:AT963)*$C968,-SUM($F963:AT963)-SUM($E968:AS968))</f>
        <v>0</v>
      </c>
      <c r="AU968" s="144">
        <f>MAX(-SUM($F963:AU963)*$C968,-SUM($F963:AU963)-SUM($E968:AT968))</f>
        <v>0</v>
      </c>
      <c r="AV968" s="144">
        <f>MAX(-SUM($F963:AV963)*$C968,-SUM($F963:AV963)-SUM($E968:AU968))</f>
        <v>0</v>
      </c>
      <c r="AW968" s="144">
        <f>MAX(-SUM($F963:AW963)*$C968,-SUM($F963:AW963)-SUM($E968:AV968))</f>
        <v>0</v>
      </c>
      <c r="AX968" s="144">
        <f>MAX(-SUM($F963:AX963)*$C968,-SUM($F963:AX963)-SUM($E968:AW968))</f>
        <v>0</v>
      </c>
      <c r="AY968" s="144">
        <f>MAX(-SUM($F963:AY963)*$C968,-SUM($F963:AY963)-SUM($E968:AX968))</f>
        <v>0</v>
      </c>
      <c r="AZ968" s="144">
        <f>MAX(-SUM($F963:AZ963)*$C968,-SUM($F963:AZ963)-SUM($E968:AY968))</f>
        <v>0</v>
      </c>
      <c r="BA968" s="144">
        <f>MAX(-SUM($F963:BA963)*$C968,-SUM($F963:BA963)-SUM($E968:AZ968))</f>
        <v>0</v>
      </c>
      <c r="BB968" s="144">
        <f>MAX(-SUM($F963:BB963)*$C968,-SUM($F963:BB963)-SUM($E968:BA968))</f>
        <v>0</v>
      </c>
      <c r="BC968" s="144">
        <f>MAX(-SUM($F963:BC963)*$C968,-SUM($F963:BC963)-SUM($E968:BB968))</f>
        <v>0</v>
      </c>
      <c r="BD968" s="144">
        <f>MAX(-SUM($F963:BD963)*$C968,-SUM($F963:BD963)-SUM($E968:BC968))</f>
        <v>0</v>
      </c>
      <c r="BE968" s="144">
        <f>MAX(-SUM($F963:BE963)*$C968,-SUM($F963:BE963)-SUM($E968:BD968))</f>
        <v>0</v>
      </c>
      <c r="BF968" s="144">
        <f>MAX(-SUM($F963:BF963)*$C968,-SUM($F963:BF963)-SUM($E968:BE968))</f>
        <v>0</v>
      </c>
      <c r="BG968" s="144">
        <f>MAX(-SUM($F963:BG963)*$C968,-SUM($F963:BG963)-SUM($E968:BF968))</f>
        <v>0</v>
      </c>
      <c r="BH968" s="144">
        <f>MAX(-SUM($F963:BH963)*$C968,-SUM($F963:BH963)-SUM($E968:BG968))</f>
        <v>0</v>
      </c>
      <c r="BI968" s="144"/>
    </row>
    <row r="969" spans="1:61" x14ac:dyDescent="0.25">
      <c r="A969" s="193" t="s">
        <v>114</v>
      </c>
      <c r="B969" s="193"/>
      <c r="D969" s="92">
        <f>SUM(D966:D968)</f>
        <v>0</v>
      </c>
      <c r="G969" s="92">
        <f>SUM(G966:G968)</f>
        <v>41.724760000000003</v>
      </c>
      <c r="H969" s="92">
        <f>SUM(H966:H968)</f>
        <v>83.100424000000004</v>
      </c>
      <c r="I969" s="92">
        <f>SUM(I966:I968)</f>
        <v>110.66212000000002</v>
      </c>
      <c r="J969" s="92">
        <f t="shared" ref="J969:BH969" si="544">SUM(J966:J968)</f>
        <v>134.13037600000004</v>
      </c>
      <c r="K969" s="92">
        <f t="shared" si="544"/>
        <v>156.00887200000005</v>
      </c>
      <c r="L969" s="92">
        <f t="shared" si="544"/>
        <v>162.20480800000004</v>
      </c>
      <c r="M969" s="92">
        <f t="shared" si="544"/>
        <v>173.15082400000006</v>
      </c>
      <c r="N969" s="92">
        <f t="shared" si="544"/>
        <v>125.53684000000005</v>
      </c>
      <c r="O969" s="92">
        <f t="shared" si="544"/>
        <v>77.922856000000053</v>
      </c>
      <c r="P969" s="92">
        <f t="shared" si="544"/>
        <v>30.308872000000051</v>
      </c>
      <c r="Q969" s="92">
        <f t="shared" si="544"/>
        <v>9.9475983006414026E-14</v>
      </c>
      <c r="R969" s="92">
        <f t="shared" si="544"/>
        <v>9.9475983006414026E-14</v>
      </c>
      <c r="S969" s="92">
        <f t="shared" si="544"/>
        <v>9.9475983006414026E-14</v>
      </c>
      <c r="T969" s="92">
        <f t="shared" si="544"/>
        <v>9.9475983006414026E-14</v>
      </c>
      <c r="U969" s="92">
        <f t="shared" si="544"/>
        <v>9.9475983006414026E-14</v>
      </c>
      <c r="V969" s="92">
        <f t="shared" si="544"/>
        <v>9.9475983006414026E-14</v>
      </c>
      <c r="W969" s="92">
        <f t="shared" si="544"/>
        <v>9.9475983006414026E-14</v>
      </c>
      <c r="X969" s="92">
        <f t="shared" si="544"/>
        <v>9.9475983006414026E-14</v>
      </c>
      <c r="Y969" s="92">
        <f t="shared" si="544"/>
        <v>9.9475983006414026E-14</v>
      </c>
      <c r="Z969" s="92">
        <f t="shared" si="544"/>
        <v>9.9475983006414026E-14</v>
      </c>
      <c r="AA969" s="92">
        <f t="shared" si="544"/>
        <v>9.9475983006414026E-14</v>
      </c>
      <c r="AB969" s="92">
        <f t="shared" si="544"/>
        <v>9.9475983006414026E-14</v>
      </c>
      <c r="AC969" s="92">
        <f t="shared" si="544"/>
        <v>9.9475983006414026E-14</v>
      </c>
      <c r="AD969" s="92">
        <f t="shared" si="544"/>
        <v>9.9475983006414026E-14</v>
      </c>
      <c r="AE969" s="92">
        <f t="shared" si="544"/>
        <v>9.9475983006414026E-14</v>
      </c>
      <c r="AF969" s="92">
        <f t="shared" si="544"/>
        <v>9.9475983006414026E-14</v>
      </c>
      <c r="AG969" s="92">
        <f t="shared" si="544"/>
        <v>9.9475983006414026E-14</v>
      </c>
      <c r="AH969" s="92">
        <f t="shared" si="544"/>
        <v>9.9475983006414026E-14</v>
      </c>
      <c r="AI969" s="92">
        <f t="shared" si="544"/>
        <v>9.9475983006414026E-14</v>
      </c>
      <c r="AJ969" s="92">
        <f t="shared" si="544"/>
        <v>9.9475983006414026E-14</v>
      </c>
      <c r="AK969" s="92">
        <f t="shared" si="544"/>
        <v>9.9475983006414026E-14</v>
      </c>
      <c r="AL969" s="92">
        <f t="shared" si="544"/>
        <v>9.9475983006414026E-14</v>
      </c>
      <c r="AM969" s="92">
        <f t="shared" si="544"/>
        <v>9.9475983006414026E-14</v>
      </c>
      <c r="AN969" s="92">
        <f t="shared" si="544"/>
        <v>9.9475983006414026E-14</v>
      </c>
      <c r="AO969" s="92">
        <f t="shared" si="544"/>
        <v>9.9475983006414026E-14</v>
      </c>
      <c r="AP969" s="92">
        <f t="shared" si="544"/>
        <v>9.9475983006414026E-14</v>
      </c>
      <c r="AQ969" s="92">
        <f t="shared" si="544"/>
        <v>9.9475983006414026E-14</v>
      </c>
      <c r="AR969" s="92">
        <f t="shared" si="544"/>
        <v>9.9475983006414026E-14</v>
      </c>
      <c r="AS969" s="92">
        <f t="shared" si="544"/>
        <v>9.9475983006414026E-14</v>
      </c>
      <c r="AT969" s="92">
        <f t="shared" si="544"/>
        <v>9.9475983006414026E-14</v>
      </c>
      <c r="AU969" s="92">
        <f t="shared" si="544"/>
        <v>9.9475983006414026E-14</v>
      </c>
      <c r="AV969" s="92">
        <f t="shared" si="544"/>
        <v>9.9475983006414026E-14</v>
      </c>
      <c r="AW969" s="92">
        <f t="shared" si="544"/>
        <v>9.9475983006414026E-14</v>
      </c>
      <c r="AX969" s="92">
        <f t="shared" si="544"/>
        <v>9.9475983006414026E-14</v>
      </c>
      <c r="AY969" s="92">
        <f t="shared" si="544"/>
        <v>9.9475983006414026E-14</v>
      </c>
      <c r="AZ969" s="92">
        <f t="shared" si="544"/>
        <v>9.9475983006414026E-14</v>
      </c>
      <c r="BA969" s="92">
        <f t="shared" si="544"/>
        <v>9.9475983006414026E-14</v>
      </c>
      <c r="BB969" s="92">
        <f t="shared" si="544"/>
        <v>9.9475983006414026E-14</v>
      </c>
      <c r="BC969" s="92">
        <f t="shared" si="544"/>
        <v>9.9475983006414026E-14</v>
      </c>
      <c r="BD969" s="92">
        <f t="shared" si="544"/>
        <v>9.9475983006414026E-14</v>
      </c>
      <c r="BE969" s="92">
        <f t="shared" si="544"/>
        <v>9.9475983006414026E-14</v>
      </c>
      <c r="BF969" s="92">
        <f t="shared" si="544"/>
        <v>9.9475983006414026E-14</v>
      </c>
      <c r="BG969" s="92">
        <f t="shared" si="544"/>
        <v>9.9475983006414026E-14</v>
      </c>
      <c r="BH969" s="92">
        <f t="shared" si="544"/>
        <v>9.9475983006414026E-14</v>
      </c>
    </row>
    <row r="970" spans="1:61" x14ac:dyDescent="0.25">
      <c r="A970" s="154"/>
      <c r="B970" s="154"/>
    </row>
    <row r="971" spans="1:61" x14ac:dyDescent="0.25">
      <c r="A971" s="154" t="s">
        <v>115</v>
      </c>
      <c r="B971" s="154"/>
      <c r="G971" s="83">
        <f>G969</f>
        <v>41.724760000000003</v>
      </c>
      <c r="H971" s="83">
        <f>H969</f>
        <v>83.100424000000004</v>
      </c>
      <c r="I971" s="83">
        <f>I969</f>
        <v>110.66212000000002</v>
      </c>
      <c r="J971" s="83">
        <f>J969</f>
        <v>134.13037600000004</v>
      </c>
      <c r="K971" s="83">
        <f t="shared" ref="K971:BH971" si="545">K969</f>
        <v>156.00887200000005</v>
      </c>
      <c r="L971" s="83">
        <f t="shared" si="545"/>
        <v>162.20480800000004</v>
      </c>
      <c r="M971" s="83">
        <f t="shared" si="545"/>
        <v>173.15082400000006</v>
      </c>
      <c r="N971" s="83">
        <f t="shared" si="545"/>
        <v>125.53684000000005</v>
      </c>
      <c r="O971" s="83">
        <f t="shared" si="545"/>
        <v>77.922856000000053</v>
      </c>
      <c r="P971" s="83">
        <f t="shared" si="545"/>
        <v>30.308872000000051</v>
      </c>
      <c r="Q971" s="83">
        <f t="shared" si="545"/>
        <v>9.9475983006414026E-14</v>
      </c>
      <c r="R971" s="83">
        <f t="shared" si="545"/>
        <v>9.9475983006414026E-14</v>
      </c>
      <c r="S971" s="83">
        <f t="shared" si="545"/>
        <v>9.9475983006414026E-14</v>
      </c>
      <c r="T971" s="83">
        <f t="shared" si="545"/>
        <v>9.9475983006414026E-14</v>
      </c>
      <c r="U971" s="83">
        <f t="shared" si="545"/>
        <v>9.9475983006414026E-14</v>
      </c>
      <c r="V971" s="83">
        <f t="shared" si="545"/>
        <v>9.9475983006414026E-14</v>
      </c>
      <c r="W971" s="83">
        <f t="shared" si="545"/>
        <v>9.9475983006414026E-14</v>
      </c>
      <c r="X971" s="83">
        <f t="shared" si="545"/>
        <v>9.9475983006414026E-14</v>
      </c>
      <c r="Y971" s="83">
        <f t="shared" si="545"/>
        <v>9.9475983006414026E-14</v>
      </c>
      <c r="Z971" s="83">
        <f t="shared" si="545"/>
        <v>9.9475983006414026E-14</v>
      </c>
      <c r="AA971" s="83">
        <f t="shared" si="545"/>
        <v>9.9475983006414026E-14</v>
      </c>
      <c r="AB971" s="83">
        <f t="shared" si="545"/>
        <v>9.9475983006414026E-14</v>
      </c>
      <c r="AC971" s="83">
        <f t="shared" si="545"/>
        <v>9.9475983006414026E-14</v>
      </c>
      <c r="AD971" s="83">
        <f t="shared" si="545"/>
        <v>9.9475983006414026E-14</v>
      </c>
      <c r="AE971" s="83">
        <f t="shared" si="545"/>
        <v>9.9475983006414026E-14</v>
      </c>
      <c r="AF971" s="83">
        <f t="shared" si="545"/>
        <v>9.9475983006414026E-14</v>
      </c>
      <c r="AG971" s="83">
        <f t="shared" si="545"/>
        <v>9.9475983006414026E-14</v>
      </c>
      <c r="AH971" s="83">
        <f t="shared" si="545"/>
        <v>9.9475983006414026E-14</v>
      </c>
      <c r="AI971" s="83">
        <f t="shared" si="545"/>
        <v>9.9475983006414026E-14</v>
      </c>
      <c r="AJ971" s="83">
        <f t="shared" si="545"/>
        <v>9.9475983006414026E-14</v>
      </c>
      <c r="AK971" s="83">
        <f t="shared" si="545"/>
        <v>9.9475983006414026E-14</v>
      </c>
      <c r="AL971" s="83">
        <f t="shared" si="545"/>
        <v>9.9475983006414026E-14</v>
      </c>
      <c r="AM971" s="83">
        <f t="shared" si="545"/>
        <v>9.9475983006414026E-14</v>
      </c>
      <c r="AN971" s="83">
        <f t="shared" si="545"/>
        <v>9.9475983006414026E-14</v>
      </c>
      <c r="AO971" s="83">
        <f t="shared" si="545"/>
        <v>9.9475983006414026E-14</v>
      </c>
      <c r="AP971" s="83">
        <f t="shared" si="545"/>
        <v>9.9475983006414026E-14</v>
      </c>
      <c r="AQ971" s="83">
        <f t="shared" si="545"/>
        <v>9.9475983006414026E-14</v>
      </c>
      <c r="AR971" s="83">
        <f t="shared" si="545"/>
        <v>9.9475983006414026E-14</v>
      </c>
      <c r="AS971" s="83">
        <f t="shared" si="545"/>
        <v>9.9475983006414026E-14</v>
      </c>
      <c r="AT971" s="83">
        <f t="shared" si="545"/>
        <v>9.9475983006414026E-14</v>
      </c>
      <c r="AU971" s="83">
        <f t="shared" si="545"/>
        <v>9.9475983006414026E-14</v>
      </c>
      <c r="AV971" s="83">
        <f t="shared" si="545"/>
        <v>9.9475983006414026E-14</v>
      </c>
      <c r="AW971" s="83">
        <f t="shared" si="545"/>
        <v>9.9475983006414026E-14</v>
      </c>
      <c r="AX971" s="83">
        <f t="shared" si="545"/>
        <v>9.9475983006414026E-14</v>
      </c>
      <c r="AY971" s="83">
        <f t="shared" si="545"/>
        <v>9.9475983006414026E-14</v>
      </c>
      <c r="AZ971" s="83">
        <f t="shared" si="545"/>
        <v>9.9475983006414026E-14</v>
      </c>
      <c r="BA971" s="83">
        <f t="shared" si="545"/>
        <v>9.9475983006414026E-14</v>
      </c>
      <c r="BB971" s="83">
        <f t="shared" si="545"/>
        <v>9.9475983006414026E-14</v>
      </c>
      <c r="BC971" s="83">
        <f t="shared" si="545"/>
        <v>9.9475983006414026E-14</v>
      </c>
      <c r="BD971" s="83">
        <f t="shared" si="545"/>
        <v>9.9475983006414026E-14</v>
      </c>
      <c r="BE971" s="83">
        <f t="shared" si="545"/>
        <v>9.9475983006414026E-14</v>
      </c>
      <c r="BF971" s="83">
        <f t="shared" si="545"/>
        <v>9.9475983006414026E-14</v>
      </c>
      <c r="BG971" s="83">
        <f t="shared" si="545"/>
        <v>9.9475983006414026E-14</v>
      </c>
      <c r="BH971" s="83">
        <f t="shared" si="545"/>
        <v>9.9475983006414026E-14</v>
      </c>
    </row>
    <row r="972" spans="1:61" x14ac:dyDescent="0.25">
      <c r="A972" s="194" t="s">
        <v>133</v>
      </c>
      <c r="B972" s="194"/>
      <c r="C972" s="61">
        <f>$C$97</f>
        <v>2</v>
      </c>
      <c r="D972" s="195"/>
      <c r="G972" s="83">
        <f t="shared" ref="G972:BH972" ca="1" si="546">SUM(OFFSET(G971,0,0,1,-MIN($C972,G$91+1)))/$C972</f>
        <v>20.862380000000002</v>
      </c>
      <c r="H972" s="83">
        <f t="shared" ca="1" si="546"/>
        <v>62.412592000000004</v>
      </c>
      <c r="I972" s="83">
        <f t="shared" ca="1" si="546"/>
        <v>96.88127200000001</v>
      </c>
      <c r="J972" s="83">
        <f t="shared" ca="1" si="546"/>
        <v>122.39624800000003</v>
      </c>
      <c r="K972" s="83">
        <f t="shared" ca="1" si="546"/>
        <v>145.06962400000003</v>
      </c>
      <c r="L972" s="83">
        <f t="shared" ca="1" si="546"/>
        <v>159.10684000000003</v>
      </c>
      <c r="M972" s="83">
        <f t="shared" ca="1" si="546"/>
        <v>167.67781600000006</v>
      </c>
      <c r="N972" s="83">
        <f t="shared" ca="1" si="546"/>
        <v>149.34383200000005</v>
      </c>
      <c r="O972" s="83">
        <f t="shared" ca="1" si="546"/>
        <v>101.72984800000006</v>
      </c>
      <c r="P972" s="83">
        <f t="shared" ca="1" si="546"/>
        <v>54.115864000000052</v>
      </c>
      <c r="Q972" s="83">
        <f t="shared" ca="1" si="546"/>
        <v>15.154436000000075</v>
      </c>
      <c r="R972" s="83">
        <f t="shared" ca="1" si="546"/>
        <v>9.9475983006414026E-14</v>
      </c>
      <c r="S972" s="83">
        <f t="shared" ca="1" si="546"/>
        <v>9.9475983006414026E-14</v>
      </c>
      <c r="T972" s="83">
        <f t="shared" ca="1" si="546"/>
        <v>9.9475983006414026E-14</v>
      </c>
      <c r="U972" s="83">
        <f t="shared" ca="1" si="546"/>
        <v>9.9475983006414026E-14</v>
      </c>
      <c r="V972" s="83">
        <f t="shared" ca="1" si="546"/>
        <v>9.9475983006414026E-14</v>
      </c>
      <c r="W972" s="83">
        <f t="shared" ca="1" si="546"/>
        <v>9.9475983006414026E-14</v>
      </c>
      <c r="X972" s="83">
        <f t="shared" ca="1" si="546"/>
        <v>9.9475983006414026E-14</v>
      </c>
      <c r="Y972" s="83">
        <f t="shared" ca="1" si="546"/>
        <v>9.9475983006414026E-14</v>
      </c>
      <c r="Z972" s="83">
        <f t="shared" ca="1" si="546"/>
        <v>9.9475983006414026E-14</v>
      </c>
      <c r="AA972" s="83">
        <f t="shared" ca="1" si="546"/>
        <v>9.9475983006414026E-14</v>
      </c>
      <c r="AB972" s="83">
        <f t="shared" ca="1" si="546"/>
        <v>9.9475983006414026E-14</v>
      </c>
      <c r="AC972" s="83">
        <f t="shared" ca="1" si="546"/>
        <v>9.9475983006414026E-14</v>
      </c>
      <c r="AD972" s="83">
        <f t="shared" ca="1" si="546"/>
        <v>9.9475983006414026E-14</v>
      </c>
      <c r="AE972" s="83">
        <f t="shared" ca="1" si="546"/>
        <v>9.9475983006414026E-14</v>
      </c>
      <c r="AF972" s="83">
        <f t="shared" ca="1" si="546"/>
        <v>9.9475983006414026E-14</v>
      </c>
      <c r="AG972" s="83">
        <f t="shared" ca="1" si="546"/>
        <v>9.9475983006414026E-14</v>
      </c>
      <c r="AH972" s="83">
        <f t="shared" ca="1" si="546"/>
        <v>9.9475983006414026E-14</v>
      </c>
      <c r="AI972" s="83">
        <f t="shared" ca="1" si="546"/>
        <v>9.9475983006414026E-14</v>
      </c>
      <c r="AJ972" s="83">
        <f t="shared" ca="1" si="546"/>
        <v>9.9475983006414026E-14</v>
      </c>
      <c r="AK972" s="83">
        <f t="shared" ca="1" si="546"/>
        <v>9.9475983006414026E-14</v>
      </c>
      <c r="AL972" s="83">
        <f t="shared" ca="1" si="546"/>
        <v>9.9475983006414026E-14</v>
      </c>
      <c r="AM972" s="83">
        <f t="shared" ca="1" si="546"/>
        <v>9.9475983006414026E-14</v>
      </c>
      <c r="AN972" s="83">
        <f t="shared" ca="1" si="546"/>
        <v>9.9475983006414026E-14</v>
      </c>
      <c r="AO972" s="83">
        <f t="shared" ca="1" si="546"/>
        <v>9.9475983006414026E-14</v>
      </c>
      <c r="AP972" s="83">
        <f t="shared" ca="1" si="546"/>
        <v>9.9475983006414026E-14</v>
      </c>
      <c r="AQ972" s="83">
        <f t="shared" ca="1" si="546"/>
        <v>9.9475983006414026E-14</v>
      </c>
      <c r="AR972" s="83">
        <f t="shared" ca="1" si="546"/>
        <v>9.9475983006414026E-14</v>
      </c>
      <c r="AS972" s="83">
        <f t="shared" ca="1" si="546"/>
        <v>9.9475983006414026E-14</v>
      </c>
      <c r="AT972" s="83">
        <f t="shared" ca="1" si="546"/>
        <v>9.9475983006414026E-14</v>
      </c>
      <c r="AU972" s="83">
        <f t="shared" ca="1" si="546"/>
        <v>9.9475983006414026E-14</v>
      </c>
      <c r="AV972" s="83">
        <f t="shared" ca="1" si="546"/>
        <v>9.9475983006414026E-14</v>
      </c>
      <c r="AW972" s="83">
        <f t="shared" ca="1" si="546"/>
        <v>9.9475983006414026E-14</v>
      </c>
      <c r="AX972" s="83">
        <f t="shared" ca="1" si="546"/>
        <v>9.9475983006414026E-14</v>
      </c>
      <c r="AY972" s="83">
        <f t="shared" ca="1" si="546"/>
        <v>9.9475983006414026E-14</v>
      </c>
      <c r="AZ972" s="83">
        <f t="shared" ca="1" si="546"/>
        <v>9.9475983006414026E-14</v>
      </c>
      <c r="BA972" s="83">
        <f t="shared" ca="1" si="546"/>
        <v>9.9475983006414026E-14</v>
      </c>
      <c r="BB972" s="83">
        <f t="shared" ca="1" si="546"/>
        <v>9.9475983006414026E-14</v>
      </c>
      <c r="BC972" s="83">
        <f t="shared" ca="1" si="546"/>
        <v>9.9475983006414026E-14</v>
      </c>
      <c r="BD972" s="83">
        <f t="shared" ca="1" si="546"/>
        <v>9.9475983006414026E-14</v>
      </c>
      <c r="BE972" s="83">
        <f t="shared" ca="1" si="546"/>
        <v>9.9475983006414026E-14</v>
      </c>
      <c r="BF972" s="83">
        <f t="shared" ca="1" si="546"/>
        <v>9.9475983006414026E-14</v>
      </c>
      <c r="BG972" s="83">
        <f t="shared" ca="1" si="546"/>
        <v>9.9475983006414026E-14</v>
      </c>
      <c r="BH972" s="83">
        <f t="shared" ca="1" si="546"/>
        <v>9.9475983006414026E-14</v>
      </c>
    </row>
    <row r="973" spans="1:61" x14ac:dyDescent="0.25">
      <c r="A973" s="194" t="s">
        <v>140</v>
      </c>
      <c r="B973" s="194"/>
      <c r="C973" s="147">
        <f>$C$98</f>
        <v>0.46</v>
      </c>
      <c r="G973" s="83">
        <f t="shared" ref="G973:BG974" ca="1" si="547">G972*$C973</f>
        <v>9.5966948000000016</v>
      </c>
      <c r="H973" s="83">
        <f t="shared" ca="1" si="547"/>
        <v>28.709792320000002</v>
      </c>
      <c r="I973" s="83">
        <f t="shared" ca="1" si="547"/>
        <v>44.565385120000009</v>
      </c>
      <c r="J973" s="83">
        <f t="shared" ca="1" si="547"/>
        <v>56.302274080000018</v>
      </c>
      <c r="K973" s="83">
        <f t="shared" ca="1" si="547"/>
        <v>66.73202704000002</v>
      </c>
      <c r="L973" s="83">
        <f t="shared" ca="1" si="547"/>
        <v>73.189146400000013</v>
      </c>
      <c r="M973" s="83">
        <f t="shared" ca="1" si="547"/>
        <v>77.131795360000027</v>
      </c>
      <c r="N973" s="83">
        <f t="shared" ca="1" si="547"/>
        <v>68.698162720000028</v>
      </c>
      <c r="O973" s="83">
        <f t="shared" ca="1" si="547"/>
        <v>46.795730080000027</v>
      </c>
      <c r="P973" s="83">
        <f t="shared" ca="1" si="547"/>
        <v>24.893297440000026</v>
      </c>
      <c r="Q973" s="83">
        <f t="shared" ca="1" si="547"/>
        <v>6.9710405600000351</v>
      </c>
      <c r="R973" s="83">
        <f t="shared" ca="1" si="547"/>
        <v>4.5758952182950455E-14</v>
      </c>
      <c r="S973" s="83">
        <f t="shared" ca="1" si="547"/>
        <v>4.5758952182950455E-14</v>
      </c>
      <c r="T973" s="83">
        <f t="shared" ca="1" si="547"/>
        <v>4.5758952182950455E-14</v>
      </c>
      <c r="U973" s="83">
        <f t="shared" ca="1" si="547"/>
        <v>4.5758952182950455E-14</v>
      </c>
      <c r="V973" s="83">
        <f t="shared" ca="1" si="547"/>
        <v>4.5758952182950455E-14</v>
      </c>
      <c r="W973" s="83">
        <f t="shared" ca="1" si="547"/>
        <v>4.5758952182950455E-14</v>
      </c>
      <c r="X973" s="83">
        <f t="shared" ca="1" si="547"/>
        <v>4.5758952182950455E-14</v>
      </c>
      <c r="Y973" s="83">
        <f t="shared" ca="1" si="547"/>
        <v>4.5758952182950455E-14</v>
      </c>
      <c r="Z973" s="83">
        <f t="shared" ca="1" si="547"/>
        <v>4.5758952182950455E-14</v>
      </c>
      <c r="AA973" s="83">
        <f t="shared" ca="1" si="547"/>
        <v>4.5758952182950455E-14</v>
      </c>
      <c r="AB973" s="83">
        <f t="shared" ca="1" si="547"/>
        <v>4.5758952182950455E-14</v>
      </c>
      <c r="AC973" s="83">
        <f t="shared" ca="1" si="547"/>
        <v>4.5758952182950455E-14</v>
      </c>
      <c r="AD973" s="83">
        <f t="shared" ca="1" si="547"/>
        <v>4.5758952182950455E-14</v>
      </c>
      <c r="AE973" s="83">
        <f t="shared" ca="1" si="547"/>
        <v>4.5758952182950455E-14</v>
      </c>
      <c r="AF973" s="83">
        <f t="shared" ca="1" si="547"/>
        <v>4.5758952182950455E-14</v>
      </c>
      <c r="AG973" s="83">
        <f t="shared" ca="1" si="547"/>
        <v>4.5758952182950455E-14</v>
      </c>
      <c r="AH973" s="83">
        <f t="shared" ca="1" si="547"/>
        <v>4.5758952182950455E-14</v>
      </c>
      <c r="AI973" s="83">
        <f t="shared" ca="1" si="547"/>
        <v>4.5758952182950455E-14</v>
      </c>
      <c r="AJ973" s="83">
        <f t="shared" ca="1" si="547"/>
        <v>4.5758952182950455E-14</v>
      </c>
      <c r="AK973" s="83">
        <f t="shared" ca="1" si="547"/>
        <v>4.5758952182950455E-14</v>
      </c>
      <c r="AL973" s="83">
        <f t="shared" ca="1" si="547"/>
        <v>4.5758952182950455E-14</v>
      </c>
      <c r="AM973" s="83">
        <f t="shared" ca="1" si="547"/>
        <v>4.5758952182950455E-14</v>
      </c>
      <c r="AN973" s="83">
        <f t="shared" ca="1" si="547"/>
        <v>4.5758952182950455E-14</v>
      </c>
      <c r="AO973" s="83">
        <f t="shared" ca="1" si="547"/>
        <v>4.5758952182950455E-14</v>
      </c>
      <c r="AP973" s="83">
        <f t="shared" ca="1" si="547"/>
        <v>4.5758952182950455E-14</v>
      </c>
      <c r="AQ973" s="83">
        <f t="shared" ca="1" si="547"/>
        <v>4.5758952182950455E-14</v>
      </c>
      <c r="AR973" s="83">
        <f t="shared" ca="1" si="547"/>
        <v>4.5758952182950455E-14</v>
      </c>
      <c r="AS973" s="83">
        <f t="shared" ca="1" si="547"/>
        <v>4.5758952182950455E-14</v>
      </c>
      <c r="AT973" s="83">
        <f t="shared" ca="1" si="547"/>
        <v>4.5758952182950455E-14</v>
      </c>
      <c r="AU973" s="83">
        <f t="shared" ca="1" si="547"/>
        <v>4.5758952182950455E-14</v>
      </c>
      <c r="AV973" s="83">
        <f t="shared" ca="1" si="547"/>
        <v>4.5758952182950455E-14</v>
      </c>
      <c r="AW973" s="83">
        <f t="shared" ca="1" si="547"/>
        <v>4.5758952182950455E-14</v>
      </c>
      <c r="AX973" s="83">
        <f t="shared" ca="1" si="547"/>
        <v>4.5758952182950455E-14</v>
      </c>
      <c r="AY973" s="83">
        <f t="shared" ca="1" si="547"/>
        <v>4.5758952182950455E-14</v>
      </c>
      <c r="AZ973" s="83">
        <f t="shared" ca="1" si="547"/>
        <v>4.5758952182950455E-14</v>
      </c>
      <c r="BA973" s="83">
        <f t="shared" ca="1" si="547"/>
        <v>4.5758952182950455E-14</v>
      </c>
      <c r="BB973" s="83">
        <f t="shared" ca="1" si="547"/>
        <v>4.5758952182950455E-14</v>
      </c>
      <c r="BC973" s="83">
        <f t="shared" ca="1" si="547"/>
        <v>4.5758952182950455E-14</v>
      </c>
      <c r="BD973" s="83">
        <f t="shared" ca="1" si="547"/>
        <v>4.5758952182950455E-14</v>
      </c>
      <c r="BE973" s="83">
        <f t="shared" ca="1" si="547"/>
        <v>4.5758952182950455E-14</v>
      </c>
      <c r="BF973" s="83">
        <f t="shared" ca="1" si="547"/>
        <v>4.5758952182950455E-14</v>
      </c>
      <c r="BG973" s="83">
        <f t="shared" ca="1" si="547"/>
        <v>4.5758952182950455E-14</v>
      </c>
      <c r="BH973" s="83">
        <f ca="1">BH972*$C973</f>
        <v>4.5758952182950455E-14</v>
      </c>
    </row>
    <row r="974" spans="1:61" x14ac:dyDescent="0.25">
      <c r="A974" s="194" t="s">
        <v>141</v>
      </c>
      <c r="B974" s="194"/>
      <c r="C974" s="147">
        <f>$C$99</f>
        <v>0.115</v>
      </c>
      <c r="G974" s="83">
        <f t="shared" ca="1" si="547"/>
        <v>1.1036199020000002</v>
      </c>
      <c r="H974" s="83">
        <f t="shared" ca="1" si="547"/>
        <v>3.3016261168000005</v>
      </c>
      <c r="I974" s="83">
        <f t="shared" ca="1" si="547"/>
        <v>5.1250192888000017</v>
      </c>
      <c r="J974" s="83">
        <f t="shared" ca="1" si="547"/>
        <v>6.4747615192000021</v>
      </c>
      <c r="K974" s="83">
        <f t="shared" ca="1" si="547"/>
        <v>7.6741831096000022</v>
      </c>
      <c r="L974" s="83">
        <f t="shared" ca="1" si="547"/>
        <v>8.4167518360000013</v>
      </c>
      <c r="M974" s="83">
        <f t="shared" ca="1" si="547"/>
        <v>8.8701564664000028</v>
      </c>
      <c r="N974" s="83">
        <f t="shared" ca="1" si="547"/>
        <v>7.9002887128000037</v>
      </c>
      <c r="O974" s="83">
        <f t="shared" ca="1" si="547"/>
        <v>5.3815089592000032</v>
      </c>
      <c r="P974" s="83">
        <f t="shared" ca="1" si="547"/>
        <v>2.8627292056000031</v>
      </c>
      <c r="Q974" s="83">
        <f t="shared" ca="1" si="547"/>
        <v>0.80166966440000409</v>
      </c>
      <c r="R974" s="83">
        <f t="shared" ca="1" si="547"/>
        <v>5.2622795010393022E-15</v>
      </c>
      <c r="S974" s="83">
        <f t="shared" ca="1" si="547"/>
        <v>5.2622795010393022E-15</v>
      </c>
      <c r="T974" s="83">
        <f t="shared" ca="1" si="547"/>
        <v>5.2622795010393022E-15</v>
      </c>
      <c r="U974" s="83">
        <f t="shared" ca="1" si="547"/>
        <v>5.2622795010393022E-15</v>
      </c>
      <c r="V974" s="83">
        <f t="shared" ca="1" si="547"/>
        <v>5.2622795010393022E-15</v>
      </c>
      <c r="W974" s="83">
        <f t="shared" ca="1" si="547"/>
        <v>5.2622795010393022E-15</v>
      </c>
      <c r="X974" s="83">
        <f t="shared" ca="1" si="547"/>
        <v>5.2622795010393022E-15</v>
      </c>
      <c r="Y974" s="83">
        <f t="shared" ca="1" si="547"/>
        <v>5.2622795010393022E-15</v>
      </c>
      <c r="Z974" s="83">
        <f t="shared" ca="1" si="547"/>
        <v>5.2622795010393022E-15</v>
      </c>
      <c r="AA974" s="83">
        <f t="shared" ca="1" si="547"/>
        <v>5.2622795010393022E-15</v>
      </c>
      <c r="AB974" s="83">
        <f t="shared" ca="1" si="547"/>
        <v>5.2622795010393022E-15</v>
      </c>
      <c r="AC974" s="83">
        <f t="shared" ca="1" si="547"/>
        <v>5.2622795010393022E-15</v>
      </c>
      <c r="AD974" s="83">
        <f t="shared" ca="1" si="547"/>
        <v>5.2622795010393022E-15</v>
      </c>
      <c r="AE974" s="83">
        <f t="shared" ca="1" si="547"/>
        <v>5.2622795010393022E-15</v>
      </c>
      <c r="AF974" s="83">
        <f t="shared" ca="1" si="547"/>
        <v>5.2622795010393022E-15</v>
      </c>
      <c r="AG974" s="83">
        <f t="shared" ca="1" si="547"/>
        <v>5.2622795010393022E-15</v>
      </c>
      <c r="AH974" s="83">
        <f t="shared" ca="1" si="547"/>
        <v>5.2622795010393022E-15</v>
      </c>
      <c r="AI974" s="83">
        <f t="shared" ca="1" si="547"/>
        <v>5.2622795010393022E-15</v>
      </c>
      <c r="AJ974" s="83">
        <f t="shared" ca="1" si="547"/>
        <v>5.2622795010393022E-15</v>
      </c>
      <c r="AK974" s="83">
        <f t="shared" ca="1" si="547"/>
        <v>5.2622795010393022E-15</v>
      </c>
      <c r="AL974" s="83">
        <f t="shared" ca="1" si="547"/>
        <v>5.2622795010393022E-15</v>
      </c>
      <c r="AM974" s="83">
        <f t="shared" ca="1" si="547"/>
        <v>5.2622795010393022E-15</v>
      </c>
      <c r="AN974" s="83">
        <f t="shared" ca="1" si="547"/>
        <v>5.2622795010393022E-15</v>
      </c>
      <c r="AO974" s="83">
        <f t="shared" ca="1" si="547"/>
        <v>5.2622795010393022E-15</v>
      </c>
      <c r="AP974" s="83">
        <f t="shared" ca="1" si="547"/>
        <v>5.2622795010393022E-15</v>
      </c>
      <c r="AQ974" s="83">
        <f t="shared" ca="1" si="547"/>
        <v>5.2622795010393022E-15</v>
      </c>
      <c r="AR974" s="83">
        <f t="shared" ca="1" si="547"/>
        <v>5.2622795010393022E-15</v>
      </c>
      <c r="AS974" s="83">
        <f t="shared" ca="1" si="547"/>
        <v>5.2622795010393022E-15</v>
      </c>
      <c r="AT974" s="83">
        <f t="shared" ca="1" si="547"/>
        <v>5.2622795010393022E-15</v>
      </c>
      <c r="AU974" s="83">
        <f t="shared" ca="1" si="547"/>
        <v>5.2622795010393022E-15</v>
      </c>
      <c r="AV974" s="83">
        <f t="shared" ca="1" si="547"/>
        <v>5.2622795010393022E-15</v>
      </c>
      <c r="AW974" s="83">
        <f t="shared" ca="1" si="547"/>
        <v>5.2622795010393022E-15</v>
      </c>
      <c r="AX974" s="83">
        <f t="shared" ca="1" si="547"/>
        <v>5.2622795010393022E-15</v>
      </c>
      <c r="AY974" s="83">
        <f t="shared" ca="1" si="547"/>
        <v>5.2622795010393022E-15</v>
      </c>
      <c r="AZ974" s="83">
        <f t="shared" ca="1" si="547"/>
        <v>5.2622795010393022E-15</v>
      </c>
      <c r="BA974" s="83">
        <f t="shared" ca="1" si="547"/>
        <v>5.2622795010393022E-15</v>
      </c>
      <c r="BB974" s="83">
        <f t="shared" ca="1" si="547"/>
        <v>5.2622795010393022E-15</v>
      </c>
      <c r="BC974" s="83">
        <f t="shared" ca="1" si="547"/>
        <v>5.2622795010393022E-15</v>
      </c>
      <c r="BD974" s="83">
        <f t="shared" ca="1" si="547"/>
        <v>5.2622795010393022E-15</v>
      </c>
      <c r="BE974" s="83">
        <f t="shared" ca="1" si="547"/>
        <v>5.2622795010393022E-15</v>
      </c>
      <c r="BF974" s="83">
        <f t="shared" ca="1" si="547"/>
        <v>5.2622795010393022E-15</v>
      </c>
      <c r="BG974" s="83">
        <f t="shared" ca="1" si="547"/>
        <v>5.2622795010393022E-15</v>
      </c>
      <c r="BH974" s="83">
        <f ca="1">BH973*$C974</f>
        <v>5.2622795010393022E-15</v>
      </c>
    </row>
    <row r="977" spans="1:61" s="188" customFormat="1" ht="15.6" x14ac:dyDescent="0.3">
      <c r="A977" s="187" t="s">
        <v>10</v>
      </c>
      <c r="B977" s="187"/>
    </row>
    <row r="979" spans="1:61" ht="15.6" x14ac:dyDescent="0.3">
      <c r="A979" s="142" t="s">
        <v>147</v>
      </c>
      <c r="B979" s="142"/>
    </row>
    <row r="980" spans="1:61" x14ac:dyDescent="0.25">
      <c r="A980" s="83" t="s">
        <v>132</v>
      </c>
      <c r="G980" s="143"/>
      <c r="H980" s="143"/>
      <c r="I980" s="143"/>
      <c r="J980" s="143"/>
      <c r="K980" s="143"/>
      <c r="L980" s="143"/>
      <c r="M980" s="143"/>
      <c r="N980" s="143"/>
    </row>
    <row r="981" spans="1:61" x14ac:dyDescent="0.25">
      <c r="A981" s="83" t="s">
        <v>109</v>
      </c>
      <c r="D981" s="144">
        <f>SUM(G981:N981)</f>
        <v>1275.6044984153996</v>
      </c>
      <c r="G981" s="144">
        <f>G996+G1011+G1026</f>
        <v>-11.461039931999856</v>
      </c>
      <c r="H981" s="144">
        <f t="shared" ref="H981:N981" si="548">H996+H1011+H1026</f>
        <v>30.807254059400073</v>
      </c>
      <c r="I981" s="144">
        <f t="shared" si="548"/>
        <v>10.858284287999542</v>
      </c>
      <c r="J981" s="144">
        <f t="shared" si="548"/>
        <v>41.279999999999994</v>
      </c>
      <c r="K981" s="144">
        <f t="shared" si="548"/>
        <v>85.44</v>
      </c>
      <c r="L981" s="144">
        <f t="shared" si="548"/>
        <v>110.4</v>
      </c>
      <c r="M981" s="144">
        <f t="shared" si="548"/>
        <v>1008.28</v>
      </c>
      <c r="N981" s="144">
        <f t="shared" si="548"/>
        <v>0</v>
      </c>
    </row>
    <row r="982" spans="1:61" x14ac:dyDescent="0.25">
      <c r="A982" s="83" t="s">
        <v>110</v>
      </c>
      <c r="G982" s="144">
        <f t="shared" ref="G982:N982" si="549">+F982+G981</f>
        <v>-11.461039931999856</v>
      </c>
      <c r="H982" s="144">
        <f t="shared" si="549"/>
        <v>19.346214127400216</v>
      </c>
      <c r="I982" s="144">
        <f t="shared" si="549"/>
        <v>30.204498415399758</v>
      </c>
      <c r="J982" s="144">
        <f t="shared" si="549"/>
        <v>71.484498415399756</v>
      </c>
      <c r="K982" s="144">
        <f t="shared" si="549"/>
        <v>156.92449841539974</v>
      </c>
      <c r="L982" s="144">
        <f t="shared" si="549"/>
        <v>267.32449841539972</v>
      </c>
      <c r="M982" s="144">
        <f t="shared" si="549"/>
        <v>1275.6044984153996</v>
      </c>
      <c r="N982" s="144">
        <f t="shared" si="549"/>
        <v>1275.6044984153996</v>
      </c>
    </row>
    <row r="984" spans="1:61" x14ac:dyDescent="0.25">
      <c r="A984" s="146" t="s">
        <v>111</v>
      </c>
      <c r="B984" s="146"/>
      <c r="G984" s="144">
        <f t="shared" ref="G984:BH984" si="550">F987</f>
        <v>0</v>
      </c>
      <c r="H984" s="144">
        <f t="shared" si="550"/>
        <v>-11.117208734039862</v>
      </c>
      <c r="I984" s="144">
        <f t="shared" si="550"/>
        <v>19.109658901538204</v>
      </c>
      <c r="J984" s="144">
        <f t="shared" si="550"/>
        <v>29.061808237075752</v>
      </c>
      <c r="K984" s="144">
        <f t="shared" si="550"/>
        <v>68.197273284613757</v>
      </c>
      <c r="L984" s="144">
        <f t="shared" si="550"/>
        <v>148.92953833215174</v>
      </c>
      <c r="M984" s="144">
        <f t="shared" si="550"/>
        <v>251.30980337968975</v>
      </c>
      <c r="N984" s="144">
        <f t="shared" si="550"/>
        <v>1221.3216684272277</v>
      </c>
      <c r="O984" s="144">
        <f t="shared" si="550"/>
        <v>1183.0535334747656</v>
      </c>
      <c r="P984" s="144">
        <f t="shared" si="550"/>
        <v>1144.7853985223035</v>
      </c>
      <c r="Q984" s="144">
        <f t="shared" si="550"/>
        <v>1106.5172635698414</v>
      </c>
      <c r="R984" s="144">
        <f t="shared" si="550"/>
        <v>1068.2491286173793</v>
      </c>
      <c r="S984" s="144">
        <f t="shared" si="550"/>
        <v>1029.9809936649172</v>
      </c>
      <c r="T984" s="144">
        <f t="shared" si="550"/>
        <v>991.71285871245516</v>
      </c>
      <c r="U984" s="144">
        <f t="shared" si="550"/>
        <v>953.44472375999317</v>
      </c>
      <c r="V984" s="144">
        <f t="shared" si="550"/>
        <v>915.17658880753118</v>
      </c>
      <c r="W984" s="144">
        <f t="shared" si="550"/>
        <v>876.90845385506918</v>
      </c>
      <c r="X984" s="144">
        <f t="shared" si="550"/>
        <v>838.64031890260719</v>
      </c>
      <c r="Y984" s="144">
        <f t="shared" si="550"/>
        <v>800.3721839501452</v>
      </c>
      <c r="Z984" s="144">
        <f t="shared" si="550"/>
        <v>762.10404899768321</v>
      </c>
      <c r="AA984" s="144">
        <f t="shared" si="550"/>
        <v>723.83591404522122</v>
      </c>
      <c r="AB984" s="144">
        <f t="shared" si="550"/>
        <v>685.56777909275922</v>
      </c>
      <c r="AC984" s="144">
        <f t="shared" si="550"/>
        <v>647.29964414029723</v>
      </c>
      <c r="AD984" s="144">
        <f t="shared" si="550"/>
        <v>609.03150918783524</v>
      </c>
      <c r="AE984" s="144">
        <f t="shared" si="550"/>
        <v>570.76337423537325</v>
      </c>
      <c r="AF984" s="144">
        <f t="shared" si="550"/>
        <v>532.49523928291126</v>
      </c>
      <c r="AG984" s="144">
        <f t="shared" si="550"/>
        <v>494.22710433044927</v>
      </c>
      <c r="AH984" s="144">
        <f t="shared" si="550"/>
        <v>455.95896937798727</v>
      </c>
      <c r="AI984" s="144">
        <f t="shared" si="550"/>
        <v>417.69083442552528</v>
      </c>
      <c r="AJ984" s="144">
        <f t="shared" si="550"/>
        <v>379.42269947306329</v>
      </c>
      <c r="AK984" s="144">
        <f t="shared" si="550"/>
        <v>341.1545645206013</v>
      </c>
      <c r="AL984" s="144">
        <f t="shared" si="550"/>
        <v>302.88642956813931</v>
      </c>
      <c r="AM984" s="144">
        <f t="shared" si="550"/>
        <v>264.61829461567731</v>
      </c>
      <c r="AN984" s="144">
        <f t="shared" si="550"/>
        <v>226.35015966321532</v>
      </c>
      <c r="AO984" s="144">
        <f t="shared" si="550"/>
        <v>188.08202471075333</v>
      </c>
      <c r="AP984" s="144">
        <f t="shared" si="550"/>
        <v>149.36783840194335</v>
      </c>
      <c r="AQ984" s="144">
        <f t="shared" si="550"/>
        <v>108.91609481251933</v>
      </c>
      <c r="AR984" s="144">
        <f t="shared" si="550"/>
        <v>68.722018844701282</v>
      </c>
      <c r="AS984" s="144">
        <f t="shared" si="550"/>
        <v>32.174844947521279</v>
      </c>
      <c r="AT984" s="144">
        <f t="shared" si="550"/>
        <v>-8.8107299234252423E-13</v>
      </c>
      <c r="AU984" s="144">
        <f t="shared" si="550"/>
        <v>-8.8107299234252423E-13</v>
      </c>
      <c r="AV984" s="144">
        <f t="shared" si="550"/>
        <v>-8.8107299234252423E-13</v>
      </c>
      <c r="AW984" s="144">
        <f t="shared" si="550"/>
        <v>-8.8107299234252423E-13</v>
      </c>
      <c r="AX984" s="144">
        <f t="shared" si="550"/>
        <v>-8.8107299234252423E-13</v>
      </c>
      <c r="AY984" s="144">
        <f t="shared" si="550"/>
        <v>-8.8107299234252423E-13</v>
      </c>
      <c r="AZ984" s="144">
        <f t="shared" si="550"/>
        <v>-8.8107299234252423E-13</v>
      </c>
      <c r="BA984" s="144">
        <f t="shared" si="550"/>
        <v>-8.8107299234252423E-13</v>
      </c>
      <c r="BB984" s="144">
        <f t="shared" si="550"/>
        <v>-8.8107299234252423E-13</v>
      </c>
      <c r="BC984" s="144">
        <f t="shared" si="550"/>
        <v>-8.8107299234252423E-13</v>
      </c>
      <c r="BD984" s="144">
        <f t="shared" si="550"/>
        <v>-8.8107299234252423E-13</v>
      </c>
      <c r="BE984" s="144">
        <f t="shared" si="550"/>
        <v>-8.8107299234252423E-13</v>
      </c>
      <c r="BF984" s="144">
        <f t="shared" si="550"/>
        <v>-8.8107299234252423E-13</v>
      </c>
      <c r="BG984" s="144">
        <f t="shared" si="550"/>
        <v>-8.8107299234252423E-13</v>
      </c>
      <c r="BH984" s="144">
        <f t="shared" si="550"/>
        <v>-8.8107299234252423E-13</v>
      </c>
      <c r="BI984" s="144"/>
    </row>
    <row r="985" spans="1:61" x14ac:dyDescent="0.25">
      <c r="A985" s="146" t="s">
        <v>112</v>
      </c>
      <c r="B985" s="146"/>
      <c r="D985" s="144">
        <f>SUM(G985:N985)</f>
        <v>1275.6044984153996</v>
      </c>
      <c r="E985" s="144"/>
      <c r="F985" s="144"/>
      <c r="G985" s="144">
        <f>G981</f>
        <v>-11.461039931999856</v>
      </c>
      <c r="H985" s="144">
        <f>H981</f>
        <v>30.807254059400073</v>
      </c>
      <c r="I985" s="144">
        <f>I981</f>
        <v>10.858284287999542</v>
      </c>
      <c r="J985" s="144">
        <f t="shared" ref="J985:BH985" si="551">J981</f>
        <v>41.279999999999994</v>
      </c>
      <c r="K985" s="144">
        <f t="shared" si="551"/>
        <v>85.44</v>
      </c>
      <c r="L985" s="144">
        <f t="shared" si="551"/>
        <v>110.4</v>
      </c>
      <c r="M985" s="144">
        <f t="shared" si="551"/>
        <v>1008.28</v>
      </c>
      <c r="N985" s="144">
        <f t="shared" si="551"/>
        <v>0</v>
      </c>
      <c r="O985" s="144">
        <f t="shared" si="551"/>
        <v>0</v>
      </c>
      <c r="P985" s="144">
        <f t="shared" si="551"/>
        <v>0</v>
      </c>
      <c r="Q985" s="144">
        <f t="shared" si="551"/>
        <v>0</v>
      </c>
      <c r="R985" s="144">
        <f t="shared" si="551"/>
        <v>0</v>
      </c>
      <c r="S985" s="144">
        <f t="shared" si="551"/>
        <v>0</v>
      </c>
      <c r="T985" s="144">
        <f t="shared" si="551"/>
        <v>0</v>
      </c>
      <c r="U985" s="144">
        <f t="shared" si="551"/>
        <v>0</v>
      </c>
      <c r="V985" s="144">
        <f t="shared" si="551"/>
        <v>0</v>
      </c>
      <c r="W985" s="144">
        <f t="shared" si="551"/>
        <v>0</v>
      </c>
      <c r="X985" s="144">
        <f t="shared" si="551"/>
        <v>0</v>
      </c>
      <c r="Y985" s="144">
        <f t="shared" si="551"/>
        <v>0</v>
      </c>
      <c r="Z985" s="144">
        <f t="shared" si="551"/>
        <v>0</v>
      </c>
      <c r="AA985" s="144">
        <f t="shared" si="551"/>
        <v>0</v>
      </c>
      <c r="AB985" s="144">
        <f t="shared" si="551"/>
        <v>0</v>
      </c>
      <c r="AC985" s="144">
        <f t="shared" si="551"/>
        <v>0</v>
      </c>
      <c r="AD985" s="144">
        <f t="shared" si="551"/>
        <v>0</v>
      </c>
      <c r="AE985" s="144">
        <f t="shared" si="551"/>
        <v>0</v>
      </c>
      <c r="AF985" s="144">
        <f t="shared" si="551"/>
        <v>0</v>
      </c>
      <c r="AG985" s="144">
        <f t="shared" si="551"/>
        <v>0</v>
      </c>
      <c r="AH985" s="144">
        <f t="shared" si="551"/>
        <v>0</v>
      </c>
      <c r="AI985" s="144">
        <f t="shared" si="551"/>
        <v>0</v>
      </c>
      <c r="AJ985" s="144">
        <f t="shared" si="551"/>
        <v>0</v>
      </c>
      <c r="AK985" s="144">
        <f t="shared" si="551"/>
        <v>0</v>
      </c>
      <c r="AL985" s="144">
        <f t="shared" si="551"/>
        <v>0</v>
      </c>
      <c r="AM985" s="144">
        <f t="shared" si="551"/>
        <v>0</v>
      </c>
      <c r="AN985" s="144">
        <f t="shared" si="551"/>
        <v>0</v>
      </c>
      <c r="AO985" s="144">
        <f t="shared" si="551"/>
        <v>0</v>
      </c>
      <c r="AP985" s="144">
        <f t="shared" si="551"/>
        <v>0</v>
      </c>
      <c r="AQ985" s="144">
        <f t="shared" si="551"/>
        <v>0</v>
      </c>
      <c r="AR985" s="144">
        <f t="shared" si="551"/>
        <v>0</v>
      </c>
      <c r="AS985" s="144">
        <f t="shared" si="551"/>
        <v>0</v>
      </c>
      <c r="AT985" s="144">
        <f t="shared" si="551"/>
        <v>0</v>
      </c>
      <c r="AU985" s="144">
        <f t="shared" si="551"/>
        <v>0</v>
      </c>
      <c r="AV985" s="144">
        <f t="shared" si="551"/>
        <v>0</v>
      </c>
      <c r="AW985" s="144">
        <f t="shared" si="551"/>
        <v>0</v>
      </c>
      <c r="AX985" s="144">
        <f t="shared" si="551"/>
        <v>0</v>
      </c>
      <c r="AY985" s="144">
        <f t="shared" si="551"/>
        <v>0</v>
      </c>
      <c r="AZ985" s="144">
        <f t="shared" si="551"/>
        <v>0</v>
      </c>
      <c r="BA985" s="144">
        <f t="shared" si="551"/>
        <v>0</v>
      </c>
      <c r="BB985" s="144">
        <f t="shared" si="551"/>
        <v>0</v>
      </c>
      <c r="BC985" s="144">
        <f t="shared" si="551"/>
        <v>0</v>
      </c>
      <c r="BD985" s="144">
        <f t="shared" si="551"/>
        <v>0</v>
      </c>
      <c r="BE985" s="144">
        <f t="shared" si="551"/>
        <v>0</v>
      </c>
      <c r="BF985" s="144">
        <f t="shared" si="551"/>
        <v>0</v>
      </c>
      <c r="BG985" s="144">
        <f t="shared" si="551"/>
        <v>0</v>
      </c>
      <c r="BH985" s="144">
        <f t="shared" si="551"/>
        <v>0</v>
      </c>
      <c r="BI985" s="144"/>
    </row>
    <row r="986" spans="1:61" x14ac:dyDescent="0.25">
      <c r="A986" s="146" t="s">
        <v>113</v>
      </c>
      <c r="B986" s="146"/>
      <c r="C986" s="147"/>
      <c r="D986" s="144">
        <f>SUM(G986:BH986)</f>
        <v>-1275.6044984154003</v>
      </c>
      <c r="G986" s="144">
        <f>G1001+G1016+G1031</f>
        <v>0.3438311979599955</v>
      </c>
      <c r="H986" s="144">
        <f t="shared" ref="H986:BH986" si="552">H1001+H1016+H1031</f>
        <v>-0.58038642382200667</v>
      </c>
      <c r="I986" s="144">
        <f t="shared" si="552"/>
        <v>-0.90613495246199283</v>
      </c>
      <c r="J986" s="144">
        <f t="shared" si="552"/>
        <v>-2.1445349524619925</v>
      </c>
      <c r="K986" s="144">
        <f t="shared" si="552"/>
        <v>-4.7077349524619923</v>
      </c>
      <c r="L986" s="144">
        <f t="shared" si="552"/>
        <v>-8.0197349524619916</v>
      </c>
      <c r="M986" s="144">
        <f t="shared" si="552"/>
        <v>-38.268134952461999</v>
      </c>
      <c r="N986" s="144">
        <f t="shared" si="552"/>
        <v>-38.268134952461999</v>
      </c>
      <c r="O986" s="144">
        <f t="shared" si="552"/>
        <v>-38.268134952461999</v>
      </c>
      <c r="P986" s="144">
        <f t="shared" si="552"/>
        <v>-38.268134952461999</v>
      </c>
      <c r="Q986" s="144">
        <f t="shared" si="552"/>
        <v>-38.268134952461999</v>
      </c>
      <c r="R986" s="144">
        <f t="shared" si="552"/>
        <v>-38.268134952461999</v>
      </c>
      <c r="S986" s="144">
        <f t="shared" si="552"/>
        <v>-38.268134952461999</v>
      </c>
      <c r="T986" s="144">
        <f t="shared" si="552"/>
        <v>-38.268134952461999</v>
      </c>
      <c r="U986" s="144">
        <f t="shared" si="552"/>
        <v>-38.268134952461999</v>
      </c>
      <c r="V986" s="144">
        <f t="shared" si="552"/>
        <v>-38.268134952461999</v>
      </c>
      <c r="W986" s="144">
        <f t="shared" si="552"/>
        <v>-38.268134952461999</v>
      </c>
      <c r="X986" s="144">
        <f t="shared" si="552"/>
        <v>-38.268134952461999</v>
      </c>
      <c r="Y986" s="144">
        <f t="shared" si="552"/>
        <v>-38.268134952461999</v>
      </c>
      <c r="Z986" s="144">
        <f t="shared" si="552"/>
        <v>-38.268134952461999</v>
      </c>
      <c r="AA986" s="144">
        <f t="shared" si="552"/>
        <v>-38.268134952461999</v>
      </c>
      <c r="AB986" s="144">
        <f t="shared" si="552"/>
        <v>-38.268134952461999</v>
      </c>
      <c r="AC986" s="144">
        <f t="shared" si="552"/>
        <v>-38.268134952461999</v>
      </c>
      <c r="AD986" s="144">
        <f t="shared" si="552"/>
        <v>-38.268134952461999</v>
      </c>
      <c r="AE986" s="144">
        <f t="shared" si="552"/>
        <v>-38.268134952461999</v>
      </c>
      <c r="AF986" s="144">
        <f t="shared" si="552"/>
        <v>-38.268134952461999</v>
      </c>
      <c r="AG986" s="144">
        <f t="shared" si="552"/>
        <v>-38.268134952461999</v>
      </c>
      <c r="AH986" s="144">
        <f t="shared" si="552"/>
        <v>-38.268134952461999</v>
      </c>
      <c r="AI986" s="144">
        <f t="shared" si="552"/>
        <v>-38.268134952461999</v>
      </c>
      <c r="AJ986" s="144">
        <f t="shared" si="552"/>
        <v>-38.268134952461999</v>
      </c>
      <c r="AK986" s="144">
        <f t="shared" si="552"/>
        <v>-38.268134952461999</v>
      </c>
      <c r="AL986" s="144">
        <f t="shared" si="552"/>
        <v>-38.268134952461999</v>
      </c>
      <c r="AM986" s="144">
        <f t="shared" si="552"/>
        <v>-38.268134952461999</v>
      </c>
      <c r="AN986" s="144">
        <f t="shared" si="552"/>
        <v>-38.268134952461999</v>
      </c>
      <c r="AO986" s="144">
        <f t="shared" si="552"/>
        <v>-38.714186308809978</v>
      </c>
      <c r="AP986" s="144">
        <f t="shared" si="552"/>
        <v>-40.451743589424005</v>
      </c>
      <c r="AQ986" s="144">
        <f t="shared" si="552"/>
        <v>-40.194075967818051</v>
      </c>
      <c r="AR986" s="144">
        <f t="shared" si="552"/>
        <v>-36.547173897180002</v>
      </c>
      <c r="AS986" s="144">
        <f t="shared" si="552"/>
        <v>-32.174844947522161</v>
      </c>
      <c r="AT986" s="144">
        <f t="shared" si="552"/>
        <v>0</v>
      </c>
      <c r="AU986" s="144">
        <f t="shared" si="552"/>
        <v>0</v>
      </c>
      <c r="AV986" s="144">
        <f t="shared" si="552"/>
        <v>0</v>
      </c>
      <c r="AW986" s="144">
        <f t="shared" si="552"/>
        <v>0</v>
      </c>
      <c r="AX986" s="144">
        <f t="shared" si="552"/>
        <v>0</v>
      </c>
      <c r="AY986" s="144">
        <f t="shared" si="552"/>
        <v>0</v>
      </c>
      <c r="AZ986" s="144">
        <f t="shared" si="552"/>
        <v>0</v>
      </c>
      <c r="BA986" s="144">
        <f t="shared" si="552"/>
        <v>0</v>
      </c>
      <c r="BB986" s="144">
        <f t="shared" si="552"/>
        <v>0</v>
      </c>
      <c r="BC986" s="144">
        <f t="shared" si="552"/>
        <v>0</v>
      </c>
      <c r="BD986" s="144">
        <f t="shared" si="552"/>
        <v>0</v>
      </c>
      <c r="BE986" s="144">
        <f t="shared" si="552"/>
        <v>0</v>
      </c>
      <c r="BF986" s="144">
        <f t="shared" si="552"/>
        <v>0</v>
      </c>
      <c r="BG986" s="144">
        <f t="shared" si="552"/>
        <v>0</v>
      </c>
      <c r="BH986" s="144">
        <f t="shared" si="552"/>
        <v>0</v>
      </c>
      <c r="BI986" s="144"/>
    </row>
    <row r="987" spans="1:61" x14ac:dyDescent="0.25">
      <c r="A987" s="148" t="s">
        <v>114</v>
      </c>
      <c r="B987" s="148"/>
      <c r="D987" s="92">
        <f>SUM(D984:D986)</f>
        <v>0</v>
      </c>
      <c r="G987" s="92">
        <f>SUM(G984:G986)</f>
        <v>-11.117208734039862</v>
      </c>
      <c r="H987" s="92">
        <f>SUM(H984:H986)</f>
        <v>19.109658901538204</v>
      </c>
      <c r="I987" s="92">
        <f>SUM(I984:I986)</f>
        <v>29.061808237075752</v>
      </c>
      <c r="J987" s="92">
        <f t="shared" ref="J987:BH987" si="553">SUM(J984:J986)</f>
        <v>68.197273284613757</v>
      </c>
      <c r="K987" s="92">
        <f t="shared" si="553"/>
        <v>148.92953833215174</v>
      </c>
      <c r="L987" s="92">
        <f t="shared" si="553"/>
        <v>251.30980337968975</v>
      </c>
      <c r="M987" s="92">
        <f t="shared" si="553"/>
        <v>1221.3216684272277</v>
      </c>
      <c r="N987" s="92">
        <f t="shared" si="553"/>
        <v>1183.0535334747656</v>
      </c>
      <c r="O987" s="92">
        <f t="shared" si="553"/>
        <v>1144.7853985223035</v>
      </c>
      <c r="P987" s="92">
        <f t="shared" si="553"/>
        <v>1106.5172635698414</v>
      </c>
      <c r="Q987" s="92">
        <f t="shared" si="553"/>
        <v>1068.2491286173793</v>
      </c>
      <c r="R987" s="92">
        <f t="shared" si="553"/>
        <v>1029.9809936649172</v>
      </c>
      <c r="S987" s="92">
        <f t="shared" si="553"/>
        <v>991.71285871245516</v>
      </c>
      <c r="T987" s="92">
        <f t="shared" si="553"/>
        <v>953.44472375999317</v>
      </c>
      <c r="U987" s="92">
        <f t="shared" si="553"/>
        <v>915.17658880753118</v>
      </c>
      <c r="V987" s="92">
        <f t="shared" si="553"/>
        <v>876.90845385506918</v>
      </c>
      <c r="W987" s="92">
        <f t="shared" si="553"/>
        <v>838.64031890260719</v>
      </c>
      <c r="X987" s="92">
        <f t="shared" si="553"/>
        <v>800.3721839501452</v>
      </c>
      <c r="Y987" s="92">
        <f t="shared" si="553"/>
        <v>762.10404899768321</v>
      </c>
      <c r="Z987" s="92">
        <f t="shared" si="553"/>
        <v>723.83591404522122</v>
      </c>
      <c r="AA987" s="92">
        <f t="shared" si="553"/>
        <v>685.56777909275922</v>
      </c>
      <c r="AB987" s="92">
        <f t="shared" si="553"/>
        <v>647.29964414029723</v>
      </c>
      <c r="AC987" s="92">
        <f t="shared" si="553"/>
        <v>609.03150918783524</v>
      </c>
      <c r="AD987" s="92">
        <f t="shared" si="553"/>
        <v>570.76337423537325</v>
      </c>
      <c r="AE987" s="92">
        <f t="shared" si="553"/>
        <v>532.49523928291126</v>
      </c>
      <c r="AF987" s="92">
        <f t="shared" si="553"/>
        <v>494.22710433044927</v>
      </c>
      <c r="AG987" s="92">
        <f t="shared" si="553"/>
        <v>455.95896937798727</v>
      </c>
      <c r="AH987" s="92">
        <f t="shared" si="553"/>
        <v>417.69083442552528</v>
      </c>
      <c r="AI987" s="92">
        <f t="shared" si="553"/>
        <v>379.42269947306329</v>
      </c>
      <c r="AJ987" s="92">
        <f t="shared" si="553"/>
        <v>341.1545645206013</v>
      </c>
      <c r="AK987" s="92">
        <f t="shared" si="553"/>
        <v>302.88642956813931</v>
      </c>
      <c r="AL987" s="92">
        <f t="shared" si="553"/>
        <v>264.61829461567731</v>
      </c>
      <c r="AM987" s="92">
        <f t="shared" si="553"/>
        <v>226.35015966321532</v>
      </c>
      <c r="AN987" s="92">
        <f t="shared" si="553"/>
        <v>188.08202471075333</v>
      </c>
      <c r="AO987" s="92">
        <f t="shared" si="553"/>
        <v>149.36783840194335</v>
      </c>
      <c r="AP987" s="92">
        <f t="shared" si="553"/>
        <v>108.91609481251933</v>
      </c>
      <c r="AQ987" s="92">
        <f t="shared" si="553"/>
        <v>68.722018844701282</v>
      </c>
      <c r="AR987" s="92">
        <f t="shared" si="553"/>
        <v>32.174844947521279</v>
      </c>
      <c r="AS987" s="92">
        <f t="shared" si="553"/>
        <v>-8.8107299234252423E-13</v>
      </c>
      <c r="AT987" s="92">
        <f t="shared" si="553"/>
        <v>-8.8107299234252423E-13</v>
      </c>
      <c r="AU987" s="92">
        <f t="shared" si="553"/>
        <v>-8.8107299234252423E-13</v>
      </c>
      <c r="AV987" s="92">
        <f t="shared" si="553"/>
        <v>-8.8107299234252423E-13</v>
      </c>
      <c r="AW987" s="92">
        <f t="shared" si="553"/>
        <v>-8.8107299234252423E-13</v>
      </c>
      <c r="AX987" s="92">
        <f t="shared" si="553"/>
        <v>-8.8107299234252423E-13</v>
      </c>
      <c r="AY987" s="92">
        <f t="shared" si="553"/>
        <v>-8.8107299234252423E-13</v>
      </c>
      <c r="AZ987" s="92">
        <f t="shared" si="553"/>
        <v>-8.8107299234252423E-13</v>
      </c>
      <c r="BA987" s="92">
        <f t="shared" si="553"/>
        <v>-8.8107299234252423E-13</v>
      </c>
      <c r="BB987" s="92">
        <f t="shared" si="553"/>
        <v>-8.8107299234252423E-13</v>
      </c>
      <c r="BC987" s="92">
        <f t="shared" si="553"/>
        <v>-8.8107299234252423E-13</v>
      </c>
      <c r="BD987" s="92">
        <f t="shared" si="553"/>
        <v>-8.8107299234252423E-13</v>
      </c>
      <c r="BE987" s="92">
        <f t="shared" si="553"/>
        <v>-8.8107299234252423E-13</v>
      </c>
      <c r="BF987" s="92">
        <f t="shared" si="553"/>
        <v>-8.8107299234252423E-13</v>
      </c>
      <c r="BG987" s="92">
        <f t="shared" si="553"/>
        <v>-8.8107299234252423E-13</v>
      </c>
      <c r="BH987" s="92">
        <f t="shared" si="553"/>
        <v>-8.8107299234252423E-13</v>
      </c>
    </row>
    <row r="989" spans="1:61" x14ac:dyDescent="0.25">
      <c r="A989" s="83" t="s">
        <v>115</v>
      </c>
      <c r="G989" s="83">
        <f>G987</f>
        <v>-11.117208734039862</v>
      </c>
      <c r="H989" s="83">
        <f>H987</f>
        <v>19.109658901538204</v>
      </c>
      <c r="I989" s="83">
        <f>I987</f>
        <v>29.061808237075752</v>
      </c>
      <c r="J989" s="83">
        <f>J987</f>
        <v>68.197273284613757</v>
      </c>
      <c r="K989" s="83">
        <f t="shared" ref="K989:BH989" si="554">K987</f>
        <v>148.92953833215174</v>
      </c>
      <c r="L989" s="83">
        <f t="shared" si="554"/>
        <v>251.30980337968975</v>
      </c>
      <c r="M989" s="83">
        <f t="shared" si="554"/>
        <v>1221.3216684272277</v>
      </c>
      <c r="N989" s="83">
        <f t="shared" si="554"/>
        <v>1183.0535334747656</v>
      </c>
      <c r="O989" s="83">
        <f t="shared" si="554"/>
        <v>1144.7853985223035</v>
      </c>
      <c r="P989" s="83">
        <f t="shared" si="554"/>
        <v>1106.5172635698414</v>
      </c>
      <c r="Q989" s="83">
        <f t="shared" si="554"/>
        <v>1068.2491286173793</v>
      </c>
      <c r="R989" s="83">
        <f t="shared" si="554"/>
        <v>1029.9809936649172</v>
      </c>
      <c r="S989" s="83">
        <f t="shared" si="554"/>
        <v>991.71285871245516</v>
      </c>
      <c r="T989" s="83">
        <f t="shared" si="554"/>
        <v>953.44472375999317</v>
      </c>
      <c r="U989" s="83">
        <f t="shared" si="554"/>
        <v>915.17658880753118</v>
      </c>
      <c r="V989" s="83">
        <f t="shared" si="554"/>
        <v>876.90845385506918</v>
      </c>
      <c r="W989" s="83">
        <f t="shared" si="554"/>
        <v>838.64031890260719</v>
      </c>
      <c r="X989" s="83">
        <f t="shared" si="554"/>
        <v>800.3721839501452</v>
      </c>
      <c r="Y989" s="83">
        <f t="shared" si="554"/>
        <v>762.10404899768321</v>
      </c>
      <c r="Z989" s="83">
        <f t="shared" si="554"/>
        <v>723.83591404522122</v>
      </c>
      <c r="AA989" s="83">
        <f t="shared" si="554"/>
        <v>685.56777909275922</v>
      </c>
      <c r="AB989" s="83">
        <f t="shared" si="554"/>
        <v>647.29964414029723</v>
      </c>
      <c r="AC989" s="83">
        <f t="shared" si="554"/>
        <v>609.03150918783524</v>
      </c>
      <c r="AD989" s="83">
        <f t="shared" si="554"/>
        <v>570.76337423537325</v>
      </c>
      <c r="AE989" s="83">
        <f t="shared" si="554"/>
        <v>532.49523928291126</v>
      </c>
      <c r="AF989" s="83">
        <f t="shared" si="554"/>
        <v>494.22710433044927</v>
      </c>
      <c r="AG989" s="83">
        <f t="shared" si="554"/>
        <v>455.95896937798727</v>
      </c>
      <c r="AH989" s="83">
        <f t="shared" si="554"/>
        <v>417.69083442552528</v>
      </c>
      <c r="AI989" s="83">
        <f t="shared" si="554"/>
        <v>379.42269947306329</v>
      </c>
      <c r="AJ989" s="83">
        <f t="shared" si="554"/>
        <v>341.1545645206013</v>
      </c>
      <c r="AK989" s="83">
        <f t="shared" si="554"/>
        <v>302.88642956813931</v>
      </c>
      <c r="AL989" s="83">
        <f t="shared" si="554"/>
        <v>264.61829461567731</v>
      </c>
      <c r="AM989" s="83">
        <f t="shared" si="554"/>
        <v>226.35015966321532</v>
      </c>
      <c r="AN989" s="83">
        <f t="shared" si="554"/>
        <v>188.08202471075333</v>
      </c>
      <c r="AO989" s="83">
        <f t="shared" si="554"/>
        <v>149.36783840194335</v>
      </c>
      <c r="AP989" s="83">
        <f t="shared" si="554"/>
        <v>108.91609481251933</v>
      </c>
      <c r="AQ989" s="83">
        <f t="shared" si="554"/>
        <v>68.722018844701282</v>
      </c>
      <c r="AR989" s="83">
        <f t="shared" si="554"/>
        <v>32.174844947521279</v>
      </c>
      <c r="AS989" s="83">
        <f t="shared" si="554"/>
        <v>-8.8107299234252423E-13</v>
      </c>
      <c r="AT989" s="83">
        <f t="shared" si="554"/>
        <v>-8.8107299234252423E-13</v>
      </c>
      <c r="AU989" s="83">
        <f t="shared" si="554"/>
        <v>-8.8107299234252423E-13</v>
      </c>
      <c r="AV989" s="83">
        <f t="shared" si="554"/>
        <v>-8.8107299234252423E-13</v>
      </c>
      <c r="AW989" s="83">
        <f t="shared" si="554"/>
        <v>-8.8107299234252423E-13</v>
      </c>
      <c r="AX989" s="83">
        <f t="shared" si="554"/>
        <v>-8.8107299234252423E-13</v>
      </c>
      <c r="AY989" s="83">
        <f t="shared" si="554"/>
        <v>-8.8107299234252423E-13</v>
      </c>
      <c r="AZ989" s="83">
        <f t="shared" si="554"/>
        <v>-8.8107299234252423E-13</v>
      </c>
      <c r="BA989" s="83">
        <f t="shared" si="554"/>
        <v>-8.8107299234252423E-13</v>
      </c>
      <c r="BB989" s="83">
        <f t="shared" si="554"/>
        <v>-8.8107299234252423E-13</v>
      </c>
      <c r="BC989" s="83">
        <f t="shared" si="554"/>
        <v>-8.8107299234252423E-13</v>
      </c>
      <c r="BD989" s="83">
        <f t="shared" si="554"/>
        <v>-8.8107299234252423E-13</v>
      </c>
      <c r="BE989" s="83">
        <f t="shared" si="554"/>
        <v>-8.8107299234252423E-13</v>
      </c>
      <c r="BF989" s="83">
        <f t="shared" si="554"/>
        <v>-8.8107299234252423E-13</v>
      </c>
      <c r="BG989" s="83">
        <f t="shared" si="554"/>
        <v>-8.8107299234252423E-13</v>
      </c>
      <c r="BH989" s="83">
        <f t="shared" si="554"/>
        <v>-8.8107299234252423E-13</v>
      </c>
    </row>
    <row r="990" spans="1:61" ht="12" customHeight="1" x14ac:dyDescent="0.25">
      <c r="A990" s="149" t="s">
        <v>133</v>
      </c>
      <c r="B990" s="149"/>
      <c r="C990" s="61">
        <f>$C$97</f>
        <v>2</v>
      </c>
      <c r="D990" s="149"/>
      <c r="G990" s="83">
        <f t="shared" ref="G990:BH990" ca="1" si="555">SUM(OFFSET(G989,0,0,1,-MIN($C990,G$91+1)))/$C990</f>
        <v>-5.5586043670199308</v>
      </c>
      <c r="H990" s="83">
        <f t="shared" ca="1" si="555"/>
        <v>3.9962250837491711</v>
      </c>
      <c r="I990" s="83">
        <f t="shared" ca="1" si="555"/>
        <v>24.085733569306978</v>
      </c>
      <c r="J990" s="83">
        <f t="shared" ca="1" si="555"/>
        <v>48.629540760844755</v>
      </c>
      <c r="K990" s="83">
        <f t="shared" ca="1" si="555"/>
        <v>108.56340580838275</v>
      </c>
      <c r="L990" s="83">
        <f t="shared" ca="1" si="555"/>
        <v>200.11967085592073</v>
      </c>
      <c r="M990" s="83">
        <f t="shared" ca="1" si="555"/>
        <v>736.31573590345874</v>
      </c>
      <c r="N990" s="83">
        <f t="shared" ca="1" si="555"/>
        <v>1202.1876009509965</v>
      </c>
      <c r="O990" s="83">
        <f t="shared" ca="1" si="555"/>
        <v>1163.9194659985346</v>
      </c>
      <c r="P990" s="83">
        <f t="shared" ca="1" si="555"/>
        <v>1125.6513310460723</v>
      </c>
      <c r="Q990" s="83">
        <f t="shared" ca="1" si="555"/>
        <v>1087.3831960936104</v>
      </c>
      <c r="R990" s="83">
        <f t="shared" ca="1" si="555"/>
        <v>1049.1150611411481</v>
      </c>
      <c r="S990" s="83">
        <f t="shared" ca="1" si="555"/>
        <v>1010.8469261886862</v>
      </c>
      <c r="T990" s="83">
        <f t="shared" ca="1" si="555"/>
        <v>972.57879123622411</v>
      </c>
      <c r="U990" s="83">
        <f t="shared" ca="1" si="555"/>
        <v>934.31065628376223</v>
      </c>
      <c r="V990" s="83">
        <f t="shared" ca="1" si="555"/>
        <v>896.04252133130012</v>
      </c>
      <c r="W990" s="83">
        <f t="shared" ca="1" si="555"/>
        <v>857.77438637883824</v>
      </c>
      <c r="X990" s="83">
        <f t="shared" ca="1" si="555"/>
        <v>819.50625142637614</v>
      </c>
      <c r="Y990" s="83">
        <f t="shared" ca="1" si="555"/>
        <v>781.23811647391426</v>
      </c>
      <c r="Z990" s="83">
        <f t="shared" ca="1" si="555"/>
        <v>742.96998152145215</v>
      </c>
      <c r="AA990" s="83">
        <f t="shared" ca="1" si="555"/>
        <v>704.70184656899028</v>
      </c>
      <c r="AB990" s="83">
        <f t="shared" ca="1" si="555"/>
        <v>666.43371161652817</v>
      </c>
      <c r="AC990" s="83">
        <f t="shared" ca="1" si="555"/>
        <v>628.16557666406629</v>
      </c>
      <c r="AD990" s="83">
        <f t="shared" ca="1" si="555"/>
        <v>589.89744171160419</v>
      </c>
      <c r="AE990" s="83">
        <f t="shared" ca="1" si="555"/>
        <v>551.62930675914231</v>
      </c>
      <c r="AF990" s="83">
        <f t="shared" ca="1" si="555"/>
        <v>513.3611718066802</v>
      </c>
      <c r="AG990" s="83">
        <f t="shared" ca="1" si="555"/>
        <v>475.09303685421827</v>
      </c>
      <c r="AH990" s="83">
        <f t="shared" ca="1" si="555"/>
        <v>436.82490190175628</v>
      </c>
      <c r="AI990" s="83">
        <f t="shared" ca="1" si="555"/>
        <v>398.55676694929429</v>
      </c>
      <c r="AJ990" s="83">
        <f t="shared" ca="1" si="555"/>
        <v>360.28863199683229</v>
      </c>
      <c r="AK990" s="83">
        <f t="shared" ca="1" si="555"/>
        <v>322.0204970443703</v>
      </c>
      <c r="AL990" s="83">
        <f t="shared" ca="1" si="555"/>
        <v>283.75236209190831</v>
      </c>
      <c r="AM990" s="83">
        <f t="shared" ca="1" si="555"/>
        <v>245.48422713944632</v>
      </c>
      <c r="AN990" s="83">
        <f t="shared" ca="1" si="555"/>
        <v>207.21609218698433</v>
      </c>
      <c r="AO990" s="83">
        <f t="shared" ca="1" si="555"/>
        <v>168.72493155634834</v>
      </c>
      <c r="AP990" s="83">
        <f t="shared" ca="1" si="555"/>
        <v>129.14196660723132</v>
      </c>
      <c r="AQ990" s="83">
        <f t="shared" ca="1" si="555"/>
        <v>88.819056828610314</v>
      </c>
      <c r="AR990" s="83">
        <f t="shared" ca="1" si="555"/>
        <v>50.448431896111281</v>
      </c>
      <c r="AS990" s="83">
        <f t="shared" ca="1" si="555"/>
        <v>16.087422473760199</v>
      </c>
      <c r="AT990" s="83">
        <f t="shared" ca="1" si="555"/>
        <v>-8.8107299234252423E-13</v>
      </c>
      <c r="AU990" s="83">
        <f t="shared" ca="1" si="555"/>
        <v>-8.8107299234252423E-13</v>
      </c>
      <c r="AV990" s="83">
        <f t="shared" ca="1" si="555"/>
        <v>-8.8107299234252423E-13</v>
      </c>
      <c r="AW990" s="83">
        <f t="shared" ca="1" si="555"/>
        <v>-8.8107299234252423E-13</v>
      </c>
      <c r="AX990" s="83">
        <f t="shared" ca="1" si="555"/>
        <v>-8.8107299234252423E-13</v>
      </c>
      <c r="AY990" s="83">
        <f t="shared" ca="1" si="555"/>
        <v>-8.8107299234252423E-13</v>
      </c>
      <c r="AZ990" s="83">
        <f t="shared" ca="1" si="555"/>
        <v>-8.8107299234252423E-13</v>
      </c>
      <c r="BA990" s="83">
        <f t="shared" ca="1" si="555"/>
        <v>-8.8107299234252423E-13</v>
      </c>
      <c r="BB990" s="83">
        <f t="shared" ca="1" si="555"/>
        <v>-8.8107299234252423E-13</v>
      </c>
      <c r="BC990" s="83">
        <f t="shared" ca="1" si="555"/>
        <v>-8.8107299234252423E-13</v>
      </c>
      <c r="BD990" s="83">
        <f t="shared" ca="1" si="555"/>
        <v>-8.8107299234252423E-13</v>
      </c>
      <c r="BE990" s="83">
        <f t="shared" ca="1" si="555"/>
        <v>-8.8107299234252423E-13</v>
      </c>
      <c r="BF990" s="83">
        <f t="shared" ca="1" si="555"/>
        <v>-8.8107299234252423E-13</v>
      </c>
      <c r="BG990" s="83">
        <f t="shared" ca="1" si="555"/>
        <v>-8.8107299234252423E-13</v>
      </c>
      <c r="BH990" s="83">
        <f t="shared" ca="1" si="555"/>
        <v>-8.8107299234252423E-13</v>
      </c>
    </row>
    <row r="991" spans="1:61" x14ac:dyDescent="0.25">
      <c r="A991" s="149" t="s">
        <v>140</v>
      </c>
      <c r="B991" s="149"/>
      <c r="C991" s="147">
        <f>$C$98</f>
        <v>0.46</v>
      </c>
      <c r="G991" s="83">
        <f t="shared" ref="G991:BG992" ca="1" si="556">G990*$C991</f>
        <v>-2.5569580088291683</v>
      </c>
      <c r="H991" s="83">
        <f t="shared" ca="1" si="556"/>
        <v>1.8382635385246189</v>
      </c>
      <c r="I991" s="83">
        <f t="shared" ca="1" si="556"/>
        <v>11.079437441881211</v>
      </c>
      <c r="J991" s="83">
        <f t="shared" ca="1" si="556"/>
        <v>22.369588749988587</v>
      </c>
      <c r="K991" s="83">
        <f t="shared" ca="1" si="556"/>
        <v>49.939166671856071</v>
      </c>
      <c r="L991" s="83">
        <f t="shared" ca="1" si="556"/>
        <v>92.055048593723541</v>
      </c>
      <c r="M991" s="83">
        <f t="shared" ca="1" si="556"/>
        <v>338.70523851559102</v>
      </c>
      <c r="N991" s="83">
        <f t="shared" ca="1" si="556"/>
        <v>553.00629643745845</v>
      </c>
      <c r="O991" s="83">
        <f t="shared" ca="1" si="556"/>
        <v>535.40295435932592</v>
      </c>
      <c r="P991" s="83">
        <f t="shared" ca="1" si="556"/>
        <v>517.79961228119328</v>
      </c>
      <c r="Q991" s="83">
        <f t="shared" ca="1" si="556"/>
        <v>500.19627020306081</v>
      </c>
      <c r="R991" s="83">
        <f t="shared" ca="1" si="556"/>
        <v>482.59292812492816</v>
      </c>
      <c r="S991" s="83">
        <f t="shared" ca="1" si="556"/>
        <v>464.98958604679569</v>
      </c>
      <c r="T991" s="83">
        <f t="shared" ca="1" si="556"/>
        <v>447.38624396866311</v>
      </c>
      <c r="U991" s="83">
        <f t="shared" ca="1" si="556"/>
        <v>429.78290189053064</v>
      </c>
      <c r="V991" s="83">
        <f t="shared" ca="1" si="556"/>
        <v>412.17955981239805</v>
      </c>
      <c r="W991" s="83">
        <f t="shared" ca="1" si="556"/>
        <v>394.57621773426558</v>
      </c>
      <c r="X991" s="83">
        <f t="shared" ca="1" si="556"/>
        <v>376.97287565613306</v>
      </c>
      <c r="Y991" s="83">
        <f t="shared" ca="1" si="556"/>
        <v>359.36953357800058</v>
      </c>
      <c r="Z991" s="83">
        <f t="shared" ca="1" si="556"/>
        <v>341.766191499868</v>
      </c>
      <c r="AA991" s="83">
        <f t="shared" ca="1" si="556"/>
        <v>324.16284942173553</v>
      </c>
      <c r="AB991" s="83">
        <f t="shared" ca="1" si="556"/>
        <v>306.55950734360295</v>
      </c>
      <c r="AC991" s="83">
        <f t="shared" ca="1" si="556"/>
        <v>288.95616526547053</v>
      </c>
      <c r="AD991" s="83">
        <f t="shared" ca="1" si="556"/>
        <v>271.35282318733795</v>
      </c>
      <c r="AE991" s="83">
        <f t="shared" ca="1" si="556"/>
        <v>253.74948110920548</v>
      </c>
      <c r="AF991" s="83">
        <f t="shared" ca="1" si="556"/>
        <v>236.14613903107289</v>
      </c>
      <c r="AG991" s="83">
        <f t="shared" ca="1" si="556"/>
        <v>218.54279695294042</v>
      </c>
      <c r="AH991" s="83">
        <f t="shared" ca="1" si="556"/>
        <v>200.93945487480789</v>
      </c>
      <c r="AI991" s="83">
        <f t="shared" ca="1" si="556"/>
        <v>183.33611279667537</v>
      </c>
      <c r="AJ991" s="83">
        <f t="shared" ca="1" si="556"/>
        <v>165.73277071854287</v>
      </c>
      <c r="AK991" s="83">
        <f t="shared" ca="1" si="556"/>
        <v>148.12942864041034</v>
      </c>
      <c r="AL991" s="83">
        <f t="shared" ca="1" si="556"/>
        <v>130.52608656227784</v>
      </c>
      <c r="AM991" s="83">
        <f t="shared" ca="1" si="556"/>
        <v>112.92274448414531</v>
      </c>
      <c r="AN991" s="83">
        <f t="shared" ca="1" si="556"/>
        <v>95.319402406012799</v>
      </c>
      <c r="AO991" s="83">
        <f t="shared" ca="1" si="556"/>
        <v>77.613468515920232</v>
      </c>
      <c r="AP991" s="83">
        <f t="shared" ca="1" si="556"/>
        <v>59.40530463932641</v>
      </c>
      <c r="AQ991" s="83">
        <f t="shared" ca="1" si="556"/>
        <v>40.856766141160747</v>
      </c>
      <c r="AR991" s="83">
        <f t="shared" ca="1" si="556"/>
        <v>23.206278672211191</v>
      </c>
      <c r="AS991" s="83">
        <f t="shared" ca="1" si="556"/>
        <v>7.4002143379296923</v>
      </c>
      <c r="AT991" s="83">
        <f t="shared" ca="1" si="556"/>
        <v>-4.0529357647756114E-13</v>
      </c>
      <c r="AU991" s="83">
        <f t="shared" ca="1" si="556"/>
        <v>-4.0529357647756114E-13</v>
      </c>
      <c r="AV991" s="83">
        <f t="shared" ca="1" si="556"/>
        <v>-4.0529357647756114E-13</v>
      </c>
      <c r="AW991" s="83">
        <f t="shared" ca="1" si="556"/>
        <v>-4.0529357647756114E-13</v>
      </c>
      <c r="AX991" s="83">
        <f t="shared" ca="1" si="556"/>
        <v>-4.0529357647756114E-13</v>
      </c>
      <c r="AY991" s="83">
        <f t="shared" ca="1" si="556"/>
        <v>-4.0529357647756114E-13</v>
      </c>
      <c r="AZ991" s="83">
        <f t="shared" ca="1" si="556"/>
        <v>-4.0529357647756114E-13</v>
      </c>
      <c r="BA991" s="83">
        <f t="shared" ca="1" si="556"/>
        <v>-4.0529357647756114E-13</v>
      </c>
      <c r="BB991" s="83">
        <f t="shared" ca="1" si="556"/>
        <v>-4.0529357647756114E-13</v>
      </c>
      <c r="BC991" s="83">
        <f t="shared" ca="1" si="556"/>
        <v>-4.0529357647756114E-13</v>
      </c>
      <c r="BD991" s="83">
        <f t="shared" ca="1" si="556"/>
        <v>-4.0529357647756114E-13</v>
      </c>
      <c r="BE991" s="83">
        <f t="shared" ca="1" si="556"/>
        <v>-4.0529357647756114E-13</v>
      </c>
      <c r="BF991" s="83">
        <f t="shared" ca="1" si="556"/>
        <v>-4.0529357647756114E-13</v>
      </c>
      <c r="BG991" s="83">
        <f t="shared" ca="1" si="556"/>
        <v>-4.0529357647756114E-13</v>
      </c>
      <c r="BH991" s="83">
        <f ca="1">BH990*$C991</f>
        <v>-4.0529357647756114E-13</v>
      </c>
    </row>
    <row r="992" spans="1:61" x14ac:dyDescent="0.25">
      <c r="A992" s="149" t="s">
        <v>141</v>
      </c>
      <c r="B992" s="149"/>
      <c r="C992" s="147">
        <f>$C$99</f>
        <v>0.115</v>
      </c>
      <c r="G992" s="83">
        <f t="shared" ca="1" si="556"/>
        <v>-0.29405017101535436</v>
      </c>
      <c r="H992" s="83">
        <f t="shared" ca="1" si="556"/>
        <v>0.21140030693033118</v>
      </c>
      <c r="I992" s="83">
        <f t="shared" ca="1" si="556"/>
        <v>1.2741353058163394</v>
      </c>
      <c r="J992" s="83">
        <f t="shared" ca="1" si="556"/>
        <v>2.5725027062486876</v>
      </c>
      <c r="K992" s="83">
        <f t="shared" ca="1" si="556"/>
        <v>5.7430041672634484</v>
      </c>
      <c r="L992" s="83">
        <f t="shared" ca="1" si="556"/>
        <v>10.586330588278207</v>
      </c>
      <c r="M992" s="83">
        <f t="shared" ca="1" si="556"/>
        <v>38.951102429292966</v>
      </c>
      <c r="N992" s="83">
        <f t="shared" ca="1" si="556"/>
        <v>63.595724090307726</v>
      </c>
      <c r="O992" s="83">
        <f t="shared" ca="1" si="556"/>
        <v>61.571339751322483</v>
      </c>
      <c r="P992" s="83">
        <f t="shared" ca="1" si="556"/>
        <v>59.546955412337226</v>
      </c>
      <c r="Q992" s="83">
        <f t="shared" ca="1" si="556"/>
        <v>57.522571073351997</v>
      </c>
      <c r="R992" s="83">
        <f t="shared" ca="1" si="556"/>
        <v>55.49818673436674</v>
      </c>
      <c r="S992" s="83">
        <f t="shared" ca="1" si="556"/>
        <v>53.473802395381504</v>
      </c>
      <c r="T992" s="83">
        <f t="shared" ca="1" si="556"/>
        <v>51.449418056396262</v>
      </c>
      <c r="U992" s="83">
        <f t="shared" ca="1" si="556"/>
        <v>49.425033717411026</v>
      </c>
      <c r="V992" s="83">
        <f t="shared" ca="1" si="556"/>
        <v>47.400649378425776</v>
      </c>
      <c r="W992" s="83">
        <f t="shared" ca="1" si="556"/>
        <v>45.376265039440547</v>
      </c>
      <c r="X992" s="83">
        <f t="shared" ca="1" si="556"/>
        <v>43.351880700455304</v>
      </c>
      <c r="Y992" s="83">
        <f t="shared" ca="1" si="556"/>
        <v>41.327496361470068</v>
      </c>
      <c r="Z992" s="83">
        <f t="shared" ca="1" si="556"/>
        <v>39.303112022484825</v>
      </c>
      <c r="AA992" s="83">
        <f t="shared" ca="1" si="556"/>
        <v>37.278727683499589</v>
      </c>
      <c r="AB992" s="83">
        <f t="shared" ca="1" si="556"/>
        <v>35.254343344514339</v>
      </c>
      <c r="AC992" s="83">
        <f t="shared" ca="1" si="556"/>
        <v>33.229959005529111</v>
      </c>
      <c r="AD992" s="83">
        <f t="shared" ca="1" si="556"/>
        <v>31.205574666543864</v>
      </c>
      <c r="AE992" s="83">
        <f t="shared" ca="1" si="556"/>
        <v>29.181190327558632</v>
      </c>
      <c r="AF992" s="83">
        <f t="shared" ca="1" si="556"/>
        <v>27.156805988573385</v>
      </c>
      <c r="AG992" s="83">
        <f t="shared" ca="1" si="556"/>
        <v>25.132421649588149</v>
      </c>
      <c r="AH992" s="83">
        <f t="shared" ca="1" si="556"/>
        <v>23.10803731060291</v>
      </c>
      <c r="AI992" s="83">
        <f t="shared" ca="1" si="556"/>
        <v>21.083652971617667</v>
      </c>
      <c r="AJ992" s="83">
        <f t="shared" ca="1" si="556"/>
        <v>19.059268632632431</v>
      </c>
      <c r="AK992" s="83">
        <f t="shared" ca="1" si="556"/>
        <v>17.034884293647188</v>
      </c>
      <c r="AL992" s="83">
        <f t="shared" ca="1" si="556"/>
        <v>15.010499954661952</v>
      </c>
      <c r="AM992" s="83">
        <f t="shared" ca="1" si="556"/>
        <v>12.986115615676711</v>
      </c>
      <c r="AN992" s="83">
        <f t="shared" ca="1" si="556"/>
        <v>10.961731276691472</v>
      </c>
      <c r="AO992" s="83">
        <f t="shared" ca="1" si="556"/>
        <v>8.9255488793308277</v>
      </c>
      <c r="AP992" s="83">
        <f t="shared" ca="1" si="556"/>
        <v>6.8316100335225372</v>
      </c>
      <c r="AQ992" s="83">
        <f t="shared" ca="1" si="556"/>
        <v>4.6985281062334865</v>
      </c>
      <c r="AR992" s="83">
        <f t="shared" ca="1" si="556"/>
        <v>2.668722047304287</v>
      </c>
      <c r="AS992" s="83">
        <f t="shared" ca="1" si="556"/>
        <v>0.85102464886191465</v>
      </c>
      <c r="AT992" s="83">
        <f t="shared" ca="1" si="556"/>
        <v>-4.6608761294919536E-14</v>
      </c>
      <c r="AU992" s="83">
        <f t="shared" ca="1" si="556"/>
        <v>-4.6608761294919536E-14</v>
      </c>
      <c r="AV992" s="83">
        <f t="shared" ca="1" si="556"/>
        <v>-4.6608761294919536E-14</v>
      </c>
      <c r="AW992" s="83">
        <f t="shared" ca="1" si="556"/>
        <v>-4.6608761294919536E-14</v>
      </c>
      <c r="AX992" s="83">
        <f t="shared" ca="1" si="556"/>
        <v>-4.6608761294919536E-14</v>
      </c>
      <c r="AY992" s="83">
        <f t="shared" ca="1" si="556"/>
        <v>-4.6608761294919536E-14</v>
      </c>
      <c r="AZ992" s="83">
        <f t="shared" ca="1" si="556"/>
        <v>-4.6608761294919536E-14</v>
      </c>
      <c r="BA992" s="83">
        <f t="shared" ca="1" si="556"/>
        <v>-4.6608761294919536E-14</v>
      </c>
      <c r="BB992" s="83">
        <f t="shared" ca="1" si="556"/>
        <v>-4.6608761294919536E-14</v>
      </c>
      <c r="BC992" s="83">
        <f t="shared" ca="1" si="556"/>
        <v>-4.6608761294919536E-14</v>
      </c>
      <c r="BD992" s="83">
        <f t="shared" ca="1" si="556"/>
        <v>-4.6608761294919536E-14</v>
      </c>
      <c r="BE992" s="83">
        <f t="shared" ca="1" si="556"/>
        <v>-4.6608761294919536E-14</v>
      </c>
      <c r="BF992" s="83">
        <f t="shared" ca="1" si="556"/>
        <v>-4.6608761294919536E-14</v>
      </c>
      <c r="BG992" s="83">
        <f t="shared" ca="1" si="556"/>
        <v>-4.6608761294919536E-14</v>
      </c>
      <c r="BH992" s="83">
        <f ca="1">BH991*$C992</f>
        <v>-4.6608761294919536E-14</v>
      </c>
    </row>
    <row r="994" spans="1:61" x14ac:dyDescent="0.25">
      <c r="A994" s="196" t="str">
        <f>A82</f>
        <v>Corp Real Estate</v>
      </c>
      <c r="B994" s="196"/>
    </row>
    <row r="995" spans="1:61" x14ac:dyDescent="0.25">
      <c r="A995" s="197" t="s">
        <v>132</v>
      </c>
      <c r="B995" s="197"/>
      <c r="G995" s="171">
        <f>G$96</f>
        <v>0.95</v>
      </c>
      <c r="H995" s="171">
        <f t="shared" ref="H995:M995" si="557">H$96</f>
        <v>0.98</v>
      </c>
      <c r="I995" s="171">
        <f t="shared" si="557"/>
        <v>0.96</v>
      </c>
      <c r="J995" s="171">
        <f t="shared" si="557"/>
        <v>0.96</v>
      </c>
      <c r="K995" s="171">
        <f t="shared" si="557"/>
        <v>0.96</v>
      </c>
      <c r="L995" s="171">
        <f t="shared" si="557"/>
        <v>0.96</v>
      </c>
      <c r="M995" s="171">
        <f t="shared" si="557"/>
        <v>0.96</v>
      </c>
      <c r="N995" s="171"/>
    </row>
    <row r="996" spans="1:61" x14ac:dyDescent="0.25">
      <c r="A996" s="197" t="s">
        <v>109</v>
      </c>
      <c r="B996" s="197"/>
      <c r="D996" s="144">
        <f>SUM(G996:N996)</f>
        <v>1218.239129906</v>
      </c>
      <c r="G996" s="144">
        <f>G$82*G995</f>
        <v>13.153654190999999</v>
      </c>
      <c r="H996" s="144">
        <f t="shared" ref="H996:N996" si="558">H$82*H995</f>
        <v>19.760180284600001</v>
      </c>
      <c r="I996" s="144">
        <f t="shared" si="558"/>
        <v>17.685295430399997</v>
      </c>
      <c r="J996" s="144">
        <f t="shared" si="558"/>
        <v>31.68</v>
      </c>
      <c r="K996" s="144">
        <f t="shared" si="558"/>
        <v>63.36</v>
      </c>
      <c r="L996" s="144">
        <f t="shared" si="558"/>
        <v>81.599999999999994</v>
      </c>
      <c r="M996" s="144">
        <f>M$82+M$86*M995</f>
        <v>991</v>
      </c>
      <c r="N996" s="144">
        <f t="shared" si="558"/>
        <v>0</v>
      </c>
    </row>
    <row r="997" spans="1:61" x14ac:dyDescent="0.25">
      <c r="A997" s="197" t="s">
        <v>110</v>
      </c>
      <c r="B997" s="197"/>
      <c r="G997" s="144">
        <f t="shared" ref="G997:N997" si="559">+F997+G996</f>
        <v>13.153654190999999</v>
      </c>
      <c r="H997" s="144">
        <f t="shared" si="559"/>
        <v>32.913834475599998</v>
      </c>
      <c r="I997" s="144">
        <f t="shared" si="559"/>
        <v>50.599129905999995</v>
      </c>
      <c r="J997" s="144">
        <f t="shared" si="559"/>
        <v>82.279129905999994</v>
      </c>
      <c r="K997" s="144">
        <f t="shared" si="559"/>
        <v>145.63912990599999</v>
      </c>
      <c r="L997" s="144">
        <f t="shared" si="559"/>
        <v>227.23912990599999</v>
      </c>
      <c r="M997" s="144">
        <f t="shared" si="559"/>
        <v>1218.239129906</v>
      </c>
      <c r="N997" s="144">
        <f t="shared" si="559"/>
        <v>1218.239129906</v>
      </c>
    </row>
    <row r="998" spans="1:61" x14ac:dyDescent="0.25">
      <c r="A998" s="197"/>
      <c r="B998" s="197"/>
    </row>
    <row r="999" spans="1:61" x14ac:dyDescent="0.25">
      <c r="A999" s="198" t="s">
        <v>111</v>
      </c>
      <c r="B999" s="198"/>
      <c r="G999" s="144">
        <f t="shared" ref="G999:BH999" si="560">F1002</f>
        <v>0</v>
      </c>
      <c r="H999" s="144">
        <f t="shared" si="560"/>
        <v>12.759044565269999</v>
      </c>
      <c r="I999" s="144">
        <f t="shared" si="560"/>
        <v>31.531809815601999</v>
      </c>
      <c r="J999" s="144">
        <f t="shared" si="560"/>
        <v>47.699131348821993</v>
      </c>
      <c r="K999" s="144">
        <f t="shared" si="560"/>
        <v>76.910757451641999</v>
      </c>
      <c r="L999" s="144">
        <f t="shared" si="560"/>
        <v>135.90158355446201</v>
      </c>
      <c r="M999" s="144">
        <f t="shared" si="560"/>
        <v>210.684409657282</v>
      </c>
      <c r="N999" s="144">
        <f t="shared" si="560"/>
        <v>1165.1372357601019</v>
      </c>
      <c r="O999" s="144">
        <f t="shared" si="560"/>
        <v>1128.5900618629219</v>
      </c>
      <c r="P999" s="144">
        <f t="shared" si="560"/>
        <v>1092.0428879657418</v>
      </c>
      <c r="Q999" s="144">
        <f t="shared" si="560"/>
        <v>1055.4957140685617</v>
      </c>
      <c r="R999" s="144">
        <f t="shared" si="560"/>
        <v>1018.9485401713818</v>
      </c>
      <c r="S999" s="144">
        <f t="shared" si="560"/>
        <v>982.40136627420179</v>
      </c>
      <c r="T999" s="144">
        <f t="shared" si="560"/>
        <v>945.85419237702183</v>
      </c>
      <c r="U999" s="144">
        <f t="shared" si="560"/>
        <v>909.30701847984187</v>
      </c>
      <c r="V999" s="144">
        <f t="shared" si="560"/>
        <v>872.75984458266191</v>
      </c>
      <c r="W999" s="144">
        <f t="shared" si="560"/>
        <v>836.21267068548195</v>
      </c>
      <c r="X999" s="144">
        <f t="shared" si="560"/>
        <v>799.66549678830199</v>
      </c>
      <c r="Y999" s="144">
        <f t="shared" si="560"/>
        <v>763.11832289112203</v>
      </c>
      <c r="Z999" s="144">
        <f t="shared" si="560"/>
        <v>726.57114899394207</v>
      </c>
      <c r="AA999" s="144">
        <f t="shared" si="560"/>
        <v>690.02397509676211</v>
      </c>
      <c r="AB999" s="144">
        <f t="shared" si="560"/>
        <v>653.47680119958216</v>
      </c>
      <c r="AC999" s="144">
        <f t="shared" si="560"/>
        <v>616.9296273024022</v>
      </c>
      <c r="AD999" s="144">
        <f t="shared" si="560"/>
        <v>580.38245340522224</v>
      </c>
      <c r="AE999" s="144">
        <f t="shared" si="560"/>
        <v>543.83527950804228</v>
      </c>
      <c r="AF999" s="144">
        <f t="shared" si="560"/>
        <v>507.28810561086226</v>
      </c>
      <c r="AG999" s="144">
        <f t="shared" si="560"/>
        <v>470.74093171368224</v>
      </c>
      <c r="AH999" s="144">
        <f t="shared" si="560"/>
        <v>434.19375781650223</v>
      </c>
      <c r="AI999" s="144">
        <f t="shared" si="560"/>
        <v>397.64658391932221</v>
      </c>
      <c r="AJ999" s="144">
        <f t="shared" si="560"/>
        <v>361.09941002214219</v>
      </c>
      <c r="AK999" s="144">
        <f t="shared" si="560"/>
        <v>324.55223612496218</v>
      </c>
      <c r="AL999" s="144">
        <f t="shared" si="560"/>
        <v>288.00506222778216</v>
      </c>
      <c r="AM999" s="144">
        <f t="shared" si="560"/>
        <v>251.45788833060215</v>
      </c>
      <c r="AN999" s="144">
        <f t="shared" si="560"/>
        <v>214.91071443342213</v>
      </c>
      <c r="AO999" s="144">
        <f t="shared" si="560"/>
        <v>178.36354053624211</v>
      </c>
      <c r="AP999" s="144">
        <f t="shared" si="560"/>
        <v>141.8163666390621</v>
      </c>
      <c r="AQ999" s="144">
        <f t="shared" si="560"/>
        <v>105.26919274188209</v>
      </c>
      <c r="AR999" s="144">
        <f t="shared" si="560"/>
        <v>68.722018844702092</v>
      </c>
      <c r="AS999" s="144">
        <f t="shared" si="560"/>
        <v>32.174844947522089</v>
      </c>
      <c r="AT999" s="144">
        <f t="shared" si="560"/>
        <v>-7.1054273576010019E-14</v>
      </c>
      <c r="AU999" s="144">
        <f t="shared" si="560"/>
        <v>-7.1054273576010019E-14</v>
      </c>
      <c r="AV999" s="144">
        <f t="shared" si="560"/>
        <v>-7.1054273576010019E-14</v>
      </c>
      <c r="AW999" s="144">
        <f t="shared" si="560"/>
        <v>-7.1054273576010019E-14</v>
      </c>
      <c r="AX999" s="144">
        <f t="shared" si="560"/>
        <v>-7.1054273576010019E-14</v>
      </c>
      <c r="AY999" s="144">
        <f t="shared" si="560"/>
        <v>-7.1054273576010019E-14</v>
      </c>
      <c r="AZ999" s="144">
        <f t="shared" si="560"/>
        <v>-7.1054273576010019E-14</v>
      </c>
      <c r="BA999" s="144">
        <f t="shared" si="560"/>
        <v>-7.1054273576010019E-14</v>
      </c>
      <c r="BB999" s="144">
        <f t="shared" si="560"/>
        <v>-7.1054273576010019E-14</v>
      </c>
      <c r="BC999" s="144">
        <f t="shared" si="560"/>
        <v>-7.1054273576010019E-14</v>
      </c>
      <c r="BD999" s="144">
        <f t="shared" si="560"/>
        <v>-7.1054273576010019E-14</v>
      </c>
      <c r="BE999" s="144">
        <f t="shared" si="560"/>
        <v>-7.1054273576010019E-14</v>
      </c>
      <c r="BF999" s="144">
        <f t="shared" si="560"/>
        <v>-7.1054273576010019E-14</v>
      </c>
      <c r="BG999" s="144">
        <f t="shared" si="560"/>
        <v>-7.1054273576010019E-14</v>
      </c>
      <c r="BH999" s="144">
        <f t="shared" si="560"/>
        <v>-7.1054273576010019E-14</v>
      </c>
      <c r="BI999" s="144"/>
    </row>
    <row r="1000" spans="1:61" x14ac:dyDescent="0.25">
      <c r="A1000" s="198" t="s">
        <v>112</v>
      </c>
      <c r="B1000" s="198"/>
      <c r="D1000" s="144">
        <f>SUM(G1000:N1000)</f>
        <v>1218.239129906</v>
      </c>
      <c r="E1000" s="144"/>
      <c r="F1000" s="144"/>
      <c r="G1000" s="144">
        <f>G996</f>
        <v>13.153654190999999</v>
      </c>
      <c r="H1000" s="144">
        <f>H996</f>
        <v>19.760180284600001</v>
      </c>
      <c r="I1000" s="144">
        <f>I996</f>
        <v>17.685295430399997</v>
      </c>
      <c r="J1000" s="144">
        <f t="shared" ref="J1000:BH1000" si="561">J996</f>
        <v>31.68</v>
      </c>
      <c r="K1000" s="144">
        <f t="shared" si="561"/>
        <v>63.36</v>
      </c>
      <c r="L1000" s="144">
        <f t="shared" si="561"/>
        <v>81.599999999999994</v>
      </c>
      <c r="M1000" s="144">
        <f t="shared" si="561"/>
        <v>991</v>
      </c>
      <c r="N1000" s="144">
        <f t="shared" si="561"/>
        <v>0</v>
      </c>
      <c r="O1000" s="144">
        <f t="shared" si="561"/>
        <v>0</v>
      </c>
      <c r="P1000" s="144">
        <f t="shared" si="561"/>
        <v>0</v>
      </c>
      <c r="Q1000" s="144">
        <f t="shared" si="561"/>
        <v>0</v>
      </c>
      <c r="R1000" s="144">
        <f t="shared" si="561"/>
        <v>0</v>
      </c>
      <c r="S1000" s="144">
        <f t="shared" si="561"/>
        <v>0</v>
      </c>
      <c r="T1000" s="144">
        <f t="shared" si="561"/>
        <v>0</v>
      </c>
      <c r="U1000" s="144">
        <f t="shared" si="561"/>
        <v>0</v>
      </c>
      <c r="V1000" s="144">
        <f t="shared" si="561"/>
        <v>0</v>
      </c>
      <c r="W1000" s="144">
        <f t="shared" si="561"/>
        <v>0</v>
      </c>
      <c r="X1000" s="144">
        <f t="shared" si="561"/>
        <v>0</v>
      </c>
      <c r="Y1000" s="144">
        <f t="shared" si="561"/>
        <v>0</v>
      </c>
      <c r="Z1000" s="144">
        <f t="shared" si="561"/>
        <v>0</v>
      </c>
      <c r="AA1000" s="144">
        <f t="shared" si="561"/>
        <v>0</v>
      </c>
      <c r="AB1000" s="144">
        <f t="shared" si="561"/>
        <v>0</v>
      </c>
      <c r="AC1000" s="144">
        <f t="shared" si="561"/>
        <v>0</v>
      </c>
      <c r="AD1000" s="144">
        <f t="shared" si="561"/>
        <v>0</v>
      </c>
      <c r="AE1000" s="144">
        <f t="shared" si="561"/>
        <v>0</v>
      </c>
      <c r="AF1000" s="144">
        <f t="shared" si="561"/>
        <v>0</v>
      </c>
      <c r="AG1000" s="144">
        <f t="shared" si="561"/>
        <v>0</v>
      </c>
      <c r="AH1000" s="144">
        <f t="shared" si="561"/>
        <v>0</v>
      </c>
      <c r="AI1000" s="144">
        <f t="shared" si="561"/>
        <v>0</v>
      </c>
      <c r="AJ1000" s="144">
        <f t="shared" si="561"/>
        <v>0</v>
      </c>
      <c r="AK1000" s="144">
        <f t="shared" si="561"/>
        <v>0</v>
      </c>
      <c r="AL1000" s="144">
        <f t="shared" si="561"/>
        <v>0</v>
      </c>
      <c r="AM1000" s="144">
        <f t="shared" si="561"/>
        <v>0</v>
      </c>
      <c r="AN1000" s="144">
        <f t="shared" si="561"/>
        <v>0</v>
      </c>
      <c r="AO1000" s="144">
        <f t="shared" si="561"/>
        <v>0</v>
      </c>
      <c r="AP1000" s="144">
        <f t="shared" si="561"/>
        <v>0</v>
      </c>
      <c r="AQ1000" s="144">
        <f t="shared" si="561"/>
        <v>0</v>
      </c>
      <c r="AR1000" s="144">
        <f t="shared" si="561"/>
        <v>0</v>
      </c>
      <c r="AS1000" s="144">
        <f t="shared" si="561"/>
        <v>0</v>
      </c>
      <c r="AT1000" s="144">
        <f t="shared" si="561"/>
        <v>0</v>
      </c>
      <c r="AU1000" s="144">
        <f t="shared" si="561"/>
        <v>0</v>
      </c>
      <c r="AV1000" s="144">
        <f t="shared" si="561"/>
        <v>0</v>
      </c>
      <c r="AW1000" s="144">
        <f t="shared" si="561"/>
        <v>0</v>
      </c>
      <c r="AX1000" s="144">
        <f t="shared" si="561"/>
        <v>0</v>
      </c>
      <c r="AY1000" s="144">
        <f t="shared" si="561"/>
        <v>0</v>
      </c>
      <c r="AZ1000" s="144">
        <f t="shared" si="561"/>
        <v>0</v>
      </c>
      <c r="BA1000" s="144">
        <f t="shared" si="561"/>
        <v>0</v>
      </c>
      <c r="BB1000" s="144">
        <f t="shared" si="561"/>
        <v>0</v>
      </c>
      <c r="BC1000" s="144">
        <f t="shared" si="561"/>
        <v>0</v>
      </c>
      <c r="BD1000" s="144">
        <f t="shared" si="561"/>
        <v>0</v>
      </c>
      <c r="BE1000" s="144">
        <f t="shared" si="561"/>
        <v>0</v>
      </c>
      <c r="BF1000" s="144">
        <f t="shared" si="561"/>
        <v>0</v>
      </c>
      <c r="BG1000" s="144">
        <f t="shared" si="561"/>
        <v>0</v>
      </c>
      <c r="BH1000" s="144">
        <f t="shared" si="561"/>
        <v>0</v>
      </c>
      <c r="BI1000" s="144"/>
    </row>
    <row r="1001" spans="1:61" x14ac:dyDescent="0.25">
      <c r="A1001" s="198" t="s">
        <v>113</v>
      </c>
      <c r="B1001" s="198"/>
      <c r="C1001" s="147">
        <f>C82</f>
        <v>0.03</v>
      </c>
      <c r="D1001" s="144">
        <f>SUM(G1001:BH1001)</f>
        <v>-1218.239129906</v>
      </c>
      <c r="G1001" s="144">
        <f>MAX(-SUM($F996:G996)*$C1001,-SUM($F996:G996)-SUM($E1001:F1001))</f>
        <v>-0.39460962572999997</v>
      </c>
      <c r="H1001" s="144">
        <f>MAX(-SUM($F996:H996)*$C1001,-SUM($F996:H996)-SUM($E1001:G1001))</f>
        <v>-0.98741503426799992</v>
      </c>
      <c r="I1001" s="144">
        <f>MAX(-SUM($F996:I996)*$C1001,-SUM($F996:I996)-SUM($E1001:H1001))</f>
        <v>-1.5179738971799999</v>
      </c>
      <c r="J1001" s="144">
        <f>MAX(-SUM($F996:J996)*$C1001,-SUM($F996:J996)-SUM($E1001:I1001))</f>
        <v>-2.4683738971799998</v>
      </c>
      <c r="K1001" s="144">
        <f>MAX(-SUM($F996:K996)*$C1001,-SUM($F996:K996)-SUM($E1001:J1001))</f>
        <v>-4.3691738971799996</v>
      </c>
      <c r="L1001" s="144">
        <f>MAX(-SUM($F996:L996)*$C1001,-SUM($F996:L996)-SUM($E1001:K1001))</f>
        <v>-6.8171738971799991</v>
      </c>
      <c r="M1001" s="144">
        <f>MAX(-SUM($F996:M996)*$C1001,-SUM($F996:M996)-SUM($E1001:L1001))</f>
        <v>-36.547173897180002</v>
      </c>
      <c r="N1001" s="144">
        <f>MAX(-SUM($F996:N996)*$C1001,-SUM($F996:N996)-SUM($E1001:M1001))</f>
        <v>-36.547173897180002</v>
      </c>
      <c r="O1001" s="144">
        <f>MAX(-SUM($F996:O996)*$C1001,-SUM($F996:O996)-SUM($E1001:N1001))</f>
        <v>-36.547173897180002</v>
      </c>
      <c r="P1001" s="144">
        <f>MAX(-SUM($F996:P996)*$C1001,-SUM($F996:P996)-SUM($E1001:O1001))</f>
        <v>-36.547173897180002</v>
      </c>
      <c r="Q1001" s="144">
        <f>MAX(-SUM($F996:Q996)*$C1001,-SUM($F996:Q996)-SUM($E1001:P1001))</f>
        <v>-36.547173897180002</v>
      </c>
      <c r="R1001" s="144">
        <f>MAX(-SUM($F996:R996)*$C1001,-SUM($F996:R996)-SUM($E1001:Q1001))</f>
        <v>-36.547173897180002</v>
      </c>
      <c r="S1001" s="144">
        <f>MAX(-SUM($F996:S996)*$C1001,-SUM($F996:S996)-SUM($E1001:R1001))</f>
        <v>-36.547173897180002</v>
      </c>
      <c r="T1001" s="144">
        <f>MAX(-SUM($F996:T996)*$C1001,-SUM($F996:T996)-SUM($E1001:S1001))</f>
        <v>-36.547173897180002</v>
      </c>
      <c r="U1001" s="144">
        <f>MAX(-SUM($F996:U996)*$C1001,-SUM($F996:U996)-SUM($E1001:T1001))</f>
        <v>-36.547173897180002</v>
      </c>
      <c r="V1001" s="144">
        <f>MAX(-SUM($F996:V996)*$C1001,-SUM($F996:V996)-SUM($E1001:U1001))</f>
        <v>-36.547173897180002</v>
      </c>
      <c r="W1001" s="144">
        <f>MAX(-SUM($F996:W996)*$C1001,-SUM($F996:W996)-SUM($E1001:V1001))</f>
        <v>-36.547173897180002</v>
      </c>
      <c r="X1001" s="144">
        <f>MAX(-SUM($F996:X996)*$C1001,-SUM($F996:X996)-SUM($E1001:W1001))</f>
        <v>-36.547173897180002</v>
      </c>
      <c r="Y1001" s="144">
        <f>MAX(-SUM($F996:Y996)*$C1001,-SUM($F996:Y996)-SUM($E1001:X1001))</f>
        <v>-36.547173897180002</v>
      </c>
      <c r="Z1001" s="144">
        <f>MAX(-SUM($F996:Z996)*$C1001,-SUM($F996:Z996)-SUM($E1001:Y1001))</f>
        <v>-36.547173897180002</v>
      </c>
      <c r="AA1001" s="144">
        <f>MAX(-SUM($F996:AA996)*$C1001,-SUM($F996:AA996)-SUM($E1001:Z1001))</f>
        <v>-36.547173897180002</v>
      </c>
      <c r="AB1001" s="144">
        <f>MAX(-SUM($F996:AB996)*$C1001,-SUM($F996:AB996)-SUM($E1001:AA1001))</f>
        <v>-36.547173897180002</v>
      </c>
      <c r="AC1001" s="144">
        <f>MAX(-SUM($F996:AC996)*$C1001,-SUM($F996:AC996)-SUM($E1001:AB1001))</f>
        <v>-36.547173897180002</v>
      </c>
      <c r="AD1001" s="144">
        <f>MAX(-SUM($F996:AD996)*$C1001,-SUM($F996:AD996)-SUM($E1001:AC1001))</f>
        <v>-36.547173897180002</v>
      </c>
      <c r="AE1001" s="144">
        <f>MAX(-SUM($F996:AE996)*$C1001,-SUM($F996:AE996)-SUM($E1001:AD1001))</f>
        <v>-36.547173897180002</v>
      </c>
      <c r="AF1001" s="144">
        <f>MAX(-SUM($F996:AF996)*$C1001,-SUM($F996:AF996)-SUM($E1001:AE1001))</f>
        <v>-36.547173897180002</v>
      </c>
      <c r="AG1001" s="144">
        <f>MAX(-SUM($F996:AG996)*$C1001,-SUM($F996:AG996)-SUM($E1001:AF1001))</f>
        <v>-36.547173897180002</v>
      </c>
      <c r="AH1001" s="144">
        <f>MAX(-SUM($F996:AH996)*$C1001,-SUM($F996:AH996)-SUM($E1001:AG1001))</f>
        <v>-36.547173897180002</v>
      </c>
      <c r="AI1001" s="144">
        <f>MAX(-SUM($F996:AI996)*$C1001,-SUM($F996:AI996)-SUM($E1001:AH1001))</f>
        <v>-36.547173897180002</v>
      </c>
      <c r="AJ1001" s="144">
        <f>MAX(-SUM($F996:AJ996)*$C1001,-SUM($F996:AJ996)-SUM($E1001:AI1001))</f>
        <v>-36.547173897180002</v>
      </c>
      <c r="AK1001" s="144">
        <f>MAX(-SUM($F996:AK996)*$C1001,-SUM($F996:AK996)-SUM($E1001:AJ1001))</f>
        <v>-36.547173897180002</v>
      </c>
      <c r="AL1001" s="144">
        <f>MAX(-SUM($F996:AL996)*$C1001,-SUM($F996:AL996)-SUM($E1001:AK1001))</f>
        <v>-36.547173897180002</v>
      </c>
      <c r="AM1001" s="144">
        <f>MAX(-SUM($F996:AM996)*$C1001,-SUM($F996:AM996)-SUM($E1001:AL1001))</f>
        <v>-36.547173897180002</v>
      </c>
      <c r="AN1001" s="144">
        <f>MAX(-SUM($F996:AN996)*$C1001,-SUM($F996:AN996)-SUM($E1001:AM1001))</f>
        <v>-36.547173897180002</v>
      </c>
      <c r="AO1001" s="144">
        <f>MAX(-SUM($F996:AO996)*$C1001,-SUM($F996:AO996)-SUM($E1001:AN1001))</f>
        <v>-36.547173897180002</v>
      </c>
      <c r="AP1001" s="144">
        <f>MAX(-SUM($F996:AP996)*$C1001,-SUM($F996:AP996)-SUM($E1001:AO1001))</f>
        <v>-36.547173897180002</v>
      </c>
      <c r="AQ1001" s="144">
        <f>MAX(-SUM($F996:AQ996)*$C1001,-SUM($F996:AQ996)-SUM($E1001:AP1001))</f>
        <v>-36.547173897180002</v>
      </c>
      <c r="AR1001" s="144">
        <f>MAX(-SUM($F996:AR996)*$C1001,-SUM($F996:AR996)-SUM($E1001:AQ1001))</f>
        <v>-36.547173897180002</v>
      </c>
      <c r="AS1001" s="144">
        <f>MAX(-SUM($F996:AS996)*$C1001,-SUM($F996:AS996)-SUM($E1001:AR1001))</f>
        <v>-32.174844947522161</v>
      </c>
      <c r="AT1001" s="144">
        <f>MAX(-SUM($F996:AT996)*$C1001,-SUM($F996:AT996)-SUM($E1001:AS1001))</f>
        <v>0</v>
      </c>
      <c r="AU1001" s="144">
        <f>MAX(-SUM($F996:AU996)*$C1001,-SUM($F996:AU996)-SUM($E1001:AT1001))</f>
        <v>0</v>
      </c>
      <c r="AV1001" s="144">
        <f>MAX(-SUM($F996:AV996)*$C1001,-SUM($F996:AV996)-SUM($E1001:AU1001))</f>
        <v>0</v>
      </c>
      <c r="AW1001" s="144">
        <f>MAX(-SUM($F996:AW996)*$C1001,-SUM($F996:AW996)-SUM($E1001:AV1001))</f>
        <v>0</v>
      </c>
      <c r="AX1001" s="144">
        <f>MAX(-SUM($F996:AX996)*$C1001,-SUM($F996:AX996)-SUM($E1001:AW1001))</f>
        <v>0</v>
      </c>
      <c r="AY1001" s="144">
        <f>MAX(-SUM($F996:AY996)*$C1001,-SUM($F996:AY996)-SUM($E1001:AX1001))</f>
        <v>0</v>
      </c>
      <c r="AZ1001" s="144">
        <f>MAX(-SUM($F996:AZ996)*$C1001,-SUM($F996:AZ996)-SUM($E1001:AY1001))</f>
        <v>0</v>
      </c>
      <c r="BA1001" s="144">
        <f>MAX(-SUM($F996:BA996)*$C1001,-SUM($F996:BA996)-SUM($E1001:AZ1001))</f>
        <v>0</v>
      </c>
      <c r="BB1001" s="144">
        <f>MAX(-SUM($F996:BB996)*$C1001,-SUM($F996:BB996)-SUM($E1001:BA1001))</f>
        <v>0</v>
      </c>
      <c r="BC1001" s="144">
        <f>MAX(-SUM($F996:BC996)*$C1001,-SUM($F996:BC996)-SUM($E1001:BB1001))</f>
        <v>0</v>
      </c>
      <c r="BD1001" s="144">
        <f>MAX(-SUM($F996:BD996)*$C1001,-SUM($F996:BD996)-SUM($E1001:BC1001))</f>
        <v>0</v>
      </c>
      <c r="BE1001" s="144">
        <f>MAX(-SUM($F996:BE996)*$C1001,-SUM($F996:BE996)-SUM($E1001:BD1001))</f>
        <v>0</v>
      </c>
      <c r="BF1001" s="144">
        <f>MAX(-SUM($F996:BF996)*$C1001,-SUM($F996:BF996)-SUM($E1001:BE1001))</f>
        <v>0</v>
      </c>
      <c r="BG1001" s="144">
        <f>MAX(-SUM($F996:BG996)*$C1001,-SUM($F996:BG996)-SUM($E1001:BF1001))</f>
        <v>0</v>
      </c>
      <c r="BH1001" s="144">
        <f>MAX(-SUM($F996:BH996)*$C1001,-SUM($F996:BH996)-SUM($E1001:BG1001))</f>
        <v>0</v>
      </c>
      <c r="BI1001" s="144"/>
    </row>
    <row r="1002" spans="1:61" x14ac:dyDescent="0.25">
      <c r="A1002" s="199" t="s">
        <v>114</v>
      </c>
      <c r="B1002" s="199"/>
      <c r="D1002" s="92">
        <f>SUM(D999:D1001)</f>
        <v>0</v>
      </c>
      <c r="G1002" s="92">
        <f>SUM(G999:G1001)</f>
        <v>12.759044565269999</v>
      </c>
      <c r="H1002" s="92">
        <f>SUM(H999:H1001)</f>
        <v>31.531809815601999</v>
      </c>
      <c r="I1002" s="92">
        <f>SUM(I999:I1001)</f>
        <v>47.699131348821993</v>
      </c>
      <c r="J1002" s="92">
        <f t="shared" ref="J1002:BH1002" si="562">SUM(J999:J1001)</f>
        <v>76.910757451641999</v>
      </c>
      <c r="K1002" s="92">
        <f t="shared" si="562"/>
        <v>135.90158355446201</v>
      </c>
      <c r="L1002" s="92">
        <f t="shared" si="562"/>
        <v>210.684409657282</v>
      </c>
      <c r="M1002" s="92">
        <f t="shared" si="562"/>
        <v>1165.1372357601019</v>
      </c>
      <c r="N1002" s="92">
        <f t="shared" si="562"/>
        <v>1128.5900618629219</v>
      </c>
      <c r="O1002" s="92">
        <f t="shared" si="562"/>
        <v>1092.0428879657418</v>
      </c>
      <c r="P1002" s="92">
        <f t="shared" si="562"/>
        <v>1055.4957140685617</v>
      </c>
      <c r="Q1002" s="92">
        <f t="shared" si="562"/>
        <v>1018.9485401713818</v>
      </c>
      <c r="R1002" s="92">
        <f t="shared" si="562"/>
        <v>982.40136627420179</v>
      </c>
      <c r="S1002" s="92">
        <f t="shared" si="562"/>
        <v>945.85419237702183</v>
      </c>
      <c r="T1002" s="92">
        <f t="shared" si="562"/>
        <v>909.30701847984187</v>
      </c>
      <c r="U1002" s="92">
        <f t="shared" si="562"/>
        <v>872.75984458266191</v>
      </c>
      <c r="V1002" s="92">
        <f t="shared" si="562"/>
        <v>836.21267068548195</v>
      </c>
      <c r="W1002" s="92">
        <f t="shared" si="562"/>
        <v>799.66549678830199</v>
      </c>
      <c r="X1002" s="92">
        <f t="shared" si="562"/>
        <v>763.11832289112203</v>
      </c>
      <c r="Y1002" s="92">
        <f t="shared" si="562"/>
        <v>726.57114899394207</v>
      </c>
      <c r="Z1002" s="92">
        <f t="shared" si="562"/>
        <v>690.02397509676211</v>
      </c>
      <c r="AA1002" s="92">
        <f t="shared" si="562"/>
        <v>653.47680119958216</v>
      </c>
      <c r="AB1002" s="92">
        <f t="shared" si="562"/>
        <v>616.9296273024022</v>
      </c>
      <c r="AC1002" s="92">
        <f t="shared" si="562"/>
        <v>580.38245340522224</v>
      </c>
      <c r="AD1002" s="92">
        <f t="shared" si="562"/>
        <v>543.83527950804228</v>
      </c>
      <c r="AE1002" s="92">
        <f t="shared" si="562"/>
        <v>507.28810561086226</v>
      </c>
      <c r="AF1002" s="92">
        <f t="shared" si="562"/>
        <v>470.74093171368224</v>
      </c>
      <c r="AG1002" s="92">
        <f t="shared" si="562"/>
        <v>434.19375781650223</v>
      </c>
      <c r="AH1002" s="92">
        <f t="shared" si="562"/>
        <v>397.64658391932221</v>
      </c>
      <c r="AI1002" s="92">
        <f t="shared" si="562"/>
        <v>361.09941002214219</v>
      </c>
      <c r="AJ1002" s="92">
        <f t="shared" si="562"/>
        <v>324.55223612496218</v>
      </c>
      <c r="AK1002" s="92">
        <f t="shared" si="562"/>
        <v>288.00506222778216</v>
      </c>
      <c r="AL1002" s="92">
        <f t="shared" si="562"/>
        <v>251.45788833060215</v>
      </c>
      <c r="AM1002" s="92">
        <f t="shared" si="562"/>
        <v>214.91071443342213</v>
      </c>
      <c r="AN1002" s="92">
        <f t="shared" si="562"/>
        <v>178.36354053624211</v>
      </c>
      <c r="AO1002" s="92">
        <f t="shared" si="562"/>
        <v>141.8163666390621</v>
      </c>
      <c r="AP1002" s="92">
        <f t="shared" si="562"/>
        <v>105.26919274188209</v>
      </c>
      <c r="AQ1002" s="92">
        <f t="shared" si="562"/>
        <v>68.722018844702092</v>
      </c>
      <c r="AR1002" s="92">
        <f t="shared" si="562"/>
        <v>32.174844947522089</v>
      </c>
      <c r="AS1002" s="92">
        <f t="shared" si="562"/>
        <v>-7.1054273576010019E-14</v>
      </c>
      <c r="AT1002" s="92">
        <f t="shared" si="562"/>
        <v>-7.1054273576010019E-14</v>
      </c>
      <c r="AU1002" s="92">
        <f t="shared" si="562"/>
        <v>-7.1054273576010019E-14</v>
      </c>
      <c r="AV1002" s="92">
        <f t="shared" si="562"/>
        <v>-7.1054273576010019E-14</v>
      </c>
      <c r="AW1002" s="92">
        <f t="shared" si="562"/>
        <v>-7.1054273576010019E-14</v>
      </c>
      <c r="AX1002" s="92">
        <f t="shared" si="562"/>
        <v>-7.1054273576010019E-14</v>
      </c>
      <c r="AY1002" s="92">
        <f t="shared" si="562"/>
        <v>-7.1054273576010019E-14</v>
      </c>
      <c r="AZ1002" s="92">
        <f t="shared" si="562"/>
        <v>-7.1054273576010019E-14</v>
      </c>
      <c r="BA1002" s="92">
        <f t="shared" si="562"/>
        <v>-7.1054273576010019E-14</v>
      </c>
      <c r="BB1002" s="92">
        <f t="shared" si="562"/>
        <v>-7.1054273576010019E-14</v>
      </c>
      <c r="BC1002" s="92">
        <f t="shared" si="562"/>
        <v>-7.1054273576010019E-14</v>
      </c>
      <c r="BD1002" s="92">
        <f t="shared" si="562"/>
        <v>-7.1054273576010019E-14</v>
      </c>
      <c r="BE1002" s="92">
        <f t="shared" si="562"/>
        <v>-7.1054273576010019E-14</v>
      </c>
      <c r="BF1002" s="92">
        <f t="shared" si="562"/>
        <v>-7.1054273576010019E-14</v>
      </c>
      <c r="BG1002" s="92">
        <f t="shared" si="562"/>
        <v>-7.1054273576010019E-14</v>
      </c>
      <c r="BH1002" s="92">
        <f t="shared" si="562"/>
        <v>-7.1054273576010019E-14</v>
      </c>
    </row>
    <row r="1003" spans="1:61" x14ac:dyDescent="0.25">
      <c r="A1003" s="197"/>
      <c r="B1003" s="197"/>
    </row>
    <row r="1004" spans="1:61" x14ac:dyDescent="0.25">
      <c r="A1004" s="197" t="s">
        <v>115</v>
      </c>
      <c r="B1004" s="197"/>
      <c r="G1004" s="83">
        <f>G1002</f>
        <v>12.759044565269999</v>
      </c>
      <c r="H1004" s="83">
        <f>H1002</f>
        <v>31.531809815601999</v>
      </c>
      <c r="I1004" s="83">
        <f>I1002</f>
        <v>47.699131348821993</v>
      </c>
      <c r="J1004" s="83">
        <f>J1002</f>
        <v>76.910757451641999</v>
      </c>
      <c r="K1004" s="83">
        <f t="shared" ref="K1004:BH1004" si="563">K1002</f>
        <v>135.90158355446201</v>
      </c>
      <c r="L1004" s="83">
        <f t="shared" si="563"/>
        <v>210.684409657282</v>
      </c>
      <c r="M1004" s="83">
        <f t="shared" si="563"/>
        <v>1165.1372357601019</v>
      </c>
      <c r="N1004" s="83">
        <f t="shared" si="563"/>
        <v>1128.5900618629219</v>
      </c>
      <c r="O1004" s="83">
        <f t="shared" si="563"/>
        <v>1092.0428879657418</v>
      </c>
      <c r="P1004" s="83">
        <f t="shared" si="563"/>
        <v>1055.4957140685617</v>
      </c>
      <c r="Q1004" s="83">
        <f t="shared" si="563"/>
        <v>1018.9485401713818</v>
      </c>
      <c r="R1004" s="83">
        <f t="shared" si="563"/>
        <v>982.40136627420179</v>
      </c>
      <c r="S1004" s="83">
        <f t="shared" si="563"/>
        <v>945.85419237702183</v>
      </c>
      <c r="T1004" s="83">
        <f t="shared" si="563"/>
        <v>909.30701847984187</v>
      </c>
      <c r="U1004" s="83">
        <f t="shared" si="563"/>
        <v>872.75984458266191</v>
      </c>
      <c r="V1004" s="83">
        <f t="shared" si="563"/>
        <v>836.21267068548195</v>
      </c>
      <c r="W1004" s="83">
        <f t="shared" si="563"/>
        <v>799.66549678830199</v>
      </c>
      <c r="X1004" s="83">
        <f t="shared" si="563"/>
        <v>763.11832289112203</v>
      </c>
      <c r="Y1004" s="83">
        <f t="shared" si="563"/>
        <v>726.57114899394207</v>
      </c>
      <c r="Z1004" s="83">
        <f t="shared" si="563"/>
        <v>690.02397509676211</v>
      </c>
      <c r="AA1004" s="83">
        <f t="shared" si="563"/>
        <v>653.47680119958216</v>
      </c>
      <c r="AB1004" s="83">
        <f t="shared" si="563"/>
        <v>616.9296273024022</v>
      </c>
      <c r="AC1004" s="83">
        <f t="shared" si="563"/>
        <v>580.38245340522224</v>
      </c>
      <c r="AD1004" s="83">
        <f t="shared" si="563"/>
        <v>543.83527950804228</v>
      </c>
      <c r="AE1004" s="83">
        <f t="shared" si="563"/>
        <v>507.28810561086226</v>
      </c>
      <c r="AF1004" s="83">
        <f t="shared" si="563"/>
        <v>470.74093171368224</v>
      </c>
      <c r="AG1004" s="83">
        <f t="shared" si="563"/>
        <v>434.19375781650223</v>
      </c>
      <c r="AH1004" s="83">
        <f t="shared" si="563"/>
        <v>397.64658391932221</v>
      </c>
      <c r="AI1004" s="83">
        <f t="shared" si="563"/>
        <v>361.09941002214219</v>
      </c>
      <c r="AJ1004" s="83">
        <f t="shared" si="563"/>
        <v>324.55223612496218</v>
      </c>
      <c r="AK1004" s="83">
        <f t="shared" si="563"/>
        <v>288.00506222778216</v>
      </c>
      <c r="AL1004" s="83">
        <f t="shared" si="563"/>
        <v>251.45788833060215</v>
      </c>
      <c r="AM1004" s="83">
        <f t="shared" si="563"/>
        <v>214.91071443342213</v>
      </c>
      <c r="AN1004" s="83">
        <f t="shared" si="563"/>
        <v>178.36354053624211</v>
      </c>
      <c r="AO1004" s="83">
        <f t="shared" si="563"/>
        <v>141.8163666390621</v>
      </c>
      <c r="AP1004" s="83">
        <f t="shared" si="563"/>
        <v>105.26919274188209</v>
      </c>
      <c r="AQ1004" s="83">
        <f t="shared" si="563"/>
        <v>68.722018844702092</v>
      </c>
      <c r="AR1004" s="83">
        <f t="shared" si="563"/>
        <v>32.174844947522089</v>
      </c>
      <c r="AS1004" s="83">
        <f t="shared" si="563"/>
        <v>-7.1054273576010019E-14</v>
      </c>
      <c r="AT1004" s="83">
        <f t="shared" si="563"/>
        <v>-7.1054273576010019E-14</v>
      </c>
      <c r="AU1004" s="83">
        <f t="shared" si="563"/>
        <v>-7.1054273576010019E-14</v>
      </c>
      <c r="AV1004" s="83">
        <f t="shared" si="563"/>
        <v>-7.1054273576010019E-14</v>
      </c>
      <c r="AW1004" s="83">
        <f t="shared" si="563"/>
        <v>-7.1054273576010019E-14</v>
      </c>
      <c r="AX1004" s="83">
        <f t="shared" si="563"/>
        <v>-7.1054273576010019E-14</v>
      </c>
      <c r="AY1004" s="83">
        <f t="shared" si="563"/>
        <v>-7.1054273576010019E-14</v>
      </c>
      <c r="AZ1004" s="83">
        <f t="shared" si="563"/>
        <v>-7.1054273576010019E-14</v>
      </c>
      <c r="BA1004" s="83">
        <f t="shared" si="563"/>
        <v>-7.1054273576010019E-14</v>
      </c>
      <c r="BB1004" s="83">
        <f t="shared" si="563"/>
        <v>-7.1054273576010019E-14</v>
      </c>
      <c r="BC1004" s="83">
        <f t="shared" si="563"/>
        <v>-7.1054273576010019E-14</v>
      </c>
      <c r="BD1004" s="83">
        <f t="shared" si="563"/>
        <v>-7.1054273576010019E-14</v>
      </c>
      <c r="BE1004" s="83">
        <f t="shared" si="563"/>
        <v>-7.1054273576010019E-14</v>
      </c>
      <c r="BF1004" s="83">
        <f t="shared" si="563"/>
        <v>-7.1054273576010019E-14</v>
      </c>
      <c r="BG1004" s="83">
        <f t="shared" si="563"/>
        <v>-7.1054273576010019E-14</v>
      </c>
      <c r="BH1004" s="83">
        <f t="shared" si="563"/>
        <v>-7.1054273576010019E-14</v>
      </c>
    </row>
    <row r="1005" spans="1:61" x14ac:dyDescent="0.25">
      <c r="A1005" s="200" t="s">
        <v>133</v>
      </c>
      <c r="B1005" s="200"/>
      <c r="C1005" s="61">
        <f>$C$97</f>
        <v>2</v>
      </c>
      <c r="D1005" s="201"/>
      <c r="G1005" s="83">
        <f t="shared" ref="G1005:BH1005" ca="1" si="564">SUM(OFFSET(G1004,0,0,1,-MIN($C1005,G$91+1)))/$C1005</f>
        <v>6.3795222826349995</v>
      </c>
      <c r="H1005" s="83">
        <f t="shared" ca="1" si="564"/>
        <v>22.145427190435999</v>
      </c>
      <c r="I1005" s="83">
        <f t="shared" ca="1" si="564"/>
        <v>39.615470582211998</v>
      </c>
      <c r="J1005" s="83">
        <f t="shared" ca="1" si="564"/>
        <v>62.304944400231996</v>
      </c>
      <c r="K1005" s="83">
        <f t="shared" ca="1" si="564"/>
        <v>106.40617050305201</v>
      </c>
      <c r="L1005" s="83">
        <f t="shared" ca="1" si="564"/>
        <v>173.29299660587202</v>
      </c>
      <c r="M1005" s="83">
        <f t="shared" ca="1" si="564"/>
        <v>687.91082270869197</v>
      </c>
      <c r="N1005" s="83">
        <f t="shared" ca="1" si="564"/>
        <v>1146.8636488115119</v>
      </c>
      <c r="O1005" s="83">
        <f t="shared" ca="1" si="564"/>
        <v>1110.3164749143318</v>
      </c>
      <c r="P1005" s="83">
        <f t="shared" ca="1" si="564"/>
        <v>1073.7693010171517</v>
      </c>
      <c r="Q1005" s="83">
        <f t="shared" ca="1" si="564"/>
        <v>1037.2221271199717</v>
      </c>
      <c r="R1005" s="83">
        <f t="shared" ca="1" si="564"/>
        <v>1000.6749532227918</v>
      </c>
      <c r="S1005" s="83">
        <f t="shared" ca="1" si="564"/>
        <v>964.12777932561175</v>
      </c>
      <c r="T1005" s="83">
        <f t="shared" ca="1" si="564"/>
        <v>927.58060542843191</v>
      </c>
      <c r="U1005" s="83">
        <f t="shared" ca="1" si="564"/>
        <v>891.03343153125184</v>
      </c>
      <c r="V1005" s="83">
        <f t="shared" ca="1" si="564"/>
        <v>854.48625763407199</v>
      </c>
      <c r="W1005" s="83">
        <f t="shared" ca="1" si="564"/>
        <v>817.93908373689192</v>
      </c>
      <c r="X1005" s="83">
        <f t="shared" ca="1" si="564"/>
        <v>781.39190983971207</v>
      </c>
      <c r="Y1005" s="83">
        <f t="shared" ca="1" si="564"/>
        <v>744.844735942532</v>
      </c>
      <c r="Z1005" s="83">
        <f t="shared" ca="1" si="564"/>
        <v>708.29756204535215</v>
      </c>
      <c r="AA1005" s="83">
        <f t="shared" ca="1" si="564"/>
        <v>671.75038814817208</v>
      </c>
      <c r="AB1005" s="83">
        <f t="shared" ca="1" si="564"/>
        <v>635.20321425099223</v>
      </c>
      <c r="AC1005" s="83">
        <f t="shared" ca="1" si="564"/>
        <v>598.65604035381216</v>
      </c>
      <c r="AD1005" s="83">
        <f t="shared" ca="1" si="564"/>
        <v>562.10886645663231</v>
      </c>
      <c r="AE1005" s="83">
        <f t="shared" ca="1" si="564"/>
        <v>525.56169255945224</v>
      </c>
      <c r="AF1005" s="83">
        <f t="shared" ca="1" si="564"/>
        <v>489.01451866227228</v>
      </c>
      <c r="AG1005" s="83">
        <f t="shared" ca="1" si="564"/>
        <v>452.46734476509221</v>
      </c>
      <c r="AH1005" s="83">
        <f t="shared" ca="1" si="564"/>
        <v>415.92017086791225</v>
      </c>
      <c r="AI1005" s="83">
        <f t="shared" ca="1" si="564"/>
        <v>379.37299697073217</v>
      </c>
      <c r="AJ1005" s="83">
        <f t="shared" ca="1" si="564"/>
        <v>342.82582307355221</v>
      </c>
      <c r="AK1005" s="83">
        <f t="shared" ca="1" si="564"/>
        <v>306.27864917637214</v>
      </c>
      <c r="AL1005" s="83">
        <f t="shared" ca="1" si="564"/>
        <v>269.73147527919218</v>
      </c>
      <c r="AM1005" s="83">
        <f t="shared" ca="1" si="564"/>
        <v>233.18430138201214</v>
      </c>
      <c r="AN1005" s="83">
        <f t="shared" ca="1" si="564"/>
        <v>196.63712748483212</v>
      </c>
      <c r="AO1005" s="83">
        <f t="shared" ca="1" si="564"/>
        <v>160.0899535876521</v>
      </c>
      <c r="AP1005" s="83">
        <f t="shared" ca="1" si="564"/>
        <v>123.54277969047209</v>
      </c>
      <c r="AQ1005" s="83">
        <f t="shared" ca="1" si="564"/>
        <v>86.9956057932921</v>
      </c>
      <c r="AR1005" s="83">
        <f t="shared" ca="1" si="564"/>
        <v>50.448431896112091</v>
      </c>
      <c r="AS1005" s="83">
        <f t="shared" ca="1" si="564"/>
        <v>16.087422473761009</v>
      </c>
      <c r="AT1005" s="83">
        <f t="shared" ca="1" si="564"/>
        <v>-7.1054273576010019E-14</v>
      </c>
      <c r="AU1005" s="83">
        <f t="shared" ca="1" si="564"/>
        <v>-7.1054273576010019E-14</v>
      </c>
      <c r="AV1005" s="83">
        <f t="shared" ca="1" si="564"/>
        <v>-7.1054273576010019E-14</v>
      </c>
      <c r="AW1005" s="83">
        <f t="shared" ca="1" si="564"/>
        <v>-7.1054273576010019E-14</v>
      </c>
      <c r="AX1005" s="83">
        <f t="shared" ca="1" si="564"/>
        <v>-7.1054273576010019E-14</v>
      </c>
      <c r="AY1005" s="83">
        <f t="shared" ca="1" si="564"/>
        <v>-7.1054273576010019E-14</v>
      </c>
      <c r="AZ1005" s="83">
        <f t="shared" ca="1" si="564"/>
        <v>-7.1054273576010019E-14</v>
      </c>
      <c r="BA1005" s="83">
        <f t="shared" ca="1" si="564"/>
        <v>-7.1054273576010019E-14</v>
      </c>
      <c r="BB1005" s="83">
        <f t="shared" ca="1" si="564"/>
        <v>-7.1054273576010019E-14</v>
      </c>
      <c r="BC1005" s="83">
        <f t="shared" ca="1" si="564"/>
        <v>-7.1054273576010019E-14</v>
      </c>
      <c r="BD1005" s="83">
        <f t="shared" ca="1" si="564"/>
        <v>-7.1054273576010019E-14</v>
      </c>
      <c r="BE1005" s="83">
        <f t="shared" ca="1" si="564"/>
        <v>-7.1054273576010019E-14</v>
      </c>
      <c r="BF1005" s="83">
        <f t="shared" ca="1" si="564"/>
        <v>-7.1054273576010019E-14</v>
      </c>
      <c r="BG1005" s="83">
        <f t="shared" ca="1" si="564"/>
        <v>-7.1054273576010019E-14</v>
      </c>
      <c r="BH1005" s="83">
        <f t="shared" ca="1" si="564"/>
        <v>-7.1054273576010019E-14</v>
      </c>
    </row>
    <row r="1006" spans="1:61" x14ac:dyDescent="0.25">
      <c r="A1006" s="200" t="s">
        <v>140</v>
      </c>
      <c r="B1006" s="200"/>
      <c r="C1006" s="147">
        <f>$C$98</f>
        <v>0.46</v>
      </c>
      <c r="D1006" s="190"/>
      <c r="G1006" s="83">
        <f t="shared" ref="G1006:BG1007" ca="1" si="565">G1005*$C1006</f>
        <v>2.9345802500120999</v>
      </c>
      <c r="H1006" s="83">
        <f t="shared" ca="1" si="565"/>
        <v>10.18689650760056</v>
      </c>
      <c r="I1006" s="83">
        <f t="shared" ca="1" si="565"/>
        <v>18.223116467817519</v>
      </c>
      <c r="J1006" s="83">
        <f t="shared" ca="1" si="565"/>
        <v>28.660274424106721</v>
      </c>
      <c r="K1006" s="83">
        <f t="shared" ca="1" si="565"/>
        <v>48.946838431403926</v>
      </c>
      <c r="L1006" s="83">
        <f t="shared" ca="1" si="565"/>
        <v>79.714778438701131</v>
      </c>
      <c r="M1006" s="83">
        <f t="shared" ca="1" si="565"/>
        <v>316.43897844599832</v>
      </c>
      <c r="N1006" s="83">
        <f t="shared" ca="1" si="565"/>
        <v>527.55727845329545</v>
      </c>
      <c r="O1006" s="83">
        <f t="shared" ca="1" si="565"/>
        <v>510.74557846059264</v>
      </c>
      <c r="P1006" s="83">
        <f t="shared" ca="1" si="565"/>
        <v>493.93387846788983</v>
      </c>
      <c r="Q1006" s="83">
        <f t="shared" ca="1" si="565"/>
        <v>477.12217847518701</v>
      </c>
      <c r="R1006" s="83">
        <f t="shared" ca="1" si="565"/>
        <v>460.31047848248426</v>
      </c>
      <c r="S1006" s="83">
        <f t="shared" ca="1" si="565"/>
        <v>443.49877848978144</v>
      </c>
      <c r="T1006" s="83">
        <f t="shared" ca="1" si="565"/>
        <v>426.68707849707869</v>
      </c>
      <c r="U1006" s="83">
        <f t="shared" ca="1" si="565"/>
        <v>409.87537850437587</v>
      </c>
      <c r="V1006" s="83">
        <f t="shared" ca="1" si="565"/>
        <v>393.06367851167312</v>
      </c>
      <c r="W1006" s="83">
        <f t="shared" ca="1" si="565"/>
        <v>376.2519785189703</v>
      </c>
      <c r="X1006" s="83">
        <f t="shared" ca="1" si="565"/>
        <v>359.44027852626755</v>
      </c>
      <c r="Y1006" s="83">
        <f t="shared" ca="1" si="565"/>
        <v>342.62857853356473</v>
      </c>
      <c r="Z1006" s="83">
        <f t="shared" ca="1" si="565"/>
        <v>325.81687854086198</v>
      </c>
      <c r="AA1006" s="83">
        <f t="shared" ca="1" si="565"/>
        <v>309.00517854815917</v>
      </c>
      <c r="AB1006" s="83">
        <f t="shared" ca="1" si="565"/>
        <v>292.19347855545647</v>
      </c>
      <c r="AC1006" s="83">
        <f t="shared" ca="1" si="565"/>
        <v>275.3817785627536</v>
      </c>
      <c r="AD1006" s="83">
        <f t="shared" ca="1" si="565"/>
        <v>258.5700785700509</v>
      </c>
      <c r="AE1006" s="83">
        <f t="shared" ca="1" si="565"/>
        <v>241.75837857734805</v>
      </c>
      <c r="AF1006" s="83">
        <f t="shared" ca="1" si="565"/>
        <v>224.94667858464527</v>
      </c>
      <c r="AG1006" s="83">
        <f t="shared" ca="1" si="565"/>
        <v>208.13497859194243</v>
      </c>
      <c r="AH1006" s="83">
        <f t="shared" ca="1" si="565"/>
        <v>191.32327859923964</v>
      </c>
      <c r="AI1006" s="83">
        <f t="shared" ca="1" si="565"/>
        <v>174.5115786065368</v>
      </c>
      <c r="AJ1006" s="83">
        <f t="shared" ca="1" si="565"/>
        <v>157.69987861383402</v>
      </c>
      <c r="AK1006" s="83">
        <f t="shared" ca="1" si="565"/>
        <v>140.8881786211312</v>
      </c>
      <c r="AL1006" s="83">
        <f t="shared" ca="1" si="565"/>
        <v>124.0764786284284</v>
      </c>
      <c r="AM1006" s="83">
        <f t="shared" ca="1" si="565"/>
        <v>107.26477863572559</v>
      </c>
      <c r="AN1006" s="83">
        <f t="shared" ca="1" si="565"/>
        <v>90.453078643022778</v>
      </c>
      <c r="AO1006" s="83">
        <f t="shared" ca="1" si="565"/>
        <v>73.641378650319965</v>
      </c>
      <c r="AP1006" s="83">
        <f t="shared" ca="1" si="565"/>
        <v>56.829678657617166</v>
      </c>
      <c r="AQ1006" s="83">
        <f t="shared" ca="1" si="565"/>
        <v>40.017978664914367</v>
      </c>
      <c r="AR1006" s="83">
        <f t="shared" ca="1" si="565"/>
        <v>23.206278672211564</v>
      </c>
      <c r="AS1006" s="83">
        <f t="shared" ca="1" si="565"/>
        <v>7.4002143379300644</v>
      </c>
      <c r="AT1006" s="83">
        <f t="shared" ca="1" si="565"/>
        <v>-3.2684965844964612E-14</v>
      </c>
      <c r="AU1006" s="83">
        <f t="shared" ca="1" si="565"/>
        <v>-3.2684965844964612E-14</v>
      </c>
      <c r="AV1006" s="83">
        <f t="shared" ca="1" si="565"/>
        <v>-3.2684965844964612E-14</v>
      </c>
      <c r="AW1006" s="83">
        <f t="shared" ca="1" si="565"/>
        <v>-3.2684965844964612E-14</v>
      </c>
      <c r="AX1006" s="83">
        <f t="shared" ca="1" si="565"/>
        <v>-3.2684965844964612E-14</v>
      </c>
      <c r="AY1006" s="83">
        <f t="shared" ca="1" si="565"/>
        <v>-3.2684965844964612E-14</v>
      </c>
      <c r="AZ1006" s="83">
        <f t="shared" ca="1" si="565"/>
        <v>-3.2684965844964612E-14</v>
      </c>
      <c r="BA1006" s="83">
        <f t="shared" ca="1" si="565"/>
        <v>-3.2684965844964612E-14</v>
      </c>
      <c r="BB1006" s="83">
        <f t="shared" ca="1" si="565"/>
        <v>-3.2684965844964612E-14</v>
      </c>
      <c r="BC1006" s="83">
        <f t="shared" ca="1" si="565"/>
        <v>-3.2684965844964612E-14</v>
      </c>
      <c r="BD1006" s="83">
        <f t="shared" ca="1" si="565"/>
        <v>-3.2684965844964612E-14</v>
      </c>
      <c r="BE1006" s="83">
        <f t="shared" ca="1" si="565"/>
        <v>-3.2684965844964612E-14</v>
      </c>
      <c r="BF1006" s="83">
        <f t="shared" ca="1" si="565"/>
        <v>-3.2684965844964612E-14</v>
      </c>
      <c r="BG1006" s="83">
        <f t="shared" ca="1" si="565"/>
        <v>-3.2684965844964612E-14</v>
      </c>
      <c r="BH1006" s="83">
        <f ca="1">BH1005*$C1006</f>
        <v>-3.2684965844964612E-14</v>
      </c>
    </row>
    <row r="1007" spans="1:61" x14ac:dyDescent="0.25">
      <c r="A1007" s="200" t="s">
        <v>141</v>
      </c>
      <c r="B1007" s="200"/>
      <c r="C1007" s="147">
        <f>$C$99</f>
        <v>0.115</v>
      </c>
      <c r="G1007" s="83">
        <f t="shared" ca="1" si="565"/>
        <v>0.33747672875139151</v>
      </c>
      <c r="H1007" s="83">
        <f t="shared" ca="1" si="565"/>
        <v>1.1714930983740643</v>
      </c>
      <c r="I1007" s="83">
        <f t="shared" ca="1" si="565"/>
        <v>2.095658393799015</v>
      </c>
      <c r="J1007" s="83">
        <f t="shared" ca="1" si="565"/>
        <v>3.2959315587722728</v>
      </c>
      <c r="K1007" s="83">
        <f t="shared" ca="1" si="565"/>
        <v>5.6288864196114519</v>
      </c>
      <c r="L1007" s="83">
        <f t="shared" ca="1" si="565"/>
        <v>9.1671995204506302</v>
      </c>
      <c r="M1007" s="83">
        <f t="shared" ca="1" si="565"/>
        <v>36.390482521289805</v>
      </c>
      <c r="N1007" s="83">
        <f t="shared" ca="1" si="565"/>
        <v>60.669087022128977</v>
      </c>
      <c r="O1007" s="83">
        <f t="shared" ca="1" si="565"/>
        <v>58.735741522968155</v>
      </c>
      <c r="P1007" s="83">
        <f t="shared" ca="1" si="565"/>
        <v>56.802396023807333</v>
      </c>
      <c r="Q1007" s="83">
        <f t="shared" ca="1" si="565"/>
        <v>54.869050524646511</v>
      </c>
      <c r="R1007" s="83">
        <f t="shared" ca="1" si="565"/>
        <v>52.935705025485689</v>
      </c>
      <c r="S1007" s="83">
        <f t="shared" ca="1" si="565"/>
        <v>51.002359526324867</v>
      </c>
      <c r="T1007" s="83">
        <f t="shared" ca="1" si="565"/>
        <v>49.069014027164052</v>
      </c>
      <c r="U1007" s="83">
        <f t="shared" ca="1" si="565"/>
        <v>47.135668528003229</v>
      </c>
      <c r="V1007" s="83">
        <f t="shared" ca="1" si="565"/>
        <v>45.202323028842407</v>
      </c>
      <c r="W1007" s="83">
        <f t="shared" ca="1" si="565"/>
        <v>43.268977529681585</v>
      </c>
      <c r="X1007" s="83">
        <f t="shared" ca="1" si="565"/>
        <v>41.33563203052077</v>
      </c>
      <c r="Y1007" s="83">
        <f t="shared" ca="1" si="565"/>
        <v>39.402286531359948</v>
      </c>
      <c r="Z1007" s="83">
        <f t="shared" ca="1" si="565"/>
        <v>37.468941032199126</v>
      </c>
      <c r="AA1007" s="83">
        <f t="shared" ca="1" si="565"/>
        <v>35.535595533038304</v>
      </c>
      <c r="AB1007" s="83">
        <f t="shared" ca="1" si="565"/>
        <v>33.602250033877496</v>
      </c>
      <c r="AC1007" s="83">
        <f t="shared" ca="1" si="565"/>
        <v>31.668904534716663</v>
      </c>
      <c r="AD1007" s="83">
        <f t="shared" ca="1" si="565"/>
        <v>29.735559035555855</v>
      </c>
      <c r="AE1007" s="83">
        <f t="shared" ca="1" si="565"/>
        <v>27.802213536395026</v>
      </c>
      <c r="AF1007" s="83">
        <f t="shared" ca="1" si="565"/>
        <v>25.868868037234208</v>
      </c>
      <c r="AG1007" s="83">
        <f t="shared" ca="1" si="565"/>
        <v>23.935522538073378</v>
      </c>
      <c r="AH1007" s="83">
        <f t="shared" ca="1" si="565"/>
        <v>22.00217703891256</v>
      </c>
      <c r="AI1007" s="83">
        <f t="shared" ca="1" si="565"/>
        <v>20.068831539751734</v>
      </c>
      <c r="AJ1007" s="83">
        <f t="shared" ca="1" si="565"/>
        <v>18.135486040590912</v>
      </c>
      <c r="AK1007" s="83">
        <f t="shared" ca="1" si="565"/>
        <v>16.20214054143009</v>
      </c>
      <c r="AL1007" s="83">
        <f t="shared" ca="1" si="565"/>
        <v>14.268795042269268</v>
      </c>
      <c r="AM1007" s="83">
        <f t="shared" ca="1" si="565"/>
        <v>12.335449543108444</v>
      </c>
      <c r="AN1007" s="83">
        <f t="shared" ca="1" si="565"/>
        <v>10.40210404394762</v>
      </c>
      <c r="AO1007" s="83">
        <f t="shared" ca="1" si="565"/>
        <v>8.4687585447867963</v>
      </c>
      <c r="AP1007" s="83">
        <f t="shared" ca="1" si="565"/>
        <v>6.5354130456259742</v>
      </c>
      <c r="AQ1007" s="83">
        <f t="shared" ca="1" si="565"/>
        <v>4.6020675464651521</v>
      </c>
      <c r="AR1007" s="83">
        <f t="shared" ca="1" si="565"/>
        <v>2.66872204730433</v>
      </c>
      <c r="AS1007" s="83">
        <f t="shared" ca="1" si="565"/>
        <v>0.8510246488619575</v>
      </c>
      <c r="AT1007" s="83">
        <f t="shared" ca="1" si="565"/>
        <v>-3.758771072170931E-15</v>
      </c>
      <c r="AU1007" s="83">
        <f t="shared" ca="1" si="565"/>
        <v>-3.758771072170931E-15</v>
      </c>
      <c r="AV1007" s="83">
        <f t="shared" ca="1" si="565"/>
        <v>-3.758771072170931E-15</v>
      </c>
      <c r="AW1007" s="83">
        <f t="shared" ca="1" si="565"/>
        <v>-3.758771072170931E-15</v>
      </c>
      <c r="AX1007" s="83">
        <f t="shared" ca="1" si="565"/>
        <v>-3.758771072170931E-15</v>
      </c>
      <c r="AY1007" s="83">
        <f t="shared" ca="1" si="565"/>
        <v>-3.758771072170931E-15</v>
      </c>
      <c r="AZ1007" s="83">
        <f t="shared" ca="1" si="565"/>
        <v>-3.758771072170931E-15</v>
      </c>
      <c r="BA1007" s="83">
        <f t="shared" ca="1" si="565"/>
        <v>-3.758771072170931E-15</v>
      </c>
      <c r="BB1007" s="83">
        <f t="shared" ca="1" si="565"/>
        <v>-3.758771072170931E-15</v>
      </c>
      <c r="BC1007" s="83">
        <f t="shared" ca="1" si="565"/>
        <v>-3.758771072170931E-15</v>
      </c>
      <c r="BD1007" s="83">
        <f t="shared" ca="1" si="565"/>
        <v>-3.758771072170931E-15</v>
      </c>
      <c r="BE1007" s="83">
        <f t="shared" ca="1" si="565"/>
        <v>-3.758771072170931E-15</v>
      </c>
      <c r="BF1007" s="83">
        <f t="shared" ca="1" si="565"/>
        <v>-3.758771072170931E-15</v>
      </c>
      <c r="BG1007" s="83">
        <f t="shared" ca="1" si="565"/>
        <v>-3.758771072170931E-15</v>
      </c>
      <c r="BH1007" s="83">
        <f ca="1">BH1006*$C1007</f>
        <v>-3.758771072170931E-15</v>
      </c>
    </row>
    <row r="1008" spans="1:61" x14ac:dyDescent="0.25">
      <c r="A1008" s="197"/>
      <c r="B1008" s="197"/>
    </row>
    <row r="1009" spans="1:61" x14ac:dyDescent="0.25">
      <c r="A1009" s="196" t="str">
        <f>A83</f>
        <v>Meters</v>
      </c>
      <c r="B1009" s="196"/>
    </row>
    <row r="1010" spans="1:61" x14ac:dyDescent="0.25">
      <c r="A1010" s="197" t="s">
        <v>132</v>
      </c>
      <c r="B1010" s="197"/>
      <c r="G1010" s="171">
        <f>G$96</f>
        <v>0.95</v>
      </c>
      <c r="H1010" s="171">
        <f t="shared" ref="H1010:M1010" si="566">H$96</f>
        <v>0.98</v>
      </c>
      <c r="I1010" s="171">
        <f t="shared" si="566"/>
        <v>0.96</v>
      </c>
      <c r="J1010" s="171">
        <f t="shared" si="566"/>
        <v>0.96</v>
      </c>
      <c r="K1010" s="171">
        <f t="shared" si="566"/>
        <v>0.96</v>
      </c>
      <c r="L1010" s="171">
        <f t="shared" si="566"/>
        <v>0.96</v>
      </c>
      <c r="M1010" s="171">
        <f t="shared" si="566"/>
        <v>0.96</v>
      </c>
      <c r="N1010" s="171"/>
    </row>
    <row r="1011" spans="1:61" x14ac:dyDescent="0.25">
      <c r="A1011" s="197" t="s">
        <v>109</v>
      </c>
      <c r="B1011" s="197"/>
      <c r="D1011" s="144">
        <f>SUM(G1011:N1011)</f>
        <v>130.15232307479999</v>
      </c>
      <c r="G1011" s="144">
        <f>G$83*G1010</f>
        <v>13.425238861</v>
      </c>
      <c r="H1011" s="144">
        <f t="shared" ref="H1011:N1011" si="567">H$83*H1010</f>
        <v>14.417904540199999</v>
      </c>
      <c r="I1011" s="144">
        <f t="shared" si="567"/>
        <v>9.1891796736</v>
      </c>
      <c r="J1011" s="144">
        <f t="shared" si="567"/>
        <v>19.2</v>
      </c>
      <c r="K1011" s="144">
        <f t="shared" si="567"/>
        <v>20.16</v>
      </c>
      <c r="L1011" s="144">
        <f t="shared" si="567"/>
        <v>24.96</v>
      </c>
      <c r="M1011" s="144">
        <f t="shared" si="567"/>
        <v>28.799999999999997</v>
      </c>
      <c r="N1011" s="144">
        <f t="shared" si="567"/>
        <v>0</v>
      </c>
    </row>
    <row r="1012" spans="1:61" x14ac:dyDescent="0.25">
      <c r="A1012" s="197" t="s">
        <v>110</v>
      </c>
      <c r="B1012" s="197"/>
      <c r="G1012" s="144">
        <f t="shared" ref="G1012:N1012" si="568">+F1012+G1011</f>
        <v>13.425238861</v>
      </c>
      <c r="H1012" s="144">
        <f t="shared" si="568"/>
        <v>27.843143401199999</v>
      </c>
      <c r="I1012" s="144">
        <f t="shared" si="568"/>
        <v>37.032323074799997</v>
      </c>
      <c r="J1012" s="144">
        <f t="shared" si="568"/>
        <v>56.232323074799993</v>
      </c>
      <c r="K1012" s="144">
        <f t="shared" si="568"/>
        <v>76.39232307479999</v>
      </c>
      <c r="L1012" s="144">
        <f t="shared" si="568"/>
        <v>101.35232307479998</v>
      </c>
      <c r="M1012" s="144">
        <f t="shared" si="568"/>
        <v>130.15232307479999</v>
      </c>
      <c r="N1012" s="144">
        <f t="shared" si="568"/>
        <v>130.15232307479999</v>
      </c>
    </row>
    <row r="1013" spans="1:61" x14ac:dyDescent="0.25">
      <c r="A1013" s="197"/>
      <c r="B1013" s="197"/>
    </row>
    <row r="1014" spans="1:61" x14ac:dyDescent="0.25">
      <c r="A1014" s="198" t="s">
        <v>111</v>
      </c>
      <c r="B1014" s="198"/>
      <c r="G1014" s="144">
        <f t="shared" ref="G1014:BH1014" si="569">F1017</f>
        <v>0</v>
      </c>
      <c r="H1014" s="144">
        <f t="shared" si="569"/>
        <v>13.022481695170001</v>
      </c>
      <c r="I1014" s="144">
        <f t="shared" si="569"/>
        <v>26.605091933333998</v>
      </c>
      <c r="J1014" s="144">
        <f t="shared" si="569"/>
        <v>34.683301914689999</v>
      </c>
      <c r="K1014" s="144">
        <f t="shared" si="569"/>
        <v>52.196332222445996</v>
      </c>
      <c r="L1014" s="144">
        <f t="shared" si="569"/>
        <v>70.064562530201997</v>
      </c>
      <c r="M1014" s="144">
        <f t="shared" si="569"/>
        <v>91.983992837957985</v>
      </c>
      <c r="N1014" s="144">
        <f t="shared" si="569"/>
        <v>116.87942314571399</v>
      </c>
      <c r="O1014" s="144">
        <f t="shared" si="569"/>
        <v>112.97485345346999</v>
      </c>
      <c r="P1014" s="144">
        <f t="shared" si="569"/>
        <v>109.07028376122599</v>
      </c>
      <c r="Q1014" s="144">
        <f t="shared" si="569"/>
        <v>105.165714068982</v>
      </c>
      <c r="R1014" s="144">
        <f t="shared" si="569"/>
        <v>101.261144376738</v>
      </c>
      <c r="S1014" s="144">
        <f t="shared" si="569"/>
        <v>97.356574684494007</v>
      </c>
      <c r="T1014" s="144">
        <f t="shared" si="569"/>
        <v>93.452004992250011</v>
      </c>
      <c r="U1014" s="144">
        <f t="shared" si="569"/>
        <v>89.547435300006015</v>
      </c>
      <c r="V1014" s="144">
        <f t="shared" si="569"/>
        <v>85.642865607762019</v>
      </c>
      <c r="W1014" s="144">
        <f t="shared" si="569"/>
        <v>81.738295915518023</v>
      </c>
      <c r="X1014" s="144">
        <f t="shared" si="569"/>
        <v>77.833726223274027</v>
      </c>
      <c r="Y1014" s="144">
        <f t="shared" si="569"/>
        <v>73.929156531030031</v>
      </c>
      <c r="Z1014" s="144">
        <f t="shared" si="569"/>
        <v>70.024586838786036</v>
      </c>
      <c r="AA1014" s="144">
        <f t="shared" si="569"/>
        <v>66.12001714654204</v>
      </c>
      <c r="AB1014" s="144">
        <f t="shared" si="569"/>
        <v>62.215447454298037</v>
      </c>
      <c r="AC1014" s="144">
        <f t="shared" si="569"/>
        <v>58.310877762054034</v>
      </c>
      <c r="AD1014" s="144">
        <f t="shared" si="569"/>
        <v>54.406308069810031</v>
      </c>
      <c r="AE1014" s="144">
        <f t="shared" si="569"/>
        <v>50.501738377566028</v>
      </c>
      <c r="AF1014" s="144">
        <f t="shared" si="569"/>
        <v>46.597168685322025</v>
      </c>
      <c r="AG1014" s="144">
        <f t="shared" si="569"/>
        <v>42.692598993078022</v>
      </c>
      <c r="AH1014" s="144">
        <f t="shared" si="569"/>
        <v>38.788029300834019</v>
      </c>
      <c r="AI1014" s="144">
        <f t="shared" si="569"/>
        <v>34.883459608590016</v>
      </c>
      <c r="AJ1014" s="144">
        <f t="shared" si="569"/>
        <v>30.978889916346017</v>
      </c>
      <c r="AK1014" s="144">
        <f t="shared" si="569"/>
        <v>27.074320224102017</v>
      </c>
      <c r="AL1014" s="144">
        <f t="shared" si="569"/>
        <v>23.169750531858018</v>
      </c>
      <c r="AM1014" s="144">
        <f t="shared" si="569"/>
        <v>19.265180839614018</v>
      </c>
      <c r="AN1014" s="144">
        <f t="shared" si="569"/>
        <v>15.360611147370019</v>
      </c>
      <c r="AO1014" s="144">
        <f t="shared" si="569"/>
        <v>11.456041455126019</v>
      </c>
      <c r="AP1014" s="144">
        <f t="shared" si="569"/>
        <v>7.55147176288202</v>
      </c>
      <c r="AQ1014" s="144">
        <f t="shared" si="569"/>
        <v>3.6469020706380202</v>
      </c>
      <c r="AR1014" s="144">
        <f t="shared" si="569"/>
        <v>-2.886579864025407E-14</v>
      </c>
      <c r="AS1014" s="144">
        <f t="shared" si="569"/>
        <v>-2.886579864025407E-14</v>
      </c>
      <c r="AT1014" s="144">
        <f t="shared" si="569"/>
        <v>-2.886579864025407E-14</v>
      </c>
      <c r="AU1014" s="144">
        <f t="shared" si="569"/>
        <v>-2.886579864025407E-14</v>
      </c>
      <c r="AV1014" s="144">
        <f t="shared" si="569"/>
        <v>-2.886579864025407E-14</v>
      </c>
      <c r="AW1014" s="144">
        <f t="shared" si="569"/>
        <v>-2.886579864025407E-14</v>
      </c>
      <c r="AX1014" s="144">
        <f t="shared" si="569"/>
        <v>-2.886579864025407E-14</v>
      </c>
      <c r="AY1014" s="144">
        <f t="shared" si="569"/>
        <v>-2.886579864025407E-14</v>
      </c>
      <c r="AZ1014" s="144">
        <f t="shared" si="569"/>
        <v>-2.886579864025407E-14</v>
      </c>
      <c r="BA1014" s="144">
        <f t="shared" si="569"/>
        <v>-2.886579864025407E-14</v>
      </c>
      <c r="BB1014" s="144">
        <f t="shared" si="569"/>
        <v>-2.886579864025407E-14</v>
      </c>
      <c r="BC1014" s="144">
        <f t="shared" si="569"/>
        <v>-2.886579864025407E-14</v>
      </c>
      <c r="BD1014" s="144">
        <f t="shared" si="569"/>
        <v>-2.886579864025407E-14</v>
      </c>
      <c r="BE1014" s="144">
        <f t="shared" si="569"/>
        <v>-2.886579864025407E-14</v>
      </c>
      <c r="BF1014" s="144">
        <f t="shared" si="569"/>
        <v>-2.886579864025407E-14</v>
      </c>
      <c r="BG1014" s="144">
        <f t="shared" si="569"/>
        <v>-2.886579864025407E-14</v>
      </c>
      <c r="BH1014" s="144">
        <f t="shared" si="569"/>
        <v>-2.886579864025407E-14</v>
      </c>
      <c r="BI1014" s="144"/>
    </row>
    <row r="1015" spans="1:61" x14ac:dyDescent="0.25">
      <c r="A1015" s="198" t="s">
        <v>112</v>
      </c>
      <c r="B1015" s="198"/>
      <c r="D1015" s="144">
        <f>SUM(G1015:N1015)</f>
        <v>130.15232307479999</v>
      </c>
      <c r="E1015" s="144"/>
      <c r="F1015" s="144"/>
      <c r="G1015" s="144">
        <f>G1011</f>
        <v>13.425238861</v>
      </c>
      <c r="H1015" s="144">
        <f>H1011</f>
        <v>14.417904540199999</v>
      </c>
      <c r="I1015" s="144">
        <f>I1011</f>
        <v>9.1891796736</v>
      </c>
      <c r="J1015" s="144">
        <f t="shared" ref="J1015:BH1015" si="570">J1011</f>
        <v>19.2</v>
      </c>
      <c r="K1015" s="144">
        <f t="shared" si="570"/>
        <v>20.16</v>
      </c>
      <c r="L1015" s="144">
        <f t="shared" si="570"/>
        <v>24.96</v>
      </c>
      <c r="M1015" s="144">
        <f t="shared" si="570"/>
        <v>28.799999999999997</v>
      </c>
      <c r="N1015" s="144">
        <f t="shared" si="570"/>
        <v>0</v>
      </c>
      <c r="O1015" s="144">
        <f t="shared" si="570"/>
        <v>0</v>
      </c>
      <c r="P1015" s="144">
        <f t="shared" si="570"/>
        <v>0</v>
      </c>
      <c r="Q1015" s="144">
        <f t="shared" si="570"/>
        <v>0</v>
      </c>
      <c r="R1015" s="144">
        <f t="shared" si="570"/>
        <v>0</v>
      </c>
      <c r="S1015" s="144">
        <f t="shared" si="570"/>
        <v>0</v>
      </c>
      <c r="T1015" s="144">
        <f t="shared" si="570"/>
        <v>0</v>
      </c>
      <c r="U1015" s="144">
        <f t="shared" si="570"/>
        <v>0</v>
      </c>
      <c r="V1015" s="144">
        <f t="shared" si="570"/>
        <v>0</v>
      </c>
      <c r="W1015" s="144">
        <f t="shared" si="570"/>
        <v>0</v>
      </c>
      <c r="X1015" s="144">
        <f t="shared" si="570"/>
        <v>0</v>
      </c>
      <c r="Y1015" s="144">
        <f t="shared" si="570"/>
        <v>0</v>
      </c>
      <c r="Z1015" s="144">
        <f t="shared" si="570"/>
        <v>0</v>
      </c>
      <c r="AA1015" s="144">
        <f t="shared" si="570"/>
        <v>0</v>
      </c>
      <c r="AB1015" s="144">
        <f t="shared" si="570"/>
        <v>0</v>
      </c>
      <c r="AC1015" s="144">
        <f t="shared" si="570"/>
        <v>0</v>
      </c>
      <c r="AD1015" s="144">
        <f t="shared" si="570"/>
        <v>0</v>
      </c>
      <c r="AE1015" s="144">
        <f t="shared" si="570"/>
        <v>0</v>
      </c>
      <c r="AF1015" s="144">
        <f t="shared" si="570"/>
        <v>0</v>
      </c>
      <c r="AG1015" s="144">
        <f t="shared" si="570"/>
        <v>0</v>
      </c>
      <c r="AH1015" s="144">
        <f t="shared" si="570"/>
        <v>0</v>
      </c>
      <c r="AI1015" s="144">
        <f t="shared" si="570"/>
        <v>0</v>
      </c>
      <c r="AJ1015" s="144">
        <f t="shared" si="570"/>
        <v>0</v>
      </c>
      <c r="AK1015" s="144">
        <f t="shared" si="570"/>
        <v>0</v>
      </c>
      <c r="AL1015" s="144">
        <f t="shared" si="570"/>
        <v>0</v>
      </c>
      <c r="AM1015" s="144">
        <f t="shared" si="570"/>
        <v>0</v>
      </c>
      <c r="AN1015" s="144">
        <f t="shared" si="570"/>
        <v>0</v>
      </c>
      <c r="AO1015" s="144">
        <f t="shared" si="570"/>
        <v>0</v>
      </c>
      <c r="AP1015" s="144">
        <f t="shared" si="570"/>
        <v>0</v>
      </c>
      <c r="AQ1015" s="144">
        <f t="shared" si="570"/>
        <v>0</v>
      </c>
      <c r="AR1015" s="144">
        <f t="shared" si="570"/>
        <v>0</v>
      </c>
      <c r="AS1015" s="144">
        <f t="shared" si="570"/>
        <v>0</v>
      </c>
      <c r="AT1015" s="144">
        <f t="shared" si="570"/>
        <v>0</v>
      </c>
      <c r="AU1015" s="144">
        <f t="shared" si="570"/>
        <v>0</v>
      </c>
      <c r="AV1015" s="144">
        <f t="shared" si="570"/>
        <v>0</v>
      </c>
      <c r="AW1015" s="144">
        <f t="shared" si="570"/>
        <v>0</v>
      </c>
      <c r="AX1015" s="144">
        <f t="shared" si="570"/>
        <v>0</v>
      </c>
      <c r="AY1015" s="144">
        <f t="shared" si="570"/>
        <v>0</v>
      </c>
      <c r="AZ1015" s="144">
        <f t="shared" si="570"/>
        <v>0</v>
      </c>
      <c r="BA1015" s="144">
        <f t="shared" si="570"/>
        <v>0</v>
      </c>
      <c r="BB1015" s="144">
        <f t="shared" si="570"/>
        <v>0</v>
      </c>
      <c r="BC1015" s="144">
        <f t="shared" si="570"/>
        <v>0</v>
      </c>
      <c r="BD1015" s="144">
        <f t="shared" si="570"/>
        <v>0</v>
      </c>
      <c r="BE1015" s="144">
        <f t="shared" si="570"/>
        <v>0</v>
      </c>
      <c r="BF1015" s="144">
        <f t="shared" si="570"/>
        <v>0</v>
      </c>
      <c r="BG1015" s="144">
        <f t="shared" si="570"/>
        <v>0</v>
      </c>
      <c r="BH1015" s="144">
        <f t="shared" si="570"/>
        <v>0</v>
      </c>
      <c r="BI1015" s="144"/>
    </row>
    <row r="1016" spans="1:61" x14ac:dyDescent="0.25">
      <c r="A1016" s="198" t="s">
        <v>113</v>
      </c>
      <c r="B1016" s="198"/>
      <c r="C1016" s="147">
        <f>C83</f>
        <v>0.03</v>
      </c>
      <c r="D1016" s="144">
        <f>SUM(G1016:BH1016)</f>
        <v>-130.15232307479999</v>
      </c>
      <c r="G1016" s="144">
        <f>MAX(-SUM($F1011:G1011)*$C1016,-SUM($F1011:G1011)-SUM($E1016:F1016))</f>
        <v>-0.40275716582999999</v>
      </c>
      <c r="H1016" s="144">
        <f>MAX(-SUM($F1011:H1011)*$C1016,-SUM($F1011:H1011)-SUM($E1016:G1016))</f>
        <v>-0.83529430203599997</v>
      </c>
      <c r="I1016" s="144">
        <f>MAX(-SUM($F1011:I1011)*$C1016,-SUM($F1011:I1011)-SUM($E1016:H1016))</f>
        <v>-1.1109696922439998</v>
      </c>
      <c r="J1016" s="144">
        <f>MAX(-SUM($F1011:J1011)*$C1016,-SUM($F1011:J1011)-SUM($E1016:I1016))</f>
        <v>-1.6869696922439996</v>
      </c>
      <c r="K1016" s="144">
        <f>MAX(-SUM($F1011:K1011)*$C1016,-SUM($F1011:K1011)-SUM($E1016:J1016))</f>
        <v>-2.2917696922439994</v>
      </c>
      <c r="L1016" s="144">
        <f>MAX(-SUM($F1011:L1011)*$C1016,-SUM($F1011:L1011)-SUM($E1016:K1016))</f>
        <v>-3.0405696922439995</v>
      </c>
      <c r="M1016" s="144">
        <f>MAX(-SUM($F1011:M1011)*$C1016,-SUM($F1011:M1011)-SUM($E1016:L1016))</f>
        <v>-3.9045696922439999</v>
      </c>
      <c r="N1016" s="144">
        <f>MAX(-SUM($F1011:N1011)*$C1016,-SUM($F1011:N1011)-SUM($E1016:M1016))</f>
        <v>-3.9045696922439999</v>
      </c>
      <c r="O1016" s="144">
        <f>MAX(-SUM($F1011:O1011)*$C1016,-SUM($F1011:O1011)-SUM($E1016:N1016))</f>
        <v>-3.9045696922439999</v>
      </c>
      <c r="P1016" s="144">
        <f>MAX(-SUM($F1011:P1011)*$C1016,-SUM($F1011:P1011)-SUM($E1016:O1016))</f>
        <v>-3.9045696922439999</v>
      </c>
      <c r="Q1016" s="144">
        <f>MAX(-SUM($F1011:Q1011)*$C1016,-SUM($F1011:Q1011)-SUM($E1016:P1016))</f>
        <v>-3.9045696922439999</v>
      </c>
      <c r="R1016" s="144">
        <f>MAX(-SUM($F1011:R1011)*$C1016,-SUM($F1011:R1011)-SUM($E1016:Q1016))</f>
        <v>-3.9045696922439999</v>
      </c>
      <c r="S1016" s="144">
        <f>MAX(-SUM($F1011:S1011)*$C1016,-SUM($F1011:S1011)-SUM($E1016:R1016))</f>
        <v>-3.9045696922439999</v>
      </c>
      <c r="T1016" s="144">
        <f>MAX(-SUM($F1011:T1011)*$C1016,-SUM($F1011:T1011)-SUM($E1016:S1016))</f>
        <v>-3.9045696922439999</v>
      </c>
      <c r="U1016" s="144">
        <f>MAX(-SUM($F1011:U1011)*$C1016,-SUM($F1011:U1011)-SUM($E1016:T1016))</f>
        <v>-3.9045696922439999</v>
      </c>
      <c r="V1016" s="144">
        <f>MAX(-SUM($F1011:V1011)*$C1016,-SUM($F1011:V1011)-SUM($E1016:U1016))</f>
        <v>-3.9045696922439999</v>
      </c>
      <c r="W1016" s="144">
        <f>MAX(-SUM($F1011:W1011)*$C1016,-SUM($F1011:W1011)-SUM($E1016:V1016))</f>
        <v>-3.9045696922439999</v>
      </c>
      <c r="X1016" s="144">
        <f>MAX(-SUM($F1011:X1011)*$C1016,-SUM($F1011:X1011)-SUM($E1016:W1016))</f>
        <v>-3.9045696922439999</v>
      </c>
      <c r="Y1016" s="144">
        <f>MAX(-SUM($F1011:Y1011)*$C1016,-SUM($F1011:Y1011)-SUM($E1016:X1016))</f>
        <v>-3.9045696922439999</v>
      </c>
      <c r="Z1016" s="144">
        <f>MAX(-SUM($F1011:Z1011)*$C1016,-SUM($F1011:Z1011)-SUM($E1016:Y1016))</f>
        <v>-3.9045696922439999</v>
      </c>
      <c r="AA1016" s="144">
        <f>MAX(-SUM($F1011:AA1011)*$C1016,-SUM($F1011:AA1011)-SUM($E1016:Z1016))</f>
        <v>-3.9045696922439999</v>
      </c>
      <c r="AB1016" s="144">
        <f>MAX(-SUM($F1011:AB1011)*$C1016,-SUM($F1011:AB1011)-SUM($E1016:AA1016))</f>
        <v>-3.9045696922439999</v>
      </c>
      <c r="AC1016" s="144">
        <f>MAX(-SUM($F1011:AC1011)*$C1016,-SUM($F1011:AC1011)-SUM($E1016:AB1016))</f>
        <v>-3.9045696922439999</v>
      </c>
      <c r="AD1016" s="144">
        <f>MAX(-SUM($F1011:AD1011)*$C1016,-SUM($F1011:AD1011)-SUM($E1016:AC1016))</f>
        <v>-3.9045696922439999</v>
      </c>
      <c r="AE1016" s="144">
        <f>MAX(-SUM($F1011:AE1011)*$C1016,-SUM($F1011:AE1011)-SUM($E1016:AD1016))</f>
        <v>-3.9045696922439999</v>
      </c>
      <c r="AF1016" s="144">
        <f>MAX(-SUM($F1011:AF1011)*$C1016,-SUM($F1011:AF1011)-SUM($E1016:AE1016))</f>
        <v>-3.9045696922439999</v>
      </c>
      <c r="AG1016" s="144">
        <f>MAX(-SUM($F1011:AG1011)*$C1016,-SUM($F1011:AG1011)-SUM($E1016:AF1016))</f>
        <v>-3.9045696922439999</v>
      </c>
      <c r="AH1016" s="144">
        <f>MAX(-SUM($F1011:AH1011)*$C1016,-SUM($F1011:AH1011)-SUM($E1016:AG1016))</f>
        <v>-3.9045696922439999</v>
      </c>
      <c r="AI1016" s="144">
        <f>MAX(-SUM($F1011:AI1011)*$C1016,-SUM($F1011:AI1011)-SUM($E1016:AH1016))</f>
        <v>-3.9045696922439999</v>
      </c>
      <c r="AJ1016" s="144">
        <f>MAX(-SUM($F1011:AJ1011)*$C1016,-SUM($F1011:AJ1011)-SUM($E1016:AI1016))</f>
        <v>-3.9045696922439999</v>
      </c>
      <c r="AK1016" s="144">
        <f>MAX(-SUM($F1011:AK1011)*$C1016,-SUM($F1011:AK1011)-SUM($E1016:AJ1016))</f>
        <v>-3.9045696922439999</v>
      </c>
      <c r="AL1016" s="144">
        <f>MAX(-SUM($F1011:AL1011)*$C1016,-SUM($F1011:AL1011)-SUM($E1016:AK1016))</f>
        <v>-3.9045696922439999</v>
      </c>
      <c r="AM1016" s="144">
        <f>MAX(-SUM($F1011:AM1011)*$C1016,-SUM($F1011:AM1011)-SUM($E1016:AL1016))</f>
        <v>-3.9045696922439999</v>
      </c>
      <c r="AN1016" s="144">
        <f>MAX(-SUM($F1011:AN1011)*$C1016,-SUM($F1011:AN1011)-SUM($E1016:AM1016))</f>
        <v>-3.9045696922439999</v>
      </c>
      <c r="AO1016" s="144">
        <f>MAX(-SUM($F1011:AO1011)*$C1016,-SUM($F1011:AO1011)-SUM($E1016:AN1016))</f>
        <v>-3.9045696922439999</v>
      </c>
      <c r="AP1016" s="144">
        <f>MAX(-SUM($F1011:AP1011)*$C1016,-SUM($F1011:AP1011)-SUM($E1016:AO1016))</f>
        <v>-3.9045696922439999</v>
      </c>
      <c r="AQ1016" s="144">
        <f>MAX(-SUM($F1011:AQ1011)*$C1016,-SUM($F1011:AQ1011)-SUM($E1016:AP1016))</f>
        <v>-3.6469020706380491</v>
      </c>
      <c r="AR1016" s="144">
        <f>MAX(-SUM($F1011:AR1011)*$C1016,-SUM($F1011:AR1011)-SUM($E1016:AQ1016))</f>
        <v>0</v>
      </c>
      <c r="AS1016" s="144">
        <f>MAX(-SUM($F1011:AS1011)*$C1016,-SUM($F1011:AS1011)-SUM($E1016:AR1016))</f>
        <v>0</v>
      </c>
      <c r="AT1016" s="144">
        <f>MAX(-SUM($F1011:AT1011)*$C1016,-SUM($F1011:AT1011)-SUM($E1016:AS1016))</f>
        <v>0</v>
      </c>
      <c r="AU1016" s="144">
        <f>MAX(-SUM($F1011:AU1011)*$C1016,-SUM($F1011:AU1011)-SUM($E1016:AT1016))</f>
        <v>0</v>
      </c>
      <c r="AV1016" s="144">
        <f>MAX(-SUM($F1011:AV1011)*$C1016,-SUM($F1011:AV1011)-SUM($E1016:AU1016))</f>
        <v>0</v>
      </c>
      <c r="AW1016" s="144">
        <f>MAX(-SUM($F1011:AW1011)*$C1016,-SUM($F1011:AW1011)-SUM($E1016:AV1016))</f>
        <v>0</v>
      </c>
      <c r="AX1016" s="144">
        <f>MAX(-SUM($F1011:AX1011)*$C1016,-SUM($F1011:AX1011)-SUM($E1016:AW1016))</f>
        <v>0</v>
      </c>
      <c r="AY1016" s="144">
        <f>MAX(-SUM($F1011:AY1011)*$C1016,-SUM($F1011:AY1011)-SUM($E1016:AX1016))</f>
        <v>0</v>
      </c>
      <c r="AZ1016" s="144">
        <f>MAX(-SUM($F1011:AZ1011)*$C1016,-SUM($F1011:AZ1011)-SUM($E1016:AY1016))</f>
        <v>0</v>
      </c>
      <c r="BA1016" s="144">
        <f>MAX(-SUM($F1011:BA1011)*$C1016,-SUM($F1011:BA1011)-SUM($E1016:AZ1016))</f>
        <v>0</v>
      </c>
      <c r="BB1016" s="144">
        <f>MAX(-SUM($F1011:BB1011)*$C1016,-SUM($F1011:BB1011)-SUM($E1016:BA1016))</f>
        <v>0</v>
      </c>
      <c r="BC1016" s="144">
        <f>MAX(-SUM($F1011:BC1011)*$C1016,-SUM($F1011:BC1011)-SUM($E1016:BB1016))</f>
        <v>0</v>
      </c>
      <c r="BD1016" s="144">
        <f>MAX(-SUM($F1011:BD1011)*$C1016,-SUM($F1011:BD1011)-SUM($E1016:BC1016))</f>
        <v>0</v>
      </c>
      <c r="BE1016" s="144">
        <f>MAX(-SUM($F1011:BE1011)*$C1016,-SUM($F1011:BE1011)-SUM($E1016:BD1016))</f>
        <v>0</v>
      </c>
      <c r="BF1016" s="144">
        <f>MAX(-SUM($F1011:BF1011)*$C1016,-SUM($F1011:BF1011)-SUM($E1016:BE1016))</f>
        <v>0</v>
      </c>
      <c r="BG1016" s="144">
        <f>MAX(-SUM($F1011:BG1011)*$C1016,-SUM($F1011:BG1011)-SUM($E1016:BF1016))</f>
        <v>0</v>
      </c>
      <c r="BH1016" s="144">
        <f>MAX(-SUM($F1011:BH1011)*$C1016,-SUM($F1011:BH1011)-SUM($E1016:BG1016))</f>
        <v>0</v>
      </c>
      <c r="BI1016" s="144"/>
    </row>
    <row r="1017" spans="1:61" x14ac:dyDescent="0.25">
      <c r="A1017" s="199" t="s">
        <v>114</v>
      </c>
      <c r="B1017" s="199"/>
      <c r="D1017" s="92">
        <f>SUM(D1014:D1016)</f>
        <v>0</v>
      </c>
      <c r="G1017" s="92">
        <f>SUM(G1014:G1016)</f>
        <v>13.022481695170001</v>
      </c>
      <c r="H1017" s="92">
        <f>SUM(H1014:H1016)</f>
        <v>26.605091933333998</v>
      </c>
      <c r="I1017" s="92">
        <f>SUM(I1014:I1016)</f>
        <v>34.683301914689999</v>
      </c>
      <c r="J1017" s="92">
        <f t="shared" ref="J1017:BH1017" si="571">SUM(J1014:J1016)</f>
        <v>52.196332222445996</v>
      </c>
      <c r="K1017" s="92">
        <f t="shared" si="571"/>
        <v>70.064562530201997</v>
      </c>
      <c r="L1017" s="92">
        <f t="shared" si="571"/>
        <v>91.983992837957985</v>
      </c>
      <c r="M1017" s="92">
        <f t="shared" si="571"/>
        <v>116.87942314571399</v>
      </c>
      <c r="N1017" s="92">
        <f t="shared" si="571"/>
        <v>112.97485345346999</v>
      </c>
      <c r="O1017" s="92">
        <f t="shared" si="571"/>
        <v>109.07028376122599</v>
      </c>
      <c r="P1017" s="92">
        <f t="shared" si="571"/>
        <v>105.165714068982</v>
      </c>
      <c r="Q1017" s="92">
        <f t="shared" si="571"/>
        <v>101.261144376738</v>
      </c>
      <c r="R1017" s="92">
        <f t="shared" si="571"/>
        <v>97.356574684494007</v>
      </c>
      <c r="S1017" s="92">
        <f t="shared" si="571"/>
        <v>93.452004992250011</v>
      </c>
      <c r="T1017" s="92">
        <f t="shared" si="571"/>
        <v>89.547435300006015</v>
      </c>
      <c r="U1017" s="92">
        <f t="shared" si="571"/>
        <v>85.642865607762019</v>
      </c>
      <c r="V1017" s="92">
        <f t="shared" si="571"/>
        <v>81.738295915518023</v>
      </c>
      <c r="W1017" s="92">
        <f t="shared" si="571"/>
        <v>77.833726223274027</v>
      </c>
      <c r="X1017" s="92">
        <f t="shared" si="571"/>
        <v>73.929156531030031</v>
      </c>
      <c r="Y1017" s="92">
        <f t="shared" si="571"/>
        <v>70.024586838786036</v>
      </c>
      <c r="Z1017" s="92">
        <f t="shared" si="571"/>
        <v>66.12001714654204</v>
      </c>
      <c r="AA1017" s="92">
        <f t="shared" si="571"/>
        <v>62.215447454298037</v>
      </c>
      <c r="AB1017" s="92">
        <f t="shared" si="571"/>
        <v>58.310877762054034</v>
      </c>
      <c r="AC1017" s="92">
        <f t="shared" si="571"/>
        <v>54.406308069810031</v>
      </c>
      <c r="AD1017" s="92">
        <f t="shared" si="571"/>
        <v>50.501738377566028</v>
      </c>
      <c r="AE1017" s="92">
        <f t="shared" si="571"/>
        <v>46.597168685322025</v>
      </c>
      <c r="AF1017" s="92">
        <f t="shared" si="571"/>
        <v>42.692598993078022</v>
      </c>
      <c r="AG1017" s="92">
        <f t="shared" si="571"/>
        <v>38.788029300834019</v>
      </c>
      <c r="AH1017" s="92">
        <f t="shared" si="571"/>
        <v>34.883459608590016</v>
      </c>
      <c r="AI1017" s="92">
        <f t="shared" si="571"/>
        <v>30.978889916346017</v>
      </c>
      <c r="AJ1017" s="92">
        <f t="shared" si="571"/>
        <v>27.074320224102017</v>
      </c>
      <c r="AK1017" s="92">
        <f t="shared" si="571"/>
        <v>23.169750531858018</v>
      </c>
      <c r="AL1017" s="92">
        <f t="shared" si="571"/>
        <v>19.265180839614018</v>
      </c>
      <c r="AM1017" s="92">
        <f t="shared" si="571"/>
        <v>15.360611147370019</v>
      </c>
      <c r="AN1017" s="92">
        <f t="shared" si="571"/>
        <v>11.456041455126019</v>
      </c>
      <c r="AO1017" s="92">
        <f t="shared" si="571"/>
        <v>7.55147176288202</v>
      </c>
      <c r="AP1017" s="92">
        <f t="shared" si="571"/>
        <v>3.6469020706380202</v>
      </c>
      <c r="AQ1017" s="92">
        <f t="shared" si="571"/>
        <v>-2.886579864025407E-14</v>
      </c>
      <c r="AR1017" s="92">
        <f t="shared" si="571"/>
        <v>-2.886579864025407E-14</v>
      </c>
      <c r="AS1017" s="92">
        <f t="shared" si="571"/>
        <v>-2.886579864025407E-14</v>
      </c>
      <c r="AT1017" s="92">
        <f t="shared" si="571"/>
        <v>-2.886579864025407E-14</v>
      </c>
      <c r="AU1017" s="92">
        <f t="shared" si="571"/>
        <v>-2.886579864025407E-14</v>
      </c>
      <c r="AV1017" s="92">
        <f t="shared" si="571"/>
        <v>-2.886579864025407E-14</v>
      </c>
      <c r="AW1017" s="92">
        <f t="shared" si="571"/>
        <v>-2.886579864025407E-14</v>
      </c>
      <c r="AX1017" s="92">
        <f t="shared" si="571"/>
        <v>-2.886579864025407E-14</v>
      </c>
      <c r="AY1017" s="92">
        <f t="shared" si="571"/>
        <v>-2.886579864025407E-14</v>
      </c>
      <c r="AZ1017" s="92">
        <f t="shared" si="571"/>
        <v>-2.886579864025407E-14</v>
      </c>
      <c r="BA1017" s="92">
        <f t="shared" si="571"/>
        <v>-2.886579864025407E-14</v>
      </c>
      <c r="BB1017" s="92">
        <f t="shared" si="571"/>
        <v>-2.886579864025407E-14</v>
      </c>
      <c r="BC1017" s="92">
        <f t="shared" si="571"/>
        <v>-2.886579864025407E-14</v>
      </c>
      <c r="BD1017" s="92">
        <f t="shared" si="571"/>
        <v>-2.886579864025407E-14</v>
      </c>
      <c r="BE1017" s="92">
        <f t="shared" si="571"/>
        <v>-2.886579864025407E-14</v>
      </c>
      <c r="BF1017" s="92">
        <f t="shared" si="571"/>
        <v>-2.886579864025407E-14</v>
      </c>
      <c r="BG1017" s="92">
        <f t="shared" si="571"/>
        <v>-2.886579864025407E-14</v>
      </c>
      <c r="BH1017" s="92">
        <f t="shared" si="571"/>
        <v>-2.886579864025407E-14</v>
      </c>
    </row>
    <row r="1018" spans="1:61" x14ac:dyDescent="0.25">
      <c r="A1018" s="197"/>
      <c r="B1018" s="197"/>
    </row>
    <row r="1019" spans="1:61" x14ac:dyDescent="0.25">
      <c r="A1019" s="197" t="s">
        <v>115</v>
      </c>
      <c r="B1019" s="197"/>
      <c r="G1019" s="83">
        <f>G1017</f>
        <v>13.022481695170001</v>
      </c>
      <c r="H1019" s="83">
        <f>H1017</f>
        <v>26.605091933333998</v>
      </c>
      <c r="I1019" s="83">
        <f>I1017</f>
        <v>34.683301914689999</v>
      </c>
      <c r="J1019" s="83">
        <f>J1017</f>
        <v>52.196332222445996</v>
      </c>
      <c r="K1019" s="83">
        <f t="shared" ref="K1019:BH1019" si="572">K1017</f>
        <v>70.064562530201997</v>
      </c>
      <c r="L1019" s="83">
        <f t="shared" si="572"/>
        <v>91.983992837957985</v>
      </c>
      <c r="M1019" s="83">
        <f t="shared" si="572"/>
        <v>116.87942314571399</v>
      </c>
      <c r="N1019" s="83">
        <f t="shared" si="572"/>
        <v>112.97485345346999</v>
      </c>
      <c r="O1019" s="83">
        <f t="shared" si="572"/>
        <v>109.07028376122599</v>
      </c>
      <c r="P1019" s="83">
        <f t="shared" si="572"/>
        <v>105.165714068982</v>
      </c>
      <c r="Q1019" s="83">
        <f t="shared" si="572"/>
        <v>101.261144376738</v>
      </c>
      <c r="R1019" s="83">
        <f t="shared" si="572"/>
        <v>97.356574684494007</v>
      </c>
      <c r="S1019" s="83">
        <f t="shared" si="572"/>
        <v>93.452004992250011</v>
      </c>
      <c r="T1019" s="83">
        <f t="shared" si="572"/>
        <v>89.547435300006015</v>
      </c>
      <c r="U1019" s="83">
        <f t="shared" si="572"/>
        <v>85.642865607762019</v>
      </c>
      <c r="V1019" s="83">
        <f t="shared" si="572"/>
        <v>81.738295915518023</v>
      </c>
      <c r="W1019" s="83">
        <f t="shared" si="572"/>
        <v>77.833726223274027</v>
      </c>
      <c r="X1019" s="83">
        <f t="shared" si="572"/>
        <v>73.929156531030031</v>
      </c>
      <c r="Y1019" s="83">
        <f t="shared" si="572"/>
        <v>70.024586838786036</v>
      </c>
      <c r="Z1019" s="83">
        <f t="shared" si="572"/>
        <v>66.12001714654204</v>
      </c>
      <c r="AA1019" s="83">
        <f t="shared" si="572"/>
        <v>62.215447454298037</v>
      </c>
      <c r="AB1019" s="83">
        <f t="shared" si="572"/>
        <v>58.310877762054034</v>
      </c>
      <c r="AC1019" s="83">
        <f t="shared" si="572"/>
        <v>54.406308069810031</v>
      </c>
      <c r="AD1019" s="83">
        <f t="shared" si="572"/>
        <v>50.501738377566028</v>
      </c>
      <c r="AE1019" s="83">
        <f t="shared" si="572"/>
        <v>46.597168685322025</v>
      </c>
      <c r="AF1019" s="83">
        <f t="shared" si="572"/>
        <v>42.692598993078022</v>
      </c>
      <c r="AG1019" s="83">
        <f t="shared" si="572"/>
        <v>38.788029300834019</v>
      </c>
      <c r="AH1019" s="83">
        <f t="shared" si="572"/>
        <v>34.883459608590016</v>
      </c>
      <c r="AI1019" s="83">
        <f t="shared" si="572"/>
        <v>30.978889916346017</v>
      </c>
      <c r="AJ1019" s="83">
        <f t="shared" si="572"/>
        <v>27.074320224102017</v>
      </c>
      <c r="AK1019" s="83">
        <f t="shared" si="572"/>
        <v>23.169750531858018</v>
      </c>
      <c r="AL1019" s="83">
        <f t="shared" si="572"/>
        <v>19.265180839614018</v>
      </c>
      <c r="AM1019" s="83">
        <f t="shared" si="572"/>
        <v>15.360611147370019</v>
      </c>
      <c r="AN1019" s="83">
        <f t="shared" si="572"/>
        <v>11.456041455126019</v>
      </c>
      <c r="AO1019" s="83">
        <f t="shared" si="572"/>
        <v>7.55147176288202</v>
      </c>
      <c r="AP1019" s="83">
        <f t="shared" si="572"/>
        <v>3.6469020706380202</v>
      </c>
      <c r="AQ1019" s="83">
        <f t="shared" si="572"/>
        <v>-2.886579864025407E-14</v>
      </c>
      <c r="AR1019" s="83">
        <f t="shared" si="572"/>
        <v>-2.886579864025407E-14</v>
      </c>
      <c r="AS1019" s="83">
        <f t="shared" si="572"/>
        <v>-2.886579864025407E-14</v>
      </c>
      <c r="AT1019" s="83">
        <f t="shared" si="572"/>
        <v>-2.886579864025407E-14</v>
      </c>
      <c r="AU1019" s="83">
        <f t="shared" si="572"/>
        <v>-2.886579864025407E-14</v>
      </c>
      <c r="AV1019" s="83">
        <f t="shared" si="572"/>
        <v>-2.886579864025407E-14</v>
      </c>
      <c r="AW1019" s="83">
        <f t="shared" si="572"/>
        <v>-2.886579864025407E-14</v>
      </c>
      <c r="AX1019" s="83">
        <f t="shared" si="572"/>
        <v>-2.886579864025407E-14</v>
      </c>
      <c r="AY1019" s="83">
        <f t="shared" si="572"/>
        <v>-2.886579864025407E-14</v>
      </c>
      <c r="AZ1019" s="83">
        <f t="shared" si="572"/>
        <v>-2.886579864025407E-14</v>
      </c>
      <c r="BA1019" s="83">
        <f t="shared" si="572"/>
        <v>-2.886579864025407E-14</v>
      </c>
      <c r="BB1019" s="83">
        <f t="shared" si="572"/>
        <v>-2.886579864025407E-14</v>
      </c>
      <c r="BC1019" s="83">
        <f t="shared" si="572"/>
        <v>-2.886579864025407E-14</v>
      </c>
      <c r="BD1019" s="83">
        <f t="shared" si="572"/>
        <v>-2.886579864025407E-14</v>
      </c>
      <c r="BE1019" s="83">
        <f t="shared" si="572"/>
        <v>-2.886579864025407E-14</v>
      </c>
      <c r="BF1019" s="83">
        <f t="shared" si="572"/>
        <v>-2.886579864025407E-14</v>
      </c>
      <c r="BG1019" s="83">
        <f t="shared" si="572"/>
        <v>-2.886579864025407E-14</v>
      </c>
      <c r="BH1019" s="83">
        <f t="shared" si="572"/>
        <v>-2.886579864025407E-14</v>
      </c>
    </row>
    <row r="1020" spans="1:61" ht="12" customHeight="1" x14ac:dyDescent="0.25">
      <c r="A1020" s="200" t="s">
        <v>133</v>
      </c>
      <c r="B1020" s="200"/>
      <c r="C1020" s="61">
        <f>$C$97</f>
        <v>2</v>
      </c>
      <c r="D1020" s="201"/>
      <c r="G1020" s="83">
        <f t="shared" ref="G1020:BH1020" ca="1" si="573">SUM(OFFSET(G1019,0,0,1,-MIN($C1020,G$91+1)))/$C1020</f>
        <v>6.5112408475850003</v>
      </c>
      <c r="H1020" s="83">
        <f t="shared" ca="1" si="573"/>
        <v>19.813786814251998</v>
      </c>
      <c r="I1020" s="83">
        <f t="shared" ca="1" si="573"/>
        <v>30.644196924012</v>
      </c>
      <c r="J1020" s="83">
        <f t="shared" ca="1" si="573"/>
        <v>43.439817068567997</v>
      </c>
      <c r="K1020" s="83">
        <f t="shared" ca="1" si="573"/>
        <v>61.130447376324</v>
      </c>
      <c r="L1020" s="83">
        <f t="shared" ca="1" si="573"/>
        <v>81.024277684079991</v>
      </c>
      <c r="M1020" s="83">
        <f t="shared" ca="1" si="573"/>
        <v>104.43170799183599</v>
      </c>
      <c r="N1020" s="83">
        <f t="shared" ca="1" si="573"/>
        <v>114.92713829959199</v>
      </c>
      <c r="O1020" s="83">
        <f t="shared" ca="1" si="573"/>
        <v>111.02256860734799</v>
      </c>
      <c r="P1020" s="83">
        <f t="shared" ca="1" si="573"/>
        <v>107.117998915104</v>
      </c>
      <c r="Q1020" s="83">
        <f t="shared" ca="1" si="573"/>
        <v>103.21342922286</v>
      </c>
      <c r="R1020" s="83">
        <f t="shared" ca="1" si="573"/>
        <v>99.308859530616004</v>
      </c>
      <c r="S1020" s="83">
        <f t="shared" ca="1" si="573"/>
        <v>95.404289838372009</v>
      </c>
      <c r="T1020" s="83">
        <f t="shared" ca="1" si="573"/>
        <v>91.499720146128013</v>
      </c>
      <c r="U1020" s="83">
        <f t="shared" ca="1" si="573"/>
        <v>87.595150453884017</v>
      </c>
      <c r="V1020" s="83">
        <f t="shared" ca="1" si="573"/>
        <v>83.690580761640021</v>
      </c>
      <c r="W1020" s="83">
        <f t="shared" ca="1" si="573"/>
        <v>79.786011069396025</v>
      </c>
      <c r="X1020" s="83">
        <f t="shared" ca="1" si="573"/>
        <v>75.881441377152029</v>
      </c>
      <c r="Y1020" s="83">
        <f t="shared" ca="1" si="573"/>
        <v>71.976871684908033</v>
      </c>
      <c r="Z1020" s="83">
        <f t="shared" ca="1" si="573"/>
        <v>68.072301992664038</v>
      </c>
      <c r="AA1020" s="83">
        <f t="shared" ca="1" si="573"/>
        <v>64.167732300420042</v>
      </c>
      <c r="AB1020" s="83">
        <f t="shared" ca="1" si="573"/>
        <v>60.263162608176032</v>
      </c>
      <c r="AC1020" s="83">
        <f t="shared" ca="1" si="573"/>
        <v>56.358592915932036</v>
      </c>
      <c r="AD1020" s="83">
        <f t="shared" ca="1" si="573"/>
        <v>52.454023223688026</v>
      </c>
      <c r="AE1020" s="83">
        <f t="shared" ca="1" si="573"/>
        <v>48.54945353144403</v>
      </c>
      <c r="AF1020" s="83">
        <f t="shared" ca="1" si="573"/>
        <v>44.64488383920002</v>
      </c>
      <c r="AG1020" s="83">
        <f t="shared" ca="1" si="573"/>
        <v>40.740314146956024</v>
      </c>
      <c r="AH1020" s="83">
        <f t="shared" ca="1" si="573"/>
        <v>36.835744454712014</v>
      </c>
      <c r="AI1020" s="83">
        <f t="shared" ca="1" si="573"/>
        <v>32.931174762468018</v>
      </c>
      <c r="AJ1020" s="83">
        <f t="shared" ca="1" si="573"/>
        <v>29.026605070224015</v>
      </c>
      <c r="AK1020" s="83">
        <f t="shared" ca="1" si="573"/>
        <v>25.122035377980019</v>
      </c>
      <c r="AL1020" s="83">
        <f t="shared" ca="1" si="573"/>
        <v>21.217465685736016</v>
      </c>
      <c r="AM1020" s="83">
        <f t="shared" ca="1" si="573"/>
        <v>17.31289599349202</v>
      </c>
      <c r="AN1020" s="83">
        <f t="shared" ca="1" si="573"/>
        <v>13.408326301248019</v>
      </c>
      <c r="AO1020" s="83">
        <f t="shared" ca="1" si="573"/>
        <v>9.5037566090040198</v>
      </c>
      <c r="AP1020" s="83">
        <f t="shared" ca="1" si="573"/>
        <v>5.5991869167600203</v>
      </c>
      <c r="AQ1020" s="83">
        <f t="shared" ca="1" si="573"/>
        <v>1.8234510353189957</v>
      </c>
      <c r="AR1020" s="83">
        <f t="shared" ca="1" si="573"/>
        <v>-2.886579864025407E-14</v>
      </c>
      <c r="AS1020" s="83">
        <f t="shared" ca="1" si="573"/>
        <v>-2.886579864025407E-14</v>
      </c>
      <c r="AT1020" s="83">
        <f t="shared" ca="1" si="573"/>
        <v>-2.886579864025407E-14</v>
      </c>
      <c r="AU1020" s="83">
        <f t="shared" ca="1" si="573"/>
        <v>-2.886579864025407E-14</v>
      </c>
      <c r="AV1020" s="83">
        <f t="shared" ca="1" si="573"/>
        <v>-2.886579864025407E-14</v>
      </c>
      <c r="AW1020" s="83">
        <f t="shared" ca="1" si="573"/>
        <v>-2.886579864025407E-14</v>
      </c>
      <c r="AX1020" s="83">
        <f t="shared" ca="1" si="573"/>
        <v>-2.886579864025407E-14</v>
      </c>
      <c r="AY1020" s="83">
        <f t="shared" ca="1" si="573"/>
        <v>-2.886579864025407E-14</v>
      </c>
      <c r="AZ1020" s="83">
        <f t="shared" ca="1" si="573"/>
        <v>-2.886579864025407E-14</v>
      </c>
      <c r="BA1020" s="83">
        <f t="shared" ca="1" si="573"/>
        <v>-2.886579864025407E-14</v>
      </c>
      <c r="BB1020" s="83">
        <f t="shared" ca="1" si="573"/>
        <v>-2.886579864025407E-14</v>
      </c>
      <c r="BC1020" s="83">
        <f t="shared" ca="1" si="573"/>
        <v>-2.886579864025407E-14</v>
      </c>
      <c r="BD1020" s="83">
        <f t="shared" ca="1" si="573"/>
        <v>-2.886579864025407E-14</v>
      </c>
      <c r="BE1020" s="83">
        <f t="shared" ca="1" si="573"/>
        <v>-2.886579864025407E-14</v>
      </c>
      <c r="BF1020" s="83">
        <f t="shared" ca="1" si="573"/>
        <v>-2.886579864025407E-14</v>
      </c>
      <c r="BG1020" s="83">
        <f t="shared" ca="1" si="573"/>
        <v>-2.886579864025407E-14</v>
      </c>
      <c r="BH1020" s="83">
        <f t="shared" ca="1" si="573"/>
        <v>-2.886579864025407E-14</v>
      </c>
    </row>
    <row r="1021" spans="1:61" x14ac:dyDescent="0.25">
      <c r="A1021" s="200" t="s">
        <v>140</v>
      </c>
      <c r="B1021" s="200"/>
      <c r="C1021" s="147">
        <f>$C$98</f>
        <v>0.46</v>
      </c>
      <c r="D1021" s="190"/>
      <c r="G1021" s="83">
        <f t="shared" ref="G1021:BG1022" ca="1" si="574">G1020*$C1021</f>
        <v>2.9951707898891002</v>
      </c>
      <c r="H1021" s="83">
        <f t="shared" ca="1" si="574"/>
        <v>9.1143419345559202</v>
      </c>
      <c r="I1021" s="83">
        <f t="shared" ca="1" si="574"/>
        <v>14.096330585045521</v>
      </c>
      <c r="J1021" s="83">
        <f t="shared" ca="1" si="574"/>
        <v>19.98231585154128</v>
      </c>
      <c r="K1021" s="83">
        <f t="shared" ca="1" si="574"/>
        <v>28.120005793109041</v>
      </c>
      <c r="L1021" s="83">
        <f t="shared" ca="1" si="574"/>
        <v>37.271167734676794</v>
      </c>
      <c r="M1021" s="83">
        <f t="shared" ca="1" si="574"/>
        <v>48.038585676244558</v>
      </c>
      <c r="N1021" s="83">
        <f t="shared" ca="1" si="574"/>
        <v>52.866483617812314</v>
      </c>
      <c r="O1021" s="83">
        <f t="shared" ca="1" si="574"/>
        <v>51.070381559380081</v>
      </c>
      <c r="P1021" s="83">
        <f t="shared" ca="1" si="574"/>
        <v>49.274279500947841</v>
      </c>
      <c r="Q1021" s="83">
        <f t="shared" ca="1" si="574"/>
        <v>47.478177442515602</v>
      </c>
      <c r="R1021" s="83">
        <f t="shared" ca="1" si="574"/>
        <v>45.682075384083362</v>
      </c>
      <c r="S1021" s="83">
        <f t="shared" ca="1" si="574"/>
        <v>43.885973325651129</v>
      </c>
      <c r="T1021" s="83">
        <f t="shared" ca="1" si="574"/>
        <v>42.089871267218889</v>
      </c>
      <c r="U1021" s="83">
        <f t="shared" ca="1" si="574"/>
        <v>40.293769208786649</v>
      </c>
      <c r="V1021" s="83">
        <f t="shared" ca="1" si="574"/>
        <v>38.49766715035441</v>
      </c>
      <c r="W1021" s="83">
        <f t="shared" ca="1" si="574"/>
        <v>36.70156509192217</v>
      </c>
      <c r="X1021" s="83">
        <f t="shared" ca="1" si="574"/>
        <v>34.905463033489937</v>
      </c>
      <c r="Y1021" s="83">
        <f t="shared" ca="1" si="574"/>
        <v>33.109360975057697</v>
      </c>
      <c r="Z1021" s="83">
        <f t="shared" ca="1" si="574"/>
        <v>31.313258916625458</v>
      </c>
      <c r="AA1021" s="83">
        <f t="shared" ca="1" si="574"/>
        <v>29.517156858193221</v>
      </c>
      <c r="AB1021" s="83">
        <f t="shared" ca="1" si="574"/>
        <v>27.721054799760974</v>
      </c>
      <c r="AC1021" s="83">
        <f t="shared" ca="1" si="574"/>
        <v>25.924952741328738</v>
      </c>
      <c r="AD1021" s="83">
        <f t="shared" ca="1" si="574"/>
        <v>24.128850682896491</v>
      </c>
      <c r="AE1021" s="83">
        <f t="shared" ca="1" si="574"/>
        <v>22.332748624464255</v>
      </c>
      <c r="AF1021" s="83">
        <f t="shared" ca="1" si="574"/>
        <v>20.536646566032012</v>
      </c>
      <c r="AG1021" s="83">
        <f t="shared" ca="1" si="574"/>
        <v>18.740544507599772</v>
      </c>
      <c r="AH1021" s="83">
        <f t="shared" ca="1" si="574"/>
        <v>16.944442449167529</v>
      </c>
      <c r="AI1021" s="83">
        <f t="shared" ca="1" si="574"/>
        <v>15.148340390735289</v>
      </c>
      <c r="AJ1021" s="83">
        <f t="shared" ca="1" si="574"/>
        <v>13.352238332303047</v>
      </c>
      <c r="AK1021" s="83">
        <f t="shared" ca="1" si="574"/>
        <v>11.556136273870809</v>
      </c>
      <c r="AL1021" s="83">
        <f t="shared" ca="1" si="574"/>
        <v>9.7600342154385675</v>
      </c>
      <c r="AM1021" s="83">
        <f t="shared" ca="1" si="574"/>
        <v>7.9639321570063295</v>
      </c>
      <c r="AN1021" s="83">
        <f t="shared" ca="1" si="574"/>
        <v>6.1678300985740888</v>
      </c>
      <c r="AO1021" s="83">
        <f t="shared" ca="1" si="574"/>
        <v>4.371728040141849</v>
      </c>
      <c r="AP1021" s="83">
        <f t="shared" ca="1" si="574"/>
        <v>2.5756259817096097</v>
      </c>
      <c r="AQ1021" s="83">
        <f t="shared" ca="1" si="574"/>
        <v>0.838787476246738</v>
      </c>
      <c r="AR1021" s="83">
        <f t="shared" ca="1" si="574"/>
        <v>-1.3278267374516873E-14</v>
      </c>
      <c r="AS1021" s="83">
        <f t="shared" ca="1" si="574"/>
        <v>-1.3278267374516873E-14</v>
      </c>
      <c r="AT1021" s="83">
        <f t="shared" ca="1" si="574"/>
        <v>-1.3278267374516873E-14</v>
      </c>
      <c r="AU1021" s="83">
        <f t="shared" ca="1" si="574"/>
        <v>-1.3278267374516873E-14</v>
      </c>
      <c r="AV1021" s="83">
        <f t="shared" ca="1" si="574"/>
        <v>-1.3278267374516873E-14</v>
      </c>
      <c r="AW1021" s="83">
        <f t="shared" ca="1" si="574"/>
        <v>-1.3278267374516873E-14</v>
      </c>
      <c r="AX1021" s="83">
        <f t="shared" ca="1" si="574"/>
        <v>-1.3278267374516873E-14</v>
      </c>
      <c r="AY1021" s="83">
        <f t="shared" ca="1" si="574"/>
        <v>-1.3278267374516873E-14</v>
      </c>
      <c r="AZ1021" s="83">
        <f t="shared" ca="1" si="574"/>
        <v>-1.3278267374516873E-14</v>
      </c>
      <c r="BA1021" s="83">
        <f t="shared" ca="1" si="574"/>
        <v>-1.3278267374516873E-14</v>
      </c>
      <c r="BB1021" s="83">
        <f t="shared" ca="1" si="574"/>
        <v>-1.3278267374516873E-14</v>
      </c>
      <c r="BC1021" s="83">
        <f t="shared" ca="1" si="574"/>
        <v>-1.3278267374516873E-14</v>
      </c>
      <c r="BD1021" s="83">
        <f t="shared" ca="1" si="574"/>
        <v>-1.3278267374516873E-14</v>
      </c>
      <c r="BE1021" s="83">
        <f t="shared" ca="1" si="574"/>
        <v>-1.3278267374516873E-14</v>
      </c>
      <c r="BF1021" s="83">
        <f t="shared" ca="1" si="574"/>
        <v>-1.3278267374516873E-14</v>
      </c>
      <c r="BG1021" s="83">
        <f t="shared" ca="1" si="574"/>
        <v>-1.3278267374516873E-14</v>
      </c>
      <c r="BH1021" s="83">
        <f ca="1">BH1020*$C1021</f>
        <v>-1.3278267374516873E-14</v>
      </c>
    </row>
    <row r="1022" spans="1:61" x14ac:dyDescent="0.25">
      <c r="A1022" s="200" t="s">
        <v>141</v>
      </c>
      <c r="B1022" s="200"/>
      <c r="C1022" s="147">
        <f>$C$99</f>
        <v>0.115</v>
      </c>
      <c r="G1022" s="83">
        <f t="shared" ca="1" si="574"/>
        <v>0.34444464083724652</v>
      </c>
      <c r="H1022" s="83">
        <f t="shared" ca="1" si="574"/>
        <v>1.0481493224739309</v>
      </c>
      <c r="I1022" s="83">
        <f t="shared" ca="1" si="574"/>
        <v>1.621078017280235</v>
      </c>
      <c r="J1022" s="83">
        <f t="shared" ca="1" si="574"/>
        <v>2.2979663229272473</v>
      </c>
      <c r="K1022" s="83">
        <f t="shared" ca="1" si="574"/>
        <v>3.2338006662075398</v>
      </c>
      <c r="L1022" s="83">
        <f t="shared" ca="1" si="574"/>
        <v>4.2861842894878315</v>
      </c>
      <c r="M1022" s="83">
        <f t="shared" ca="1" si="574"/>
        <v>5.5244373527681248</v>
      </c>
      <c r="N1022" s="83">
        <f t="shared" ca="1" si="574"/>
        <v>6.079645616048416</v>
      </c>
      <c r="O1022" s="83">
        <f t="shared" ca="1" si="574"/>
        <v>5.8730938793287093</v>
      </c>
      <c r="P1022" s="83">
        <f t="shared" ca="1" si="574"/>
        <v>5.6665421426090017</v>
      </c>
      <c r="Q1022" s="83">
        <f t="shared" ca="1" si="574"/>
        <v>5.4599904058892941</v>
      </c>
      <c r="R1022" s="83">
        <f t="shared" ca="1" si="574"/>
        <v>5.2534386691695865</v>
      </c>
      <c r="S1022" s="83">
        <f t="shared" ca="1" si="574"/>
        <v>5.0468869324498797</v>
      </c>
      <c r="T1022" s="83">
        <f t="shared" ca="1" si="574"/>
        <v>4.8403351957301721</v>
      </c>
      <c r="U1022" s="83">
        <f t="shared" ca="1" si="574"/>
        <v>4.6337834590104645</v>
      </c>
      <c r="V1022" s="83">
        <f t="shared" ca="1" si="574"/>
        <v>4.4272317222907569</v>
      </c>
      <c r="W1022" s="83">
        <f t="shared" ca="1" si="574"/>
        <v>4.2206799855710493</v>
      </c>
      <c r="X1022" s="83">
        <f t="shared" ca="1" si="574"/>
        <v>4.0141282488513426</v>
      </c>
      <c r="Y1022" s="83">
        <f t="shared" ca="1" si="574"/>
        <v>3.8075765121316354</v>
      </c>
      <c r="Z1022" s="83">
        <f t="shared" ca="1" si="574"/>
        <v>3.6010247754119278</v>
      </c>
      <c r="AA1022" s="83">
        <f t="shared" ca="1" si="574"/>
        <v>3.3944730386922206</v>
      </c>
      <c r="AB1022" s="83">
        <f t="shared" ca="1" si="574"/>
        <v>3.1879213019725121</v>
      </c>
      <c r="AC1022" s="83">
        <f t="shared" ca="1" si="574"/>
        <v>2.9813695652528049</v>
      </c>
      <c r="AD1022" s="83">
        <f t="shared" ca="1" si="574"/>
        <v>2.7748178285330964</v>
      </c>
      <c r="AE1022" s="83">
        <f t="shared" ca="1" si="574"/>
        <v>2.5682660918133893</v>
      </c>
      <c r="AF1022" s="83">
        <f t="shared" ca="1" si="574"/>
        <v>2.3617143550936817</v>
      </c>
      <c r="AG1022" s="83">
        <f t="shared" ca="1" si="574"/>
        <v>2.155162618373974</v>
      </c>
      <c r="AH1022" s="83">
        <f t="shared" ca="1" si="574"/>
        <v>1.9486108816542658</v>
      </c>
      <c r="AI1022" s="83">
        <f t="shared" ca="1" si="574"/>
        <v>1.7420591449345584</v>
      </c>
      <c r="AJ1022" s="83">
        <f t="shared" ca="1" si="574"/>
        <v>1.5355074082148505</v>
      </c>
      <c r="AK1022" s="83">
        <f t="shared" ca="1" si="574"/>
        <v>1.3289556714951432</v>
      </c>
      <c r="AL1022" s="83">
        <f t="shared" ca="1" si="574"/>
        <v>1.1224039347754353</v>
      </c>
      <c r="AM1022" s="83">
        <f t="shared" ca="1" si="574"/>
        <v>0.91585219805572793</v>
      </c>
      <c r="AN1022" s="83">
        <f t="shared" ca="1" si="574"/>
        <v>0.7093004613360202</v>
      </c>
      <c r="AO1022" s="83">
        <f t="shared" ca="1" si="574"/>
        <v>0.5027487246163127</v>
      </c>
      <c r="AP1022" s="83">
        <f t="shared" ca="1" si="574"/>
        <v>0.29619698789660515</v>
      </c>
      <c r="AQ1022" s="83">
        <f t="shared" ca="1" si="574"/>
        <v>9.6460559768374879E-2</v>
      </c>
      <c r="AR1022" s="83">
        <f t="shared" ca="1" si="574"/>
        <v>-1.5270007480694405E-15</v>
      </c>
      <c r="AS1022" s="83">
        <f t="shared" ca="1" si="574"/>
        <v>-1.5270007480694405E-15</v>
      </c>
      <c r="AT1022" s="83">
        <f t="shared" ca="1" si="574"/>
        <v>-1.5270007480694405E-15</v>
      </c>
      <c r="AU1022" s="83">
        <f t="shared" ca="1" si="574"/>
        <v>-1.5270007480694405E-15</v>
      </c>
      <c r="AV1022" s="83">
        <f t="shared" ca="1" si="574"/>
        <v>-1.5270007480694405E-15</v>
      </c>
      <c r="AW1022" s="83">
        <f t="shared" ca="1" si="574"/>
        <v>-1.5270007480694405E-15</v>
      </c>
      <c r="AX1022" s="83">
        <f t="shared" ca="1" si="574"/>
        <v>-1.5270007480694405E-15</v>
      </c>
      <c r="AY1022" s="83">
        <f t="shared" ca="1" si="574"/>
        <v>-1.5270007480694405E-15</v>
      </c>
      <c r="AZ1022" s="83">
        <f t="shared" ca="1" si="574"/>
        <v>-1.5270007480694405E-15</v>
      </c>
      <c r="BA1022" s="83">
        <f t="shared" ca="1" si="574"/>
        <v>-1.5270007480694405E-15</v>
      </c>
      <c r="BB1022" s="83">
        <f t="shared" ca="1" si="574"/>
        <v>-1.5270007480694405E-15</v>
      </c>
      <c r="BC1022" s="83">
        <f t="shared" ca="1" si="574"/>
        <v>-1.5270007480694405E-15</v>
      </c>
      <c r="BD1022" s="83">
        <f t="shared" ca="1" si="574"/>
        <v>-1.5270007480694405E-15</v>
      </c>
      <c r="BE1022" s="83">
        <f t="shared" ca="1" si="574"/>
        <v>-1.5270007480694405E-15</v>
      </c>
      <c r="BF1022" s="83">
        <f t="shared" ca="1" si="574"/>
        <v>-1.5270007480694405E-15</v>
      </c>
      <c r="BG1022" s="83">
        <f t="shared" ca="1" si="574"/>
        <v>-1.5270007480694405E-15</v>
      </c>
      <c r="BH1022" s="83">
        <f ca="1">BH1021*$C1022</f>
        <v>-1.5270007480694405E-15</v>
      </c>
    </row>
    <row r="1024" spans="1:61" x14ac:dyDescent="0.25">
      <c r="A1024" s="196" t="str">
        <f>A84</f>
        <v>Net Other</v>
      </c>
      <c r="B1024" s="196"/>
    </row>
    <row r="1025" spans="1:61" x14ac:dyDescent="0.25">
      <c r="A1025" s="197" t="s">
        <v>132</v>
      </c>
      <c r="B1025" s="197"/>
      <c r="G1025" s="171">
        <f>G$96</f>
        <v>0.95</v>
      </c>
      <c r="H1025" s="171">
        <f t="shared" ref="H1025:M1025" si="575">H$96</f>
        <v>0.98</v>
      </c>
      <c r="I1025" s="171">
        <f t="shared" si="575"/>
        <v>0.96</v>
      </c>
      <c r="J1025" s="171">
        <f t="shared" si="575"/>
        <v>0.96</v>
      </c>
      <c r="K1025" s="171">
        <f t="shared" si="575"/>
        <v>0.96</v>
      </c>
      <c r="L1025" s="171">
        <f t="shared" si="575"/>
        <v>0.96</v>
      </c>
      <c r="M1025" s="171">
        <f t="shared" si="575"/>
        <v>0.96</v>
      </c>
      <c r="N1025" s="171"/>
    </row>
    <row r="1026" spans="1:61" x14ac:dyDescent="0.25">
      <c r="A1026" s="197" t="s">
        <v>109</v>
      </c>
      <c r="B1026" s="197"/>
      <c r="D1026" s="144">
        <f>SUM(G1026:N1026)</f>
        <v>-72.786954565400222</v>
      </c>
      <c r="G1026" s="144">
        <f>G$84*G1025</f>
        <v>-38.039932983999854</v>
      </c>
      <c r="H1026" s="144">
        <f t="shared" ref="H1026:N1026" si="576">H$84*H1025</f>
        <v>-3.3708307653999245</v>
      </c>
      <c r="I1026" s="144">
        <f t="shared" si="576"/>
        <v>-16.016190816000456</v>
      </c>
      <c r="J1026" s="144">
        <f t="shared" si="576"/>
        <v>-9.6</v>
      </c>
      <c r="K1026" s="144">
        <f t="shared" si="576"/>
        <v>1.92</v>
      </c>
      <c r="L1026" s="144">
        <f t="shared" si="576"/>
        <v>3.84</v>
      </c>
      <c r="M1026" s="144">
        <f t="shared" si="576"/>
        <v>-11.52</v>
      </c>
      <c r="N1026" s="144">
        <f t="shared" si="576"/>
        <v>0</v>
      </c>
    </row>
    <row r="1027" spans="1:61" x14ac:dyDescent="0.25">
      <c r="A1027" s="197" t="s">
        <v>110</v>
      </c>
      <c r="B1027" s="197"/>
      <c r="G1027" s="144">
        <f t="shared" ref="G1027:N1027" si="577">+F1027+G1026</f>
        <v>-38.039932983999854</v>
      </c>
      <c r="H1027" s="144">
        <f t="shared" si="577"/>
        <v>-41.410763749399777</v>
      </c>
      <c r="I1027" s="144">
        <f t="shared" si="577"/>
        <v>-57.426954565400237</v>
      </c>
      <c r="J1027" s="144">
        <f t="shared" si="577"/>
        <v>-67.026954565400231</v>
      </c>
      <c r="K1027" s="144">
        <f t="shared" si="577"/>
        <v>-65.10695456540023</v>
      </c>
      <c r="L1027" s="144">
        <f t="shared" si="577"/>
        <v>-61.266954565400226</v>
      </c>
      <c r="M1027" s="144">
        <f t="shared" si="577"/>
        <v>-72.786954565400222</v>
      </c>
      <c r="N1027" s="144">
        <f t="shared" si="577"/>
        <v>-72.786954565400222</v>
      </c>
    </row>
    <row r="1028" spans="1:61" x14ac:dyDescent="0.25">
      <c r="A1028" s="197"/>
      <c r="B1028" s="197"/>
    </row>
    <row r="1029" spans="1:61" x14ac:dyDescent="0.25">
      <c r="A1029" s="198" t="s">
        <v>111</v>
      </c>
      <c r="B1029" s="198"/>
      <c r="G1029" s="144">
        <f t="shared" ref="G1029:BH1029" si="578">F1032</f>
        <v>0</v>
      </c>
      <c r="H1029" s="144">
        <f t="shared" si="578"/>
        <v>-36.898734994479859</v>
      </c>
      <c r="I1029" s="144">
        <f t="shared" si="578"/>
        <v>-39.027242847397787</v>
      </c>
      <c r="J1029" s="144">
        <f t="shared" si="578"/>
        <v>-53.32062502643624</v>
      </c>
      <c r="K1029" s="144">
        <f t="shared" si="578"/>
        <v>-60.909816389474237</v>
      </c>
      <c r="L1029" s="144">
        <f t="shared" si="578"/>
        <v>-57.036607752512225</v>
      </c>
      <c r="M1029" s="144">
        <f t="shared" si="578"/>
        <v>-51.358599115550213</v>
      </c>
      <c r="N1029" s="144">
        <f t="shared" si="578"/>
        <v>-60.69499047858821</v>
      </c>
      <c r="O1029" s="144">
        <f t="shared" si="578"/>
        <v>-58.511381841626203</v>
      </c>
      <c r="P1029" s="144">
        <f t="shared" si="578"/>
        <v>-56.327773204664197</v>
      </c>
      <c r="Q1029" s="144">
        <f t="shared" si="578"/>
        <v>-54.144164567702191</v>
      </c>
      <c r="R1029" s="144">
        <f t="shared" si="578"/>
        <v>-51.960555930740185</v>
      </c>
      <c r="S1029" s="144">
        <f t="shared" si="578"/>
        <v>-49.776947293778179</v>
      </c>
      <c r="T1029" s="144">
        <f t="shared" si="578"/>
        <v>-47.593338656816172</v>
      </c>
      <c r="U1029" s="144">
        <f t="shared" si="578"/>
        <v>-45.409730019854166</v>
      </c>
      <c r="V1029" s="144">
        <f t="shared" si="578"/>
        <v>-43.22612138289216</v>
      </c>
      <c r="W1029" s="144">
        <f t="shared" si="578"/>
        <v>-41.042512745930154</v>
      </c>
      <c r="X1029" s="144">
        <f t="shared" si="578"/>
        <v>-38.858904108968147</v>
      </c>
      <c r="Y1029" s="144">
        <f t="shared" si="578"/>
        <v>-36.675295472006141</v>
      </c>
      <c r="Z1029" s="144">
        <f t="shared" si="578"/>
        <v>-34.491686835044135</v>
      </c>
      <c r="AA1029" s="144">
        <f t="shared" si="578"/>
        <v>-32.308078198082129</v>
      </c>
      <c r="AB1029" s="144">
        <f t="shared" si="578"/>
        <v>-30.124469561120122</v>
      </c>
      <c r="AC1029" s="144">
        <f t="shared" si="578"/>
        <v>-27.940860924158116</v>
      </c>
      <c r="AD1029" s="144">
        <f t="shared" si="578"/>
        <v>-25.75725228719611</v>
      </c>
      <c r="AE1029" s="144">
        <f t="shared" si="578"/>
        <v>-23.573643650234104</v>
      </c>
      <c r="AF1029" s="144">
        <f t="shared" si="578"/>
        <v>-21.390035013272097</v>
      </c>
      <c r="AG1029" s="144">
        <f t="shared" si="578"/>
        <v>-19.206426376310091</v>
      </c>
      <c r="AH1029" s="144">
        <f t="shared" si="578"/>
        <v>-17.022817739348085</v>
      </c>
      <c r="AI1029" s="144">
        <f t="shared" si="578"/>
        <v>-14.839209102386079</v>
      </c>
      <c r="AJ1029" s="144">
        <f t="shared" si="578"/>
        <v>-12.655600465424072</v>
      </c>
      <c r="AK1029" s="144">
        <f t="shared" si="578"/>
        <v>-10.471991828462066</v>
      </c>
      <c r="AL1029" s="144">
        <f t="shared" si="578"/>
        <v>-8.2883831915000599</v>
      </c>
      <c r="AM1029" s="144">
        <f t="shared" si="578"/>
        <v>-6.1047745545380536</v>
      </c>
      <c r="AN1029" s="144">
        <f t="shared" si="578"/>
        <v>-3.9211659175760469</v>
      </c>
      <c r="AO1029" s="144">
        <f t="shared" si="578"/>
        <v>-1.7375572806140402</v>
      </c>
      <c r="AP1029" s="144">
        <f t="shared" si="578"/>
        <v>-1.3322676295501878E-14</v>
      </c>
      <c r="AQ1029" s="144">
        <f t="shared" si="578"/>
        <v>-1.3322676295501878E-14</v>
      </c>
      <c r="AR1029" s="144">
        <f t="shared" si="578"/>
        <v>-1.3322676295501878E-14</v>
      </c>
      <c r="AS1029" s="144">
        <f t="shared" si="578"/>
        <v>-1.3322676295501878E-14</v>
      </c>
      <c r="AT1029" s="144">
        <f t="shared" si="578"/>
        <v>-1.3322676295501878E-14</v>
      </c>
      <c r="AU1029" s="144">
        <f t="shared" si="578"/>
        <v>-1.3322676295501878E-14</v>
      </c>
      <c r="AV1029" s="144">
        <f t="shared" si="578"/>
        <v>-1.3322676295501878E-14</v>
      </c>
      <c r="AW1029" s="144">
        <f t="shared" si="578"/>
        <v>-1.3322676295501878E-14</v>
      </c>
      <c r="AX1029" s="144">
        <f t="shared" si="578"/>
        <v>-1.3322676295501878E-14</v>
      </c>
      <c r="AY1029" s="144">
        <f t="shared" si="578"/>
        <v>-1.3322676295501878E-14</v>
      </c>
      <c r="AZ1029" s="144">
        <f t="shared" si="578"/>
        <v>-1.3322676295501878E-14</v>
      </c>
      <c r="BA1029" s="144">
        <f t="shared" si="578"/>
        <v>-1.3322676295501878E-14</v>
      </c>
      <c r="BB1029" s="144">
        <f t="shared" si="578"/>
        <v>-1.3322676295501878E-14</v>
      </c>
      <c r="BC1029" s="144">
        <f t="shared" si="578"/>
        <v>-1.3322676295501878E-14</v>
      </c>
      <c r="BD1029" s="144">
        <f t="shared" si="578"/>
        <v>-1.3322676295501878E-14</v>
      </c>
      <c r="BE1029" s="144">
        <f t="shared" si="578"/>
        <v>-1.3322676295501878E-14</v>
      </c>
      <c r="BF1029" s="144">
        <f t="shared" si="578"/>
        <v>-1.3322676295501878E-14</v>
      </c>
      <c r="BG1029" s="144">
        <f t="shared" si="578"/>
        <v>-1.3322676295501878E-14</v>
      </c>
      <c r="BH1029" s="144">
        <f t="shared" si="578"/>
        <v>-1.3322676295501878E-14</v>
      </c>
      <c r="BI1029" s="144"/>
    </row>
    <row r="1030" spans="1:61" x14ac:dyDescent="0.25">
      <c r="A1030" s="198" t="s">
        <v>112</v>
      </c>
      <c r="B1030" s="198"/>
      <c r="D1030" s="144">
        <f>SUM(G1030:N1030)</f>
        <v>-72.786954565400222</v>
      </c>
      <c r="E1030" s="144"/>
      <c r="F1030" s="144"/>
      <c r="G1030" s="144">
        <f>G1026</f>
        <v>-38.039932983999854</v>
      </c>
      <c r="H1030" s="144">
        <f>H1026</f>
        <v>-3.3708307653999245</v>
      </c>
      <c r="I1030" s="144">
        <f>I1026</f>
        <v>-16.016190816000456</v>
      </c>
      <c r="J1030" s="144">
        <f t="shared" ref="J1030:BH1030" si="579">J1026</f>
        <v>-9.6</v>
      </c>
      <c r="K1030" s="144">
        <f t="shared" si="579"/>
        <v>1.92</v>
      </c>
      <c r="L1030" s="144">
        <f t="shared" si="579"/>
        <v>3.84</v>
      </c>
      <c r="M1030" s="144">
        <f t="shared" si="579"/>
        <v>-11.52</v>
      </c>
      <c r="N1030" s="144">
        <f t="shared" si="579"/>
        <v>0</v>
      </c>
      <c r="O1030" s="144">
        <f t="shared" si="579"/>
        <v>0</v>
      </c>
      <c r="P1030" s="144">
        <f t="shared" si="579"/>
        <v>0</v>
      </c>
      <c r="Q1030" s="144">
        <f t="shared" si="579"/>
        <v>0</v>
      </c>
      <c r="R1030" s="144">
        <f t="shared" si="579"/>
        <v>0</v>
      </c>
      <c r="S1030" s="144">
        <f t="shared" si="579"/>
        <v>0</v>
      </c>
      <c r="T1030" s="144">
        <f t="shared" si="579"/>
        <v>0</v>
      </c>
      <c r="U1030" s="144">
        <f t="shared" si="579"/>
        <v>0</v>
      </c>
      <c r="V1030" s="144">
        <f t="shared" si="579"/>
        <v>0</v>
      </c>
      <c r="W1030" s="144">
        <f t="shared" si="579"/>
        <v>0</v>
      </c>
      <c r="X1030" s="144">
        <f t="shared" si="579"/>
        <v>0</v>
      </c>
      <c r="Y1030" s="144">
        <f t="shared" si="579"/>
        <v>0</v>
      </c>
      <c r="Z1030" s="144">
        <f t="shared" si="579"/>
        <v>0</v>
      </c>
      <c r="AA1030" s="144">
        <f t="shared" si="579"/>
        <v>0</v>
      </c>
      <c r="AB1030" s="144">
        <f t="shared" si="579"/>
        <v>0</v>
      </c>
      <c r="AC1030" s="144">
        <f t="shared" si="579"/>
        <v>0</v>
      </c>
      <c r="AD1030" s="144">
        <f t="shared" si="579"/>
        <v>0</v>
      </c>
      <c r="AE1030" s="144">
        <f t="shared" si="579"/>
        <v>0</v>
      </c>
      <c r="AF1030" s="144">
        <f t="shared" si="579"/>
        <v>0</v>
      </c>
      <c r="AG1030" s="144">
        <f t="shared" si="579"/>
        <v>0</v>
      </c>
      <c r="AH1030" s="144">
        <f t="shared" si="579"/>
        <v>0</v>
      </c>
      <c r="AI1030" s="144">
        <f t="shared" si="579"/>
        <v>0</v>
      </c>
      <c r="AJ1030" s="144">
        <f t="shared" si="579"/>
        <v>0</v>
      </c>
      <c r="AK1030" s="144">
        <f t="shared" si="579"/>
        <v>0</v>
      </c>
      <c r="AL1030" s="144">
        <f t="shared" si="579"/>
        <v>0</v>
      </c>
      <c r="AM1030" s="144">
        <f t="shared" si="579"/>
        <v>0</v>
      </c>
      <c r="AN1030" s="144">
        <f t="shared" si="579"/>
        <v>0</v>
      </c>
      <c r="AO1030" s="144">
        <f t="shared" si="579"/>
        <v>0</v>
      </c>
      <c r="AP1030" s="144">
        <f t="shared" si="579"/>
        <v>0</v>
      </c>
      <c r="AQ1030" s="144">
        <f t="shared" si="579"/>
        <v>0</v>
      </c>
      <c r="AR1030" s="144">
        <f t="shared" si="579"/>
        <v>0</v>
      </c>
      <c r="AS1030" s="144">
        <f t="shared" si="579"/>
        <v>0</v>
      </c>
      <c r="AT1030" s="144">
        <f t="shared" si="579"/>
        <v>0</v>
      </c>
      <c r="AU1030" s="144">
        <f t="shared" si="579"/>
        <v>0</v>
      </c>
      <c r="AV1030" s="144">
        <f t="shared" si="579"/>
        <v>0</v>
      </c>
      <c r="AW1030" s="144">
        <f t="shared" si="579"/>
        <v>0</v>
      </c>
      <c r="AX1030" s="144">
        <f t="shared" si="579"/>
        <v>0</v>
      </c>
      <c r="AY1030" s="144">
        <f t="shared" si="579"/>
        <v>0</v>
      </c>
      <c r="AZ1030" s="144">
        <f t="shared" si="579"/>
        <v>0</v>
      </c>
      <c r="BA1030" s="144">
        <f t="shared" si="579"/>
        <v>0</v>
      </c>
      <c r="BB1030" s="144">
        <f t="shared" si="579"/>
        <v>0</v>
      </c>
      <c r="BC1030" s="144">
        <f t="shared" si="579"/>
        <v>0</v>
      </c>
      <c r="BD1030" s="144">
        <f t="shared" si="579"/>
        <v>0</v>
      </c>
      <c r="BE1030" s="144">
        <f t="shared" si="579"/>
        <v>0</v>
      </c>
      <c r="BF1030" s="144">
        <f t="shared" si="579"/>
        <v>0</v>
      </c>
      <c r="BG1030" s="144">
        <f t="shared" si="579"/>
        <v>0</v>
      </c>
      <c r="BH1030" s="144">
        <f t="shared" si="579"/>
        <v>0</v>
      </c>
      <c r="BI1030" s="144"/>
    </row>
    <row r="1031" spans="1:61" x14ac:dyDescent="0.25">
      <c r="A1031" s="198" t="s">
        <v>113</v>
      </c>
      <c r="B1031" s="198"/>
      <c r="C1031" s="147">
        <f>C84</f>
        <v>0.03</v>
      </c>
      <c r="D1031" s="144">
        <f>SUM(G1031:BH1031)</f>
        <v>72.786954565400222</v>
      </c>
      <c r="G1031" s="202">
        <f>MIN(-SUM($F1026:G1026)*$C1031,-SUM($F1026:G1026)-SUM($E1031:F1031))</f>
        <v>1.1411979895199955</v>
      </c>
      <c r="H1031" s="202">
        <f>MIN(-SUM($F1026:H1026)*$C1031,-SUM($F1026:H1026)-SUM($E1031:G1031))</f>
        <v>1.2423229124819932</v>
      </c>
      <c r="I1031" s="202">
        <f>MIN(-SUM($F1026:I1026)*$C1031,-SUM($F1026:I1026)-SUM($E1031:H1031))</f>
        <v>1.722808636962007</v>
      </c>
      <c r="J1031" s="202">
        <f>MIN(-SUM($F1026:J1026)*$C1031,-SUM($F1026:J1026)-SUM($E1031:I1031))</f>
        <v>2.0108086369620071</v>
      </c>
      <c r="K1031" s="202">
        <f>MIN(-SUM($F1026:K1026)*$C1031,-SUM($F1026:K1026)-SUM($E1031:J1031))</f>
        <v>1.9532086369620068</v>
      </c>
      <c r="L1031" s="202">
        <f>MIN(-SUM($F1026:L1026)*$C1031,-SUM($F1026:L1026)-SUM($E1031:K1031))</f>
        <v>1.8380086369620068</v>
      </c>
      <c r="M1031" s="202">
        <f>MIN(-SUM($F1026:M1026)*$C1031,-SUM($F1026:M1026)-SUM($E1031:L1031))</f>
        <v>2.1836086369620067</v>
      </c>
      <c r="N1031" s="202">
        <f>MIN(-SUM($F1026:N1026)*$C1031,-SUM($F1026:N1026)-SUM($E1031:M1031))</f>
        <v>2.1836086369620067</v>
      </c>
      <c r="O1031" s="202">
        <f>MIN(-SUM($F1026:O1026)*$C1031,-SUM($F1026:O1026)-SUM($E1031:N1031))</f>
        <v>2.1836086369620067</v>
      </c>
      <c r="P1031" s="202">
        <f>MIN(-SUM($F1026:P1026)*$C1031,-SUM($F1026:P1026)-SUM($E1031:O1031))</f>
        <v>2.1836086369620067</v>
      </c>
      <c r="Q1031" s="202">
        <f>MIN(-SUM($F1026:Q1026)*$C1031,-SUM($F1026:Q1026)-SUM($E1031:P1031))</f>
        <v>2.1836086369620067</v>
      </c>
      <c r="R1031" s="202">
        <f>MIN(-SUM($F1026:R1026)*$C1031,-SUM($F1026:R1026)-SUM($E1031:Q1031))</f>
        <v>2.1836086369620067</v>
      </c>
      <c r="S1031" s="202">
        <f>MIN(-SUM($F1026:S1026)*$C1031,-SUM($F1026:S1026)-SUM($E1031:R1031))</f>
        <v>2.1836086369620067</v>
      </c>
      <c r="T1031" s="202">
        <f>MIN(-SUM($F1026:T1026)*$C1031,-SUM($F1026:T1026)-SUM($E1031:S1031))</f>
        <v>2.1836086369620067</v>
      </c>
      <c r="U1031" s="202">
        <f>MIN(-SUM($F1026:U1026)*$C1031,-SUM($F1026:U1026)-SUM($E1031:T1031))</f>
        <v>2.1836086369620067</v>
      </c>
      <c r="V1031" s="202">
        <f>MIN(-SUM($F1026:V1026)*$C1031,-SUM($F1026:V1026)-SUM($E1031:U1031))</f>
        <v>2.1836086369620067</v>
      </c>
      <c r="W1031" s="202">
        <f>MIN(-SUM($F1026:W1026)*$C1031,-SUM($F1026:W1026)-SUM($E1031:V1031))</f>
        <v>2.1836086369620067</v>
      </c>
      <c r="X1031" s="202">
        <f>MIN(-SUM($F1026:X1026)*$C1031,-SUM($F1026:X1026)-SUM($E1031:W1031))</f>
        <v>2.1836086369620067</v>
      </c>
      <c r="Y1031" s="202">
        <f>MIN(-SUM($F1026:Y1026)*$C1031,-SUM($F1026:Y1026)-SUM($E1031:X1031))</f>
        <v>2.1836086369620067</v>
      </c>
      <c r="Z1031" s="202">
        <f>MIN(-SUM($F1026:Z1026)*$C1031,-SUM($F1026:Z1026)-SUM($E1031:Y1031))</f>
        <v>2.1836086369620067</v>
      </c>
      <c r="AA1031" s="202">
        <f>MIN(-SUM($F1026:AA1026)*$C1031,-SUM($F1026:AA1026)-SUM($E1031:Z1031))</f>
        <v>2.1836086369620067</v>
      </c>
      <c r="AB1031" s="202">
        <f>MIN(-SUM($F1026:AB1026)*$C1031,-SUM($F1026:AB1026)-SUM($E1031:AA1031))</f>
        <v>2.1836086369620067</v>
      </c>
      <c r="AC1031" s="202">
        <f>MIN(-SUM($F1026:AC1026)*$C1031,-SUM($F1026:AC1026)-SUM($E1031:AB1031))</f>
        <v>2.1836086369620067</v>
      </c>
      <c r="AD1031" s="202">
        <f>MIN(-SUM($F1026:AD1026)*$C1031,-SUM($F1026:AD1026)-SUM($E1031:AC1031))</f>
        <v>2.1836086369620067</v>
      </c>
      <c r="AE1031" s="202">
        <f>MIN(-SUM($F1026:AE1026)*$C1031,-SUM($F1026:AE1026)-SUM($E1031:AD1031))</f>
        <v>2.1836086369620067</v>
      </c>
      <c r="AF1031" s="202">
        <f>MIN(-SUM($F1026:AF1026)*$C1031,-SUM($F1026:AF1026)-SUM($E1031:AE1031))</f>
        <v>2.1836086369620067</v>
      </c>
      <c r="AG1031" s="202">
        <f>MIN(-SUM($F1026:AG1026)*$C1031,-SUM($F1026:AG1026)-SUM($E1031:AF1031))</f>
        <v>2.1836086369620067</v>
      </c>
      <c r="AH1031" s="202">
        <f>MIN(-SUM($F1026:AH1026)*$C1031,-SUM($F1026:AH1026)-SUM($E1031:AG1031))</f>
        <v>2.1836086369620067</v>
      </c>
      <c r="AI1031" s="202">
        <f>MIN(-SUM($F1026:AI1026)*$C1031,-SUM($F1026:AI1026)-SUM($E1031:AH1031))</f>
        <v>2.1836086369620067</v>
      </c>
      <c r="AJ1031" s="202">
        <f>MIN(-SUM($F1026:AJ1026)*$C1031,-SUM($F1026:AJ1026)-SUM($E1031:AI1031))</f>
        <v>2.1836086369620067</v>
      </c>
      <c r="AK1031" s="202">
        <f>MIN(-SUM($F1026:AK1026)*$C1031,-SUM($F1026:AK1026)-SUM($E1031:AJ1031))</f>
        <v>2.1836086369620067</v>
      </c>
      <c r="AL1031" s="202">
        <f>MIN(-SUM($F1026:AL1026)*$C1031,-SUM($F1026:AL1026)-SUM($E1031:AK1031))</f>
        <v>2.1836086369620067</v>
      </c>
      <c r="AM1031" s="202">
        <f>MIN(-SUM($F1026:AM1026)*$C1031,-SUM($F1026:AM1026)-SUM($E1031:AL1031))</f>
        <v>2.1836086369620067</v>
      </c>
      <c r="AN1031" s="202">
        <f>MIN(-SUM($F1026:AN1026)*$C1031,-SUM($F1026:AN1026)-SUM($E1031:AM1031))</f>
        <v>2.1836086369620067</v>
      </c>
      <c r="AO1031" s="202">
        <f>MIN(-SUM($F1026:AO1026)*$C1031,-SUM($F1026:AO1026)-SUM($E1031:AN1031))</f>
        <v>1.7375572806140269</v>
      </c>
      <c r="AP1031" s="202">
        <f>MIN(-SUM($F1026:AP1026)*$C1031,-SUM($F1026:AP1026)-SUM($E1031:AO1031))</f>
        <v>0</v>
      </c>
      <c r="AQ1031" s="202">
        <f>MIN(-SUM($F1026:AQ1026)*$C1031,-SUM($F1026:AQ1026)-SUM($E1031:AP1031))</f>
        <v>0</v>
      </c>
      <c r="AR1031" s="202">
        <f>MIN(-SUM($F1026:AR1026)*$C1031,-SUM($F1026:AR1026)-SUM($E1031:AQ1031))</f>
        <v>0</v>
      </c>
      <c r="AS1031" s="202">
        <f>MIN(-SUM($F1026:AS1026)*$C1031,-SUM($F1026:AS1026)-SUM($E1031:AR1031))</f>
        <v>0</v>
      </c>
      <c r="AT1031" s="202">
        <f>MIN(-SUM($F1026:AT1026)*$C1031,-SUM($F1026:AT1026)-SUM($E1031:AS1031))</f>
        <v>0</v>
      </c>
      <c r="AU1031" s="202">
        <f>MIN(-SUM($F1026:AU1026)*$C1031,-SUM($F1026:AU1026)-SUM($E1031:AT1031))</f>
        <v>0</v>
      </c>
      <c r="AV1031" s="202">
        <f>MIN(-SUM($F1026:AV1026)*$C1031,-SUM($F1026:AV1026)-SUM($E1031:AU1031))</f>
        <v>0</v>
      </c>
      <c r="AW1031" s="202">
        <f>MIN(-SUM($F1026:AW1026)*$C1031,-SUM($F1026:AW1026)-SUM($E1031:AV1031))</f>
        <v>0</v>
      </c>
      <c r="AX1031" s="202">
        <f>MIN(-SUM($F1026:AX1026)*$C1031,-SUM($F1026:AX1026)-SUM($E1031:AW1031))</f>
        <v>0</v>
      </c>
      <c r="AY1031" s="202">
        <f>MIN(-SUM($F1026:AY1026)*$C1031,-SUM($F1026:AY1026)-SUM($E1031:AX1031))</f>
        <v>0</v>
      </c>
      <c r="AZ1031" s="202">
        <f>MIN(-SUM($F1026:AZ1026)*$C1031,-SUM($F1026:AZ1026)-SUM($E1031:AY1031))</f>
        <v>0</v>
      </c>
      <c r="BA1031" s="202">
        <f>MIN(-SUM($F1026:BA1026)*$C1031,-SUM($F1026:BA1026)-SUM($E1031:AZ1031))</f>
        <v>0</v>
      </c>
      <c r="BB1031" s="202">
        <f>MIN(-SUM($F1026:BB1026)*$C1031,-SUM($F1026:BB1026)-SUM($E1031:BA1031))</f>
        <v>0</v>
      </c>
      <c r="BC1031" s="202">
        <f>MIN(-SUM($F1026:BC1026)*$C1031,-SUM($F1026:BC1026)-SUM($E1031:BB1031))</f>
        <v>0</v>
      </c>
      <c r="BD1031" s="202">
        <f>MIN(-SUM($F1026:BD1026)*$C1031,-SUM($F1026:BD1026)-SUM($E1031:BC1031))</f>
        <v>0</v>
      </c>
      <c r="BE1031" s="202">
        <f>MIN(-SUM($F1026:BE1026)*$C1031,-SUM($F1026:BE1026)-SUM($E1031:BD1031))</f>
        <v>0</v>
      </c>
      <c r="BF1031" s="202">
        <f>MIN(-SUM($F1026:BF1026)*$C1031,-SUM($F1026:BF1026)-SUM($E1031:BE1031))</f>
        <v>0</v>
      </c>
      <c r="BG1031" s="202">
        <f>MIN(-SUM($F1026:BG1026)*$C1031,-SUM($F1026:BG1026)-SUM($E1031:BF1031))</f>
        <v>0</v>
      </c>
      <c r="BH1031" s="202">
        <f>MIN(-SUM($F1026:BH1026)*$C1031,-SUM($F1026:BH1026)-SUM($E1031:BG1031))</f>
        <v>0</v>
      </c>
      <c r="BI1031" s="144"/>
    </row>
    <row r="1032" spans="1:61" x14ac:dyDescent="0.25">
      <c r="A1032" s="199" t="s">
        <v>114</v>
      </c>
      <c r="B1032" s="199"/>
      <c r="D1032" s="92">
        <f>SUM(D1029:D1031)</f>
        <v>0</v>
      </c>
      <c r="G1032" s="92">
        <f>SUM(G1029:G1031)</f>
        <v>-36.898734994479859</v>
      </c>
      <c r="H1032" s="92">
        <f>SUM(H1029:H1031)</f>
        <v>-39.027242847397787</v>
      </c>
      <c r="I1032" s="92">
        <f>SUM(I1029:I1031)</f>
        <v>-53.32062502643624</v>
      </c>
      <c r="J1032" s="92">
        <f t="shared" ref="J1032:BH1032" si="580">SUM(J1029:J1031)</f>
        <v>-60.909816389474237</v>
      </c>
      <c r="K1032" s="92">
        <f t="shared" si="580"/>
        <v>-57.036607752512225</v>
      </c>
      <c r="L1032" s="92">
        <f t="shared" si="580"/>
        <v>-51.358599115550213</v>
      </c>
      <c r="M1032" s="92">
        <f t="shared" si="580"/>
        <v>-60.69499047858821</v>
      </c>
      <c r="N1032" s="92">
        <f t="shared" si="580"/>
        <v>-58.511381841626203</v>
      </c>
      <c r="O1032" s="92">
        <f t="shared" si="580"/>
        <v>-56.327773204664197</v>
      </c>
      <c r="P1032" s="92">
        <f t="shared" si="580"/>
        <v>-54.144164567702191</v>
      </c>
      <c r="Q1032" s="92">
        <f t="shared" si="580"/>
        <v>-51.960555930740185</v>
      </c>
      <c r="R1032" s="92">
        <f t="shared" si="580"/>
        <v>-49.776947293778179</v>
      </c>
      <c r="S1032" s="92">
        <f t="shared" si="580"/>
        <v>-47.593338656816172</v>
      </c>
      <c r="T1032" s="92">
        <f t="shared" si="580"/>
        <v>-45.409730019854166</v>
      </c>
      <c r="U1032" s="92">
        <f t="shared" si="580"/>
        <v>-43.22612138289216</v>
      </c>
      <c r="V1032" s="92">
        <f t="shared" si="580"/>
        <v>-41.042512745930154</v>
      </c>
      <c r="W1032" s="92">
        <f t="shared" si="580"/>
        <v>-38.858904108968147</v>
      </c>
      <c r="X1032" s="92">
        <f t="shared" si="580"/>
        <v>-36.675295472006141</v>
      </c>
      <c r="Y1032" s="92">
        <f t="shared" si="580"/>
        <v>-34.491686835044135</v>
      </c>
      <c r="Z1032" s="92">
        <f t="shared" si="580"/>
        <v>-32.308078198082129</v>
      </c>
      <c r="AA1032" s="92">
        <f t="shared" si="580"/>
        <v>-30.124469561120122</v>
      </c>
      <c r="AB1032" s="92">
        <f t="shared" si="580"/>
        <v>-27.940860924158116</v>
      </c>
      <c r="AC1032" s="92">
        <f t="shared" si="580"/>
        <v>-25.75725228719611</v>
      </c>
      <c r="AD1032" s="92">
        <f t="shared" si="580"/>
        <v>-23.573643650234104</v>
      </c>
      <c r="AE1032" s="92">
        <f t="shared" si="580"/>
        <v>-21.390035013272097</v>
      </c>
      <c r="AF1032" s="92">
        <f t="shared" si="580"/>
        <v>-19.206426376310091</v>
      </c>
      <c r="AG1032" s="92">
        <f t="shared" si="580"/>
        <v>-17.022817739348085</v>
      </c>
      <c r="AH1032" s="92">
        <f t="shared" si="580"/>
        <v>-14.839209102386079</v>
      </c>
      <c r="AI1032" s="92">
        <f t="shared" si="580"/>
        <v>-12.655600465424072</v>
      </c>
      <c r="AJ1032" s="92">
        <f t="shared" si="580"/>
        <v>-10.471991828462066</v>
      </c>
      <c r="AK1032" s="92">
        <f t="shared" si="580"/>
        <v>-8.2883831915000599</v>
      </c>
      <c r="AL1032" s="92">
        <f t="shared" si="580"/>
        <v>-6.1047745545380536</v>
      </c>
      <c r="AM1032" s="92">
        <f t="shared" si="580"/>
        <v>-3.9211659175760469</v>
      </c>
      <c r="AN1032" s="92">
        <f t="shared" si="580"/>
        <v>-1.7375572806140402</v>
      </c>
      <c r="AO1032" s="92">
        <f t="shared" si="580"/>
        <v>-1.3322676295501878E-14</v>
      </c>
      <c r="AP1032" s="92">
        <f t="shared" si="580"/>
        <v>-1.3322676295501878E-14</v>
      </c>
      <c r="AQ1032" s="92">
        <f t="shared" si="580"/>
        <v>-1.3322676295501878E-14</v>
      </c>
      <c r="AR1032" s="92">
        <f t="shared" si="580"/>
        <v>-1.3322676295501878E-14</v>
      </c>
      <c r="AS1032" s="92">
        <f t="shared" si="580"/>
        <v>-1.3322676295501878E-14</v>
      </c>
      <c r="AT1032" s="92">
        <f t="shared" si="580"/>
        <v>-1.3322676295501878E-14</v>
      </c>
      <c r="AU1032" s="92">
        <f t="shared" si="580"/>
        <v>-1.3322676295501878E-14</v>
      </c>
      <c r="AV1032" s="92">
        <f t="shared" si="580"/>
        <v>-1.3322676295501878E-14</v>
      </c>
      <c r="AW1032" s="92">
        <f t="shared" si="580"/>
        <v>-1.3322676295501878E-14</v>
      </c>
      <c r="AX1032" s="92">
        <f t="shared" si="580"/>
        <v>-1.3322676295501878E-14</v>
      </c>
      <c r="AY1032" s="92">
        <f t="shared" si="580"/>
        <v>-1.3322676295501878E-14</v>
      </c>
      <c r="AZ1032" s="92">
        <f t="shared" si="580"/>
        <v>-1.3322676295501878E-14</v>
      </c>
      <c r="BA1032" s="92">
        <f t="shared" si="580"/>
        <v>-1.3322676295501878E-14</v>
      </c>
      <c r="BB1032" s="92">
        <f t="shared" si="580"/>
        <v>-1.3322676295501878E-14</v>
      </c>
      <c r="BC1032" s="92">
        <f t="shared" si="580"/>
        <v>-1.3322676295501878E-14</v>
      </c>
      <c r="BD1032" s="92">
        <f t="shared" si="580"/>
        <v>-1.3322676295501878E-14</v>
      </c>
      <c r="BE1032" s="92">
        <f t="shared" si="580"/>
        <v>-1.3322676295501878E-14</v>
      </c>
      <c r="BF1032" s="92">
        <f t="shared" si="580"/>
        <v>-1.3322676295501878E-14</v>
      </c>
      <c r="BG1032" s="92">
        <f t="shared" si="580"/>
        <v>-1.3322676295501878E-14</v>
      </c>
      <c r="BH1032" s="92">
        <f t="shared" si="580"/>
        <v>-1.3322676295501878E-14</v>
      </c>
    </row>
    <row r="1033" spans="1:61" x14ac:dyDescent="0.25">
      <c r="A1033" s="197"/>
      <c r="B1033" s="197"/>
    </row>
    <row r="1034" spans="1:61" x14ac:dyDescent="0.25">
      <c r="A1034" s="197" t="s">
        <v>115</v>
      </c>
      <c r="B1034" s="197"/>
      <c r="G1034" s="83">
        <f>G1032</f>
        <v>-36.898734994479859</v>
      </c>
      <c r="H1034" s="83">
        <f>H1032</f>
        <v>-39.027242847397787</v>
      </c>
      <c r="I1034" s="83">
        <f>I1032</f>
        <v>-53.32062502643624</v>
      </c>
      <c r="J1034" s="83">
        <f>J1032</f>
        <v>-60.909816389474237</v>
      </c>
      <c r="K1034" s="83">
        <f t="shared" ref="K1034:BH1034" si="581">K1032</f>
        <v>-57.036607752512225</v>
      </c>
      <c r="L1034" s="83">
        <f t="shared" si="581"/>
        <v>-51.358599115550213</v>
      </c>
      <c r="M1034" s="83">
        <f t="shared" si="581"/>
        <v>-60.69499047858821</v>
      </c>
      <c r="N1034" s="83">
        <f t="shared" si="581"/>
        <v>-58.511381841626203</v>
      </c>
      <c r="O1034" s="83">
        <f t="shared" si="581"/>
        <v>-56.327773204664197</v>
      </c>
      <c r="P1034" s="83">
        <f t="shared" si="581"/>
        <v>-54.144164567702191</v>
      </c>
      <c r="Q1034" s="83">
        <f t="shared" si="581"/>
        <v>-51.960555930740185</v>
      </c>
      <c r="R1034" s="83">
        <f t="shared" si="581"/>
        <v>-49.776947293778179</v>
      </c>
      <c r="S1034" s="83">
        <f t="shared" si="581"/>
        <v>-47.593338656816172</v>
      </c>
      <c r="T1034" s="83">
        <f t="shared" si="581"/>
        <v>-45.409730019854166</v>
      </c>
      <c r="U1034" s="83">
        <f t="shared" si="581"/>
        <v>-43.22612138289216</v>
      </c>
      <c r="V1034" s="83">
        <f t="shared" si="581"/>
        <v>-41.042512745930154</v>
      </c>
      <c r="W1034" s="83">
        <f t="shared" si="581"/>
        <v>-38.858904108968147</v>
      </c>
      <c r="X1034" s="83">
        <f t="shared" si="581"/>
        <v>-36.675295472006141</v>
      </c>
      <c r="Y1034" s="83">
        <f t="shared" si="581"/>
        <v>-34.491686835044135</v>
      </c>
      <c r="Z1034" s="83">
        <f t="shared" si="581"/>
        <v>-32.308078198082129</v>
      </c>
      <c r="AA1034" s="83">
        <f t="shared" si="581"/>
        <v>-30.124469561120122</v>
      </c>
      <c r="AB1034" s="83">
        <f t="shared" si="581"/>
        <v>-27.940860924158116</v>
      </c>
      <c r="AC1034" s="83">
        <f t="shared" si="581"/>
        <v>-25.75725228719611</v>
      </c>
      <c r="AD1034" s="83">
        <f t="shared" si="581"/>
        <v>-23.573643650234104</v>
      </c>
      <c r="AE1034" s="83">
        <f t="shared" si="581"/>
        <v>-21.390035013272097</v>
      </c>
      <c r="AF1034" s="83">
        <f t="shared" si="581"/>
        <v>-19.206426376310091</v>
      </c>
      <c r="AG1034" s="83">
        <f t="shared" si="581"/>
        <v>-17.022817739348085</v>
      </c>
      <c r="AH1034" s="83">
        <f t="shared" si="581"/>
        <v>-14.839209102386079</v>
      </c>
      <c r="AI1034" s="83">
        <f t="shared" si="581"/>
        <v>-12.655600465424072</v>
      </c>
      <c r="AJ1034" s="83">
        <f t="shared" si="581"/>
        <v>-10.471991828462066</v>
      </c>
      <c r="AK1034" s="83">
        <f t="shared" si="581"/>
        <v>-8.2883831915000599</v>
      </c>
      <c r="AL1034" s="83">
        <f t="shared" si="581"/>
        <v>-6.1047745545380536</v>
      </c>
      <c r="AM1034" s="83">
        <f t="shared" si="581"/>
        <v>-3.9211659175760469</v>
      </c>
      <c r="AN1034" s="83">
        <f t="shared" si="581"/>
        <v>-1.7375572806140402</v>
      </c>
      <c r="AO1034" s="83">
        <f t="shared" si="581"/>
        <v>-1.3322676295501878E-14</v>
      </c>
      <c r="AP1034" s="83">
        <f t="shared" si="581"/>
        <v>-1.3322676295501878E-14</v>
      </c>
      <c r="AQ1034" s="83">
        <f t="shared" si="581"/>
        <v>-1.3322676295501878E-14</v>
      </c>
      <c r="AR1034" s="83">
        <f t="shared" si="581"/>
        <v>-1.3322676295501878E-14</v>
      </c>
      <c r="AS1034" s="83">
        <f t="shared" si="581"/>
        <v>-1.3322676295501878E-14</v>
      </c>
      <c r="AT1034" s="83">
        <f t="shared" si="581"/>
        <v>-1.3322676295501878E-14</v>
      </c>
      <c r="AU1034" s="83">
        <f t="shared" si="581"/>
        <v>-1.3322676295501878E-14</v>
      </c>
      <c r="AV1034" s="83">
        <f t="shared" si="581"/>
        <v>-1.3322676295501878E-14</v>
      </c>
      <c r="AW1034" s="83">
        <f t="shared" si="581"/>
        <v>-1.3322676295501878E-14</v>
      </c>
      <c r="AX1034" s="83">
        <f t="shared" si="581"/>
        <v>-1.3322676295501878E-14</v>
      </c>
      <c r="AY1034" s="83">
        <f t="shared" si="581"/>
        <v>-1.3322676295501878E-14</v>
      </c>
      <c r="AZ1034" s="83">
        <f t="shared" si="581"/>
        <v>-1.3322676295501878E-14</v>
      </c>
      <c r="BA1034" s="83">
        <f t="shared" si="581"/>
        <v>-1.3322676295501878E-14</v>
      </c>
      <c r="BB1034" s="83">
        <f t="shared" si="581"/>
        <v>-1.3322676295501878E-14</v>
      </c>
      <c r="BC1034" s="83">
        <f t="shared" si="581"/>
        <v>-1.3322676295501878E-14</v>
      </c>
      <c r="BD1034" s="83">
        <f t="shared" si="581"/>
        <v>-1.3322676295501878E-14</v>
      </c>
      <c r="BE1034" s="83">
        <f t="shared" si="581"/>
        <v>-1.3322676295501878E-14</v>
      </c>
      <c r="BF1034" s="83">
        <f t="shared" si="581"/>
        <v>-1.3322676295501878E-14</v>
      </c>
      <c r="BG1034" s="83">
        <f t="shared" si="581"/>
        <v>-1.3322676295501878E-14</v>
      </c>
      <c r="BH1034" s="83">
        <f t="shared" si="581"/>
        <v>-1.3322676295501878E-14</v>
      </c>
    </row>
    <row r="1035" spans="1:61" ht="12" customHeight="1" x14ac:dyDescent="0.25">
      <c r="A1035" s="200" t="s">
        <v>133</v>
      </c>
      <c r="B1035" s="200"/>
      <c r="C1035" s="61">
        <f>$C$97</f>
        <v>2</v>
      </c>
      <c r="D1035" s="201"/>
      <c r="G1035" s="83">
        <f t="shared" ref="G1035:BH1035" ca="1" si="582">SUM(OFFSET(G1034,0,0,1,-MIN($C1035,G$91+1)))/$C1035</f>
        <v>-18.44936749723993</v>
      </c>
      <c r="H1035" s="83">
        <f t="shared" ca="1" si="582"/>
        <v>-37.962988920938827</v>
      </c>
      <c r="I1035" s="83">
        <f t="shared" ca="1" si="582"/>
        <v>-46.17393393691701</v>
      </c>
      <c r="J1035" s="83">
        <f t="shared" ca="1" si="582"/>
        <v>-57.115220707955238</v>
      </c>
      <c r="K1035" s="83">
        <f t="shared" ca="1" si="582"/>
        <v>-58.973212070993227</v>
      </c>
      <c r="L1035" s="83">
        <f t="shared" ca="1" si="582"/>
        <v>-54.197603434031222</v>
      </c>
      <c r="M1035" s="83">
        <f t="shared" ca="1" si="582"/>
        <v>-56.026794797069215</v>
      </c>
      <c r="N1035" s="83">
        <f t="shared" ca="1" si="582"/>
        <v>-59.603186160107207</v>
      </c>
      <c r="O1035" s="83">
        <f t="shared" ca="1" si="582"/>
        <v>-57.4195775231452</v>
      </c>
      <c r="P1035" s="83">
        <f t="shared" ca="1" si="582"/>
        <v>-55.235968886183194</v>
      </c>
      <c r="Q1035" s="83">
        <f t="shared" ca="1" si="582"/>
        <v>-53.052360249221188</v>
      </c>
      <c r="R1035" s="83">
        <f t="shared" ca="1" si="582"/>
        <v>-50.868751612259182</v>
      </c>
      <c r="S1035" s="83">
        <f t="shared" ca="1" si="582"/>
        <v>-48.685142975297175</v>
      </c>
      <c r="T1035" s="83">
        <f t="shared" ca="1" si="582"/>
        <v>-46.501534338335169</v>
      </c>
      <c r="U1035" s="83">
        <f t="shared" ca="1" si="582"/>
        <v>-44.317925701373163</v>
      </c>
      <c r="V1035" s="83">
        <f t="shared" ca="1" si="582"/>
        <v>-42.134317064411157</v>
      </c>
      <c r="W1035" s="83">
        <f t="shared" ca="1" si="582"/>
        <v>-39.95070842744915</v>
      </c>
      <c r="X1035" s="83">
        <f t="shared" ca="1" si="582"/>
        <v>-37.767099790487144</v>
      </c>
      <c r="Y1035" s="83">
        <f t="shared" ca="1" si="582"/>
        <v>-35.583491153525138</v>
      </c>
      <c r="Z1035" s="83">
        <f t="shared" ca="1" si="582"/>
        <v>-33.399882516563132</v>
      </c>
      <c r="AA1035" s="83">
        <f t="shared" ca="1" si="582"/>
        <v>-31.216273879601125</v>
      </c>
      <c r="AB1035" s="83">
        <f t="shared" ca="1" si="582"/>
        <v>-29.032665242639119</v>
      </c>
      <c r="AC1035" s="83">
        <f t="shared" ca="1" si="582"/>
        <v>-26.849056605677113</v>
      </c>
      <c r="AD1035" s="83">
        <f t="shared" ca="1" si="582"/>
        <v>-24.665447968715107</v>
      </c>
      <c r="AE1035" s="83">
        <f t="shared" ca="1" si="582"/>
        <v>-22.4818393317531</v>
      </c>
      <c r="AF1035" s="83">
        <f t="shared" ca="1" si="582"/>
        <v>-20.298230694791094</v>
      </c>
      <c r="AG1035" s="83">
        <f t="shared" ca="1" si="582"/>
        <v>-18.114622057829088</v>
      </c>
      <c r="AH1035" s="83">
        <f t="shared" ca="1" si="582"/>
        <v>-15.931013420867082</v>
      </c>
      <c r="AI1035" s="83">
        <f t="shared" ca="1" si="582"/>
        <v>-13.747404783905075</v>
      </c>
      <c r="AJ1035" s="83">
        <f t="shared" ca="1" si="582"/>
        <v>-11.563796146943069</v>
      </c>
      <c r="AK1035" s="83">
        <f t="shared" ca="1" si="582"/>
        <v>-9.380187509981063</v>
      </c>
      <c r="AL1035" s="83">
        <f t="shared" ca="1" si="582"/>
        <v>-7.1965788730190567</v>
      </c>
      <c r="AM1035" s="83">
        <f t="shared" ca="1" si="582"/>
        <v>-5.0129702360570505</v>
      </c>
      <c r="AN1035" s="83">
        <f t="shared" ca="1" si="582"/>
        <v>-2.8293615990950434</v>
      </c>
      <c r="AO1035" s="83">
        <f t="shared" ca="1" si="582"/>
        <v>-0.86877864030702678</v>
      </c>
      <c r="AP1035" s="83">
        <f t="shared" ca="1" si="582"/>
        <v>-1.3322676295501878E-14</v>
      </c>
      <c r="AQ1035" s="83">
        <f t="shared" ca="1" si="582"/>
        <v>-1.3322676295501878E-14</v>
      </c>
      <c r="AR1035" s="83">
        <f t="shared" ca="1" si="582"/>
        <v>-1.3322676295501878E-14</v>
      </c>
      <c r="AS1035" s="83">
        <f t="shared" ca="1" si="582"/>
        <v>-1.3322676295501878E-14</v>
      </c>
      <c r="AT1035" s="83">
        <f t="shared" ca="1" si="582"/>
        <v>-1.3322676295501878E-14</v>
      </c>
      <c r="AU1035" s="83">
        <f t="shared" ca="1" si="582"/>
        <v>-1.3322676295501878E-14</v>
      </c>
      <c r="AV1035" s="83">
        <f t="shared" ca="1" si="582"/>
        <v>-1.3322676295501878E-14</v>
      </c>
      <c r="AW1035" s="83">
        <f t="shared" ca="1" si="582"/>
        <v>-1.3322676295501878E-14</v>
      </c>
      <c r="AX1035" s="83">
        <f t="shared" ca="1" si="582"/>
        <v>-1.3322676295501878E-14</v>
      </c>
      <c r="AY1035" s="83">
        <f t="shared" ca="1" si="582"/>
        <v>-1.3322676295501878E-14</v>
      </c>
      <c r="AZ1035" s="83">
        <f t="shared" ca="1" si="582"/>
        <v>-1.3322676295501878E-14</v>
      </c>
      <c r="BA1035" s="83">
        <f t="shared" ca="1" si="582"/>
        <v>-1.3322676295501878E-14</v>
      </c>
      <c r="BB1035" s="83">
        <f t="shared" ca="1" si="582"/>
        <v>-1.3322676295501878E-14</v>
      </c>
      <c r="BC1035" s="83">
        <f t="shared" ca="1" si="582"/>
        <v>-1.3322676295501878E-14</v>
      </c>
      <c r="BD1035" s="83">
        <f t="shared" ca="1" si="582"/>
        <v>-1.3322676295501878E-14</v>
      </c>
      <c r="BE1035" s="83">
        <f t="shared" ca="1" si="582"/>
        <v>-1.3322676295501878E-14</v>
      </c>
      <c r="BF1035" s="83">
        <f t="shared" ca="1" si="582"/>
        <v>-1.3322676295501878E-14</v>
      </c>
      <c r="BG1035" s="83">
        <f t="shared" ca="1" si="582"/>
        <v>-1.3322676295501878E-14</v>
      </c>
      <c r="BH1035" s="83">
        <f t="shared" ca="1" si="582"/>
        <v>-1.3322676295501878E-14</v>
      </c>
    </row>
    <row r="1036" spans="1:61" ht="12" customHeight="1" x14ac:dyDescent="0.25">
      <c r="A1036" s="200" t="s">
        <v>140</v>
      </c>
      <c r="B1036" s="200"/>
      <c r="C1036" s="147">
        <f>$C$98</f>
        <v>0.46</v>
      </c>
      <c r="D1036" s="190"/>
      <c r="G1036" s="83">
        <f t="shared" ref="G1036:BG1037" ca="1" si="583">G1035*$C1036</f>
        <v>-8.4867090487303685</v>
      </c>
      <c r="H1036" s="83">
        <f t="shared" ca="1" si="583"/>
        <v>-17.46297490363186</v>
      </c>
      <c r="I1036" s="83">
        <f t="shared" ca="1" si="583"/>
        <v>-21.240009610981826</v>
      </c>
      <c r="J1036" s="83">
        <f t="shared" ca="1" si="583"/>
        <v>-26.27300152565941</v>
      </c>
      <c r="K1036" s="83">
        <f t="shared" ca="1" si="583"/>
        <v>-27.127677552656884</v>
      </c>
      <c r="L1036" s="83">
        <f t="shared" ca="1" si="583"/>
        <v>-24.930897579654363</v>
      </c>
      <c r="M1036" s="83">
        <f t="shared" ca="1" si="583"/>
        <v>-25.77232560665184</v>
      </c>
      <c r="N1036" s="83">
        <f t="shared" ca="1" si="583"/>
        <v>-27.417465633649318</v>
      </c>
      <c r="O1036" s="83">
        <f t="shared" ca="1" si="583"/>
        <v>-26.413005660646792</v>
      </c>
      <c r="P1036" s="83">
        <f t="shared" ca="1" si="583"/>
        <v>-25.408545687644271</v>
      </c>
      <c r="Q1036" s="83">
        <f t="shared" ca="1" si="583"/>
        <v>-24.404085714641749</v>
      </c>
      <c r="R1036" s="83">
        <f t="shared" ca="1" si="583"/>
        <v>-23.399625741639223</v>
      </c>
      <c r="S1036" s="83">
        <f t="shared" ca="1" si="583"/>
        <v>-22.395165768636701</v>
      </c>
      <c r="T1036" s="83">
        <f t="shared" ca="1" si="583"/>
        <v>-21.39070579563418</v>
      </c>
      <c r="U1036" s="83">
        <f t="shared" ca="1" si="583"/>
        <v>-20.386245822631654</v>
      </c>
      <c r="V1036" s="83">
        <f t="shared" ca="1" si="583"/>
        <v>-19.381785849629132</v>
      </c>
      <c r="W1036" s="83">
        <f t="shared" ca="1" si="583"/>
        <v>-18.37732587662661</v>
      </c>
      <c r="X1036" s="83">
        <f t="shared" ca="1" si="583"/>
        <v>-17.372865903624088</v>
      </c>
      <c r="Y1036" s="83">
        <f t="shared" ca="1" si="583"/>
        <v>-16.368405930621563</v>
      </c>
      <c r="Z1036" s="83">
        <f t="shared" ca="1" si="583"/>
        <v>-15.363945957619041</v>
      </c>
      <c r="AA1036" s="83">
        <f t="shared" ca="1" si="583"/>
        <v>-14.359485984616517</v>
      </c>
      <c r="AB1036" s="83">
        <f t="shared" ca="1" si="583"/>
        <v>-13.355026011613996</v>
      </c>
      <c r="AC1036" s="83">
        <f t="shared" ca="1" si="583"/>
        <v>-12.350566038611472</v>
      </c>
      <c r="AD1036" s="83">
        <f t="shared" ca="1" si="583"/>
        <v>-11.34610606560895</v>
      </c>
      <c r="AE1036" s="83">
        <f t="shared" ca="1" si="583"/>
        <v>-10.341646092606426</v>
      </c>
      <c r="AF1036" s="83">
        <f t="shared" ca="1" si="583"/>
        <v>-9.3371861196039045</v>
      </c>
      <c r="AG1036" s="83">
        <f t="shared" ca="1" si="583"/>
        <v>-8.3327261466013809</v>
      </c>
      <c r="AH1036" s="83">
        <f t="shared" ca="1" si="583"/>
        <v>-7.3282661735988581</v>
      </c>
      <c r="AI1036" s="83">
        <f t="shared" ca="1" si="583"/>
        <v>-6.3238062005963354</v>
      </c>
      <c r="AJ1036" s="83">
        <f t="shared" ca="1" si="583"/>
        <v>-5.3193462275938117</v>
      </c>
      <c r="AK1036" s="83">
        <f t="shared" ca="1" si="583"/>
        <v>-4.3148862545912889</v>
      </c>
      <c r="AL1036" s="83">
        <f t="shared" ca="1" si="583"/>
        <v>-3.3104262815887662</v>
      </c>
      <c r="AM1036" s="83">
        <f t="shared" ca="1" si="583"/>
        <v>-2.3059663085862434</v>
      </c>
      <c r="AN1036" s="83">
        <f t="shared" ca="1" si="583"/>
        <v>-1.30150633558372</v>
      </c>
      <c r="AO1036" s="83">
        <f t="shared" ca="1" si="583"/>
        <v>-0.39963817454123235</v>
      </c>
      <c r="AP1036" s="83">
        <f t="shared" ca="1" si="583"/>
        <v>-6.1284310959308644E-15</v>
      </c>
      <c r="AQ1036" s="83">
        <f t="shared" ca="1" si="583"/>
        <v>-6.1284310959308644E-15</v>
      </c>
      <c r="AR1036" s="83">
        <f t="shared" ca="1" si="583"/>
        <v>-6.1284310959308644E-15</v>
      </c>
      <c r="AS1036" s="83">
        <f t="shared" ca="1" si="583"/>
        <v>-6.1284310959308644E-15</v>
      </c>
      <c r="AT1036" s="83">
        <f t="shared" ca="1" si="583"/>
        <v>-6.1284310959308644E-15</v>
      </c>
      <c r="AU1036" s="83">
        <f t="shared" ca="1" si="583"/>
        <v>-6.1284310959308644E-15</v>
      </c>
      <c r="AV1036" s="83">
        <f t="shared" ca="1" si="583"/>
        <v>-6.1284310959308644E-15</v>
      </c>
      <c r="AW1036" s="83">
        <f t="shared" ca="1" si="583"/>
        <v>-6.1284310959308644E-15</v>
      </c>
      <c r="AX1036" s="83">
        <f t="shared" ca="1" si="583"/>
        <v>-6.1284310959308644E-15</v>
      </c>
      <c r="AY1036" s="83">
        <f t="shared" ca="1" si="583"/>
        <v>-6.1284310959308644E-15</v>
      </c>
      <c r="AZ1036" s="83">
        <f t="shared" ca="1" si="583"/>
        <v>-6.1284310959308644E-15</v>
      </c>
      <c r="BA1036" s="83">
        <f t="shared" ca="1" si="583"/>
        <v>-6.1284310959308644E-15</v>
      </c>
      <c r="BB1036" s="83">
        <f t="shared" ca="1" si="583"/>
        <v>-6.1284310959308644E-15</v>
      </c>
      <c r="BC1036" s="83">
        <f t="shared" ca="1" si="583"/>
        <v>-6.1284310959308644E-15</v>
      </c>
      <c r="BD1036" s="83">
        <f t="shared" ca="1" si="583"/>
        <v>-6.1284310959308644E-15</v>
      </c>
      <c r="BE1036" s="83">
        <f t="shared" ca="1" si="583"/>
        <v>-6.1284310959308644E-15</v>
      </c>
      <c r="BF1036" s="83">
        <f t="shared" ca="1" si="583"/>
        <v>-6.1284310959308644E-15</v>
      </c>
      <c r="BG1036" s="83">
        <f t="shared" ca="1" si="583"/>
        <v>-6.1284310959308644E-15</v>
      </c>
      <c r="BH1036" s="83">
        <f ca="1">BH1035*$C1036</f>
        <v>-6.1284310959308644E-15</v>
      </c>
    </row>
    <row r="1037" spans="1:61" ht="12" customHeight="1" x14ac:dyDescent="0.25">
      <c r="A1037" s="200" t="s">
        <v>141</v>
      </c>
      <c r="B1037" s="200"/>
      <c r="C1037" s="147">
        <f>$C$99</f>
        <v>0.115</v>
      </c>
      <c r="G1037" s="83">
        <f t="shared" ca="1" si="583"/>
        <v>-0.97597154060399238</v>
      </c>
      <c r="H1037" s="83">
        <f t="shared" ca="1" si="583"/>
        <v>-2.0082421139176638</v>
      </c>
      <c r="I1037" s="83">
        <f t="shared" ca="1" si="583"/>
        <v>-2.4426011052629102</v>
      </c>
      <c r="J1037" s="83">
        <f t="shared" ca="1" si="583"/>
        <v>-3.0213951754508321</v>
      </c>
      <c r="K1037" s="83">
        <f t="shared" ca="1" si="583"/>
        <v>-3.1196829185555419</v>
      </c>
      <c r="L1037" s="83">
        <f t="shared" ca="1" si="583"/>
        <v>-2.8670532216602518</v>
      </c>
      <c r="M1037" s="83">
        <f t="shared" ca="1" si="583"/>
        <v>-2.9638174447649619</v>
      </c>
      <c r="N1037" s="83">
        <f t="shared" ca="1" si="583"/>
        <v>-3.1530085478696717</v>
      </c>
      <c r="O1037" s="83">
        <f t="shared" ca="1" si="583"/>
        <v>-3.0374956509743813</v>
      </c>
      <c r="P1037" s="83">
        <f t="shared" ca="1" si="583"/>
        <v>-2.921982754079091</v>
      </c>
      <c r="Q1037" s="83">
        <f t="shared" ca="1" si="583"/>
        <v>-2.8064698571838012</v>
      </c>
      <c r="R1037" s="83">
        <f t="shared" ca="1" si="583"/>
        <v>-2.6909569602885108</v>
      </c>
      <c r="S1037" s="83">
        <f t="shared" ca="1" si="583"/>
        <v>-2.575444063393221</v>
      </c>
      <c r="T1037" s="83">
        <f t="shared" ca="1" si="583"/>
        <v>-2.4599311664979306</v>
      </c>
      <c r="U1037" s="83">
        <f t="shared" ca="1" si="583"/>
        <v>-2.3444182696026403</v>
      </c>
      <c r="V1037" s="83">
        <f t="shared" ca="1" si="583"/>
        <v>-2.2289053727073505</v>
      </c>
      <c r="W1037" s="83">
        <f t="shared" ca="1" si="583"/>
        <v>-2.1133924758120601</v>
      </c>
      <c r="X1037" s="83">
        <f t="shared" ca="1" si="583"/>
        <v>-1.9978795789167703</v>
      </c>
      <c r="Y1037" s="83">
        <f t="shared" ca="1" si="583"/>
        <v>-1.8823666820214797</v>
      </c>
      <c r="Z1037" s="83">
        <f t="shared" ca="1" si="583"/>
        <v>-1.7668537851261898</v>
      </c>
      <c r="AA1037" s="83">
        <f t="shared" ca="1" si="583"/>
        <v>-1.6513408882308995</v>
      </c>
      <c r="AB1037" s="83">
        <f t="shared" ca="1" si="583"/>
        <v>-1.5358279913356097</v>
      </c>
      <c r="AC1037" s="83">
        <f t="shared" ca="1" si="583"/>
        <v>-1.4203150944403193</v>
      </c>
      <c r="AD1037" s="83">
        <f t="shared" ca="1" si="583"/>
        <v>-1.3048021975450292</v>
      </c>
      <c r="AE1037" s="83">
        <f t="shared" ca="1" si="583"/>
        <v>-1.1892893006497391</v>
      </c>
      <c r="AF1037" s="83">
        <f t="shared" ca="1" si="583"/>
        <v>-1.073776403754449</v>
      </c>
      <c r="AG1037" s="83">
        <f t="shared" ca="1" si="583"/>
        <v>-0.95826350685915884</v>
      </c>
      <c r="AH1037" s="83">
        <f t="shared" ca="1" si="583"/>
        <v>-0.84275060996386875</v>
      </c>
      <c r="AI1037" s="83">
        <f t="shared" ca="1" si="583"/>
        <v>-0.72723771306857865</v>
      </c>
      <c r="AJ1037" s="83">
        <f t="shared" ca="1" si="583"/>
        <v>-0.61172481617328833</v>
      </c>
      <c r="AK1037" s="83">
        <f t="shared" ca="1" si="583"/>
        <v>-0.49621191927799824</v>
      </c>
      <c r="AL1037" s="83">
        <f t="shared" ca="1" si="583"/>
        <v>-0.38069902238270814</v>
      </c>
      <c r="AM1037" s="83">
        <f t="shared" ca="1" si="583"/>
        <v>-0.26518612548741799</v>
      </c>
      <c r="AN1037" s="83">
        <f t="shared" ca="1" si="583"/>
        <v>-0.14967322859212781</v>
      </c>
      <c r="AO1037" s="83">
        <f t="shared" ca="1" si="583"/>
        <v>-4.5958390072241721E-2</v>
      </c>
      <c r="AP1037" s="83">
        <f t="shared" ca="1" si="583"/>
        <v>-7.0476957603204946E-16</v>
      </c>
      <c r="AQ1037" s="83">
        <f t="shared" ca="1" si="583"/>
        <v>-7.0476957603204946E-16</v>
      </c>
      <c r="AR1037" s="83">
        <f t="shared" ca="1" si="583"/>
        <v>-7.0476957603204946E-16</v>
      </c>
      <c r="AS1037" s="83">
        <f t="shared" ca="1" si="583"/>
        <v>-7.0476957603204946E-16</v>
      </c>
      <c r="AT1037" s="83">
        <f t="shared" ca="1" si="583"/>
        <v>-7.0476957603204946E-16</v>
      </c>
      <c r="AU1037" s="83">
        <f t="shared" ca="1" si="583"/>
        <v>-7.0476957603204946E-16</v>
      </c>
      <c r="AV1037" s="83">
        <f t="shared" ca="1" si="583"/>
        <v>-7.0476957603204946E-16</v>
      </c>
      <c r="AW1037" s="83">
        <f t="shared" ca="1" si="583"/>
        <v>-7.0476957603204946E-16</v>
      </c>
      <c r="AX1037" s="83">
        <f t="shared" ca="1" si="583"/>
        <v>-7.0476957603204946E-16</v>
      </c>
      <c r="AY1037" s="83">
        <f t="shared" ca="1" si="583"/>
        <v>-7.0476957603204946E-16</v>
      </c>
      <c r="AZ1037" s="83">
        <f t="shared" ca="1" si="583"/>
        <v>-7.0476957603204946E-16</v>
      </c>
      <c r="BA1037" s="83">
        <f t="shared" ca="1" si="583"/>
        <v>-7.0476957603204946E-16</v>
      </c>
      <c r="BB1037" s="83">
        <f t="shared" ca="1" si="583"/>
        <v>-7.0476957603204946E-16</v>
      </c>
      <c r="BC1037" s="83">
        <f t="shared" ca="1" si="583"/>
        <v>-7.0476957603204946E-16</v>
      </c>
      <c r="BD1037" s="83">
        <f t="shared" ca="1" si="583"/>
        <v>-7.0476957603204946E-16</v>
      </c>
      <c r="BE1037" s="83">
        <f t="shared" ca="1" si="583"/>
        <v>-7.0476957603204946E-16</v>
      </c>
      <c r="BF1037" s="83">
        <f t="shared" ca="1" si="583"/>
        <v>-7.0476957603204946E-16</v>
      </c>
      <c r="BG1037" s="83">
        <f t="shared" ca="1" si="583"/>
        <v>-7.0476957603204946E-16</v>
      </c>
      <c r="BH1037" s="83">
        <f ca="1">BH1036*$C1037</f>
        <v>-7.0476957603204946E-16</v>
      </c>
    </row>
  </sheetData>
  <pageMargins left="0.7" right="0.7" top="0.75" bottom="0.75" header="0.3" footer="0.3"/>
  <pageSetup scale="72" orientation="landscape" r:id="rId1"/>
  <headerFooter>
    <oddHeader>&amp;Z&amp;F&amp;RPage &amp;P</oddHeader>
  </headerFooter>
  <ignoredErrors>
    <ignoredError sqref="J6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066C71-764C-4BAD-AAFF-878EC67AC6ED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85253b9-0a55-49a1-98ad-b5b6252d7079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D30709-8D67-4441-881C-3BC87231C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E128F-7BD3-4D22-9485-692AD6B6AB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Summary</vt:lpstr>
      <vt:lpstr>GBRA-EPU---&gt;</vt:lpstr>
      <vt:lpstr>2013-2018</vt:lpstr>
      <vt:lpstr>Capex---&gt;</vt:lpstr>
      <vt:lpstr>Summary - capex</vt:lpstr>
      <vt:lpstr>Depr and RB</vt:lpstr>
      <vt:lpstr>Summary Depr Exp</vt:lpstr>
      <vt:lpstr>Summary II</vt:lpstr>
      <vt:lpstr>Annual RB - Non Earning</vt:lpstr>
      <vt:lpstr>Annual RB - Earning</vt:lpstr>
      <vt:lpstr>FPL Capex - Earning</vt:lpstr>
      <vt:lpstr>FPL Capex - Non Earning</vt:lpstr>
      <vt:lpstr>Wholesale---&gt;</vt:lpstr>
      <vt:lpstr>High_Level_Forecast_Assumpt</vt:lpstr>
      <vt:lpstr>Rate BASE---&gt;</vt:lpstr>
      <vt:lpstr>RAF_Summary_Juris_Rate_Base</vt:lpstr>
      <vt:lpstr>'Annual RB - Earning'!Print_Area</vt:lpstr>
      <vt:lpstr>'Annual RB - Non Earning'!Print_Area</vt:lpstr>
      <vt:lpstr>'FPL Capex - Earning'!Print_Area</vt:lpstr>
      <vt:lpstr>'FPL Capex - Non Earning'!Print_Area</vt:lpstr>
      <vt:lpstr>Summary!Print_Area</vt:lpstr>
      <vt:lpstr>'Summary - capex'!Print_Area</vt:lpstr>
      <vt:lpstr>'Summary II'!Print_Area</vt:lpstr>
      <vt:lpstr>High_Level_Forecast_Assumpt!Print_Titles</vt:lpstr>
      <vt:lpstr>RAF_Summary_Juris_Rate_Base!Print_Titles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Barrett, Robert E J</dc:creator>
  <cp:lastModifiedBy>FPL_User</cp:lastModifiedBy>
  <cp:lastPrinted>2016-03-15T11:49:22Z</cp:lastPrinted>
  <dcterms:created xsi:type="dcterms:W3CDTF">2015-05-28T11:21:45Z</dcterms:created>
  <dcterms:modified xsi:type="dcterms:W3CDTF">2016-04-07T23:35:40Z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