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50" windowWidth="18195" windowHeight="7995"/>
  </bookViews>
  <sheets>
    <sheet name="Exhibit DED-7 Load Factors" sheetId="4" r:id="rId1"/>
    <sheet name="Load Factor Calculations" sheetId="3" r:id="rId2"/>
    <sheet name="Net Energy for Load" sheetId="1" r:id="rId3"/>
    <sheet name="Summer Peak" sheetId="2" r:id="rId4"/>
  </sheets>
  <definedNames>
    <definedName name="_xlnm.Print_Area" localSheetId="2">'Net Energy for Load'!$A$1:$AF$167</definedName>
    <definedName name="_xlnm.Print_Area" localSheetId="3">'Summer Peak'!$A$1:$P$51</definedName>
    <definedName name="_xlnm.Print_Titles" localSheetId="2">'Net Energy for Load'!$A:$B,'Net Energy for Load'!$1:$2</definedName>
    <definedName name="_xlnm.Print_Titles" localSheetId="3">'Summer Peak'!$A:$A,'Summer Peak'!$1:$2</definedName>
  </definedNames>
  <calcPr calcId="145621"/>
</workbook>
</file>

<file path=xl/calcChain.xml><?xml version="1.0" encoding="utf-8"?>
<calcChain xmlns="http://schemas.openxmlformats.org/spreadsheetml/2006/main">
  <c r="M13" i="4" l="1"/>
  <c r="C40" i="2" l="1"/>
  <c r="G37" i="2"/>
  <c r="G36" i="2"/>
  <c r="G34" i="2"/>
  <c r="I36" i="2"/>
  <c r="H36" i="2"/>
  <c r="D36" i="2"/>
  <c r="C36" i="2"/>
  <c r="B36" i="2"/>
  <c r="I37" i="2"/>
  <c r="I40" i="2" s="1"/>
  <c r="I41" i="2" s="1"/>
  <c r="D40" i="2" s="1"/>
  <c r="B40" i="2" s="1"/>
  <c r="B41" i="2" s="1"/>
  <c r="H37" i="2"/>
  <c r="D37" i="2"/>
  <c r="C37" i="2"/>
  <c r="B37" i="2"/>
  <c r="I35" i="2"/>
  <c r="H35" i="2"/>
  <c r="D35" i="2"/>
  <c r="C35" i="2"/>
  <c r="B35" i="2"/>
  <c r="I34" i="2"/>
  <c r="H34" i="2"/>
  <c r="D34" i="2"/>
  <c r="C34" i="2"/>
  <c r="B34" i="2"/>
  <c r="G5" i="3" l="1"/>
  <c r="G6" i="3"/>
  <c r="G7" i="3"/>
  <c r="G8" i="3"/>
  <c r="G9" i="3"/>
  <c r="G10" i="3"/>
  <c r="G11" i="3"/>
  <c r="G12" i="3"/>
  <c r="G13" i="3"/>
  <c r="F13" i="4" s="1"/>
  <c r="G14" i="3"/>
  <c r="G15" i="3"/>
  <c r="G16" i="3"/>
  <c r="G17" i="3"/>
  <c r="G18" i="3"/>
  <c r="G19" i="3"/>
  <c r="G20" i="3"/>
  <c r="G21" i="3"/>
  <c r="G22" i="3"/>
  <c r="G23" i="3"/>
  <c r="G24" i="3"/>
  <c r="G25" i="3"/>
  <c r="F14" i="4" s="1"/>
  <c r="G26" i="3"/>
  <c r="G27" i="3"/>
  <c r="G28" i="3"/>
  <c r="G29" i="3"/>
  <c r="G30" i="3"/>
  <c r="G31" i="3"/>
  <c r="G32" i="3"/>
  <c r="G33" i="3"/>
  <c r="G34" i="3"/>
  <c r="G35" i="3"/>
  <c r="G36" i="3"/>
  <c r="G37" i="3"/>
  <c r="F15" i="4" s="1"/>
  <c r="G38" i="3"/>
  <c r="G39" i="3"/>
  <c r="G40" i="3"/>
  <c r="G41" i="3"/>
  <c r="G42" i="3"/>
  <c r="G43" i="3"/>
  <c r="G44" i="3"/>
  <c r="G45" i="3"/>
  <c r="G46" i="3"/>
  <c r="G47" i="3"/>
  <c r="G48" i="3"/>
  <c r="G49" i="3"/>
  <c r="F16" i="4" s="1"/>
  <c r="G50" i="3"/>
  <c r="G51" i="3"/>
  <c r="G52" i="3"/>
  <c r="G53" i="3"/>
  <c r="G54" i="3"/>
  <c r="G55" i="3"/>
  <c r="G56" i="3"/>
  <c r="G57" i="3"/>
  <c r="G58" i="3"/>
  <c r="G59" i="3"/>
  <c r="G60" i="3"/>
  <c r="G61" i="3"/>
  <c r="F17" i="4" s="1"/>
  <c r="G62" i="3"/>
  <c r="G63" i="3"/>
  <c r="G64" i="3"/>
  <c r="G65" i="3"/>
  <c r="G66" i="3"/>
  <c r="G67" i="3"/>
  <c r="G68" i="3"/>
  <c r="G69" i="3"/>
  <c r="G70" i="3"/>
  <c r="G71" i="3"/>
  <c r="G72" i="3"/>
  <c r="G73" i="3"/>
  <c r="F18" i="4" s="1"/>
  <c r="G74" i="3"/>
  <c r="G75" i="3"/>
  <c r="G76" i="3"/>
  <c r="G77" i="3"/>
  <c r="G78" i="3"/>
  <c r="G79" i="3"/>
  <c r="G80" i="3"/>
  <c r="G81" i="3"/>
  <c r="G82" i="3"/>
  <c r="G83" i="3"/>
  <c r="G84" i="3"/>
  <c r="G85" i="3"/>
  <c r="F19" i="4" s="1"/>
  <c r="G86" i="3"/>
  <c r="G87" i="3"/>
  <c r="G88" i="3"/>
  <c r="G89" i="3"/>
  <c r="G90" i="3"/>
  <c r="G91" i="3"/>
  <c r="G92" i="3"/>
  <c r="G93" i="3"/>
  <c r="G94" i="3"/>
  <c r="G95" i="3"/>
  <c r="G96" i="3"/>
  <c r="G97" i="3"/>
  <c r="F20" i="4" s="1"/>
  <c r="G98" i="3"/>
  <c r="G99" i="3"/>
  <c r="G100" i="3"/>
  <c r="G101" i="3"/>
  <c r="G102" i="3"/>
  <c r="G103" i="3"/>
  <c r="G104" i="3"/>
  <c r="G105" i="3"/>
  <c r="G106" i="3"/>
  <c r="G107" i="3"/>
  <c r="G108" i="3"/>
  <c r="G109" i="3"/>
  <c r="F21" i="4" s="1"/>
  <c r="G110" i="3"/>
  <c r="G111" i="3"/>
  <c r="G112" i="3"/>
  <c r="G113" i="3"/>
  <c r="G114" i="3"/>
  <c r="G115" i="3"/>
  <c r="G116" i="3"/>
  <c r="G117" i="3"/>
  <c r="G118" i="3"/>
  <c r="G119" i="3"/>
  <c r="G120" i="3"/>
  <c r="G121" i="3"/>
  <c r="F22" i="4" s="1"/>
  <c r="G122" i="3"/>
  <c r="G123" i="3"/>
  <c r="G124" i="3"/>
  <c r="G125" i="3"/>
  <c r="G126" i="3"/>
  <c r="G127" i="3"/>
  <c r="G128" i="3"/>
  <c r="G129" i="3"/>
  <c r="G130" i="3"/>
  <c r="G131" i="3"/>
  <c r="G132" i="3"/>
  <c r="G133" i="3"/>
  <c r="F23" i="4" s="1"/>
  <c r="G134" i="3"/>
  <c r="G135" i="3"/>
  <c r="G136" i="3"/>
  <c r="G137" i="3"/>
  <c r="G138" i="3"/>
  <c r="G139" i="3"/>
  <c r="G140" i="3"/>
  <c r="G141" i="3"/>
  <c r="G142" i="3"/>
  <c r="G143" i="3"/>
  <c r="G144" i="3"/>
  <c r="G145" i="3"/>
  <c r="F24" i="4" s="1"/>
  <c r="G146" i="3"/>
  <c r="G147" i="3"/>
  <c r="G148" i="3"/>
  <c r="G149" i="3"/>
  <c r="G150" i="3"/>
  <c r="G151" i="3"/>
  <c r="G152" i="3"/>
  <c r="G153" i="3"/>
  <c r="G154" i="3"/>
  <c r="G155" i="3"/>
  <c r="G156" i="3"/>
  <c r="G157" i="3"/>
  <c r="F25" i="4" s="1"/>
  <c r="G158" i="3"/>
  <c r="G159" i="3"/>
  <c r="G160" i="3"/>
  <c r="G161" i="3"/>
  <c r="G162" i="3"/>
  <c r="G163" i="3"/>
  <c r="G164" i="3"/>
  <c r="G165" i="3"/>
  <c r="G166" i="3"/>
  <c r="G167" i="3"/>
  <c r="G168" i="3"/>
  <c r="G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F133" i="3" s="1"/>
  <c r="E23" i="4" s="1"/>
  <c r="E134" i="3"/>
  <c r="E135" i="3"/>
  <c r="E136" i="3"/>
  <c r="E137" i="3"/>
  <c r="E138" i="3"/>
  <c r="E139" i="3"/>
  <c r="E140" i="3"/>
  <c r="E141" i="3"/>
  <c r="E142" i="3"/>
  <c r="E143" i="3"/>
  <c r="E144" i="3"/>
  <c r="E145" i="3"/>
  <c r="F145" i="3" s="1"/>
  <c r="E24" i="4" s="1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4" i="3"/>
  <c r="F5" i="3" s="1"/>
  <c r="I5" i="3" s="1"/>
  <c r="G24" i="4" l="1"/>
  <c r="G23" i="4"/>
  <c r="I126" i="3"/>
  <c r="I82" i="3"/>
  <c r="I30" i="3"/>
  <c r="I146" i="3"/>
  <c r="I98" i="3"/>
  <c r="I168" i="3"/>
  <c r="I140" i="3"/>
  <c r="I108" i="3"/>
  <c r="I76" i="3"/>
  <c r="I44" i="3"/>
  <c r="I145" i="3"/>
  <c r="F157" i="3"/>
  <c r="I90" i="3"/>
  <c r="I50" i="3"/>
  <c r="I167" i="3"/>
  <c r="I151" i="3"/>
  <c r="I135" i="3"/>
  <c r="I119" i="3"/>
  <c r="I103" i="3"/>
  <c r="I87" i="3"/>
  <c r="I71" i="3"/>
  <c r="I55" i="3"/>
  <c r="I39" i="3"/>
  <c r="I23" i="3"/>
  <c r="I7" i="3"/>
  <c r="I133" i="3"/>
  <c r="F160" i="3"/>
  <c r="I160" i="3" s="1"/>
  <c r="F146" i="3"/>
  <c r="F134" i="3"/>
  <c r="I134" i="3" s="1"/>
  <c r="F122" i="3"/>
  <c r="I122" i="3" s="1"/>
  <c r="F110" i="3"/>
  <c r="I110" i="3" s="1"/>
  <c r="F98" i="3"/>
  <c r="F86" i="3"/>
  <c r="I86" i="3" s="1"/>
  <c r="F74" i="3"/>
  <c r="I74" i="3" s="1"/>
  <c r="F62" i="3"/>
  <c r="I62" i="3" s="1"/>
  <c r="F50" i="3"/>
  <c r="F38" i="3"/>
  <c r="I38" i="3" s="1"/>
  <c r="F26" i="3"/>
  <c r="I26" i="3" s="1"/>
  <c r="F14" i="3"/>
  <c r="I14" i="3" s="1"/>
  <c r="F6" i="3"/>
  <c r="I6" i="3" s="1"/>
  <c r="F121" i="3"/>
  <c r="F109" i="3"/>
  <c r="F97" i="3"/>
  <c r="F85" i="3"/>
  <c r="F73" i="3"/>
  <c r="F61" i="3"/>
  <c r="F49" i="3"/>
  <c r="F37" i="3"/>
  <c r="F25" i="3"/>
  <c r="F13" i="3"/>
  <c r="F158" i="3"/>
  <c r="I158" i="3" s="1"/>
  <c r="F150" i="3"/>
  <c r="I150" i="3" s="1"/>
  <c r="F154" i="3"/>
  <c r="I154" i="3" s="1"/>
  <c r="F168" i="3"/>
  <c r="F164" i="3"/>
  <c r="I164" i="3" s="1"/>
  <c r="F156" i="3"/>
  <c r="I156" i="3" s="1"/>
  <c r="F152" i="3"/>
  <c r="I152" i="3" s="1"/>
  <c r="F148" i="3"/>
  <c r="I148" i="3" s="1"/>
  <c r="F144" i="3"/>
  <c r="I144" i="3" s="1"/>
  <c r="F140" i="3"/>
  <c r="F136" i="3"/>
  <c r="I136" i="3" s="1"/>
  <c r="F132" i="3"/>
  <c r="I132" i="3" s="1"/>
  <c r="F128" i="3"/>
  <c r="I128" i="3" s="1"/>
  <c r="F124" i="3"/>
  <c r="I124" i="3" s="1"/>
  <c r="F120" i="3"/>
  <c r="I120" i="3" s="1"/>
  <c r="F116" i="3"/>
  <c r="I116" i="3" s="1"/>
  <c r="F112" i="3"/>
  <c r="I112" i="3" s="1"/>
  <c r="F108" i="3"/>
  <c r="F104" i="3"/>
  <c r="I104" i="3" s="1"/>
  <c r="F100" i="3"/>
  <c r="I100" i="3" s="1"/>
  <c r="F96" i="3"/>
  <c r="I96" i="3" s="1"/>
  <c r="F92" i="3"/>
  <c r="I92" i="3" s="1"/>
  <c r="F88" i="3"/>
  <c r="I88" i="3" s="1"/>
  <c r="F84" i="3"/>
  <c r="I84" i="3" s="1"/>
  <c r="F80" i="3"/>
  <c r="I80" i="3" s="1"/>
  <c r="F76" i="3"/>
  <c r="F72" i="3"/>
  <c r="I72" i="3" s="1"/>
  <c r="F68" i="3"/>
  <c r="I68" i="3" s="1"/>
  <c r="F64" i="3"/>
  <c r="I64" i="3" s="1"/>
  <c r="F60" i="3"/>
  <c r="I60" i="3" s="1"/>
  <c r="F56" i="3"/>
  <c r="I56" i="3" s="1"/>
  <c r="F52" i="3"/>
  <c r="I52" i="3" s="1"/>
  <c r="F48" i="3"/>
  <c r="I48" i="3" s="1"/>
  <c r="F44" i="3"/>
  <c r="F40" i="3"/>
  <c r="I40" i="3" s="1"/>
  <c r="F36" i="3"/>
  <c r="I36" i="3" s="1"/>
  <c r="F32" i="3"/>
  <c r="I32" i="3" s="1"/>
  <c r="F28" i="3"/>
  <c r="I28" i="3" s="1"/>
  <c r="F24" i="3"/>
  <c r="I24" i="3" s="1"/>
  <c r="F20" i="3"/>
  <c r="I20" i="3" s="1"/>
  <c r="F16" i="3"/>
  <c r="I16" i="3" s="1"/>
  <c r="F12" i="3"/>
  <c r="I12" i="3" s="1"/>
  <c r="F8" i="3"/>
  <c r="I8" i="3" s="1"/>
  <c r="F167" i="3"/>
  <c r="F163" i="3"/>
  <c r="I163" i="3" s="1"/>
  <c r="F159" i="3"/>
  <c r="I159" i="3" s="1"/>
  <c r="F155" i="3"/>
  <c r="I155" i="3" s="1"/>
  <c r="F151" i="3"/>
  <c r="F147" i="3"/>
  <c r="I147" i="3" s="1"/>
  <c r="F143" i="3"/>
  <c r="I143" i="3" s="1"/>
  <c r="F139" i="3"/>
  <c r="I139" i="3" s="1"/>
  <c r="F135" i="3"/>
  <c r="F131" i="3"/>
  <c r="I131" i="3" s="1"/>
  <c r="F127" i="3"/>
  <c r="I127" i="3" s="1"/>
  <c r="F123" i="3"/>
  <c r="I123" i="3" s="1"/>
  <c r="F119" i="3"/>
  <c r="F115" i="3"/>
  <c r="I115" i="3" s="1"/>
  <c r="F111" i="3"/>
  <c r="I111" i="3" s="1"/>
  <c r="F107" i="3"/>
  <c r="I107" i="3" s="1"/>
  <c r="F103" i="3"/>
  <c r="F99" i="3"/>
  <c r="I99" i="3" s="1"/>
  <c r="F95" i="3"/>
  <c r="I95" i="3" s="1"/>
  <c r="F91" i="3"/>
  <c r="I91" i="3" s="1"/>
  <c r="F87" i="3"/>
  <c r="F83" i="3"/>
  <c r="I83" i="3" s="1"/>
  <c r="F79" i="3"/>
  <c r="I79" i="3" s="1"/>
  <c r="F75" i="3"/>
  <c r="I75" i="3" s="1"/>
  <c r="F71" i="3"/>
  <c r="F67" i="3"/>
  <c r="I67" i="3" s="1"/>
  <c r="F63" i="3"/>
  <c r="I63" i="3" s="1"/>
  <c r="F59" i="3"/>
  <c r="I59" i="3" s="1"/>
  <c r="F55" i="3"/>
  <c r="F51" i="3"/>
  <c r="I51" i="3" s="1"/>
  <c r="F47" i="3"/>
  <c r="I47" i="3" s="1"/>
  <c r="F43" i="3"/>
  <c r="I43" i="3" s="1"/>
  <c r="F39" i="3"/>
  <c r="F35" i="3"/>
  <c r="I35" i="3" s="1"/>
  <c r="F31" i="3"/>
  <c r="I31" i="3" s="1"/>
  <c r="F27" i="3"/>
  <c r="I27" i="3" s="1"/>
  <c r="F23" i="3"/>
  <c r="F19" i="3"/>
  <c r="I19" i="3" s="1"/>
  <c r="F15" i="3"/>
  <c r="I15" i="3" s="1"/>
  <c r="F11" i="3"/>
  <c r="I11" i="3" s="1"/>
  <c r="F7" i="3"/>
  <c r="F166" i="3"/>
  <c r="I166" i="3" s="1"/>
  <c r="F162" i="3"/>
  <c r="I162" i="3" s="1"/>
  <c r="F142" i="3"/>
  <c r="I142" i="3" s="1"/>
  <c r="F138" i="3"/>
  <c r="I138" i="3" s="1"/>
  <c r="F130" i="3"/>
  <c r="I130" i="3" s="1"/>
  <c r="F126" i="3"/>
  <c r="F118" i="3"/>
  <c r="I118" i="3" s="1"/>
  <c r="F114" i="3"/>
  <c r="I114" i="3" s="1"/>
  <c r="F106" i="3"/>
  <c r="I106" i="3" s="1"/>
  <c r="F102" i="3"/>
  <c r="I102" i="3" s="1"/>
  <c r="F94" i="3"/>
  <c r="I94" i="3" s="1"/>
  <c r="F90" i="3"/>
  <c r="F82" i="3"/>
  <c r="F78" i="3"/>
  <c r="I78" i="3" s="1"/>
  <c r="F70" i="3"/>
  <c r="I70" i="3" s="1"/>
  <c r="F66" i="3"/>
  <c r="I66" i="3" s="1"/>
  <c r="F58" i="3"/>
  <c r="I58" i="3" s="1"/>
  <c r="F54" i="3"/>
  <c r="I54" i="3" s="1"/>
  <c r="F46" i="3"/>
  <c r="I46" i="3" s="1"/>
  <c r="F42" i="3"/>
  <c r="I42" i="3" s="1"/>
  <c r="F34" i="3"/>
  <c r="I34" i="3" s="1"/>
  <c r="F30" i="3"/>
  <c r="F22" i="3"/>
  <c r="I22" i="3" s="1"/>
  <c r="F18" i="3"/>
  <c r="I18" i="3" s="1"/>
  <c r="F10" i="3"/>
  <c r="I10" i="3" s="1"/>
  <c r="F4" i="3"/>
  <c r="I4" i="3" s="1"/>
  <c r="F165" i="3"/>
  <c r="I165" i="3" s="1"/>
  <c r="F161" i="3"/>
  <c r="I161" i="3" s="1"/>
  <c r="F153" i="3"/>
  <c r="I153" i="3" s="1"/>
  <c r="F149" i="3"/>
  <c r="I149" i="3" s="1"/>
  <c r="F141" i="3"/>
  <c r="I141" i="3" s="1"/>
  <c r="F137" i="3"/>
  <c r="I137" i="3" s="1"/>
  <c r="F129" i="3"/>
  <c r="I129" i="3" s="1"/>
  <c r="F125" i="3"/>
  <c r="I125" i="3" s="1"/>
  <c r="F117" i="3"/>
  <c r="I117" i="3" s="1"/>
  <c r="F113" i="3"/>
  <c r="I113" i="3" s="1"/>
  <c r="F105" i="3"/>
  <c r="I105" i="3" s="1"/>
  <c r="F101" i="3"/>
  <c r="I101" i="3" s="1"/>
  <c r="F93" i="3"/>
  <c r="I93" i="3" s="1"/>
  <c r="F89" i="3"/>
  <c r="I89" i="3" s="1"/>
  <c r="F81" i="3"/>
  <c r="I81" i="3" s="1"/>
  <c r="F77" i="3"/>
  <c r="I77" i="3" s="1"/>
  <c r="F69" i="3"/>
  <c r="I69" i="3" s="1"/>
  <c r="F65" i="3"/>
  <c r="I65" i="3" s="1"/>
  <c r="F57" i="3"/>
  <c r="I57" i="3" s="1"/>
  <c r="F53" i="3"/>
  <c r="I53" i="3" s="1"/>
  <c r="F45" i="3"/>
  <c r="I45" i="3" s="1"/>
  <c r="F41" i="3"/>
  <c r="I41" i="3" s="1"/>
  <c r="F33" i="3"/>
  <c r="I33" i="3" s="1"/>
  <c r="F29" i="3"/>
  <c r="I29" i="3" s="1"/>
  <c r="F21" i="3"/>
  <c r="I21" i="3" s="1"/>
  <c r="F17" i="3"/>
  <c r="I17" i="3" s="1"/>
  <c r="F9" i="3"/>
  <c r="I9" i="3" s="1"/>
  <c r="E22" i="4" l="1"/>
  <c r="G22" i="4" s="1"/>
  <c r="I121" i="3"/>
  <c r="E15" i="4"/>
  <c r="G15" i="4" s="1"/>
  <c r="I37" i="3"/>
  <c r="E19" i="4"/>
  <c r="G19" i="4" s="1"/>
  <c r="I85" i="3"/>
  <c r="E14" i="4"/>
  <c r="G14" i="4" s="1"/>
  <c r="I25" i="3"/>
  <c r="E16" i="4"/>
  <c r="G16" i="4" s="1"/>
  <c r="I49" i="3"/>
  <c r="E20" i="4"/>
  <c r="G20" i="4" s="1"/>
  <c r="I97" i="3"/>
  <c r="E25" i="4"/>
  <c r="G25" i="4" s="1"/>
  <c r="I157" i="3"/>
  <c r="E18" i="4"/>
  <c r="G18" i="4" s="1"/>
  <c r="I73" i="3"/>
  <c r="E13" i="4"/>
  <c r="G13" i="4" s="1"/>
  <c r="I13" i="3"/>
  <c r="E17" i="4"/>
  <c r="G17" i="4" s="1"/>
  <c r="I61" i="3"/>
  <c r="E21" i="4"/>
  <c r="G21" i="4" s="1"/>
  <c r="I109" i="3"/>
  <c r="I24" i="4" l="1"/>
  <c r="J24" i="4" s="1"/>
  <c r="M24" i="4" s="1"/>
  <c r="I23" i="4"/>
  <c r="J23" i="4" s="1"/>
  <c r="I25" i="4"/>
  <c r="J25" i="4" s="1"/>
  <c r="M25" i="4" s="1"/>
</calcChain>
</file>

<file path=xl/sharedStrings.xml><?xml version="1.0" encoding="utf-8"?>
<sst xmlns="http://schemas.openxmlformats.org/spreadsheetml/2006/main" count="122" uniqueCount="82">
  <si>
    <t>Year</t>
  </si>
  <si>
    <t>Month</t>
  </si>
  <si>
    <t>Indicator Variable for Leap Year</t>
  </si>
  <si>
    <t>January Heating Degree Days</t>
  </si>
  <si>
    <t>February Heating Degree Days</t>
  </si>
  <si>
    <t>March Heating Degree Days</t>
  </si>
  <si>
    <t>December Heating Degree Days</t>
  </si>
  <si>
    <t>Net Energy for Load Per Customer</t>
  </si>
  <si>
    <t>Base - 66</t>
  </si>
  <si>
    <t>Base - 45</t>
  </si>
  <si>
    <t>Heating Degree Days Based on 45 Degrees</t>
  </si>
  <si>
    <t>Cents / kWh</t>
  </si>
  <si>
    <t>Real Electric Price Increase Four Month Average</t>
  </si>
  <si>
    <t>Real Electric Price Decrease</t>
  </si>
  <si>
    <t>Florida Per Capita Income Weighted by the Percent of Florida Population Employed</t>
  </si>
  <si>
    <t>($1,000's)</t>
  </si>
  <si>
    <t>January Cooling Degree Hours</t>
  </si>
  <si>
    <t>February Cooling Degree Hours</t>
  </si>
  <si>
    <t>March Cooling Degree Hours</t>
  </si>
  <si>
    <t>April Cooling Degree Hours</t>
  </si>
  <si>
    <t>May Cooling Degree Hours</t>
  </si>
  <si>
    <t>June Cooling Degree Hours</t>
  </si>
  <si>
    <t>July Cooling Degree Hours</t>
  </si>
  <si>
    <t>August Cooling Degree Hours</t>
  </si>
  <si>
    <t>September Cooling Degree Hours</t>
  </si>
  <si>
    <t>October Cooling Degree Hours</t>
  </si>
  <si>
    <t>November Cooling Degree Hours</t>
  </si>
  <si>
    <t>December Cooling Degree Hours</t>
  </si>
  <si>
    <t>Base - 72</t>
  </si>
  <si>
    <t>Net Energy for Load</t>
  </si>
  <si>
    <t>(MWh)</t>
  </si>
  <si>
    <t>Out-of-Model Adjustment for New/Modified Wholesale Contracts</t>
  </si>
  <si>
    <t>Out-of-Model Adjustment for Distributed Generation</t>
  </si>
  <si>
    <t>Out-of-Model Adjustment for Plug-In Electric Vehicles</t>
  </si>
  <si>
    <t>Out-of-Model Adjustment for Economic Development Rates</t>
  </si>
  <si>
    <t>Total Customers</t>
  </si>
  <si>
    <t>Out-of-Model Adjustment for Incremental DSM</t>
  </si>
  <si>
    <t>Codes &amp; Standards</t>
  </si>
  <si>
    <t>(MWh/Customer)</t>
  </si>
  <si>
    <t>Summer Peak</t>
  </si>
  <si>
    <t>Summer Peak per Customer</t>
  </si>
  <si>
    <t>Maximum Temperature on the Summer Peak Day</t>
  </si>
  <si>
    <t>Cooling Degree Hours Two Days Prior to the Peak Day</t>
  </si>
  <si>
    <t>CPI for Energy Average Three Months Prior to Peak Month</t>
  </si>
  <si>
    <t>Florida Disposable Household Income</t>
  </si>
  <si>
    <t>Indicator Variable for 2005</t>
  </si>
  <si>
    <t>Indicator Variable for 1990</t>
  </si>
  <si>
    <t>(MW)</t>
  </si>
  <si>
    <t>(KW)</t>
  </si>
  <si>
    <r>
      <t>(</t>
    </r>
    <r>
      <rPr>
        <b/>
        <vertAlign val="superscript"/>
        <sz val="16"/>
        <color theme="1"/>
        <rFont val="Arial"/>
        <family val="2"/>
      </rPr>
      <t>0</t>
    </r>
    <r>
      <rPr>
        <b/>
        <sz val="16"/>
        <color theme="1"/>
        <rFont val="Arial"/>
        <family val="2"/>
      </rPr>
      <t>F)</t>
    </r>
  </si>
  <si>
    <t>(KW/Customer)</t>
  </si>
  <si>
    <t>(1982-84=1.0)</t>
  </si>
  <si>
    <t>(1,000's)</t>
  </si>
  <si>
    <t>MWh</t>
  </si>
  <si>
    <t>MW</t>
  </si>
  <si>
    <t>Annual Net Energy for Load</t>
  </si>
  <si>
    <t>Leap Year</t>
  </si>
  <si>
    <t>System Load Factor</t>
  </si>
  <si>
    <t>Prepared By: MD 4/21/2016</t>
  </si>
  <si>
    <t>Difference</t>
  </si>
  <si>
    <t>Modified by: TB 04/21/2016</t>
  </si>
  <si>
    <t>Note:</t>
  </si>
  <si>
    <t xml:space="preserve">Alternative projected NEL for years 2016 through 2018 based on most recent 5-year average for system load factor </t>
  </si>
  <si>
    <t>FPL's Historic and Projected</t>
  </si>
  <si>
    <t>Net Energy Load</t>
  </si>
  <si>
    <t>-- (MWh) --</t>
  </si>
  <si>
    <t xml:space="preserve"> -- (MW) --</t>
  </si>
  <si>
    <t>----- (MWh) -----</t>
  </si>
  <si>
    <t>Check By: MD 4/21/2016</t>
  </si>
  <si>
    <t>AAGR</t>
  </si>
  <si>
    <t>2000-2015</t>
  </si>
  <si>
    <t>2012-2015</t>
  </si>
  <si>
    <t>2015-2018</t>
  </si>
  <si>
    <t>2008-2015</t>
  </si>
  <si>
    <t>NA</t>
  </si>
  <si>
    <t>Summer Peak Demand</t>
  </si>
  <si>
    <t>Alternative Using</t>
  </si>
  <si>
    <t>5-year Average Load Factor</t>
  </si>
  <si>
    <t>Witness: Dismukes</t>
  </si>
  <si>
    <t>Docket No. 160021-EI</t>
  </si>
  <si>
    <t>Exhibit DED-7 -- Historical and Projected FPL System Load Factor</t>
  </si>
  <si>
    <t>Exhibit DED-7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</si>
</sst>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#,##0.000"/>
    <numFmt numFmtId="165" formatCode="#,##0;\-#,##0"/>
    <numFmt numFmtId="166" formatCode="0.000"/>
    <numFmt numFmtId="167" formatCode="#,##0.00;\-#,##0.00"/>
    <numFmt numFmtId="168" formatCode="#,##0.0;\-#,##0.0"/>
    <numFmt numFmtId="169" formatCode="_(* #,##0_);_(* \(#,##0\);_(* &quot;-&quot;??_);_(@_)"/>
    <numFmt numFmtId="170" formatCode="0.0%"/>
  </numFmts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vertAlign val="superscript"/>
      <sz val="16"/>
      <color theme="1"/>
      <name val="Arial"/>
      <family val="2"/>
    </font>
    <font>
      <b/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C230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0" borderId="0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1" xfId="0" applyBorder="1"/>
    <xf numFmtId="0" fontId="2" fillId="0" borderId="0" xfId="0" applyFont="1" applyFill="1" applyBorder="1" applyAlignment="1">
      <alignment horizontal="center" wrapText="1"/>
    </xf>
    <xf numFmtId="0" fontId="2" fillId="0" borderId="0" xfId="0" quotePrefix="1" applyFont="1" applyFill="1" applyBorder="1" applyAlignment="1">
      <alignment horizontal="center" wrapText="1"/>
    </xf>
    <xf numFmtId="0" fontId="2" fillId="0" borderId="0" xfId="0" quotePrefix="1" applyFont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quotePrefix="1" applyFont="1" applyFill="1" applyBorder="1" applyAlignment="1">
      <alignment horizontal="center" wrapText="1"/>
    </xf>
    <xf numFmtId="0" fontId="4" fillId="0" borderId="0" xfId="0" applyFont="1"/>
    <xf numFmtId="0" fontId="7" fillId="0" borderId="0" xfId="0" quotePrefix="1" applyFont="1" applyAlignment="1">
      <alignment horizontal="center"/>
    </xf>
    <xf numFmtId="0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167" fontId="8" fillId="0" borderId="0" xfId="0" applyNumberFormat="1" applyFont="1" applyAlignment="1">
      <alignment horizontal="center"/>
    </xf>
    <xf numFmtId="168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8" fillId="0" borderId="1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167" fontId="8" fillId="0" borderId="1" xfId="0" applyNumberFormat="1" applyFont="1" applyBorder="1" applyAlignment="1">
      <alignment horizontal="center"/>
    </xf>
    <xf numFmtId="168" fontId="8" fillId="0" borderId="1" xfId="0" applyNumberFormat="1" applyFont="1" applyBorder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9" fillId="0" borderId="0" xfId="0" applyNumberFormat="1" applyFont="1" applyAlignment="1">
      <alignment horizontal="center"/>
    </xf>
    <xf numFmtId="167" fontId="9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9" fontId="8" fillId="0" borderId="0" xfId="1" applyNumberFormat="1" applyFont="1" applyAlignment="1">
      <alignment horizontal="center"/>
    </xf>
    <xf numFmtId="0" fontId="8" fillId="0" borderId="0" xfId="0" applyFont="1"/>
    <xf numFmtId="3" fontId="0" fillId="0" borderId="0" xfId="0" applyNumberFormat="1"/>
    <xf numFmtId="10" fontId="0" fillId="0" borderId="0" xfId="0" applyNumberFormat="1"/>
    <xf numFmtId="0" fontId="2" fillId="0" borderId="0" xfId="0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center"/>
    </xf>
    <xf numFmtId="0" fontId="10" fillId="3" borderId="2" xfId="0" applyFont="1" applyFill="1" applyBorder="1"/>
    <xf numFmtId="0" fontId="10" fillId="3" borderId="3" xfId="0" applyFont="1" applyFill="1" applyBorder="1"/>
    <xf numFmtId="0" fontId="10" fillId="3" borderId="4" xfId="0" applyFont="1" applyFill="1" applyBorder="1"/>
    <xf numFmtId="0" fontId="10" fillId="3" borderId="5" xfId="0" applyFont="1" applyFill="1" applyBorder="1"/>
    <xf numFmtId="0" fontId="10" fillId="3" borderId="0" xfId="0" applyFont="1" applyFill="1" applyBorder="1"/>
    <xf numFmtId="0" fontId="10" fillId="3" borderId="6" xfId="0" applyFont="1" applyFill="1" applyBorder="1"/>
    <xf numFmtId="0" fontId="10" fillId="3" borderId="7" xfId="0" applyFont="1" applyFill="1" applyBorder="1"/>
    <xf numFmtId="0" fontId="10" fillId="3" borderId="1" xfId="0" applyFont="1" applyFill="1" applyBorder="1"/>
    <xf numFmtId="0" fontId="10" fillId="3" borderId="8" xfId="0" applyFont="1" applyFill="1" applyBorder="1"/>
    <xf numFmtId="0" fontId="12" fillId="4" borderId="0" xfId="0" applyFont="1" applyFill="1"/>
    <xf numFmtId="0" fontId="12" fillId="4" borderId="0" xfId="0" applyFont="1" applyFill="1" applyAlignment="1">
      <alignment horizontal="center" wrapText="1"/>
    </xf>
    <xf numFmtId="0" fontId="12" fillId="4" borderId="0" xfId="0" quotePrefix="1" applyFont="1" applyFill="1" applyAlignment="1">
      <alignment horizontal="center" wrapText="1"/>
    </xf>
    <xf numFmtId="0" fontId="12" fillId="4" borderId="0" xfId="0" applyFont="1" applyFill="1" applyAlignment="1">
      <alignment horizontal="center"/>
    </xf>
    <xf numFmtId="0" fontId="10" fillId="3" borderId="3" xfId="0" applyFont="1" applyFill="1" applyBorder="1" applyAlignment="1">
      <alignment horizontal="center"/>
    </xf>
    <xf numFmtId="3" fontId="10" fillId="3" borderId="0" xfId="0" applyNumberFormat="1" applyFont="1" applyFill="1" applyBorder="1" applyAlignment="1">
      <alignment horizontal="center"/>
    </xf>
    <xf numFmtId="10" fontId="10" fillId="3" borderId="0" xfId="0" applyNumberFormat="1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10" xfId="0" applyFont="1" applyFill="1" applyBorder="1"/>
    <xf numFmtId="0" fontId="10" fillId="3" borderId="11" xfId="0" applyFont="1" applyFill="1" applyBorder="1"/>
    <xf numFmtId="0" fontId="10" fillId="3" borderId="11" xfId="0" applyFont="1" applyFill="1" applyBorder="1" applyAlignment="1">
      <alignment horizontal="center"/>
    </xf>
    <xf numFmtId="0" fontId="10" fillId="3" borderId="12" xfId="0" applyFont="1" applyFill="1" applyBorder="1"/>
    <xf numFmtId="0" fontId="10" fillId="0" borderId="0" xfId="0" applyFont="1" applyAlignment="1">
      <alignment horizontal="right"/>
    </xf>
    <xf numFmtId="0" fontId="10" fillId="3" borderId="11" xfId="0" applyFont="1" applyFill="1" applyBorder="1" applyAlignment="1">
      <alignment horizontal="right"/>
    </xf>
    <xf numFmtId="0" fontId="12" fillId="4" borderId="0" xfId="0" applyFont="1" applyFill="1" applyAlignment="1">
      <alignment horizontal="right"/>
    </xf>
    <xf numFmtId="0" fontId="10" fillId="3" borderId="3" xfId="0" applyFont="1" applyFill="1" applyBorder="1" applyAlignment="1">
      <alignment horizontal="right"/>
    </xf>
    <xf numFmtId="0" fontId="10" fillId="3" borderId="0" xfId="0" applyFont="1" applyFill="1" applyBorder="1" applyAlignment="1">
      <alignment horizontal="right"/>
    </xf>
    <xf numFmtId="0" fontId="10" fillId="3" borderId="1" xfId="0" applyFont="1" applyFill="1" applyBorder="1" applyAlignment="1">
      <alignment horizontal="right"/>
    </xf>
    <xf numFmtId="0" fontId="10" fillId="0" borderId="0" xfId="0" applyFont="1" applyAlignment="1">
      <alignment horizontal="left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/>
    <xf numFmtId="3" fontId="2" fillId="2" borderId="0" xfId="0" applyNumberFormat="1" applyFont="1" applyFill="1" applyBorder="1" applyAlignment="1">
      <alignment horizontal="center"/>
    </xf>
    <xf numFmtId="10" fontId="2" fillId="2" borderId="0" xfId="0" applyNumberFormat="1" applyFont="1" applyFill="1" applyBorder="1" applyAlignment="1">
      <alignment horizontal="center"/>
    </xf>
    <xf numFmtId="170" fontId="8" fillId="0" borderId="0" xfId="2" applyNumberFormat="1" applyFont="1" applyAlignment="1">
      <alignment horizontal="center"/>
    </xf>
    <xf numFmtId="169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10" fontId="10" fillId="0" borderId="0" xfId="0" applyNumberFormat="1" applyFont="1"/>
    <xf numFmtId="0" fontId="12" fillId="4" borderId="9" xfId="0" applyFont="1" applyFill="1" applyBorder="1" applyAlignment="1">
      <alignment horizontal="center"/>
    </xf>
    <xf numFmtId="0" fontId="12" fillId="4" borderId="0" xfId="0" quotePrefix="1" applyFont="1" applyFill="1" applyAlignment="1">
      <alignment horizontal="center" wrapText="1"/>
    </xf>
    <xf numFmtId="0" fontId="12" fillId="4" borderId="0" xfId="0" applyFont="1" applyFill="1" applyAlignment="1">
      <alignment horizontal="center" wrapText="1"/>
    </xf>
    <xf numFmtId="0" fontId="12" fillId="4" borderId="9" xfId="0" applyFont="1" applyFill="1" applyBorder="1" applyAlignment="1">
      <alignment horizontal="center" wrapText="1"/>
    </xf>
    <xf numFmtId="0" fontId="12" fillId="4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1C23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793750</xdr:colOff>
      <xdr:row>30</xdr:row>
      <xdr:rowOff>190503</xdr:rowOff>
    </xdr:from>
    <xdr:to>
      <xdr:col>16</xdr:col>
      <xdr:colOff>26106</xdr:colOff>
      <xdr:row>49</xdr:row>
      <xdr:rowOff>14867</xdr:rowOff>
    </xdr:to>
    <xdr:sp macro="" textlink="">
      <xdr:nvSpPr>
        <xdr:cNvPr id="2" name="TextBox 1"/>
        <xdr:cNvSpPr txBox="1"/>
      </xdr:nvSpPr>
      <xdr:spPr>
        <a:xfrm rot="5400000">
          <a:off x="17023621" y="11354532"/>
          <a:ext cx="4624964" cy="1994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FLORIDA POWER &amp; LIGHT COMPANY </a:t>
          </a:r>
        </a:p>
        <a:p>
          <a:pPr algn="r"/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AND SUBSIDIARIES</a:t>
          </a:r>
        </a:p>
        <a:p>
          <a:pPr algn="r"/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DOCKET NO. 160021-EI</a:t>
          </a:r>
        </a:p>
        <a:p>
          <a:pPr algn="r"/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MFR NO. F-7</a:t>
          </a:r>
        </a:p>
        <a:p>
          <a:pPr algn="r"/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ATTACHMENT NO. 13 OF 16</a:t>
          </a:r>
        </a:p>
        <a:p>
          <a:pPr algn="r"/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PAGE 1 OF 1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C230F"/>
  </sheetPr>
  <dimension ref="A1:M34"/>
  <sheetViews>
    <sheetView tabSelected="1" workbookViewId="0">
      <selection activeCell="O19" sqref="O19"/>
    </sheetView>
  </sheetViews>
  <sheetFormatPr defaultRowHeight="12.75" x14ac:dyDescent="0.2"/>
  <cols>
    <col min="1" max="1" width="9.140625" style="52"/>
    <col min="2" max="2" width="0.85546875" style="52" customWidth="1"/>
    <col min="3" max="3" width="9.140625" style="77"/>
    <col min="4" max="4" width="1.7109375" style="52" customWidth="1"/>
    <col min="5" max="6" width="12.7109375" style="54" customWidth="1"/>
    <col min="7" max="7" width="11.85546875" style="54" bestFit="1" customWidth="1"/>
    <col min="8" max="8" width="1.7109375" style="54" customWidth="1"/>
    <col min="9" max="10" width="15.7109375" style="54" customWidth="1"/>
    <col min="11" max="11" width="0.85546875" style="52" customWidth="1"/>
    <col min="12" max="16384" width="9.140625" style="52"/>
  </cols>
  <sheetData>
    <row r="1" spans="1:13" ht="15.75" x14ac:dyDescent="0.25">
      <c r="A1" s="53" t="s">
        <v>80</v>
      </c>
      <c r="B1" s="51"/>
      <c r="K1" s="77" t="s">
        <v>78</v>
      </c>
    </row>
    <row r="2" spans="1:13" x14ac:dyDescent="0.2">
      <c r="K2" s="77" t="s">
        <v>79</v>
      </c>
    </row>
    <row r="3" spans="1:13" x14ac:dyDescent="0.2">
      <c r="K3" s="77" t="s">
        <v>81</v>
      </c>
    </row>
    <row r="5" spans="1:13" ht="1.5" customHeight="1" x14ac:dyDescent="0.2">
      <c r="B5" s="73"/>
      <c r="C5" s="78"/>
      <c r="D5" s="74"/>
      <c r="E5" s="75"/>
      <c r="F5" s="75"/>
      <c r="G5" s="75"/>
      <c r="H5" s="75"/>
      <c r="I5" s="75"/>
      <c r="J5" s="75"/>
      <c r="K5" s="76"/>
    </row>
    <row r="6" spans="1:13" ht="6" customHeight="1" x14ac:dyDescent="0.2">
      <c r="B6" s="64"/>
      <c r="C6" s="79"/>
      <c r="D6" s="64"/>
      <c r="E6" s="67"/>
      <c r="F6" s="67"/>
      <c r="G6" s="67"/>
      <c r="H6" s="67"/>
      <c r="I6" s="67"/>
      <c r="J6" s="67"/>
      <c r="K6" s="64"/>
    </row>
    <row r="7" spans="1:13" x14ac:dyDescent="0.2">
      <c r="B7" s="64"/>
      <c r="C7" s="79"/>
      <c r="D7" s="64"/>
      <c r="E7" s="67"/>
      <c r="F7" s="67"/>
      <c r="G7" s="67"/>
      <c r="H7" s="67"/>
      <c r="I7" s="97" t="s">
        <v>76</v>
      </c>
      <c r="J7" s="97"/>
      <c r="K7" s="64"/>
    </row>
    <row r="8" spans="1:13" x14ac:dyDescent="0.2">
      <c r="B8" s="64"/>
      <c r="C8" s="79"/>
      <c r="D8" s="64"/>
      <c r="E8" s="93" t="s">
        <v>63</v>
      </c>
      <c r="F8" s="93"/>
      <c r="G8" s="93"/>
      <c r="H8" s="67"/>
      <c r="I8" s="96" t="s">
        <v>77</v>
      </c>
      <c r="J8" s="96"/>
      <c r="K8" s="64"/>
    </row>
    <row r="9" spans="1:13" ht="38.25" x14ac:dyDescent="0.2">
      <c r="B9" s="64"/>
      <c r="C9" s="79" t="s">
        <v>0</v>
      </c>
      <c r="D9" s="64"/>
      <c r="E9" s="65" t="s">
        <v>64</v>
      </c>
      <c r="F9" s="65" t="s">
        <v>75</v>
      </c>
      <c r="G9" s="65" t="s">
        <v>57</v>
      </c>
      <c r="H9" s="65"/>
      <c r="I9" s="65" t="s">
        <v>64</v>
      </c>
      <c r="J9" s="65" t="s">
        <v>59</v>
      </c>
      <c r="K9" s="64"/>
    </row>
    <row r="10" spans="1:13" x14ac:dyDescent="0.2">
      <c r="B10" s="64"/>
      <c r="C10" s="79"/>
      <c r="D10" s="64"/>
      <c r="E10" s="66" t="s">
        <v>65</v>
      </c>
      <c r="F10" s="66" t="s">
        <v>66</v>
      </c>
      <c r="G10" s="67"/>
      <c r="H10" s="65"/>
      <c r="I10" s="94" t="s">
        <v>67</v>
      </c>
      <c r="J10" s="95"/>
      <c r="K10" s="64"/>
    </row>
    <row r="11" spans="1:13" ht="6" customHeight="1" x14ac:dyDescent="0.2">
      <c r="B11" s="64"/>
      <c r="C11" s="79"/>
      <c r="D11" s="64"/>
      <c r="E11" s="65"/>
      <c r="F11" s="65"/>
      <c r="G11" s="67"/>
      <c r="H11" s="65"/>
      <c r="I11" s="65"/>
      <c r="J11" s="65"/>
      <c r="K11" s="64"/>
    </row>
    <row r="12" spans="1:13" ht="6" customHeight="1" x14ac:dyDescent="0.2">
      <c r="B12" s="55"/>
      <c r="C12" s="80"/>
      <c r="D12" s="56"/>
      <c r="E12" s="68"/>
      <c r="F12" s="68"/>
      <c r="G12" s="68"/>
      <c r="H12" s="68"/>
      <c r="I12" s="68"/>
      <c r="J12" s="68"/>
      <c r="K12" s="57"/>
    </row>
    <row r="13" spans="1:13" x14ac:dyDescent="0.2">
      <c r="B13" s="58"/>
      <c r="C13" s="81">
        <v>2006</v>
      </c>
      <c r="D13" s="59"/>
      <c r="E13" s="69">
        <f>'Load Factor Calculations'!F13</f>
        <v>113405979.5780879</v>
      </c>
      <c r="F13" s="69">
        <f>'Load Factor Calculations'!G13</f>
        <v>21819</v>
      </c>
      <c r="G13" s="70">
        <f>E13/(F13*8760)</f>
        <v>0.5933309537417113</v>
      </c>
      <c r="H13" s="69"/>
      <c r="I13" s="69"/>
      <c r="J13" s="71"/>
      <c r="K13" s="60"/>
      <c r="M13" s="92">
        <f>AVERAGE(G18:G22)</f>
        <v>0.58873689257883299</v>
      </c>
    </row>
    <row r="14" spans="1:13" x14ac:dyDescent="0.2">
      <c r="B14" s="58"/>
      <c r="C14" s="81">
        <v>2007</v>
      </c>
      <c r="D14" s="59"/>
      <c r="E14" s="69">
        <f>'Load Factor Calculations'!F25</f>
        <v>114532214.5</v>
      </c>
      <c r="F14" s="69">
        <f>'Load Factor Calculations'!G25</f>
        <v>21962</v>
      </c>
      <c r="G14" s="70">
        <f t="shared" ref="G14:G22" si="0">E14/(F14*8760)</f>
        <v>0.59532163327773713</v>
      </c>
      <c r="H14" s="69"/>
      <c r="I14" s="69"/>
      <c r="J14" s="71"/>
      <c r="K14" s="60"/>
    </row>
    <row r="15" spans="1:13" x14ac:dyDescent="0.2">
      <c r="B15" s="58"/>
      <c r="C15" s="81">
        <v>2008</v>
      </c>
      <c r="D15" s="59"/>
      <c r="E15" s="69">
        <f>'Load Factor Calculations'!F37</f>
        <v>111100357</v>
      </c>
      <c r="F15" s="69">
        <f>'Load Factor Calculations'!G37</f>
        <v>21060</v>
      </c>
      <c r="G15" s="70">
        <f t="shared" si="0"/>
        <v>0.60221695893880067</v>
      </c>
      <c r="H15" s="69"/>
      <c r="I15" s="69"/>
      <c r="J15" s="71"/>
      <c r="K15" s="60"/>
    </row>
    <row r="16" spans="1:13" x14ac:dyDescent="0.2">
      <c r="B16" s="58"/>
      <c r="C16" s="81">
        <v>2009</v>
      </c>
      <c r="D16" s="59"/>
      <c r="E16" s="69">
        <f>'Load Factor Calculations'!F49</f>
        <v>111237416</v>
      </c>
      <c r="F16" s="69">
        <f>'Load Factor Calculations'!G49</f>
        <v>22351</v>
      </c>
      <c r="G16" s="70">
        <f t="shared" si="0"/>
        <v>0.56813275288879028</v>
      </c>
      <c r="H16" s="69"/>
      <c r="I16" s="69"/>
      <c r="J16" s="71"/>
      <c r="K16" s="60"/>
    </row>
    <row r="17" spans="2:13" x14ac:dyDescent="0.2">
      <c r="B17" s="58"/>
      <c r="C17" s="81">
        <v>2010</v>
      </c>
      <c r="D17" s="59"/>
      <c r="E17" s="69">
        <f>'Load Factor Calculations'!F61</f>
        <v>114603532.5</v>
      </c>
      <c r="F17" s="69">
        <f>'Load Factor Calculations'!G61</f>
        <v>22256</v>
      </c>
      <c r="G17" s="70">
        <f t="shared" si="0"/>
        <v>0.58782328514767146</v>
      </c>
      <c r="H17" s="69"/>
      <c r="I17" s="69"/>
      <c r="J17" s="71"/>
      <c r="K17" s="60"/>
    </row>
    <row r="18" spans="2:13" x14ac:dyDescent="0.2">
      <c r="B18" s="58"/>
      <c r="C18" s="81">
        <v>2011</v>
      </c>
      <c r="D18" s="59"/>
      <c r="E18" s="69">
        <f>'Load Factor Calculations'!F73</f>
        <v>111542271.5</v>
      </c>
      <c r="F18" s="69">
        <f>'Load Factor Calculations'!G73</f>
        <v>21619</v>
      </c>
      <c r="G18" s="70">
        <f t="shared" si="0"/>
        <v>0.5889789544373808</v>
      </c>
      <c r="H18" s="69"/>
      <c r="I18" s="69"/>
      <c r="J18" s="71"/>
      <c r="K18" s="60"/>
    </row>
    <row r="19" spans="2:13" x14ac:dyDescent="0.2">
      <c r="B19" s="58"/>
      <c r="C19" s="81">
        <v>2012</v>
      </c>
      <c r="D19" s="59"/>
      <c r="E19" s="69">
        <f>'Load Factor Calculations'!F85</f>
        <v>110865505</v>
      </c>
      <c r="F19" s="69">
        <f>'Load Factor Calculations'!G85</f>
        <v>21440</v>
      </c>
      <c r="G19" s="70">
        <f t="shared" si="0"/>
        <v>0.59029289021502074</v>
      </c>
      <c r="H19" s="69"/>
      <c r="I19" s="69"/>
      <c r="J19" s="71"/>
      <c r="K19" s="60"/>
    </row>
    <row r="20" spans="2:13" x14ac:dyDescent="0.2">
      <c r="B20" s="58"/>
      <c r="C20" s="81">
        <v>2013</v>
      </c>
      <c r="D20" s="59"/>
      <c r="E20" s="69">
        <f>'Load Factor Calculations'!F97</f>
        <v>111655211</v>
      </c>
      <c r="F20" s="69">
        <f>'Load Factor Calculations'!G97</f>
        <v>21576</v>
      </c>
      <c r="G20" s="70">
        <f t="shared" si="0"/>
        <v>0.590750308350391</v>
      </c>
      <c r="H20" s="69"/>
      <c r="I20" s="69"/>
      <c r="J20" s="71"/>
      <c r="K20" s="60"/>
    </row>
    <row r="21" spans="2:13" x14ac:dyDescent="0.2">
      <c r="B21" s="58"/>
      <c r="C21" s="81">
        <v>2014</v>
      </c>
      <c r="D21" s="59"/>
      <c r="E21" s="69">
        <f>'Load Factor Calculations'!F109</f>
        <v>115963089</v>
      </c>
      <c r="F21" s="69">
        <f>'Load Factor Calculations'!G109</f>
        <v>22935</v>
      </c>
      <c r="G21" s="70">
        <f t="shared" si="0"/>
        <v>0.57718751026575998</v>
      </c>
      <c r="H21" s="69"/>
      <c r="I21" s="69"/>
      <c r="J21" s="71"/>
      <c r="K21" s="60"/>
    </row>
    <row r="22" spans="2:13" x14ac:dyDescent="0.2">
      <c r="B22" s="58"/>
      <c r="C22" s="81">
        <v>2015</v>
      </c>
      <c r="D22" s="59"/>
      <c r="E22" s="69">
        <f>'Load Factor Calculations'!F121</f>
        <v>119963512.73953487</v>
      </c>
      <c r="F22" s="69">
        <f>'Load Factor Calculations'!G121</f>
        <v>22959</v>
      </c>
      <c r="G22" s="70">
        <f t="shared" si="0"/>
        <v>0.59647479962561245</v>
      </c>
      <c r="H22" s="69"/>
      <c r="I22" s="69"/>
      <c r="J22" s="71"/>
      <c r="K22" s="60"/>
    </row>
    <row r="23" spans="2:13" x14ac:dyDescent="0.2">
      <c r="B23" s="58"/>
      <c r="C23" s="84">
        <v>2016</v>
      </c>
      <c r="D23" s="85"/>
      <c r="E23" s="86">
        <f>'Load Factor Calculations'!F133</f>
        <v>119624759.69152738</v>
      </c>
      <c r="F23" s="86">
        <f>'Load Factor Calculations'!G133</f>
        <v>24169.686546596025</v>
      </c>
      <c r="G23" s="87">
        <f>E23/(F23*8760)</f>
        <v>0.56499675570916374</v>
      </c>
      <c r="H23" s="86"/>
      <c r="I23" s="86">
        <f>F23*8784*AVERAGE(G$18:G$22)</f>
        <v>124992684.75958408</v>
      </c>
      <c r="J23" s="86">
        <f>I23-E23</f>
        <v>5367925.0680567026</v>
      </c>
      <c r="K23" s="60"/>
    </row>
    <row r="24" spans="2:13" x14ac:dyDescent="0.2">
      <c r="B24" s="58"/>
      <c r="C24" s="84">
        <v>2017</v>
      </c>
      <c r="D24" s="85"/>
      <c r="E24" s="86">
        <f>'Load Factor Calculations'!F145</f>
        <v>118831903.29271215</v>
      </c>
      <c r="F24" s="86">
        <f>'Load Factor Calculations'!G145</f>
        <v>24336.040599945238</v>
      </c>
      <c r="G24" s="87">
        <f t="shared" ref="G24:G25" si="1">E24/(F24*8760)</f>
        <v>0.55741548048036871</v>
      </c>
      <c r="H24" s="86"/>
      <c r="I24" s="86">
        <f t="shared" ref="I24:I25" si="2">F24*8760*AVERAGE(G$18:G$22)</f>
        <v>125509118.30344053</v>
      </c>
      <c r="J24" s="86">
        <f>I24-E24</f>
        <v>6677215.0107283741</v>
      </c>
      <c r="K24" s="60"/>
      <c r="M24" s="92">
        <f>J24/E24</f>
        <v>5.6190423831559394E-2</v>
      </c>
    </row>
    <row r="25" spans="2:13" x14ac:dyDescent="0.2">
      <c r="B25" s="58"/>
      <c r="C25" s="84">
        <v>2018</v>
      </c>
      <c r="D25" s="85"/>
      <c r="E25" s="86">
        <f>'Load Factor Calculations'!F157</f>
        <v>119562964.28621197</v>
      </c>
      <c r="F25" s="86">
        <f>'Load Factor Calculations'!G157</f>
        <v>24606.278955403854</v>
      </c>
      <c r="G25" s="87">
        <f t="shared" si="1"/>
        <v>0.55468525899660914</v>
      </c>
      <c r="H25" s="86"/>
      <c r="I25" s="86">
        <f t="shared" si="2"/>
        <v>126902828.08075981</v>
      </c>
      <c r="J25" s="86">
        <f>I25-E25</f>
        <v>7339863.794547841</v>
      </c>
      <c r="K25" s="60"/>
      <c r="M25" s="92">
        <f>J25/E25</f>
        <v>6.1389108561891649E-2</v>
      </c>
    </row>
    <row r="26" spans="2:13" ht="6" customHeight="1" x14ac:dyDescent="0.2">
      <c r="B26" s="61"/>
      <c r="C26" s="82"/>
      <c r="D26" s="62"/>
      <c r="E26" s="72"/>
      <c r="F26" s="72"/>
      <c r="G26" s="72"/>
      <c r="H26" s="72"/>
      <c r="I26" s="72"/>
      <c r="J26" s="72"/>
      <c r="K26" s="63"/>
    </row>
    <row r="27" spans="2:13" ht="1.5" customHeight="1" x14ac:dyDescent="0.2">
      <c r="B27" s="73"/>
      <c r="C27" s="78"/>
      <c r="D27" s="74"/>
      <c r="E27" s="75"/>
      <c r="F27" s="75"/>
      <c r="G27" s="75"/>
      <c r="H27" s="75"/>
      <c r="I27" s="75"/>
      <c r="J27" s="75"/>
      <c r="K27" s="76"/>
    </row>
    <row r="29" spans="2:13" x14ac:dyDescent="0.2">
      <c r="C29" s="83" t="s">
        <v>61</v>
      </c>
      <c r="D29" s="52" t="s">
        <v>62</v>
      </c>
    </row>
    <row r="30" spans="2:13" x14ac:dyDescent="0.2">
      <c r="C30" s="83"/>
    </row>
    <row r="32" spans="2:13" x14ac:dyDescent="0.2">
      <c r="C32" s="83" t="s">
        <v>58</v>
      </c>
    </row>
    <row r="33" spans="3:3" x14ac:dyDescent="0.2">
      <c r="C33" s="83" t="s">
        <v>60</v>
      </c>
    </row>
    <row r="34" spans="3:3" x14ac:dyDescent="0.2">
      <c r="C34" s="83" t="s">
        <v>68</v>
      </c>
    </row>
  </sheetData>
  <mergeCells count="4">
    <mergeCell ref="E8:G8"/>
    <mergeCell ref="I10:J10"/>
    <mergeCell ref="I8:J8"/>
    <mergeCell ref="I7:J7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8"/>
  <sheetViews>
    <sheetView workbookViewId="0">
      <selection activeCell="E7" sqref="E7"/>
    </sheetView>
  </sheetViews>
  <sheetFormatPr defaultRowHeight="15" x14ac:dyDescent="0.25"/>
  <cols>
    <col min="1" max="1" width="6.85546875" style="2" customWidth="1"/>
    <col min="2" max="3" width="8.5703125" style="2" customWidth="1"/>
    <col min="5" max="5" width="18.5703125" bestFit="1" customWidth="1"/>
    <col min="6" max="6" width="25.5703125" bestFit="1" customWidth="1"/>
    <col min="7" max="7" width="13.28515625" bestFit="1" customWidth="1"/>
  </cols>
  <sheetData>
    <row r="1" spans="1:9" ht="26.25" x14ac:dyDescent="0.25">
      <c r="A1" s="26" t="s">
        <v>0</v>
      </c>
      <c r="B1" s="26" t="s">
        <v>1</v>
      </c>
      <c r="C1" s="26" t="s">
        <v>56</v>
      </c>
      <c r="E1" t="s">
        <v>29</v>
      </c>
      <c r="F1" t="s">
        <v>55</v>
      </c>
      <c r="G1" t="s">
        <v>39</v>
      </c>
    </row>
    <row r="2" spans="1:9" x14ac:dyDescent="0.25">
      <c r="A2" s="26"/>
      <c r="B2" s="26"/>
      <c r="C2" s="26"/>
      <c r="E2" t="s">
        <v>53</v>
      </c>
      <c r="F2" t="s">
        <v>53</v>
      </c>
      <c r="G2" t="s">
        <v>54</v>
      </c>
    </row>
    <row r="3" spans="1:9" x14ac:dyDescent="0.25">
      <c r="A3" s="26"/>
      <c r="B3" s="26"/>
      <c r="C3" s="26"/>
    </row>
    <row r="4" spans="1:9" x14ac:dyDescent="0.25">
      <c r="A4" s="1">
        <v>2005</v>
      </c>
      <c r="B4" s="1">
        <v>4</v>
      </c>
      <c r="C4" s="1">
        <v>0</v>
      </c>
      <c r="E4" s="49">
        <f>'Net Energy for Load'!C3</f>
        <v>8001649</v>
      </c>
      <c r="F4" s="49">
        <f>SUMIF($A$4:$A$168,$A4,$E$4:$E$168)</f>
        <v>87957821.99000001</v>
      </c>
      <c r="G4">
        <f>VLOOKUP(A4,'Summer Peak'!$A$3:$B$31,2)</f>
        <v>22361</v>
      </c>
      <c r="I4" s="50">
        <f>F4/(G4*(8760+IF(C4=1,24,0)))</f>
        <v>0.44903390989367298</v>
      </c>
    </row>
    <row r="5" spans="1:9" x14ac:dyDescent="0.25">
      <c r="A5" s="1">
        <v>2005</v>
      </c>
      <c r="B5" s="1">
        <v>5</v>
      </c>
      <c r="C5" s="1">
        <v>0</v>
      </c>
      <c r="E5" s="49">
        <f>'Net Energy for Load'!C4</f>
        <v>9672947</v>
      </c>
      <c r="F5" s="49">
        <f t="shared" ref="F5:F68" si="0">SUMIF($A$4:$A$168,$A5,$E$4:$E$168)</f>
        <v>87957821.99000001</v>
      </c>
      <c r="G5">
        <f>VLOOKUP(A5,'Summer Peak'!$A$3:$B$31,2)</f>
        <v>22361</v>
      </c>
      <c r="I5" s="50">
        <f t="shared" ref="I5:I68" si="1">F5/(G5*(8760+IF(C5=1,24,0)))</f>
        <v>0.44903390989367298</v>
      </c>
    </row>
    <row r="6" spans="1:9" x14ac:dyDescent="0.25">
      <c r="A6" s="1">
        <v>2005</v>
      </c>
      <c r="B6" s="1">
        <v>6</v>
      </c>
      <c r="C6" s="1">
        <v>0</v>
      </c>
      <c r="E6" s="49">
        <f>'Net Energy for Load'!C5</f>
        <v>10062235.75</v>
      </c>
      <c r="F6" s="49">
        <f t="shared" si="0"/>
        <v>87957821.99000001</v>
      </c>
      <c r="G6">
        <f>VLOOKUP(A6,'Summer Peak'!$A$3:$B$31,2)</f>
        <v>22361</v>
      </c>
      <c r="I6" s="50">
        <f t="shared" si="1"/>
        <v>0.44903390989367298</v>
      </c>
    </row>
    <row r="7" spans="1:9" x14ac:dyDescent="0.25">
      <c r="A7" s="1">
        <v>2005</v>
      </c>
      <c r="B7" s="1">
        <v>7</v>
      </c>
      <c r="C7" s="1">
        <v>0</v>
      </c>
      <c r="E7" s="49">
        <f>'Net Energy for Load'!C6</f>
        <v>11950858</v>
      </c>
      <c r="F7" s="49">
        <f t="shared" si="0"/>
        <v>87957821.99000001</v>
      </c>
      <c r="G7">
        <f>VLOOKUP(A7,'Summer Peak'!$A$3:$B$31,2)</f>
        <v>22361</v>
      </c>
      <c r="I7" s="50">
        <f t="shared" si="1"/>
        <v>0.44903390989367298</v>
      </c>
    </row>
    <row r="8" spans="1:9" x14ac:dyDescent="0.25">
      <c r="A8" s="1">
        <v>2005</v>
      </c>
      <c r="B8" s="1">
        <v>8</v>
      </c>
      <c r="C8" s="1">
        <v>0</v>
      </c>
      <c r="E8" s="49">
        <f>'Net Energy for Load'!C7</f>
        <v>11930141.24</v>
      </c>
      <c r="F8" s="49">
        <f t="shared" si="0"/>
        <v>87957821.99000001</v>
      </c>
      <c r="G8">
        <f>VLOOKUP(A8,'Summer Peak'!$A$3:$B$31,2)</f>
        <v>22361</v>
      </c>
      <c r="I8" s="50">
        <f t="shared" si="1"/>
        <v>0.44903390989367298</v>
      </c>
    </row>
    <row r="9" spans="1:9" x14ac:dyDescent="0.25">
      <c r="A9" s="1">
        <v>2005</v>
      </c>
      <c r="B9" s="1">
        <v>9</v>
      </c>
      <c r="C9" s="1">
        <v>0</v>
      </c>
      <c r="E9" s="49">
        <f>'Net Energy for Load'!C8</f>
        <v>10884625</v>
      </c>
      <c r="F9" s="49">
        <f t="shared" si="0"/>
        <v>87957821.99000001</v>
      </c>
      <c r="G9">
        <f>VLOOKUP(A9,'Summer Peak'!$A$3:$B$31,2)</f>
        <v>22361</v>
      </c>
      <c r="I9" s="50">
        <f t="shared" si="1"/>
        <v>0.44903390989367298</v>
      </c>
    </row>
    <row r="10" spans="1:9" x14ac:dyDescent="0.25">
      <c r="A10" s="1">
        <v>2005</v>
      </c>
      <c r="B10" s="1">
        <v>10</v>
      </c>
      <c r="C10" s="1">
        <v>0</v>
      </c>
      <c r="E10" s="49">
        <f>'Net Energy for Load'!C9</f>
        <v>9187793</v>
      </c>
      <c r="F10" s="49">
        <f t="shared" si="0"/>
        <v>87957821.99000001</v>
      </c>
      <c r="G10">
        <f>VLOOKUP(A10,'Summer Peak'!$A$3:$B$31,2)</f>
        <v>22361</v>
      </c>
      <c r="I10" s="50">
        <f t="shared" si="1"/>
        <v>0.44903390989367298</v>
      </c>
    </row>
    <row r="11" spans="1:9" x14ac:dyDescent="0.25">
      <c r="A11" s="1">
        <v>2005</v>
      </c>
      <c r="B11" s="1">
        <v>11</v>
      </c>
      <c r="C11" s="1">
        <v>0</v>
      </c>
      <c r="E11" s="49">
        <f>'Net Energy for Load'!C10</f>
        <v>8250008</v>
      </c>
      <c r="F11" s="49">
        <f t="shared" si="0"/>
        <v>87957821.99000001</v>
      </c>
      <c r="G11">
        <f>VLOOKUP(A11,'Summer Peak'!$A$3:$B$31,2)</f>
        <v>22361</v>
      </c>
      <c r="I11" s="50">
        <f t="shared" si="1"/>
        <v>0.44903390989367298</v>
      </c>
    </row>
    <row r="12" spans="1:9" x14ac:dyDescent="0.25">
      <c r="A12" s="1">
        <v>2005</v>
      </c>
      <c r="B12" s="1">
        <v>12</v>
      </c>
      <c r="C12" s="1">
        <v>0</v>
      </c>
      <c r="E12" s="49">
        <f>'Net Energy for Load'!C11</f>
        <v>8017565</v>
      </c>
      <c r="F12" s="49">
        <f t="shared" si="0"/>
        <v>87957821.99000001</v>
      </c>
      <c r="G12">
        <f>VLOOKUP(A12,'Summer Peak'!$A$3:$B$31,2)</f>
        <v>22361</v>
      </c>
      <c r="I12" s="50">
        <f t="shared" si="1"/>
        <v>0.44903390989367298</v>
      </c>
    </row>
    <row r="13" spans="1:9" x14ac:dyDescent="0.25">
      <c r="A13" s="1">
        <v>2006</v>
      </c>
      <c r="B13" s="1">
        <v>1</v>
      </c>
      <c r="C13" s="1">
        <v>0</v>
      </c>
      <c r="E13" s="49">
        <f>'Net Energy for Load'!C12</f>
        <v>8085609</v>
      </c>
      <c r="F13" s="49">
        <f t="shared" si="0"/>
        <v>113405979.5780879</v>
      </c>
      <c r="G13">
        <f>VLOOKUP(A13,'Summer Peak'!$A$3:$B$31,2)</f>
        <v>21819</v>
      </c>
      <c r="I13" s="50">
        <f t="shared" si="1"/>
        <v>0.5933309537417113</v>
      </c>
    </row>
    <row r="14" spans="1:9" x14ac:dyDescent="0.25">
      <c r="A14" s="1">
        <v>2006</v>
      </c>
      <c r="B14" s="1">
        <v>2</v>
      </c>
      <c r="C14" s="1">
        <v>0</v>
      </c>
      <c r="E14" s="49">
        <f>'Net Energy for Load'!C13</f>
        <v>7497291.5</v>
      </c>
      <c r="F14" s="49">
        <f t="shared" si="0"/>
        <v>113405979.5780879</v>
      </c>
      <c r="G14">
        <f>VLOOKUP(A14,'Summer Peak'!$A$3:$B$31,2)</f>
        <v>21819</v>
      </c>
      <c r="I14" s="50">
        <f t="shared" si="1"/>
        <v>0.5933309537417113</v>
      </c>
    </row>
    <row r="15" spans="1:9" x14ac:dyDescent="0.25">
      <c r="A15" s="1">
        <v>2006</v>
      </c>
      <c r="B15" s="1">
        <v>3</v>
      </c>
      <c r="C15" s="1">
        <v>0</v>
      </c>
      <c r="E15" s="49">
        <f>'Net Energy for Load'!C14</f>
        <v>8289372</v>
      </c>
      <c r="F15" s="49">
        <f t="shared" si="0"/>
        <v>113405979.5780879</v>
      </c>
      <c r="G15">
        <f>VLOOKUP(A15,'Summer Peak'!$A$3:$B$31,2)</f>
        <v>21819</v>
      </c>
      <c r="I15" s="50">
        <f t="shared" si="1"/>
        <v>0.5933309537417113</v>
      </c>
    </row>
    <row r="16" spans="1:9" x14ac:dyDescent="0.25">
      <c r="A16" s="1">
        <v>2006</v>
      </c>
      <c r="B16" s="1">
        <v>4</v>
      </c>
      <c r="C16" s="1">
        <v>0</v>
      </c>
      <c r="E16" s="49">
        <f>'Net Energy for Load'!C15</f>
        <v>9064955</v>
      </c>
      <c r="F16" s="49">
        <f t="shared" si="0"/>
        <v>113405979.5780879</v>
      </c>
      <c r="G16">
        <f>VLOOKUP(A16,'Summer Peak'!$A$3:$B$31,2)</f>
        <v>21819</v>
      </c>
      <c r="I16" s="50">
        <f t="shared" si="1"/>
        <v>0.5933309537417113</v>
      </c>
    </row>
    <row r="17" spans="1:9" x14ac:dyDescent="0.25">
      <c r="A17" s="1">
        <v>2006</v>
      </c>
      <c r="B17" s="1">
        <v>5</v>
      </c>
      <c r="C17" s="1">
        <v>0</v>
      </c>
      <c r="E17" s="49">
        <f>'Net Energy for Load'!C16</f>
        <v>10030370</v>
      </c>
      <c r="F17" s="49">
        <f t="shared" si="0"/>
        <v>113405979.5780879</v>
      </c>
      <c r="G17">
        <f>VLOOKUP(A17,'Summer Peak'!$A$3:$B$31,2)</f>
        <v>21819</v>
      </c>
      <c r="I17" s="50">
        <f t="shared" si="1"/>
        <v>0.5933309537417113</v>
      </c>
    </row>
    <row r="18" spans="1:9" x14ac:dyDescent="0.25">
      <c r="A18" s="1">
        <v>2006</v>
      </c>
      <c r="B18" s="1">
        <v>6</v>
      </c>
      <c r="C18" s="1">
        <v>0</v>
      </c>
      <c r="E18" s="49">
        <f>'Net Energy for Load'!C17</f>
        <v>10714052</v>
      </c>
      <c r="F18" s="49">
        <f t="shared" si="0"/>
        <v>113405979.5780879</v>
      </c>
      <c r="G18">
        <f>VLOOKUP(A18,'Summer Peak'!$A$3:$B$31,2)</f>
        <v>21819</v>
      </c>
      <c r="I18" s="50">
        <f t="shared" si="1"/>
        <v>0.5933309537417113</v>
      </c>
    </row>
    <row r="19" spans="1:9" x14ac:dyDescent="0.25">
      <c r="A19" s="1">
        <v>2006</v>
      </c>
      <c r="B19" s="1">
        <v>7</v>
      </c>
      <c r="C19" s="1">
        <v>0</v>
      </c>
      <c r="E19" s="49">
        <f>'Net Energy for Load'!C18</f>
        <v>11095796.958087891</v>
      </c>
      <c r="F19" s="49">
        <f t="shared" si="0"/>
        <v>113405979.5780879</v>
      </c>
      <c r="G19">
        <f>VLOOKUP(A19,'Summer Peak'!$A$3:$B$31,2)</f>
        <v>21819</v>
      </c>
      <c r="I19" s="50">
        <f t="shared" si="1"/>
        <v>0.5933309537417113</v>
      </c>
    </row>
    <row r="20" spans="1:9" x14ac:dyDescent="0.25">
      <c r="A20" s="1">
        <v>2006</v>
      </c>
      <c r="B20" s="1">
        <v>8</v>
      </c>
      <c r="C20" s="1">
        <v>0</v>
      </c>
      <c r="E20" s="49">
        <f>'Net Energy for Load'!C19</f>
        <v>11564017</v>
      </c>
      <c r="F20" s="49">
        <f t="shared" si="0"/>
        <v>113405979.5780879</v>
      </c>
      <c r="G20">
        <f>VLOOKUP(A20,'Summer Peak'!$A$3:$B$31,2)</f>
        <v>21819</v>
      </c>
      <c r="I20" s="50">
        <f t="shared" si="1"/>
        <v>0.5933309537417113</v>
      </c>
    </row>
    <row r="21" spans="1:9" x14ac:dyDescent="0.25">
      <c r="A21" s="1">
        <v>2006</v>
      </c>
      <c r="B21" s="1">
        <v>9</v>
      </c>
      <c r="C21" s="1">
        <v>0</v>
      </c>
      <c r="E21" s="49">
        <f>'Net Energy for Load'!C20</f>
        <v>10520313</v>
      </c>
      <c r="F21" s="49">
        <f t="shared" si="0"/>
        <v>113405979.5780879</v>
      </c>
      <c r="G21">
        <f>VLOOKUP(A21,'Summer Peak'!$A$3:$B$31,2)</f>
        <v>21819</v>
      </c>
      <c r="I21" s="50">
        <f t="shared" si="1"/>
        <v>0.5933309537417113</v>
      </c>
    </row>
    <row r="22" spans="1:9" x14ac:dyDescent="0.25">
      <c r="A22" s="1">
        <v>2006</v>
      </c>
      <c r="B22" s="1">
        <v>10</v>
      </c>
      <c r="C22" s="1">
        <v>0</v>
      </c>
      <c r="E22" s="49">
        <f>'Net Energy for Load'!C21</f>
        <v>9930813</v>
      </c>
      <c r="F22" s="49">
        <f t="shared" si="0"/>
        <v>113405979.5780879</v>
      </c>
      <c r="G22">
        <f>VLOOKUP(A22,'Summer Peak'!$A$3:$B$31,2)</f>
        <v>21819</v>
      </c>
      <c r="I22" s="50">
        <f t="shared" si="1"/>
        <v>0.5933309537417113</v>
      </c>
    </row>
    <row r="23" spans="1:9" x14ac:dyDescent="0.25">
      <c r="A23" s="1">
        <v>2006</v>
      </c>
      <c r="B23" s="1">
        <v>11</v>
      </c>
      <c r="C23" s="1">
        <v>0</v>
      </c>
      <c r="E23" s="49">
        <f>'Net Energy for Load'!C22</f>
        <v>8136376.6200000001</v>
      </c>
      <c r="F23" s="49">
        <f t="shared" si="0"/>
        <v>113405979.5780879</v>
      </c>
      <c r="G23">
        <f>VLOOKUP(A23,'Summer Peak'!$A$3:$B$31,2)</f>
        <v>21819</v>
      </c>
      <c r="I23" s="50">
        <f t="shared" si="1"/>
        <v>0.5933309537417113</v>
      </c>
    </row>
    <row r="24" spans="1:9" x14ac:dyDescent="0.25">
      <c r="A24" s="1">
        <v>2006</v>
      </c>
      <c r="B24" s="1">
        <v>12</v>
      </c>
      <c r="C24" s="1">
        <v>0</v>
      </c>
      <c r="E24" s="49">
        <f>'Net Energy for Load'!C23</f>
        <v>8477013.5</v>
      </c>
      <c r="F24" s="49">
        <f t="shared" si="0"/>
        <v>113405979.5780879</v>
      </c>
      <c r="G24">
        <f>VLOOKUP(A24,'Summer Peak'!$A$3:$B$31,2)</f>
        <v>21819</v>
      </c>
      <c r="I24" s="50">
        <f t="shared" si="1"/>
        <v>0.5933309537417113</v>
      </c>
    </row>
    <row r="25" spans="1:9" x14ac:dyDescent="0.25">
      <c r="A25" s="1">
        <v>2007</v>
      </c>
      <c r="B25" s="1">
        <v>1</v>
      </c>
      <c r="C25" s="1">
        <v>0</v>
      </c>
      <c r="E25" s="49">
        <f>'Net Energy for Load'!C24</f>
        <v>8469671</v>
      </c>
      <c r="F25" s="49">
        <f t="shared" si="0"/>
        <v>114532214.5</v>
      </c>
      <c r="G25">
        <f>VLOOKUP(A25,'Summer Peak'!$A$3:$B$31,2)</f>
        <v>21962</v>
      </c>
      <c r="I25" s="50">
        <f t="shared" si="1"/>
        <v>0.59532163327773713</v>
      </c>
    </row>
    <row r="26" spans="1:9" x14ac:dyDescent="0.25">
      <c r="A26" s="1">
        <v>2007</v>
      </c>
      <c r="B26" s="1">
        <v>2</v>
      </c>
      <c r="C26" s="1">
        <v>0</v>
      </c>
      <c r="E26" s="49">
        <f>'Net Energy for Load'!C25</f>
        <v>7527571</v>
      </c>
      <c r="F26" s="49">
        <f t="shared" si="0"/>
        <v>114532214.5</v>
      </c>
      <c r="G26">
        <f>VLOOKUP(A26,'Summer Peak'!$A$3:$B$31,2)</f>
        <v>21962</v>
      </c>
      <c r="I26" s="50">
        <f t="shared" si="1"/>
        <v>0.59532163327773713</v>
      </c>
    </row>
    <row r="27" spans="1:9" x14ac:dyDescent="0.25">
      <c r="A27" s="1">
        <v>2007</v>
      </c>
      <c r="B27" s="1">
        <v>3</v>
      </c>
      <c r="C27" s="1">
        <v>0</v>
      </c>
      <c r="E27" s="49">
        <f>'Net Energy for Load'!C26</f>
        <v>8435515</v>
      </c>
      <c r="F27" s="49">
        <f t="shared" si="0"/>
        <v>114532214.5</v>
      </c>
      <c r="G27">
        <f>VLOOKUP(A27,'Summer Peak'!$A$3:$B$31,2)</f>
        <v>21962</v>
      </c>
      <c r="I27" s="50">
        <f t="shared" si="1"/>
        <v>0.59532163327773713</v>
      </c>
    </row>
    <row r="28" spans="1:9" x14ac:dyDescent="0.25">
      <c r="A28" s="1">
        <v>2007</v>
      </c>
      <c r="B28" s="1">
        <v>4</v>
      </c>
      <c r="C28" s="1">
        <v>0</v>
      </c>
      <c r="E28" s="49">
        <f>'Net Energy for Load'!C27</f>
        <v>8579552</v>
      </c>
      <c r="F28" s="49">
        <f t="shared" si="0"/>
        <v>114532214.5</v>
      </c>
      <c r="G28">
        <f>VLOOKUP(A28,'Summer Peak'!$A$3:$B$31,2)</f>
        <v>21962</v>
      </c>
      <c r="I28" s="50">
        <f t="shared" si="1"/>
        <v>0.59532163327773713</v>
      </c>
    </row>
    <row r="29" spans="1:9" x14ac:dyDescent="0.25">
      <c r="A29" s="1">
        <v>2007</v>
      </c>
      <c r="B29" s="1">
        <v>5</v>
      </c>
      <c r="C29" s="1">
        <v>0</v>
      </c>
      <c r="E29" s="49">
        <f>'Net Energy for Load'!C28</f>
        <v>9663511</v>
      </c>
      <c r="F29" s="49">
        <f t="shared" si="0"/>
        <v>114532214.5</v>
      </c>
      <c r="G29">
        <f>VLOOKUP(A29,'Summer Peak'!$A$3:$B$31,2)</f>
        <v>21962</v>
      </c>
      <c r="I29" s="50">
        <f t="shared" si="1"/>
        <v>0.59532163327773713</v>
      </c>
    </row>
    <row r="30" spans="1:9" x14ac:dyDescent="0.25">
      <c r="A30" s="1">
        <v>2007</v>
      </c>
      <c r="B30" s="1">
        <v>6</v>
      </c>
      <c r="C30" s="1">
        <v>0</v>
      </c>
      <c r="E30" s="49">
        <f>'Net Energy for Load'!C29</f>
        <v>10343275</v>
      </c>
      <c r="F30" s="49">
        <f t="shared" si="0"/>
        <v>114532214.5</v>
      </c>
      <c r="G30">
        <f>VLOOKUP(A30,'Summer Peak'!$A$3:$B$31,2)</f>
        <v>21962</v>
      </c>
      <c r="I30" s="50">
        <f t="shared" si="1"/>
        <v>0.59532163327773713</v>
      </c>
    </row>
    <row r="31" spans="1:9" x14ac:dyDescent="0.25">
      <c r="A31" s="1">
        <v>2007</v>
      </c>
      <c r="B31" s="1">
        <v>7</v>
      </c>
      <c r="C31" s="1">
        <v>0</v>
      </c>
      <c r="E31" s="49">
        <f>'Net Energy for Load'!C30</f>
        <v>11373076</v>
      </c>
      <c r="F31" s="49">
        <f t="shared" si="0"/>
        <v>114532214.5</v>
      </c>
      <c r="G31">
        <f>VLOOKUP(A31,'Summer Peak'!$A$3:$B$31,2)</f>
        <v>21962</v>
      </c>
      <c r="I31" s="50">
        <f t="shared" si="1"/>
        <v>0.59532163327773713</v>
      </c>
    </row>
    <row r="32" spans="1:9" x14ac:dyDescent="0.25">
      <c r="A32" s="1">
        <v>2007</v>
      </c>
      <c r="B32" s="1">
        <v>8</v>
      </c>
      <c r="C32" s="1">
        <v>0</v>
      </c>
      <c r="E32" s="49">
        <f>'Net Energy for Load'!C31</f>
        <v>12110271</v>
      </c>
      <c r="F32" s="49">
        <f t="shared" si="0"/>
        <v>114532214.5</v>
      </c>
      <c r="G32">
        <f>VLOOKUP(A32,'Summer Peak'!$A$3:$B$31,2)</f>
        <v>21962</v>
      </c>
      <c r="I32" s="50">
        <f t="shared" si="1"/>
        <v>0.59532163327773713</v>
      </c>
    </row>
    <row r="33" spans="1:9" x14ac:dyDescent="0.25">
      <c r="A33" s="1">
        <v>2007</v>
      </c>
      <c r="B33" s="1">
        <v>9</v>
      </c>
      <c r="C33" s="1">
        <v>0</v>
      </c>
      <c r="E33" s="49">
        <f>'Net Energy for Load'!C32</f>
        <v>10759821.5</v>
      </c>
      <c r="F33" s="49">
        <f t="shared" si="0"/>
        <v>114532214.5</v>
      </c>
      <c r="G33">
        <f>VLOOKUP(A33,'Summer Peak'!$A$3:$B$31,2)</f>
        <v>21962</v>
      </c>
      <c r="I33" s="50">
        <f t="shared" si="1"/>
        <v>0.59532163327773713</v>
      </c>
    </row>
    <row r="34" spans="1:9" x14ac:dyDescent="0.25">
      <c r="A34" s="1">
        <v>2007</v>
      </c>
      <c r="B34" s="1">
        <v>10</v>
      </c>
      <c r="C34" s="1">
        <v>0</v>
      </c>
      <c r="E34" s="49">
        <f>'Net Energy for Load'!C33</f>
        <v>10632392</v>
      </c>
      <c r="F34" s="49">
        <f t="shared" si="0"/>
        <v>114532214.5</v>
      </c>
      <c r="G34">
        <f>VLOOKUP(A34,'Summer Peak'!$A$3:$B$31,2)</f>
        <v>21962</v>
      </c>
      <c r="I34" s="50">
        <f t="shared" si="1"/>
        <v>0.59532163327773713</v>
      </c>
    </row>
    <row r="35" spans="1:9" x14ac:dyDescent="0.25">
      <c r="A35" s="1">
        <v>2007</v>
      </c>
      <c r="B35" s="1">
        <v>11</v>
      </c>
      <c r="C35" s="1">
        <v>0</v>
      </c>
      <c r="E35" s="49">
        <f>'Net Energy for Load'!C34</f>
        <v>8074326</v>
      </c>
      <c r="F35" s="49">
        <f t="shared" si="0"/>
        <v>114532214.5</v>
      </c>
      <c r="G35">
        <f>VLOOKUP(A35,'Summer Peak'!$A$3:$B$31,2)</f>
        <v>21962</v>
      </c>
      <c r="I35" s="50">
        <f t="shared" si="1"/>
        <v>0.59532163327773713</v>
      </c>
    </row>
    <row r="36" spans="1:9" x14ac:dyDescent="0.25">
      <c r="A36" s="1">
        <v>2007</v>
      </c>
      <c r="B36" s="1">
        <v>12</v>
      </c>
      <c r="C36" s="1">
        <v>0</v>
      </c>
      <c r="E36" s="49">
        <f>'Net Energy for Load'!C35</f>
        <v>8563233</v>
      </c>
      <c r="F36" s="49">
        <f t="shared" si="0"/>
        <v>114532214.5</v>
      </c>
      <c r="G36">
        <f>VLOOKUP(A36,'Summer Peak'!$A$3:$B$31,2)</f>
        <v>21962</v>
      </c>
      <c r="I36" s="50">
        <f t="shared" si="1"/>
        <v>0.59532163327773713</v>
      </c>
    </row>
    <row r="37" spans="1:9" x14ac:dyDescent="0.25">
      <c r="A37" s="1">
        <v>2008</v>
      </c>
      <c r="B37" s="1">
        <v>1</v>
      </c>
      <c r="C37" s="1">
        <v>1</v>
      </c>
      <c r="E37" s="49">
        <f>'Net Energy for Load'!C36</f>
        <v>8158564</v>
      </c>
      <c r="F37" s="49">
        <f t="shared" si="0"/>
        <v>111100357</v>
      </c>
      <c r="G37">
        <f>VLOOKUP(A37,'Summer Peak'!$A$3:$B$31,2)</f>
        <v>21060</v>
      </c>
      <c r="I37" s="50">
        <f t="shared" si="1"/>
        <v>0.60057155741164547</v>
      </c>
    </row>
    <row r="38" spans="1:9" x14ac:dyDescent="0.25">
      <c r="A38" s="1">
        <v>2008</v>
      </c>
      <c r="B38" s="1">
        <v>2</v>
      </c>
      <c r="C38" s="1">
        <v>1</v>
      </c>
      <c r="E38" s="49">
        <f>'Net Energy for Load'!C37</f>
        <v>7896972</v>
      </c>
      <c r="F38" s="49">
        <f t="shared" si="0"/>
        <v>111100357</v>
      </c>
      <c r="G38">
        <f>VLOOKUP(A38,'Summer Peak'!$A$3:$B$31,2)</f>
        <v>21060</v>
      </c>
      <c r="I38" s="50">
        <f t="shared" si="1"/>
        <v>0.60057155741164547</v>
      </c>
    </row>
    <row r="39" spans="1:9" x14ac:dyDescent="0.25">
      <c r="A39" s="1">
        <v>2008</v>
      </c>
      <c r="B39" s="1">
        <v>3</v>
      </c>
      <c r="C39" s="1">
        <v>1</v>
      </c>
      <c r="E39" s="49">
        <f>'Net Energy for Load'!C38</f>
        <v>8325921</v>
      </c>
      <c r="F39" s="49">
        <f t="shared" si="0"/>
        <v>111100357</v>
      </c>
      <c r="G39">
        <f>VLOOKUP(A39,'Summer Peak'!$A$3:$B$31,2)</f>
        <v>21060</v>
      </c>
      <c r="I39" s="50">
        <f t="shared" si="1"/>
        <v>0.60057155741164547</v>
      </c>
    </row>
    <row r="40" spans="1:9" x14ac:dyDescent="0.25">
      <c r="A40" s="1">
        <v>2008</v>
      </c>
      <c r="B40" s="1">
        <v>4</v>
      </c>
      <c r="C40" s="1">
        <v>1</v>
      </c>
      <c r="E40" s="49">
        <f>'Net Energy for Load'!C39</f>
        <v>8619990</v>
      </c>
      <c r="F40" s="49">
        <f t="shared" si="0"/>
        <v>111100357</v>
      </c>
      <c r="G40">
        <f>VLOOKUP(A40,'Summer Peak'!$A$3:$B$31,2)</f>
        <v>21060</v>
      </c>
      <c r="I40" s="50">
        <f t="shared" si="1"/>
        <v>0.60057155741164547</v>
      </c>
    </row>
    <row r="41" spans="1:9" x14ac:dyDescent="0.25">
      <c r="A41" s="1">
        <v>2008</v>
      </c>
      <c r="B41" s="1">
        <v>5</v>
      </c>
      <c r="C41" s="1">
        <v>1</v>
      </c>
      <c r="E41" s="49">
        <f>'Net Energy for Load'!C40</f>
        <v>10292599</v>
      </c>
      <c r="F41" s="49">
        <f t="shared" si="0"/>
        <v>111100357</v>
      </c>
      <c r="G41">
        <f>VLOOKUP(A41,'Summer Peak'!$A$3:$B$31,2)</f>
        <v>21060</v>
      </c>
      <c r="I41" s="50">
        <f t="shared" si="1"/>
        <v>0.60057155741164547</v>
      </c>
    </row>
    <row r="42" spans="1:9" x14ac:dyDescent="0.25">
      <c r="A42" s="1">
        <v>2008</v>
      </c>
      <c r="B42" s="1">
        <v>6</v>
      </c>
      <c r="C42" s="1">
        <v>1</v>
      </c>
      <c r="E42" s="49">
        <f>'Net Energy for Load'!C41</f>
        <v>10508760</v>
      </c>
      <c r="F42" s="49">
        <f t="shared" si="0"/>
        <v>111100357</v>
      </c>
      <c r="G42">
        <f>VLOOKUP(A42,'Summer Peak'!$A$3:$B$31,2)</f>
        <v>21060</v>
      </c>
      <c r="I42" s="50">
        <f t="shared" si="1"/>
        <v>0.60057155741164547</v>
      </c>
    </row>
    <row r="43" spans="1:9" x14ac:dyDescent="0.25">
      <c r="A43" s="1">
        <v>2008</v>
      </c>
      <c r="B43" s="1">
        <v>7</v>
      </c>
      <c r="C43" s="1">
        <v>1</v>
      </c>
      <c r="E43" s="49">
        <f>'Net Energy for Load'!C42</f>
        <v>10745283</v>
      </c>
      <c r="F43" s="49">
        <f t="shared" si="0"/>
        <v>111100357</v>
      </c>
      <c r="G43">
        <f>VLOOKUP(A43,'Summer Peak'!$A$3:$B$31,2)</f>
        <v>21060</v>
      </c>
      <c r="I43" s="50">
        <f t="shared" si="1"/>
        <v>0.60057155741164547</v>
      </c>
    </row>
    <row r="44" spans="1:9" x14ac:dyDescent="0.25">
      <c r="A44" s="1">
        <v>2008</v>
      </c>
      <c r="B44" s="1">
        <v>8</v>
      </c>
      <c r="C44" s="1">
        <v>1</v>
      </c>
      <c r="E44" s="49">
        <f>'Net Energy for Load'!C43</f>
        <v>11090020</v>
      </c>
      <c r="F44" s="49">
        <f t="shared" si="0"/>
        <v>111100357</v>
      </c>
      <c r="G44">
        <f>VLOOKUP(A44,'Summer Peak'!$A$3:$B$31,2)</f>
        <v>21060</v>
      </c>
      <c r="I44" s="50">
        <f t="shared" si="1"/>
        <v>0.60057155741164547</v>
      </c>
    </row>
    <row r="45" spans="1:9" x14ac:dyDescent="0.25">
      <c r="A45" s="1">
        <v>2008</v>
      </c>
      <c r="B45" s="1">
        <v>9</v>
      </c>
      <c r="C45" s="1">
        <v>1</v>
      </c>
      <c r="E45" s="49">
        <f>'Net Energy for Load'!C44</f>
        <v>10640369</v>
      </c>
      <c r="F45" s="49">
        <f t="shared" si="0"/>
        <v>111100357</v>
      </c>
      <c r="G45">
        <f>VLOOKUP(A45,'Summer Peak'!$A$3:$B$31,2)</f>
        <v>21060</v>
      </c>
      <c r="I45" s="50">
        <f t="shared" si="1"/>
        <v>0.60057155741164547</v>
      </c>
    </row>
    <row r="46" spans="1:9" x14ac:dyDescent="0.25">
      <c r="A46" s="1">
        <v>2008</v>
      </c>
      <c r="B46" s="1">
        <v>10</v>
      </c>
      <c r="C46" s="1">
        <v>1</v>
      </c>
      <c r="E46" s="49">
        <f>'Net Energy for Load'!C45</f>
        <v>9367637</v>
      </c>
      <c r="F46" s="49">
        <f t="shared" si="0"/>
        <v>111100357</v>
      </c>
      <c r="G46">
        <f>VLOOKUP(A46,'Summer Peak'!$A$3:$B$31,2)</f>
        <v>21060</v>
      </c>
      <c r="I46" s="50">
        <f t="shared" si="1"/>
        <v>0.60057155741164547</v>
      </c>
    </row>
    <row r="47" spans="1:9" x14ac:dyDescent="0.25">
      <c r="A47" s="1">
        <v>2008</v>
      </c>
      <c r="B47" s="1">
        <v>11</v>
      </c>
      <c r="C47" s="1">
        <v>1</v>
      </c>
      <c r="E47" s="49">
        <f>'Net Energy for Load'!C46</f>
        <v>7648144</v>
      </c>
      <c r="F47" s="49">
        <f t="shared" si="0"/>
        <v>111100357</v>
      </c>
      <c r="G47">
        <f>VLOOKUP(A47,'Summer Peak'!$A$3:$B$31,2)</f>
        <v>21060</v>
      </c>
      <c r="I47" s="50">
        <f t="shared" si="1"/>
        <v>0.60057155741164547</v>
      </c>
    </row>
    <row r="48" spans="1:9" x14ac:dyDescent="0.25">
      <c r="A48" s="1">
        <v>2008</v>
      </c>
      <c r="B48" s="1">
        <v>12</v>
      </c>
      <c r="C48" s="1">
        <v>1</v>
      </c>
      <c r="E48" s="49">
        <f>'Net Energy for Load'!C47</f>
        <v>7806098</v>
      </c>
      <c r="F48" s="49">
        <f t="shared" si="0"/>
        <v>111100357</v>
      </c>
      <c r="G48">
        <f>VLOOKUP(A48,'Summer Peak'!$A$3:$B$31,2)</f>
        <v>21060</v>
      </c>
      <c r="I48" s="50">
        <f t="shared" si="1"/>
        <v>0.60057155741164547</v>
      </c>
    </row>
    <row r="49" spans="1:9" x14ac:dyDescent="0.25">
      <c r="A49" s="1">
        <v>2009</v>
      </c>
      <c r="B49" s="1">
        <v>1</v>
      </c>
      <c r="C49" s="1">
        <v>0</v>
      </c>
      <c r="E49" s="49">
        <f>'Net Energy for Load'!C48</f>
        <v>8007278</v>
      </c>
      <c r="F49" s="49">
        <f t="shared" si="0"/>
        <v>111237416</v>
      </c>
      <c r="G49">
        <f>VLOOKUP(A49,'Summer Peak'!$A$3:$B$31,2)</f>
        <v>22351</v>
      </c>
      <c r="I49" s="50">
        <f t="shared" si="1"/>
        <v>0.56813275288879028</v>
      </c>
    </row>
    <row r="50" spans="1:9" x14ac:dyDescent="0.25">
      <c r="A50" s="1">
        <v>2009</v>
      </c>
      <c r="B50" s="1">
        <v>2</v>
      </c>
      <c r="C50" s="1">
        <v>0</v>
      </c>
      <c r="E50" s="49">
        <f>'Net Energy for Load'!C49</f>
        <v>7235663</v>
      </c>
      <c r="F50" s="49">
        <f t="shared" si="0"/>
        <v>111237416</v>
      </c>
      <c r="G50">
        <f>VLOOKUP(A50,'Summer Peak'!$A$3:$B$31,2)</f>
        <v>22351</v>
      </c>
      <c r="I50" s="50">
        <f t="shared" si="1"/>
        <v>0.56813275288879028</v>
      </c>
    </row>
    <row r="51" spans="1:9" x14ac:dyDescent="0.25">
      <c r="A51" s="1">
        <v>2009</v>
      </c>
      <c r="B51" s="1">
        <v>3</v>
      </c>
      <c r="C51" s="1">
        <v>0</v>
      </c>
      <c r="E51" s="49">
        <f>'Net Energy for Load'!C50</f>
        <v>8009351</v>
      </c>
      <c r="F51" s="49">
        <f t="shared" si="0"/>
        <v>111237416</v>
      </c>
      <c r="G51">
        <f>VLOOKUP(A51,'Summer Peak'!$A$3:$B$31,2)</f>
        <v>22351</v>
      </c>
      <c r="I51" s="50">
        <f t="shared" si="1"/>
        <v>0.56813275288879028</v>
      </c>
    </row>
    <row r="52" spans="1:9" x14ac:dyDescent="0.25">
      <c r="A52" s="1">
        <v>2009</v>
      </c>
      <c r="B52" s="1">
        <v>4</v>
      </c>
      <c r="C52" s="1">
        <v>0</v>
      </c>
      <c r="E52" s="49">
        <f>'Net Energy for Load'!C51</f>
        <v>8493145</v>
      </c>
      <c r="F52" s="49">
        <f t="shared" si="0"/>
        <v>111237416</v>
      </c>
      <c r="G52">
        <f>VLOOKUP(A52,'Summer Peak'!$A$3:$B$31,2)</f>
        <v>22351</v>
      </c>
      <c r="I52" s="50">
        <f t="shared" si="1"/>
        <v>0.56813275288879028</v>
      </c>
    </row>
    <row r="53" spans="1:9" x14ac:dyDescent="0.25">
      <c r="A53" s="1">
        <v>2009</v>
      </c>
      <c r="B53" s="1">
        <v>5</v>
      </c>
      <c r="C53" s="1">
        <v>0</v>
      </c>
      <c r="E53" s="49">
        <f>'Net Energy for Load'!C52</f>
        <v>9656281</v>
      </c>
      <c r="F53" s="49">
        <f t="shared" si="0"/>
        <v>111237416</v>
      </c>
      <c r="G53">
        <f>VLOOKUP(A53,'Summer Peak'!$A$3:$B$31,2)</f>
        <v>22351</v>
      </c>
      <c r="I53" s="50">
        <f t="shared" si="1"/>
        <v>0.56813275288879028</v>
      </c>
    </row>
    <row r="54" spans="1:9" x14ac:dyDescent="0.25">
      <c r="A54" s="1">
        <v>2009</v>
      </c>
      <c r="B54" s="1">
        <v>6</v>
      </c>
      <c r="C54" s="1">
        <v>0</v>
      </c>
      <c r="E54" s="49">
        <f>'Net Energy for Load'!C53</f>
        <v>10367469</v>
      </c>
      <c r="F54" s="49">
        <f t="shared" si="0"/>
        <v>111237416</v>
      </c>
      <c r="G54">
        <f>VLOOKUP(A54,'Summer Peak'!$A$3:$B$31,2)</f>
        <v>22351</v>
      </c>
      <c r="I54" s="50">
        <f t="shared" si="1"/>
        <v>0.56813275288879028</v>
      </c>
    </row>
    <row r="55" spans="1:9" x14ac:dyDescent="0.25">
      <c r="A55" s="1">
        <v>2009</v>
      </c>
      <c r="B55" s="1">
        <v>7</v>
      </c>
      <c r="C55" s="1">
        <v>0</v>
      </c>
      <c r="E55" s="49">
        <f>'Net Energy for Load'!C54</f>
        <v>11007925</v>
      </c>
      <c r="F55" s="49">
        <f t="shared" si="0"/>
        <v>111237416</v>
      </c>
      <c r="G55">
        <f>VLOOKUP(A55,'Summer Peak'!$A$3:$B$31,2)</f>
        <v>22351</v>
      </c>
      <c r="I55" s="50">
        <f t="shared" si="1"/>
        <v>0.56813275288879028</v>
      </c>
    </row>
    <row r="56" spans="1:9" x14ac:dyDescent="0.25">
      <c r="A56" s="1">
        <v>2009</v>
      </c>
      <c r="B56" s="1">
        <v>8</v>
      </c>
      <c r="C56" s="1">
        <v>0</v>
      </c>
      <c r="E56" s="49">
        <f>'Net Energy for Load'!C55</f>
        <v>11448322</v>
      </c>
      <c r="F56" s="49">
        <f t="shared" si="0"/>
        <v>111237416</v>
      </c>
      <c r="G56">
        <f>VLOOKUP(A56,'Summer Peak'!$A$3:$B$31,2)</f>
        <v>22351</v>
      </c>
      <c r="I56" s="50">
        <f t="shared" si="1"/>
        <v>0.56813275288879028</v>
      </c>
    </row>
    <row r="57" spans="1:9" x14ac:dyDescent="0.25">
      <c r="A57" s="1">
        <v>2009</v>
      </c>
      <c r="B57" s="1">
        <v>9</v>
      </c>
      <c r="C57" s="1">
        <v>0</v>
      </c>
      <c r="E57" s="49">
        <f>'Net Energy for Load'!C56</f>
        <v>10342759</v>
      </c>
      <c r="F57" s="49">
        <f t="shared" si="0"/>
        <v>111237416</v>
      </c>
      <c r="G57">
        <f>VLOOKUP(A57,'Summer Peak'!$A$3:$B$31,2)</f>
        <v>22351</v>
      </c>
      <c r="I57" s="50">
        <f t="shared" si="1"/>
        <v>0.56813275288879028</v>
      </c>
    </row>
    <row r="58" spans="1:9" x14ac:dyDescent="0.25">
      <c r="A58" s="1">
        <v>2009</v>
      </c>
      <c r="B58" s="1">
        <v>10</v>
      </c>
      <c r="C58" s="1">
        <v>0</v>
      </c>
      <c r="E58" s="49">
        <f>'Net Energy for Load'!C57</f>
        <v>10338743</v>
      </c>
      <c r="F58" s="49">
        <f t="shared" si="0"/>
        <v>111237416</v>
      </c>
      <c r="G58">
        <f>VLOOKUP(A58,'Summer Peak'!$A$3:$B$31,2)</f>
        <v>22351</v>
      </c>
      <c r="I58" s="50">
        <f t="shared" si="1"/>
        <v>0.56813275288879028</v>
      </c>
    </row>
    <row r="59" spans="1:9" x14ac:dyDescent="0.25">
      <c r="A59" s="1">
        <v>2009</v>
      </c>
      <c r="B59" s="1">
        <v>11</v>
      </c>
      <c r="C59" s="1">
        <v>0</v>
      </c>
      <c r="E59" s="49">
        <f>'Net Energy for Load'!C58</f>
        <v>8115012</v>
      </c>
      <c r="F59" s="49">
        <f t="shared" si="0"/>
        <v>111237416</v>
      </c>
      <c r="G59">
        <f>VLOOKUP(A59,'Summer Peak'!$A$3:$B$31,2)</f>
        <v>22351</v>
      </c>
      <c r="I59" s="50">
        <f t="shared" si="1"/>
        <v>0.56813275288879028</v>
      </c>
    </row>
    <row r="60" spans="1:9" x14ac:dyDescent="0.25">
      <c r="A60" s="1">
        <v>2009</v>
      </c>
      <c r="B60" s="1">
        <v>12</v>
      </c>
      <c r="C60" s="1">
        <v>0</v>
      </c>
      <c r="E60" s="49">
        <f>'Net Energy for Load'!C59</f>
        <v>8215468</v>
      </c>
      <c r="F60" s="49">
        <f t="shared" si="0"/>
        <v>111237416</v>
      </c>
      <c r="G60">
        <f>VLOOKUP(A60,'Summer Peak'!$A$3:$B$31,2)</f>
        <v>22351</v>
      </c>
      <c r="I60" s="50">
        <f t="shared" si="1"/>
        <v>0.56813275288879028</v>
      </c>
    </row>
    <row r="61" spans="1:9" x14ac:dyDescent="0.25">
      <c r="A61" s="1">
        <v>2010</v>
      </c>
      <c r="B61" s="1">
        <v>1</v>
      </c>
      <c r="C61" s="1">
        <v>0</v>
      </c>
      <c r="E61" s="49">
        <f>'Net Energy for Load'!C60</f>
        <v>9390504</v>
      </c>
      <c r="F61" s="49">
        <f t="shared" si="0"/>
        <v>114603532.5</v>
      </c>
      <c r="G61">
        <f>VLOOKUP(A61,'Summer Peak'!$A$3:$B$31,2)</f>
        <v>22256</v>
      </c>
      <c r="I61" s="50">
        <f t="shared" si="1"/>
        <v>0.58782328514767146</v>
      </c>
    </row>
    <row r="62" spans="1:9" x14ac:dyDescent="0.25">
      <c r="A62" s="1">
        <v>2010</v>
      </c>
      <c r="B62" s="1">
        <v>2</v>
      </c>
      <c r="C62" s="1">
        <v>0</v>
      </c>
      <c r="E62" s="49">
        <f>'Net Energy for Load'!C61</f>
        <v>7653971</v>
      </c>
      <c r="F62" s="49">
        <f t="shared" si="0"/>
        <v>114603532.5</v>
      </c>
      <c r="G62">
        <f>VLOOKUP(A62,'Summer Peak'!$A$3:$B$31,2)</f>
        <v>22256</v>
      </c>
      <c r="I62" s="50">
        <f t="shared" si="1"/>
        <v>0.58782328514767146</v>
      </c>
    </row>
    <row r="63" spans="1:9" x14ac:dyDescent="0.25">
      <c r="A63" s="1">
        <v>2010</v>
      </c>
      <c r="B63" s="1">
        <v>3</v>
      </c>
      <c r="C63" s="1">
        <v>0</v>
      </c>
      <c r="E63" s="49">
        <f>'Net Energy for Load'!C62</f>
        <v>7879751.5</v>
      </c>
      <c r="F63" s="49">
        <f t="shared" si="0"/>
        <v>114603532.5</v>
      </c>
      <c r="G63">
        <f>VLOOKUP(A63,'Summer Peak'!$A$3:$B$31,2)</f>
        <v>22256</v>
      </c>
      <c r="I63" s="50">
        <f t="shared" si="1"/>
        <v>0.58782328514767146</v>
      </c>
    </row>
    <row r="64" spans="1:9" x14ac:dyDescent="0.25">
      <c r="A64" s="1">
        <v>2010</v>
      </c>
      <c r="B64" s="1">
        <v>4</v>
      </c>
      <c r="C64" s="1">
        <v>0</v>
      </c>
      <c r="E64" s="49">
        <f>'Net Energy for Load'!C63</f>
        <v>8037871</v>
      </c>
      <c r="F64" s="49">
        <f t="shared" si="0"/>
        <v>114603532.5</v>
      </c>
      <c r="G64">
        <f>VLOOKUP(A64,'Summer Peak'!$A$3:$B$31,2)</f>
        <v>22256</v>
      </c>
      <c r="I64" s="50">
        <f t="shared" si="1"/>
        <v>0.58782328514767146</v>
      </c>
    </row>
    <row r="65" spans="1:9" x14ac:dyDescent="0.25">
      <c r="A65" s="1">
        <v>2010</v>
      </c>
      <c r="B65" s="1">
        <v>5</v>
      </c>
      <c r="C65" s="1">
        <v>0</v>
      </c>
      <c r="E65" s="49">
        <f>'Net Energy for Load'!C64</f>
        <v>10395115</v>
      </c>
      <c r="F65" s="49">
        <f t="shared" si="0"/>
        <v>114603532.5</v>
      </c>
      <c r="G65">
        <f>VLOOKUP(A65,'Summer Peak'!$A$3:$B$31,2)</f>
        <v>22256</v>
      </c>
      <c r="I65" s="50">
        <f t="shared" si="1"/>
        <v>0.58782328514767146</v>
      </c>
    </row>
    <row r="66" spans="1:9" x14ac:dyDescent="0.25">
      <c r="A66" s="1">
        <v>2010</v>
      </c>
      <c r="B66" s="1">
        <v>6</v>
      </c>
      <c r="C66" s="1">
        <v>0</v>
      </c>
      <c r="E66" s="49">
        <f>'Net Energy for Load'!C65</f>
        <v>11409507</v>
      </c>
      <c r="F66" s="49">
        <f t="shared" si="0"/>
        <v>114603532.5</v>
      </c>
      <c r="G66">
        <f>VLOOKUP(A66,'Summer Peak'!$A$3:$B$31,2)</f>
        <v>22256</v>
      </c>
      <c r="I66" s="50">
        <f t="shared" si="1"/>
        <v>0.58782328514767146</v>
      </c>
    </row>
    <row r="67" spans="1:9" x14ac:dyDescent="0.25">
      <c r="A67" s="1">
        <v>2010</v>
      </c>
      <c r="B67" s="1">
        <v>7</v>
      </c>
      <c r="C67" s="1">
        <v>0</v>
      </c>
      <c r="E67" s="49">
        <f>'Net Energy for Load'!C66</f>
        <v>11649520</v>
      </c>
      <c r="F67" s="49">
        <f t="shared" si="0"/>
        <v>114603532.5</v>
      </c>
      <c r="G67">
        <f>VLOOKUP(A67,'Summer Peak'!$A$3:$B$31,2)</f>
        <v>22256</v>
      </c>
      <c r="I67" s="50">
        <f t="shared" si="1"/>
        <v>0.58782328514767146</v>
      </c>
    </row>
    <row r="68" spans="1:9" x14ac:dyDescent="0.25">
      <c r="A68" s="1">
        <v>2010</v>
      </c>
      <c r="B68" s="1">
        <v>8</v>
      </c>
      <c r="C68" s="1">
        <v>0</v>
      </c>
      <c r="E68" s="49">
        <f>'Net Energy for Load'!C67</f>
        <v>11521499</v>
      </c>
      <c r="F68" s="49">
        <f t="shared" si="0"/>
        <v>114603532.5</v>
      </c>
      <c r="G68">
        <f>VLOOKUP(A68,'Summer Peak'!$A$3:$B$31,2)</f>
        <v>22256</v>
      </c>
      <c r="I68" s="50">
        <f t="shared" si="1"/>
        <v>0.58782328514767146</v>
      </c>
    </row>
    <row r="69" spans="1:9" x14ac:dyDescent="0.25">
      <c r="A69" s="1">
        <v>2010</v>
      </c>
      <c r="B69" s="1">
        <v>9</v>
      </c>
      <c r="C69" s="1">
        <v>0</v>
      </c>
      <c r="E69" s="49">
        <f>'Net Energy for Load'!C68</f>
        <v>10666454</v>
      </c>
      <c r="F69" s="49">
        <f t="shared" ref="F69:F132" si="2">SUMIF($A$4:$A$168,$A69,$E$4:$E$168)</f>
        <v>114603532.5</v>
      </c>
      <c r="G69">
        <f>VLOOKUP(A69,'Summer Peak'!$A$3:$B$31,2)</f>
        <v>22256</v>
      </c>
      <c r="I69" s="50">
        <f t="shared" ref="I69:I132" si="3">F69/(G69*(8760+IF(C69=1,24,0)))</f>
        <v>0.58782328514767146</v>
      </c>
    </row>
    <row r="70" spans="1:9" x14ac:dyDescent="0.25">
      <c r="A70" s="1">
        <v>2010</v>
      </c>
      <c r="B70" s="1">
        <v>10</v>
      </c>
      <c r="C70" s="1">
        <v>0</v>
      </c>
      <c r="E70" s="49">
        <f>'Net Energy for Load'!C69</f>
        <v>9299921</v>
      </c>
      <c r="F70" s="49">
        <f t="shared" si="2"/>
        <v>114603532.5</v>
      </c>
      <c r="G70">
        <f>VLOOKUP(A70,'Summer Peak'!$A$3:$B$31,2)</f>
        <v>22256</v>
      </c>
      <c r="I70" s="50">
        <f t="shared" si="3"/>
        <v>0.58782328514767146</v>
      </c>
    </row>
    <row r="71" spans="1:9" x14ac:dyDescent="0.25">
      <c r="A71" s="1">
        <v>2010</v>
      </c>
      <c r="B71" s="1">
        <v>11</v>
      </c>
      <c r="C71" s="1">
        <v>0</v>
      </c>
      <c r="E71" s="49">
        <f>'Net Energy for Load'!C70</f>
        <v>7811927</v>
      </c>
      <c r="F71" s="49">
        <f t="shared" si="2"/>
        <v>114603532.5</v>
      </c>
      <c r="G71">
        <f>VLOOKUP(A71,'Summer Peak'!$A$3:$B$31,2)</f>
        <v>22256</v>
      </c>
      <c r="I71" s="50">
        <f t="shared" si="3"/>
        <v>0.58782328514767146</v>
      </c>
    </row>
    <row r="72" spans="1:9" x14ac:dyDescent="0.25">
      <c r="A72" s="1">
        <v>2010</v>
      </c>
      <c r="B72" s="1">
        <v>12</v>
      </c>
      <c r="C72" s="1">
        <v>0</v>
      </c>
      <c r="E72" s="49">
        <f>'Net Energy for Load'!C71</f>
        <v>8887492</v>
      </c>
      <c r="F72" s="49">
        <f t="shared" si="2"/>
        <v>114603532.5</v>
      </c>
      <c r="G72">
        <f>VLOOKUP(A72,'Summer Peak'!$A$3:$B$31,2)</f>
        <v>22256</v>
      </c>
      <c r="I72" s="50">
        <f t="shared" si="3"/>
        <v>0.58782328514767146</v>
      </c>
    </row>
    <row r="73" spans="1:9" x14ac:dyDescent="0.25">
      <c r="A73" s="1">
        <v>2011</v>
      </c>
      <c r="B73" s="1">
        <v>1</v>
      </c>
      <c r="C73" s="1">
        <v>0</v>
      </c>
      <c r="E73" s="49">
        <f>'Net Energy for Load'!C72</f>
        <v>7922768</v>
      </c>
      <c r="F73" s="49">
        <f t="shared" si="2"/>
        <v>111542271.5</v>
      </c>
      <c r="G73">
        <f>VLOOKUP(A73,'Summer Peak'!$A$3:$B$31,2)</f>
        <v>21619</v>
      </c>
      <c r="I73" s="50">
        <f t="shared" si="3"/>
        <v>0.5889789544373808</v>
      </c>
    </row>
    <row r="74" spans="1:9" x14ac:dyDescent="0.25">
      <c r="A74" s="1">
        <v>2011</v>
      </c>
      <c r="B74" s="1">
        <v>2</v>
      </c>
      <c r="C74" s="1">
        <v>0</v>
      </c>
      <c r="E74" s="49">
        <f>'Net Energy for Load'!C73</f>
        <v>7253717</v>
      </c>
      <c r="F74" s="49">
        <f t="shared" si="2"/>
        <v>111542271.5</v>
      </c>
      <c r="G74">
        <f>VLOOKUP(A74,'Summer Peak'!$A$3:$B$31,2)</f>
        <v>21619</v>
      </c>
      <c r="I74" s="50">
        <f t="shared" si="3"/>
        <v>0.5889789544373808</v>
      </c>
    </row>
    <row r="75" spans="1:9" x14ac:dyDescent="0.25">
      <c r="A75" s="1">
        <v>2011</v>
      </c>
      <c r="B75" s="1">
        <v>3</v>
      </c>
      <c r="C75" s="1">
        <v>0</v>
      </c>
      <c r="E75" s="49">
        <f>'Net Energy for Load'!C74</f>
        <v>8196116.5</v>
      </c>
      <c r="F75" s="49">
        <f t="shared" si="2"/>
        <v>111542271.5</v>
      </c>
      <c r="G75">
        <f>VLOOKUP(A75,'Summer Peak'!$A$3:$B$31,2)</f>
        <v>21619</v>
      </c>
      <c r="I75" s="50">
        <f t="shared" si="3"/>
        <v>0.5889789544373808</v>
      </c>
    </row>
    <row r="76" spans="1:9" x14ac:dyDescent="0.25">
      <c r="A76" s="1">
        <v>2011</v>
      </c>
      <c r="B76" s="1">
        <v>4</v>
      </c>
      <c r="C76" s="1">
        <v>0</v>
      </c>
      <c r="E76" s="49">
        <f>'Net Energy for Load'!C75</f>
        <v>9460285</v>
      </c>
      <c r="F76" s="49">
        <f t="shared" si="2"/>
        <v>111542271.5</v>
      </c>
      <c r="G76">
        <f>VLOOKUP(A76,'Summer Peak'!$A$3:$B$31,2)</f>
        <v>21619</v>
      </c>
      <c r="I76" s="50">
        <f t="shared" si="3"/>
        <v>0.5889789544373808</v>
      </c>
    </row>
    <row r="77" spans="1:9" x14ac:dyDescent="0.25">
      <c r="A77" s="1">
        <v>2011</v>
      </c>
      <c r="B77" s="1">
        <v>5</v>
      </c>
      <c r="C77" s="1">
        <v>0</v>
      </c>
      <c r="E77" s="49">
        <f>'Net Energy for Load'!C76</f>
        <v>10098308</v>
      </c>
      <c r="F77" s="49">
        <f t="shared" si="2"/>
        <v>111542271.5</v>
      </c>
      <c r="G77">
        <f>VLOOKUP(A77,'Summer Peak'!$A$3:$B$31,2)</f>
        <v>21619</v>
      </c>
      <c r="I77" s="50">
        <f t="shared" si="3"/>
        <v>0.5889789544373808</v>
      </c>
    </row>
    <row r="78" spans="1:9" x14ac:dyDescent="0.25">
      <c r="A78" s="1">
        <v>2011</v>
      </c>
      <c r="B78" s="1">
        <v>6</v>
      </c>
      <c r="C78" s="1">
        <v>0</v>
      </c>
      <c r="E78" s="49">
        <f>'Net Energy for Load'!C77</f>
        <v>10539641</v>
      </c>
      <c r="F78" s="49">
        <f t="shared" si="2"/>
        <v>111542271.5</v>
      </c>
      <c r="G78">
        <f>VLOOKUP(A78,'Summer Peak'!$A$3:$B$31,2)</f>
        <v>21619</v>
      </c>
      <c r="I78" s="50">
        <f t="shared" si="3"/>
        <v>0.5889789544373808</v>
      </c>
    </row>
    <row r="79" spans="1:9" x14ac:dyDescent="0.25">
      <c r="A79" s="1">
        <v>2011</v>
      </c>
      <c r="B79" s="1">
        <v>7</v>
      </c>
      <c r="C79" s="1">
        <v>0</v>
      </c>
      <c r="E79" s="49">
        <f>'Net Energy for Load'!C78</f>
        <v>11211614</v>
      </c>
      <c r="F79" s="49">
        <f t="shared" si="2"/>
        <v>111542271.5</v>
      </c>
      <c r="G79">
        <f>VLOOKUP(A79,'Summer Peak'!$A$3:$B$31,2)</f>
        <v>21619</v>
      </c>
      <c r="I79" s="50">
        <f t="shared" si="3"/>
        <v>0.5889789544373808</v>
      </c>
    </row>
    <row r="80" spans="1:9" x14ac:dyDescent="0.25">
      <c r="A80" s="1">
        <v>2011</v>
      </c>
      <c r="B80" s="1">
        <v>8</v>
      </c>
      <c r="C80" s="1">
        <v>0</v>
      </c>
      <c r="E80" s="49">
        <f>'Net Energy for Load'!C79</f>
        <v>11325605</v>
      </c>
      <c r="F80" s="49">
        <f t="shared" si="2"/>
        <v>111542271.5</v>
      </c>
      <c r="G80">
        <f>VLOOKUP(A80,'Summer Peak'!$A$3:$B$31,2)</f>
        <v>21619</v>
      </c>
      <c r="I80" s="50">
        <f t="shared" si="3"/>
        <v>0.5889789544373808</v>
      </c>
    </row>
    <row r="81" spans="1:9" x14ac:dyDescent="0.25">
      <c r="A81" s="1">
        <v>2011</v>
      </c>
      <c r="B81" s="1">
        <v>9</v>
      </c>
      <c r="C81" s="1">
        <v>0</v>
      </c>
      <c r="E81" s="49">
        <f>'Net Energy for Load'!C80</f>
        <v>10530592</v>
      </c>
      <c r="F81" s="49">
        <f t="shared" si="2"/>
        <v>111542271.5</v>
      </c>
      <c r="G81">
        <f>VLOOKUP(A81,'Summer Peak'!$A$3:$B$31,2)</f>
        <v>21619</v>
      </c>
      <c r="I81" s="50">
        <f t="shared" si="3"/>
        <v>0.5889789544373808</v>
      </c>
    </row>
    <row r="82" spans="1:9" x14ac:dyDescent="0.25">
      <c r="A82" s="1">
        <v>2011</v>
      </c>
      <c r="B82" s="1">
        <v>10</v>
      </c>
      <c r="C82" s="1">
        <v>0</v>
      </c>
      <c r="E82" s="49">
        <f>'Net Energy for Load'!C81</f>
        <v>9050810</v>
      </c>
      <c r="F82" s="49">
        <f t="shared" si="2"/>
        <v>111542271.5</v>
      </c>
      <c r="G82">
        <f>VLOOKUP(A82,'Summer Peak'!$A$3:$B$31,2)</f>
        <v>21619</v>
      </c>
      <c r="I82" s="50">
        <f t="shared" si="3"/>
        <v>0.5889789544373808</v>
      </c>
    </row>
    <row r="83" spans="1:9" x14ac:dyDescent="0.25">
      <c r="A83" s="1">
        <v>2011</v>
      </c>
      <c r="B83" s="1">
        <v>11</v>
      </c>
      <c r="C83" s="1">
        <v>0</v>
      </c>
      <c r="E83" s="49">
        <f>'Net Energy for Load'!C82</f>
        <v>8021393</v>
      </c>
      <c r="F83" s="49">
        <f t="shared" si="2"/>
        <v>111542271.5</v>
      </c>
      <c r="G83">
        <f>VLOOKUP(A83,'Summer Peak'!$A$3:$B$31,2)</f>
        <v>21619</v>
      </c>
      <c r="I83" s="50">
        <f t="shared" si="3"/>
        <v>0.5889789544373808</v>
      </c>
    </row>
    <row r="84" spans="1:9" x14ac:dyDescent="0.25">
      <c r="A84" s="1">
        <v>2011</v>
      </c>
      <c r="B84" s="1">
        <v>12</v>
      </c>
      <c r="C84" s="1">
        <v>0</v>
      </c>
      <c r="E84" s="49">
        <f>'Net Energy for Load'!C83</f>
        <v>7931422</v>
      </c>
      <c r="F84" s="49">
        <f t="shared" si="2"/>
        <v>111542271.5</v>
      </c>
      <c r="G84">
        <f>VLOOKUP(A84,'Summer Peak'!$A$3:$B$31,2)</f>
        <v>21619</v>
      </c>
      <c r="I84" s="50">
        <f t="shared" si="3"/>
        <v>0.5889789544373808</v>
      </c>
    </row>
    <row r="85" spans="1:9" x14ac:dyDescent="0.25">
      <c r="A85" s="1">
        <v>2012</v>
      </c>
      <c r="B85" s="1">
        <v>1</v>
      </c>
      <c r="C85" s="1">
        <v>1</v>
      </c>
      <c r="E85" s="49">
        <f>'Net Energy for Load'!C84</f>
        <v>7979304</v>
      </c>
      <c r="F85" s="49">
        <f t="shared" si="2"/>
        <v>110865505</v>
      </c>
      <c r="G85">
        <f>VLOOKUP(A85,'Summer Peak'!$A$3:$B$31,2)</f>
        <v>21440</v>
      </c>
      <c r="I85" s="50">
        <f t="shared" si="3"/>
        <v>0.58868006811060813</v>
      </c>
    </row>
    <row r="86" spans="1:9" x14ac:dyDescent="0.25">
      <c r="A86" s="1">
        <v>2012</v>
      </c>
      <c r="B86" s="1">
        <v>2</v>
      </c>
      <c r="C86" s="1">
        <v>1</v>
      </c>
      <c r="E86" s="49">
        <f>'Net Energy for Load'!C85</f>
        <v>7702146</v>
      </c>
      <c r="F86" s="49">
        <f t="shared" si="2"/>
        <v>110865505</v>
      </c>
      <c r="G86">
        <f>VLOOKUP(A86,'Summer Peak'!$A$3:$B$31,2)</f>
        <v>21440</v>
      </c>
      <c r="I86" s="50">
        <f t="shared" si="3"/>
        <v>0.58868006811060813</v>
      </c>
    </row>
    <row r="87" spans="1:9" x14ac:dyDescent="0.25">
      <c r="A87" s="1">
        <v>2012</v>
      </c>
      <c r="B87" s="1">
        <v>3</v>
      </c>
      <c r="C87" s="1">
        <v>1</v>
      </c>
      <c r="E87" s="49">
        <f>'Net Energy for Load'!C86</f>
        <v>8639929</v>
      </c>
      <c r="F87" s="49">
        <f t="shared" si="2"/>
        <v>110865505</v>
      </c>
      <c r="G87">
        <f>VLOOKUP(A87,'Summer Peak'!$A$3:$B$31,2)</f>
        <v>21440</v>
      </c>
      <c r="I87" s="50">
        <f t="shared" si="3"/>
        <v>0.58868006811060813</v>
      </c>
    </row>
    <row r="88" spans="1:9" x14ac:dyDescent="0.25">
      <c r="A88" s="1">
        <v>2012</v>
      </c>
      <c r="B88" s="1">
        <v>4</v>
      </c>
      <c r="C88" s="1">
        <v>1</v>
      </c>
      <c r="E88" s="49">
        <f>'Net Energy for Load'!C87</f>
        <v>8509236</v>
      </c>
      <c r="F88" s="49">
        <f t="shared" si="2"/>
        <v>110865505</v>
      </c>
      <c r="G88">
        <f>VLOOKUP(A88,'Summer Peak'!$A$3:$B$31,2)</f>
        <v>21440</v>
      </c>
      <c r="I88" s="50">
        <f t="shared" si="3"/>
        <v>0.58868006811060813</v>
      </c>
    </row>
    <row r="89" spans="1:9" x14ac:dyDescent="0.25">
      <c r="A89" s="1">
        <v>2012</v>
      </c>
      <c r="B89" s="1">
        <v>5</v>
      </c>
      <c r="C89" s="1">
        <v>1</v>
      </c>
      <c r="E89" s="49">
        <f>'Net Energy for Load'!C88</f>
        <v>9894790</v>
      </c>
      <c r="F89" s="49">
        <f t="shared" si="2"/>
        <v>110865505</v>
      </c>
      <c r="G89">
        <f>VLOOKUP(A89,'Summer Peak'!$A$3:$B$31,2)</f>
        <v>21440</v>
      </c>
      <c r="I89" s="50">
        <f t="shared" si="3"/>
        <v>0.58868006811060813</v>
      </c>
    </row>
    <row r="90" spans="1:9" x14ac:dyDescent="0.25">
      <c r="A90" s="1">
        <v>2012</v>
      </c>
      <c r="B90" s="1">
        <v>6</v>
      </c>
      <c r="C90" s="1">
        <v>1</v>
      </c>
      <c r="E90" s="49">
        <f>'Net Energy for Load'!C89</f>
        <v>10242699</v>
      </c>
      <c r="F90" s="49">
        <f t="shared" si="2"/>
        <v>110865505</v>
      </c>
      <c r="G90">
        <f>VLOOKUP(A90,'Summer Peak'!$A$3:$B$31,2)</f>
        <v>21440</v>
      </c>
      <c r="I90" s="50">
        <f t="shared" si="3"/>
        <v>0.58868006811060813</v>
      </c>
    </row>
    <row r="91" spans="1:9" x14ac:dyDescent="0.25">
      <c r="A91" s="1">
        <v>2012</v>
      </c>
      <c r="B91" s="1">
        <v>7</v>
      </c>
      <c r="C91" s="1">
        <v>1</v>
      </c>
      <c r="E91" s="49">
        <f>'Net Energy for Load'!C90</f>
        <v>11225750</v>
      </c>
      <c r="F91" s="49">
        <f t="shared" si="2"/>
        <v>110865505</v>
      </c>
      <c r="G91">
        <f>VLOOKUP(A91,'Summer Peak'!$A$3:$B$31,2)</f>
        <v>21440</v>
      </c>
      <c r="I91" s="50">
        <f t="shared" si="3"/>
        <v>0.58868006811060813</v>
      </c>
    </row>
    <row r="92" spans="1:9" x14ac:dyDescent="0.25">
      <c r="A92" s="1">
        <v>2012</v>
      </c>
      <c r="B92" s="1">
        <v>8</v>
      </c>
      <c r="C92" s="1">
        <v>1</v>
      </c>
      <c r="E92" s="49">
        <f>'Net Energy for Load'!C91</f>
        <v>11202980</v>
      </c>
      <c r="F92" s="49">
        <f t="shared" si="2"/>
        <v>110865505</v>
      </c>
      <c r="G92">
        <f>VLOOKUP(A92,'Summer Peak'!$A$3:$B$31,2)</f>
        <v>21440</v>
      </c>
      <c r="I92" s="50">
        <f t="shared" si="3"/>
        <v>0.58868006811060813</v>
      </c>
    </row>
    <row r="93" spans="1:9" x14ac:dyDescent="0.25">
      <c r="A93" s="1">
        <v>2012</v>
      </c>
      <c r="B93" s="1">
        <v>9</v>
      </c>
      <c r="C93" s="1">
        <v>1</v>
      </c>
      <c r="E93" s="49">
        <f>'Net Energy for Load'!C92</f>
        <v>10233593</v>
      </c>
      <c r="F93" s="49">
        <f t="shared" si="2"/>
        <v>110865505</v>
      </c>
      <c r="G93">
        <f>VLOOKUP(A93,'Summer Peak'!$A$3:$B$31,2)</f>
        <v>21440</v>
      </c>
      <c r="I93" s="50">
        <f t="shared" si="3"/>
        <v>0.58868006811060813</v>
      </c>
    </row>
    <row r="94" spans="1:9" x14ac:dyDescent="0.25">
      <c r="A94" s="1">
        <v>2012</v>
      </c>
      <c r="B94" s="1">
        <v>10</v>
      </c>
      <c r="C94" s="1">
        <v>1</v>
      </c>
      <c r="E94" s="49">
        <f>'Net Energy for Load'!C93</f>
        <v>9654295</v>
      </c>
      <c r="F94" s="49">
        <f t="shared" si="2"/>
        <v>110865505</v>
      </c>
      <c r="G94">
        <f>VLOOKUP(A94,'Summer Peak'!$A$3:$B$31,2)</f>
        <v>21440</v>
      </c>
      <c r="I94" s="50">
        <f t="shared" si="3"/>
        <v>0.58868006811060813</v>
      </c>
    </row>
    <row r="95" spans="1:9" x14ac:dyDescent="0.25">
      <c r="A95" s="1">
        <v>2012</v>
      </c>
      <c r="B95" s="1">
        <v>11</v>
      </c>
      <c r="C95" s="1">
        <v>1</v>
      </c>
      <c r="E95" s="49">
        <f>'Net Energy for Load'!C94</f>
        <v>7423333</v>
      </c>
      <c r="F95" s="49">
        <f t="shared" si="2"/>
        <v>110865505</v>
      </c>
      <c r="G95">
        <f>VLOOKUP(A95,'Summer Peak'!$A$3:$B$31,2)</f>
        <v>21440</v>
      </c>
      <c r="I95" s="50">
        <f t="shared" si="3"/>
        <v>0.58868006811060813</v>
      </c>
    </row>
    <row r="96" spans="1:9" x14ac:dyDescent="0.25">
      <c r="A96" s="1">
        <v>2012</v>
      </c>
      <c r="B96" s="1">
        <v>12</v>
      </c>
      <c r="C96" s="1">
        <v>1</v>
      </c>
      <c r="E96" s="49">
        <f>'Net Energy for Load'!C95</f>
        <v>8157450</v>
      </c>
      <c r="F96" s="49">
        <f t="shared" si="2"/>
        <v>110865505</v>
      </c>
      <c r="G96">
        <f>VLOOKUP(A96,'Summer Peak'!$A$3:$B$31,2)</f>
        <v>21440</v>
      </c>
      <c r="I96" s="50">
        <f t="shared" si="3"/>
        <v>0.58868006811060813</v>
      </c>
    </row>
    <row r="97" spans="1:9" x14ac:dyDescent="0.25">
      <c r="A97" s="1">
        <v>2013</v>
      </c>
      <c r="B97" s="1">
        <v>1</v>
      </c>
      <c r="C97" s="1">
        <v>0</v>
      </c>
      <c r="E97" s="49">
        <f>'Net Energy for Load'!C96</f>
        <v>8088864</v>
      </c>
      <c r="F97" s="49">
        <f t="shared" si="2"/>
        <v>111655211</v>
      </c>
      <c r="G97">
        <f>VLOOKUP(A97,'Summer Peak'!$A$3:$B$31,2)</f>
        <v>21576</v>
      </c>
      <c r="I97" s="50">
        <f t="shared" si="3"/>
        <v>0.590750308350391</v>
      </c>
    </row>
    <row r="98" spans="1:9" x14ac:dyDescent="0.25">
      <c r="A98" s="1">
        <v>2013</v>
      </c>
      <c r="B98" s="1">
        <v>2</v>
      </c>
      <c r="C98" s="1">
        <v>0</v>
      </c>
      <c r="E98" s="49">
        <f>'Net Energy for Load'!C97</f>
        <v>7467802</v>
      </c>
      <c r="F98" s="49">
        <f t="shared" si="2"/>
        <v>111655211</v>
      </c>
      <c r="G98">
        <f>VLOOKUP(A98,'Summer Peak'!$A$3:$B$31,2)</f>
        <v>21576</v>
      </c>
      <c r="I98" s="50">
        <f t="shared" si="3"/>
        <v>0.590750308350391</v>
      </c>
    </row>
    <row r="99" spans="1:9" x14ac:dyDescent="0.25">
      <c r="A99" s="1">
        <v>2013</v>
      </c>
      <c r="B99" s="1">
        <v>3</v>
      </c>
      <c r="C99" s="1">
        <v>0</v>
      </c>
      <c r="E99" s="49">
        <f>'Net Energy for Load'!C98</f>
        <v>7936038</v>
      </c>
      <c r="F99" s="49">
        <f t="shared" si="2"/>
        <v>111655211</v>
      </c>
      <c r="G99">
        <f>VLOOKUP(A99,'Summer Peak'!$A$3:$B$31,2)</f>
        <v>21576</v>
      </c>
      <c r="I99" s="50">
        <f t="shared" si="3"/>
        <v>0.590750308350391</v>
      </c>
    </row>
    <row r="100" spans="1:9" x14ac:dyDescent="0.25">
      <c r="A100" s="1">
        <v>2013</v>
      </c>
      <c r="B100" s="1">
        <v>4</v>
      </c>
      <c r="C100" s="1">
        <v>0</v>
      </c>
      <c r="E100" s="49">
        <f>'Net Energy for Load'!C99</f>
        <v>8967220</v>
      </c>
      <c r="F100" s="49">
        <f t="shared" si="2"/>
        <v>111655211</v>
      </c>
      <c r="G100">
        <f>VLOOKUP(A100,'Summer Peak'!$A$3:$B$31,2)</f>
        <v>21576</v>
      </c>
      <c r="I100" s="50">
        <f t="shared" si="3"/>
        <v>0.590750308350391</v>
      </c>
    </row>
    <row r="101" spans="1:9" x14ac:dyDescent="0.25">
      <c r="A101" s="1">
        <v>2013</v>
      </c>
      <c r="B101" s="1">
        <v>5</v>
      </c>
      <c r="C101" s="1">
        <v>0</v>
      </c>
      <c r="E101" s="49">
        <f>'Net Energy for Load'!C100</f>
        <v>9493988</v>
      </c>
      <c r="F101" s="49">
        <f t="shared" si="2"/>
        <v>111655211</v>
      </c>
      <c r="G101">
        <f>VLOOKUP(A101,'Summer Peak'!$A$3:$B$31,2)</f>
        <v>21576</v>
      </c>
      <c r="I101" s="50">
        <f t="shared" si="3"/>
        <v>0.590750308350391</v>
      </c>
    </row>
    <row r="102" spans="1:9" x14ac:dyDescent="0.25">
      <c r="A102" s="1">
        <v>2013</v>
      </c>
      <c r="B102" s="1">
        <v>6</v>
      </c>
      <c r="C102" s="1">
        <v>0</v>
      </c>
      <c r="E102" s="49">
        <f>'Net Energy for Load'!C101</f>
        <v>10459525</v>
      </c>
      <c r="F102" s="49">
        <f t="shared" si="2"/>
        <v>111655211</v>
      </c>
      <c r="G102">
        <f>VLOOKUP(A102,'Summer Peak'!$A$3:$B$31,2)</f>
        <v>21576</v>
      </c>
      <c r="I102" s="50">
        <f t="shared" si="3"/>
        <v>0.590750308350391</v>
      </c>
    </row>
    <row r="103" spans="1:9" x14ac:dyDescent="0.25">
      <c r="A103" s="1">
        <v>2013</v>
      </c>
      <c r="B103" s="1">
        <v>7</v>
      </c>
      <c r="C103" s="1">
        <v>0</v>
      </c>
      <c r="E103" s="49">
        <f>'Net Energy for Load'!C102</f>
        <v>10649066</v>
      </c>
      <c r="F103" s="49">
        <f t="shared" si="2"/>
        <v>111655211</v>
      </c>
      <c r="G103">
        <f>VLOOKUP(A103,'Summer Peak'!$A$3:$B$31,2)</f>
        <v>21576</v>
      </c>
      <c r="I103" s="50">
        <f t="shared" si="3"/>
        <v>0.590750308350391</v>
      </c>
    </row>
    <row r="104" spans="1:9" x14ac:dyDescent="0.25">
      <c r="A104" s="1">
        <v>2013</v>
      </c>
      <c r="B104" s="1">
        <v>8</v>
      </c>
      <c r="C104" s="1">
        <v>0</v>
      </c>
      <c r="E104" s="49">
        <f>'Net Energy for Load'!C103</f>
        <v>11392218</v>
      </c>
      <c r="F104" s="49">
        <f t="shared" si="2"/>
        <v>111655211</v>
      </c>
      <c r="G104">
        <f>VLOOKUP(A104,'Summer Peak'!$A$3:$B$31,2)</f>
        <v>21576</v>
      </c>
      <c r="I104" s="50">
        <f t="shared" si="3"/>
        <v>0.590750308350391</v>
      </c>
    </row>
    <row r="105" spans="1:9" x14ac:dyDescent="0.25">
      <c r="A105" s="1">
        <v>2013</v>
      </c>
      <c r="B105" s="1">
        <v>9</v>
      </c>
      <c r="C105" s="1">
        <v>0</v>
      </c>
      <c r="E105" s="49">
        <f>'Net Energy for Load'!C104</f>
        <v>10228764</v>
      </c>
      <c r="F105" s="49">
        <f t="shared" si="2"/>
        <v>111655211</v>
      </c>
      <c r="G105">
        <f>VLOOKUP(A105,'Summer Peak'!$A$3:$B$31,2)</f>
        <v>21576</v>
      </c>
      <c r="I105" s="50">
        <f t="shared" si="3"/>
        <v>0.590750308350391</v>
      </c>
    </row>
    <row r="106" spans="1:9" x14ac:dyDescent="0.25">
      <c r="A106" s="1">
        <v>2013</v>
      </c>
      <c r="B106" s="1">
        <v>10</v>
      </c>
      <c r="C106" s="1">
        <v>0</v>
      </c>
      <c r="E106" s="49">
        <f>'Net Energy for Load'!C105</f>
        <v>9968681</v>
      </c>
      <c r="F106" s="49">
        <f t="shared" si="2"/>
        <v>111655211</v>
      </c>
      <c r="G106">
        <f>VLOOKUP(A106,'Summer Peak'!$A$3:$B$31,2)</f>
        <v>21576</v>
      </c>
      <c r="I106" s="50">
        <f t="shared" si="3"/>
        <v>0.590750308350391</v>
      </c>
    </row>
    <row r="107" spans="1:9" x14ac:dyDescent="0.25">
      <c r="A107" s="1">
        <v>2013</v>
      </c>
      <c r="B107" s="1">
        <v>11</v>
      </c>
      <c r="C107" s="1">
        <v>0</v>
      </c>
      <c r="E107" s="49">
        <f>'Net Energy for Load'!C106</f>
        <v>8505690</v>
      </c>
      <c r="F107" s="49">
        <f t="shared" si="2"/>
        <v>111655211</v>
      </c>
      <c r="G107">
        <f>VLOOKUP(A107,'Summer Peak'!$A$3:$B$31,2)</f>
        <v>21576</v>
      </c>
      <c r="I107" s="50">
        <f t="shared" si="3"/>
        <v>0.590750308350391</v>
      </c>
    </row>
    <row r="108" spans="1:9" x14ac:dyDescent="0.25">
      <c r="A108" s="1">
        <v>2013</v>
      </c>
      <c r="B108" s="1">
        <v>12</v>
      </c>
      <c r="C108" s="1">
        <v>0</v>
      </c>
      <c r="E108" s="49">
        <f>'Net Energy for Load'!C107</f>
        <v>8497355</v>
      </c>
      <c r="F108" s="49">
        <f t="shared" si="2"/>
        <v>111655211</v>
      </c>
      <c r="G108">
        <f>VLOOKUP(A108,'Summer Peak'!$A$3:$B$31,2)</f>
        <v>21576</v>
      </c>
      <c r="I108" s="50">
        <f t="shared" si="3"/>
        <v>0.590750308350391</v>
      </c>
    </row>
    <row r="109" spans="1:9" x14ac:dyDescent="0.25">
      <c r="A109" s="1">
        <v>2014</v>
      </c>
      <c r="B109" s="1">
        <v>1</v>
      </c>
      <c r="C109" s="1">
        <v>0</v>
      </c>
      <c r="E109" s="49">
        <f>'Net Energy for Load'!C108</f>
        <v>8633765</v>
      </c>
      <c r="F109" s="49">
        <f t="shared" si="2"/>
        <v>115963089</v>
      </c>
      <c r="G109">
        <f>VLOOKUP(A109,'Summer Peak'!$A$3:$B$31,2)</f>
        <v>22935</v>
      </c>
      <c r="I109" s="50">
        <f t="shared" si="3"/>
        <v>0.57718751026575998</v>
      </c>
    </row>
    <row r="110" spans="1:9" x14ac:dyDescent="0.25">
      <c r="A110" s="1">
        <v>2014</v>
      </c>
      <c r="B110" s="1">
        <v>2</v>
      </c>
      <c r="C110" s="1">
        <v>0</v>
      </c>
      <c r="E110" s="49">
        <f>'Net Energy for Load'!C109</f>
        <v>7957338</v>
      </c>
      <c r="F110" s="49">
        <f t="shared" si="2"/>
        <v>115963089</v>
      </c>
      <c r="G110">
        <f>VLOOKUP(A110,'Summer Peak'!$A$3:$B$31,2)</f>
        <v>22935</v>
      </c>
      <c r="I110" s="50">
        <f t="shared" si="3"/>
        <v>0.57718751026575998</v>
      </c>
    </row>
    <row r="111" spans="1:9" x14ac:dyDescent="0.25">
      <c r="A111" s="1">
        <v>2014</v>
      </c>
      <c r="B111" s="1">
        <v>3</v>
      </c>
      <c r="C111" s="1">
        <v>0</v>
      </c>
      <c r="E111" s="49">
        <f>'Net Energy for Load'!C110</f>
        <v>8490634</v>
      </c>
      <c r="F111" s="49">
        <f t="shared" si="2"/>
        <v>115963089</v>
      </c>
      <c r="G111">
        <f>VLOOKUP(A111,'Summer Peak'!$A$3:$B$31,2)</f>
        <v>22935</v>
      </c>
      <c r="I111" s="50">
        <f t="shared" si="3"/>
        <v>0.57718751026575998</v>
      </c>
    </row>
    <row r="112" spans="1:9" x14ac:dyDescent="0.25">
      <c r="A112" s="1">
        <v>2014</v>
      </c>
      <c r="B112" s="1">
        <v>4</v>
      </c>
      <c r="C112" s="1">
        <v>0</v>
      </c>
      <c r="E112" s="49">
        <f>'Net Energy for Load'!C111</f>
        <v>9229956</v>
      </c>
      <c r="F112" s="49">
        <f t="shared" si="2"/>
        <v>115963089</v>
      </c>
      <c r="G112">
        <f>VLOOKUP(A112,'Summer Peak'!$A$3:$B$31,2)</f>
        <v>22935</v>
      </c>
      <c r="I112" s="50">
        <f t="shared" si="3"/>
        <v>0.57718751026575998</v>
      </c>
    </row>
    <row r="113" spans="1:9" x14ac:dyDescent="0.25">
      <c r="A113" s="1">
        <v>2014</v>
      </c>
      <c r="B113" s="1">
        <v>5</v>
      </c>
      <c r="C113" s="1">
        <v>0</v>
      </c>
      <c r="E113" s="49">
        <f>'Net Energy for Load'!C112</f>
        <v>10400290</v>
      </c>
      <c r="F113" s="49">
        <f t="shared" si="2"/>
        <v>115963089</v>
      </c>
      <c r="G113">
        <f>VLOOKUP(A113,'Summer Peak'!$A$3:$B$31,2)</f>
        <v>22935</v>
      </c>
      <c r="I113" s="50">
        <f t="shared" si="3"/>
        <v>0.57718751026575998</v>
      </c>
    </row>
    <row r="114" spans="1:9" x14ac:dyDescent="0.25">
      <c r="A114" s="1">
        <v>2014</v>
      </c>
      <c r="B114" s="1">
        <v>6</v>
      </c>
      <c r="C114" s="1">
        <v>0</v>
      </c>
      <c r="E114" s="49">
        <f>'Net Energy for Load'!C113</f>
        <v>10437993</v>
      </c>
      <c r="F114" s="49">
        <f t="shared" si="2"/>
        <v>115963089</v>
      </c>
      <c r="G114">
        <f>VLOOKUP(A114,'Summer Peak'!$A$3:$B$31,2)</f>
        <v>22935</v>
      </c>
      <c r="I114" s="50">
        <f t="shared" si="3"/>
        <v>0.57718751026575998</v>
      </c>
    </row>
    <row r="115" spans="1:9" x14ac:dyDescent="0.25">
      <c r="A115" s="1">
        <v>2014</v>
      </c>
      <c r="B115" s="1">
        <v>7</v>
      </c>
      <c r="C115" s="1">
        <v>0</v>
      </c>
      <c r="E115" s="49">
        <f>'Net Energy for Load'!C114</f>
        <v>11387222</v>
      </c>
      <c r="F115" s="49">
        <f t="shared" si="2"/>
        <v>115963089</v>
      </c>
      <c r="G115">
        <f>VLOOKUP(A115,'Summer Peak'!$A$3:$B$31,2)</f>
        <v>22935</v>
      </c>
      <c r="I115" s="50">
        <f t="shared" si="3"/>
        <v>0.57718751026575998</v>
      </c>
    </row>
    <row r="116" spans="1:9" x14ac:dyDescent="0.25">
      <c r="A116" s="1">
        <v>2014</v>
      </c>
      <c r="B116" s="1">
        <v>8</v>
      </c>
      <c r="C116" s="1">
        <v>0</v>
      </c>
      <c r="E116" s="49">
        <f>'Net Energy for Load'!C115</f>
        <v>12124907</v>
      </c>
      <c r="F116" s="49">
        <f t="shared" si="2"/>
        <v>115963089</v>
      </c>
      <c r="G116">
        <f>VLOOKUP(A116,'Summer Peak'!$A$3:$B$31,2)</f>
        <v>22935</v>
      </c>
      <c r="I116" s="50">
        <f t="shared" si="3"/>
        <v>0.57718751026575998</v>
      </c>
    </row>
    <row r="117" spans="1:9" x14ac:dyDescent="0.25">
      <c r="A117" s="1">
        <v>2014</v>
      </c>
      <c r="B117" s="1">
        <v>9</v>
      </c>
      <c r="C117" s="1">
        <v>0</v>
      </c>
      <c r="E117" s="49">
        <f>'Net Energy for Load'!C116</f>
        <v>10640900</v>
      </c>
      <c r="F117" s="49">
        <f t="shared" si="2"/>
        <v>115963089</v>
      </c>
      <c r="G117">
        <f>VLOOKUP(A117,'Summer Peak'!$A$3:$B$31,2)</f>
        <v>22935</v>
      </c>
      <c r="I117" s="50">
        <f t="shared" si="3"/>
        <v>0.57718751026575998</v>
      </c>
    </row>
    <row r="118" spans="1:9" x14ac:dyDescent="0.25">
      <c r="A118" s="1">
        <v>2014</v>
      </c>
      <c r="B118" s="1">
        <v>10</v>
      </c>
      <c r="C118" s="1">
        <v>0</v>
      </c>
      <c r="E118" s="49">
        <f>'Net Energy for Load'!C117</f>
        <v>10073732</v>
      </c>
      <c r="F118" s="49">
        <f t="shared" si="2"/>
        <v>115963089</v>
      </c>
      <c r="G118">
        <f>VLOOKUP(A118,'Summer Peak'!$A$3:$B$31,2)</f>
        <v>22935</v>
      </c>
      <c r="I118" s="50">
        <f t="shared" si="3"/>
        <v>0.57718751026575998</v>
      </c>
    </row>
    <row r="119" spans="1:9" x14ac:dyDescent="0.25">
      <c r="A119" s="1">
        <v>2014</v>
      </c>
      <c r="B119" s="1">
        <v>11</v>
      </c>
      <c r="C119" s="1">
        <v>0</v>
      </c>
      <c r="E119" s="49">
        <f>'Net Energy for Load'!C118</f>
        <v>8128958</v>
      </c>
      <c r="F119" s="49">
        <f t="shared" si="2"/>
        <v>115963089</v>
      </c>
      <c r="G119">
        <f>VLOOKUP(A119,'Summer Peak'!$A$3:$B$31,2)</f>
        <v>22935</v>
      </c>
      <c r="I119" s="50">
        <f t="shared" si="3"/>
        <v>0.57718751026575998</v>
      </c>
    </row>
    <row r="120" spans="1:9" x14ac:dyDescent="0.25">
      <c r="A120" s="1">
        <v>2014</v>
      </c>
      <c r="B120" s="1">
        <v>12</v>
      </c>
      <c r="C120" s="1">
        <v>0</v>
      </c>
      <c r="E120" s="49">
        <f>'Net Energy for Load'!C119</f>
        <v>8457394</v>
      </c>
      <c r="F120" s="49">
        <f t="shared" si="2"/>
        <v>115963089</v>
      </c>
      <c r="G120">
        <f>VLOOKUP(A120,'Summer Peak'!$A$3:$B$31,2)</f>
        <v>22935</v>
      </c>
      <c r="I120" s="50">
        <f t="shared" si="3"/>
        <v>0.57718751026575998</v>
      </c>
    </row>
    <row r="121" spans="1:9" x14ac:dyDescent="0.25">
      <c r="A121" s="1">
        <v>2015</v>
      </c>
      <c r="B121" s="1">
        <v>1</v>
      </c>
      <c r="C121" s="1">
        <v>0</v>
      </c>
      <c r="E121" s="49">
        <f>'Net Energy for Load'!C120</f>
        <v>8447758</v>
      </c>
      <c r="F121" s="49">
        <f t="shared" si="2"/>
        <v>119963512.73953487</v>
      </c>
      <c r="G121">
        <f>VLOOKUP(A121,'Summer Peak'!$A$3:$B$31,2)</f>
        <v>22959</v>
      </c>
      <c r="I121" s="50">
        <f t="shared" si="3"/>
        <v>0.59647479962561245</v>
      </c>
    </row>
    <row r="122" spans="1:9" x14ac:dyDescent="0.25">
      <c r="A122" s="1">
        <v>2015</v>
      </c>
      <c r="B122" s="1">
        <v>2</v>
      </c>
      <c r="C122" s="1">
        <v>0</v>
      </c>
      <c r="E122" s="49">
        <f>'Net Energy for Load'!C121</f>
        <v>7676502</v>
      </c>
      <c r="F122" s="49">
        <f t="shared" si="2"/>
        <v>119963512.73953487</v>
      </c>
      <c r="G122">
        <f>VLOOKUP(A122,'Summer Peak'!$A$3:$B$31,2)</f>
        <v>22959</v>
      </c>
      <c r="I122" s="50">
        <f t="shared" si="3"/>
        <v>0.59647479962561245</v>
      </c>
    </row>
    <row r="123" spans="1:9" x14ac:dyDescent="0.25">
      <c r="A123" s="1">
        <v>2015</v>
      </c>
      <c r="B123" s="1">
        <v>3</v>
      </c>
      <c r="C123" s="1">
        <v>0</v>
      </c>
      <c r="E123" s="49">
        <f>'Net Energy for Load'!C122</f>
        <v>9442613</v>
      </c>
      <c r="F123" s="49">
        <f t="shared" si="2"/>
        <v>119963512.73953487</v>
      </c>
      <c r="G123">
        <f>VLOOKUP(A123,'Summer Peak'!$A$3:$B$31,2)</f>
        <v>22959</v>
      </c>
      <c r="I123" s="50">
        <f t="shared" si="3"/>
        <v>0.59647479962561245</v>
      </c>
    </row>
    <row r="124" spans="1:9" x14ac:dyDescent="0.25">
      <c r="A124" s="1">
        <v>2015</v>
      </c>
      <c r="B124" s="1">
        <v>4</v>
      </c>
      <c r="C124" s="1">
        <v>0</v>
      </c>
      <c r="E124" s="49">
        <f>'Net Energy for Load'!C123</f>
        <v>10158631</v>
      </c>
      <c r="F124" s="49">
        <f t="shared" si="2"/>
        <v>119963512.73953487</v>
      </c>
      <c r="G124">
        <f>VLOOKUP(A124,'Summer Peak'!$A$3:$B$31,2)</f>
        <v>22959</v>
      </c>
      <c r="I124" s="50">
        <f t="shared" si="3"/>
        <v>0.59647479962561245</v>
      </c>
    </row>
    <row r="125" spans="1:9" x14ac:dyDescent="0.25">
      <c r="A125" s="1">
        <v>2015</v>
      </c>
      <c r="B125" s="1">
        <v>5</v>
      </c>
      <c r="C125" s="1">
        <v>0</v>
      </c>
      <c r="E125" s="49">
        <f>'Net Energy for Load'!C124</f>
        <v>10806023</v>
      </c>
      <c r="F125" s="49">
        <f t="shared" si="2"/>
        <v>119963512.73953487</v>
      </c>
      <c r="G125">
        <f>VLOOKUP(A125,'Summer Peak'!$A$3:$B$31,2)</f>
        <v>22959</v>
      </c>
      <c r="I125" s="50">
        <f t="shared" si="3"/>
        <v>0.59647479962561245</v>
      </c>
    </row>
    <row r="126" spans="1:9" x14ac:dyDescent="0.25">
      <c r="A126" s="1">
        <v>2015</v>
      </c>
      <c r="B126" s="1">
        <v>6</v>
      </c>
      <c r="C126" s="1">
        <v>0</v>
      </c>
      <c r="E126" s="49">
        <f>'Net Energy for Load'!C125</f>
        <v>11385195</v>
      </c>
      <c r="F126" s="49">
        <f t="shared" si="2"/>
        <v>119963512.73953487</v>
      </c>
      <c r="G126">
        <f>VLOOKUP(A126,'Summer Peak'!$A$3:$B$31,2)</f>
        <v>22959</v>
      </c>
      <c r="I126" s="50">
        <f t="shared" si="3"/>
        <v>0.59647479962561245</v>
      </c>
    </row>
    <row r="127" spans="1:9" x14ac:dyDescent="0.25">
      <c r="A127" s="18">
        <v>2015</v>
      </c>
      <c r="B127" s="18">
        <v>7</v>
      </c>
      <c r="C127" s="1">
        <v>0</v>
      </c>
      <c r="E127" s="49">
        <f>'Net Energy for Load'!C126</f>
        <v>11894253</v>
      </c>
      <c r="F127" s="49">
        <f t="shared" si="2"/>
        <v>119963512.73953487</v>
      </c>
      <c r="G127">
        <f>VLOOKUP(A127,'Summer Peak'!$A$3:$B$31,2)</f>
        <v>22959</v>
      </c>
      <c r="I127" s="50">
        <f t="shared" si="3"/>
        <v>0.59647479962561245</v>
      </c>
    </row>
    <row r="128" spans="1:9" x14ac:dyDescent="0.25">
      <c r="A128" s="10">
        <v>2015</v>
      </c>
      <c r="B128" s="10">
        <v>8</v>
      </c>
      <c r="C128" s="1">
        <v>0</v>
      </c>
      <c r="E128" s="49">
        <f>'Net Energy for Load'!C127</f>
        <v>11883008.315783957</v>
      </c>
      <c r="F128" s="49">
        <f t="shared" si="2"/>
        <v>119963512.73953487</v>
      </c>
      <c r="G128">
        <f>VLOOKUP(A128,'Summer Peak'!$A$3:$B$31,2)</f>
        <v>22959</v>
      </c>
      <c r="I128" s="50">
        <f t="shared" si="3"/>
        <v>0.59647479962561245</v>
      </c>
    </row>
    <row r="129" spans="1:9" x14ac:dyDescent="0.25">
      <c r="A129" s="10">
        <v>2015</v>
      </c>
      <c r="B129" s="10">
        <v>9</v>
      </c>
      <c r="C129" s="1">
        <v>0</v>
      </c>
      <c r="E129" s="49">
        <f>'Net Energy for Load'!C128</f>
        <v>10918440.883903425</v>
      </c>
      <c r="F129" s="49">
        <f t="shared" si="2"/>
        <v>119963512.73953487</v>
      </c>
      <c r="G129">
        <f>VLOOKUP(A129,'Summer Peak'!$A$3:$B$31,2)</f>
        <v>22959</v>
      </c>
      <c r="I129" s="50">
        <f t="shared" si="3"/>
        <v>0.59647479962561245</v>
      </c>
    </row>
    <row r="130" spans="1:9" x14ac:dyDescent="0.25">
      <c r="A130" s="1">
        <v>2015</v>
      </c>
      <c r="B130" s="1">
        <v>10</v>
      </c>
      <c r="C130" s="1">
        <v>0</v>
      </c>
      <c r="E130" s="49">
        <f>'Net Energy for Load'!C129</f>
        <v>10212629.859842664</v>
      </c>
      <c r="F130" s="49">
        <f t="shared" si="2"/>
        <v>119963512.73953487</v>
      </c>
      <c r="G130">
        <f>VLOOKUP(A130,'Summer Peak'!$A$3:$B$31,2)</f>
        <v>22959</v>
      </c>
      <c r="I130" s="50">
        <f t="shared" si="3"/>
        <v>0.59647479962561245</v>
      </c>
    </row>
    <row r="131" spans="1:9" x14ac:dyDescent="0.25">
      <c r="A131" s="1">
        <v>2015</v>
      </c>
      <c r="B131" s="1">
        <v>11</v>
      </c>
      <c r="C131" s="1">
        <v>0</v>
      </c>
      <c r="E131" s="49">
        <f>'Net Energy for Load'!C130</f>
        <v>8459488.7909992673</v>
      </c>
      <c r="F131" s="49">
        <f t="shared" si="2"/>
        <v>119963512.73953487</v>
      </c>
      <c r="G131">
        <f>VLOOKUP(A131,'Summer Peak'!$A$3:$B$31,2)</f>
        <v>22959</v>
      </c>
      <c r="I131" s="50">
        <f t="shared" si="3"/>
        <v>0.59647479962561245</v>
      </c>
    </row>
    <row r="132" spans="1:9" x14ac:dyDescent="0.25">
      <c r="A132" s="1">
        <v>2015</v>
      </c>
      <c r="B132" s="1">
        <v>12</v>
      </c>
      <c r="C132" s="1">
        <v>0</v>
      </c>
      <c r="E132" s="49">
        <f>'Net Energy for Load'!C131</f>
        <v>8678969.8890055567</v>
      </c>
      <c r="F132" s="49">
        <f t="shared" si="2"/>
        <v>119963512.73953487</v>
      </c>
      <c r="G132">
        <f>VLOOKUP(A132,'Summer Peak'!$A$3:$B$31,2)</f>
        <v>22959</v>
      </c>
      <c r="I132" s="50">
        <f t="shared" si="3"/>
        <v>0.59647479962561245</v>
      </c>
    </row>
    <row r="133" spans="1:9" x14ac:dyDescent="0.25">
      <c r="A133" s="1">
        <v>2016</v>
      </c>
      <c r="B133" s="1">
        <v>1</v>
      </c>
      <c r="C133" s="1">
        <v>1</v>
      </c>
      <c r="E133" s="49">
        <f>'Net Energy for Load'!C132</f>
        <v>8808803.1125975437</v>
      </c>
      <c r="F133" s="49">
        <f t="shared" ref="F133:F168" si="4">SUMIF($A$4:$A$168,$A133,$E$4:$E$168)</f>
        <v>119624759.69152738</v>
      </c>
      <c r="G133">
        <f>VLOOKUP(A133,'Summer Peak'!$A$3:$B$31,2)</f>
        <v>24169.686546596025</v>
      </c>
      <c r="I133" s="50">
        <f t="shared" ref="I133:I168" si="5">F133/(G133*(8760+IF(C133=1,24,0)))</f>
        <v>0.56345304872635182</v>
      </c>
    </row>
    <row r="134" spans="1:9" x14ac:dyDescent="0.25">
      <c r="A134" s="1">
        <v>2016</v>
      </c>
      <c r="B134" s="1">
        <v>2</v>
      </c>
      <c r="C134" s="1">
        <v>1</v>
      </c>
      <c r="E134" s="49">
        <f>'Net Energy for Load'!C133</f>
        <v>8194553.2661054842</v>
      </c>
      <c r="F134" s="49">
        <f t="shared" si="4"/>
        <v>119624759.69152738</v>
      </c>
      <c r="G134">
        <f>VLOOKUP(A134,'Summer Peak'!$A$3:$B$31,2)</f>
        <v>24169.686546596025</v>
      </c>
      <c r="I134" s="50">
        <f t="shared" si="5"/>
        <v>0.56345304872635182</v>
      </c>
    </row>
    <row r="135" spans="1:9" x14ac:dyDescent="0.25">
      <c r="A135" s="1">
        <v>2016</v>
      </c>
      <c r="B135" s="1">
        <v>3</v>
      </c>
      <c r="C135" s="1">
        <v>1</v>
      </c>
      <c r="E135" s="49">
        <f>'Net Energy for Load'!C134</f>
        <v>8995609.4587945845</v>
      </c>
      <c r="F135" s="49">
        <f t="shared" si="4"/>
        <v>119624759.69152738</v>
      </c>
      <c r="G135">
        <f>VLOOKUP(A135,'Summer Peak'!$A$3:$B$31,2)</f>
        <v>24169.686546596025</v>
      </c>
      <c r="I135" s="50">
        <f t="shared" si="5"/>
        <v>0.56345304872635182</v>
      </c>
    </row>
    <row r="136" spans="1:9" x14ac:dyDescent="0.25">
      <c r="A136" s="1">
        <v>2016</v>
      </c>
      <c r="B136" s="1">
        <v>4</v>
      </c>
      <c r="C136" s="1">
        <v>1</v>
      </c>
      <c r="E136" s="49">
        <f>'Net Energy for Load'!C135</f>
        <v>9297257.7504615486</v>
      </c>
      <c r="F136" s="49">
        <f t="shared" si="4"/>
        <v>119624759.69152738</v>
      </c>
      <c r="G136">
        <f>VLOOKUP(A136,'Summer Peak'!$A$3:$B$31,2)</f>
        <v>24169.686546596025</v>
      </c>
      <c r="I136" s="50">
        <f t="shared" si="5"/>
        <v>0.56345304872635182</v>
      </c>
    </row>
    <row r="137" spans="1:9" x14ac:dyDescent="0.25">
      <c r="A137" s="1">
        <v>2016</v>
      </c>
      <c r="B137" s="1">
        <v>5</v>
      </c>
      <c r="C137" s="1">
        <v>1</v>
      </c>
      <c r="E137" s="49">
        <f>'Net Energy for Load'!C136</f>
        <v>10568988.114463476</v>
      </c>
      <c r="F137" s="49">
        <f t="shared" si="4"/>
        <v>119624759.69152738</v>
      </c>
      <c r="G137">
        <f>VLOOKUP(A137,'Summer Peak'!$A$3:$B$31,2)</f>
        <v>24169.686546596025</v>
      </c>
      <c r="I137" s="50">
        <f t="shared" si="5"/>
        <v>0.56345304872635182</v>
      </c>
    </row>
    <row r="138" spans="1:9" x14ac:dyDescent="0.25">
      <c r="A138" s="1">
        <v>2016</v>
      </c>
      <c r="B138" s="1">
        <v>6</v>
      </c>
      <c r="C138" s="1">
        <v>1</v>
      </c>
      <c r="E138" s="49">
        <f>'Net Energy for Load'!C137</f>
        <v>11074872.688369358</v>
      </c>
      <c r="F138" s="49">
        <f t="shared" si="4"/>
        <v>119624759.69152738</v>
      </c>
      <c r="G138">
        <f>VLOOKUP(A138,'Summer Peak'!$A$3:$B$31,2)</f>
        <v>24169.686546596025</v>
      </c>
      <c r="I138" s="50">
        <f t="shared" si="5"/>
        <v>0.56345304872635182</v>
      </c>
    </row>
    <row r="139" spans="1:9" x14ac:dyDescent="0.25">
      <c r="A139" s="1">
        <v>2016</v>
      </c>
      <c r="B139" s="1">
        <v>7</v>
      </c>
      <c r="C139" s="1">
        <v>1</v>
      </c>
      <c r="E139" s="49">
        <f>'Net Energy for Load'!C138</f>
        <v>11833884.051813323</v>
      </c>
      <c r="F139" s="49">
        <f t="shared" si="4"/>
        <v>119624759.69152738</v>
      </c>
      <c r="G139">
        <f>VLOOKUP(A139,'Summer Peak'!$A$3:$B$31,2)</f>
        <v>24169.686546596025</v>
      </c>
      <c r="I139" s="50">
        <f t="shared" si="5"/>
        <v>0.56345304872635182</v>
      </c>
    </row>
    <row r="140" spans="1:9" x14ac:dyDescent="0.25">
      <c r="A140" s="1">
        <v>2016</v>
      </c>
      <c r="B140" s="1">
        <v>8</v>
      </c>
      <c r="C140" s="1">
        <v>1</v>
      </c>
      <c r="E140" s="49">
        <f>'Net Energy for Load'!C139</f>
        <v>11995478.804426113</v>
      </c>
      <c r="F140" s="49">
        <f t="shared" si="4"/>
        <v>119624759.69152738</v>
      </c>
      <c r="G140">
        <f>VLOOKUP(A140,'Summer Peak'!$A$3:$B$31,2)</f>
        <v>24169.686546596025</v>
      </c>
      <c r="I140" s="50">
        <f t="shared" si="5"/>
        <v>0.56345304872635182</v>
      </c>
    </row>
    <row r="141" spans="1:9" x14ac:dyDescent="0.25">
      <c r="A141" s="1">
        <v>2016</v>
      </c>
      <c r="B141" s="1">
        <v>9</v>
      </c>
      <c r="C141" s="1">
        <v>1</v>
      </c>
      <c r="E141" s="49">
        <f>'Net Energy for Load'!C140</f>
        <v>11061196.752127161</v>
      </c>
      <c r="F141" s="49">
        <f t="shared" si="4"/>
        <v>119624759.69152738</v>
      </c>
      <c r="G141">
        <f>VLOOKUP(A141,'Summer Peak'!$A$3:$B$31,2)</f>
        <v>24169.686546596025</v>
      </c>
      <c r="I141" s="50">
        <f t="shared" si="5"/>
        <v>0.56345304872635182</v>
      </c>
    </row>
    <row r="142" spans="1:9" x14ac:dyDescent="0.25">
      <c r="A142" s="1">
        <v>2016</v>
      </c>
      <c r="B142" s="1">
        <v>10</v>
      </c>
      <c r="C142" s="1">
        <v>1</v>
      </c>
      <c r="E142" s="49">
        <f>'Net Energy for Load'!C141</f>
        <v>10360328.189388869</v>
      </c>
      <c r="F142" s="49">
        <f t="shared" si="4"/>
        <v>119624759.69152738</v>
      </c>
      <c r="G142">
        <f>VLOOKUP(A142,'Summer Peak'!$A$3:$B$31,2)</f>
        <v>24169.686546596025</v>
      </c>
      <c r="I142" s="50">
        <f t="shared" si="5"/>
        <v>0.56345304872635182</v>
      </c>
    </row>
    <row r="143" spans="1:9" x14ac:dyDescent="0.25">
      <c r="A143" s="1">
        <v>2016</v>
      </c>
      <c r="B143" s="1">
        <v>11</v>
      </c>
      <c r="C143" s="1">
        <v>1</v>
      </c>
      <c r="E143" s="49">
        <f>'Net Energy for Load'!C142</f>
        <v>8615994.318781063</v>
      </c>
      <c r="F143" s="49">
        <f t="shared" si="4"/>
        <v>119624759.69152738</v>
      </c>
      <c r="G143">
        <f>VLOOKUP(A143,'Summer Peak'!$A$3:$B$31,2)</f>
        <v>24169.686546596025</v>
      </c>
      <c r="I143" s="50">
        <f t="shared" si="5"/>
        <v>0.56345304872635182</v>
      </c>
    </row>
    <row r="144" spans="1:9" x14ac:dyDescent="0.25">
      <c r="A144" s="1">
        <v>2016</v>
      </c>
      <c r="B144" s="1">
        <v>12</v>
      </c>
      <c r="C144" s="1">
        <v>1</v>
      </c>
      <c r="E144" s="49">
        <f>'Net Energy for Load'!C143</f>
        <v>8817793.1841988545</v>
      </c>
      <c r="F144" s="49">
        <f t="shared" si="4"/>
        <v>119624759.69152738</v>
      </c>
      <c r="G144">
        <f>VLOOKUP(A144,'Summer Peak'!$A$3:$B$31,2)</f>
        <v>24169.686546596025</v>
      </c>
      <c r="I144" s="50">
        <f t="shared" si="5"/>
        <v>0.56345304872635182</v>
      </c>
    </row>
    <row r="145" spans="1:9" x14ac:dyDescent="0.25">
      <c r="A145" s="1">
        <v>2017</v>
      </c>
      <c r="B145" s="1">
        <v>1</v>
      </c>
      <c r="C145" s="1">
        <v>0</v>
      </c>
      <c r="E145" s="49">
        <f>'Net Energy for Load'!C144</f>
        <v>8847227.7248073239</v>
      </c>
      <c r="F145" s="49">
        <f t="shared" si="4"/>
        <v>118831903.29271215</v>
      </c>
      <c r="G145">
        <f>VLOOKUP(A145,'Summer Peak'!$A$3:$B$31,2)</f>
        <v>24336.040599945238</v>
      </c>
      <c r="I145" s="50">
        <f t="shared" si="5"/>
        <v>0.55741548048036871</v>
      </c>
    </row>
    <row r="146" spans="1:9" x14ac:dyDescent="0.25">
      <c r="A146" s="1">
        <v>2017</v>
      </c>
      <c r="B146" s="1">
        <v>2</v>
      </c>
      <c r="C146" s="1">
        <v>0</v>
      </c>
      <c r="E146" s="49">
        <f>'Net Energy for Load'!C145</f>
        <v>7987296.8638781561</v>
      </c>
      <c r="F146" s="49">
        <f t="shared" si="4"/>
        <v>118831903.29271215</v>
      </c>
      <c r="G146">
        <f>VLOOKUP(A146,'Summer Peak'!$A$3:$B$31,2)</f>
        <v>24336.040599945238</v>
      </c>
      <c r="I146" s="50">
        <f t="shared" si="5"/>
        <v>0.55741548048036871</v>
      </c>
    </row>
    <row r="147" spans="1:9" x14ac:dyDescent="0.25">
      <c r="A147" s="1">
        <v>2017</v>
      </c>
      <c r="B147" s="1">
        <v>3</v>
      </c>
      <c r="C147" s="1">
        <v>0</v>
      </c>
      <c r="E147" s="49">
        <f>'Net Energy for Load'!C146</f>
        <v>8977158.7783935312</v>
      </c>
      <c r="F147" s="49">
        <f t="shared" si="4"/>
        <v>118831903.29271215</v>
      </c>
      <c r="G147">
        <f>VLOOKUP(A147,'Summer Peak'!$A$3:$B$31,2)</f>
        <v>24336.040599945238</v>
      </c>
      <c r="I147" s="50">
        <f t="shared" si="5"/>
        <v>0.55741548048036871</v>
      </c>
    </row>
    <row r="148" spans="1:9" x14ac:dyDescent="0.25">
      <c r="A148" s="1">
        <v>2017</v>
      </c>
      <c r="B148" s="1">
        <v>4</v>
      </c>
      <c r="C148" s="1">
        <v>0</v>
      </c>
      <c r="E148" s="49">
        <f>'Net Energy for Load'!C147</f>
        <v>9245820.1920002718</v>
      </c>
      <c r="F148" s="49">
        <f t="shared" si="4"/>
        <v>118831903.29271215</v>
      </c>
      <c r="G148">
        <f>VLOOKUP(A148,'Summer Peak'!$A$3:$B$31,2)</f>
        <v>24336.040599945238</v>
      </c>
      <c r="I148" s="50">
        <f t="shared" si="5"/>
        <v>0.55741548048036871</v>
      </c>
    </row>
    <row r="149" spans="1:9" x14ac:dyDescent="0.25">
      <c r="A149" s="1">
        <v>2017</v>
      </c>
      <c r="B149" s="1">
        <v>5</v>
      </c>
      <c r="C149" s="1">
        <v>0</v>
      </c>
      <c r="E149" s="49">
        <f>'Net Energy for Load'!C148</f>
        <v>10504682.402446391</v>
      </c>
      <c r="F149" s="49">
        <f t="shared" si="4"/>
        <v>118831903.29271215</v>
      </c>
      <c r="G149">
        <f>VLOOKUP(A149,'Summer Peak'!$A$3:$B$31,2)</f>
        <v>24336.040599945238</v>
      </c>
      <c r="I149" s="50">
        <f t="shared" si="5"/>
        <v>0.55741548048036871</v>
      </c>
    </row>
    <row r="150" spans="1:9" x14ac:dyDescent="0.25">
      <c r="A150" s="1">
        <v>2017</v>
      </c>
      <c r="B150" s="1">
        <v>6</v>
      </c>
      <c r="C150" s="1">
        <v>0</v>
      </c>
      <c r="E150" s="49">
        <f>'Net Energy for Load'!C149</f>
        <v>10996325.515224205</v>
      </c>
      <c r="F150" s="49">
        <f t="shared" si="4"/>
        <v>118831903.29271215</v>
      </c>
      <c r="G150">
        <f>VLOOKUP(A150,'Summer Peak'!$A$3:$B$31,2)</f>
        <v>24336.040599945238</v>
      </c>
      <c r="I150" s="50">
        <f t="shared" si="5"/>
        <v>0.55741548048036871</v>
      </c>
    </row>
    <row r="151" spans="1:9" x14ac:dyDescent="0.25">
      <c r="A151" s="1">
        <v>2017</v>
      </c>
      <c r="B151" s="1">
        <v>7</v>
      </c>
      <c r="C151" s="1">
        <v>0</v>
      </c>
      <c r="E151" s="49">
        <f>'Net Energy for Load'!C150</f>
        <v>11750677.731709536</v>
      </c>
      <c r="F151" s="49">
        <f t="shared" si="4"/>
        <v>118831903.29271215</v>
      </c>
      <c r="G151">
        <f>VLOOKUP(A151,'Summer Peak'!$A$3:$B$31,2)</f>
        <v>24336.040599945238</v>
      </c>
      <c r="I151" s="50">
        <f t="shared" si="5"/>
        <v>0.55741548048036871</v>
      </c>
    </row>
    <row r="152" spans="1:9" x14ac:dyDescent="0.25">
      <c r="A152" s="1">
        <v>2017</v>
      </c>
      <c r="B152" s="1">
        <v>8</v>
      </c>
      <c r="C152" s="1">
        <v>0</v>
      </c>
      <c r="E152" s="49">
        <f>'Net Energy for Load'!C151</f>
        <v>11913188.210152347</v>
      </c>
      <c r="F152" s="49">
        <f t="shared" si="4"/>
        <v>118831903.29271215</v>
      </c>
      <c r="G152">
        <f>VLOOKUP(A152,'Summer Peak'!$A$3:$B$31,2)</f>
        <v>24336.040599945238</v>
      </c>
      <c r="I152" s="50">
        <f t="shared" si="5"/>
        <v>0.55741548048036871</v>
      </c>
    </row>
    <row r="153" spans="1:9" x14ac:dyDescent="0.25">
      <c r="A153" s="1">
        <v>2017</v>
      </c>
      <c r="B153" s="1">
        <v>9</v>
      </c>
      <c r="C153" s="1">
        <v>0</v>
      </c>
      <c r="E153" s="49">
        <f>'Net Energy for Load'!C152</f>
        <v>10982746.776574139</v>
      </c>
      <c r="F153" s="49">
        <f t="shared" si="4"/>
        <v>118831903.29271215</v>
      </c>
      <c r="G153">
        <f>VLOOKUP(A153,'Summer Peak'!$A$3:$B$31,2)</f>
        <v>24336.040599945238</v>
      </c>
      <c r="I153" s="50">
        <f t="shared" si="5"/>
        <v>0.55741548048036871</v>
      </c>
    </row>
    <row r="154" spans="1:9" x14ac:dyDescent="0.25">
      <c r="A154" s="1">
        <v>2017</v>
      </c>
      <c r="B154" s="1">
        <v>10</v>
      </c>
      <c r="C154" s="1">
        <v>0</v>
      </c>
      <c r="E154" s="49">
        <f>'Net Energy for Load'!C153</f>
        <v>10297901.726722648</v>
      </c>
      <c r="F154" s="49">
        <f t="shared" si="4"/>
        <v>118831903.29271215</v>
      </c>
      <c r="G154">
        <f>VLOOKUP(A154,'Summer Peak'!$A$3:$B$31,2)</f>
        <v>24336.040599945238</v>
      </c>
      <c r="I154" s="50">
        <f t="shared" si="5"/>
        <v>0.55741548048036871</v>
      </c>
    </row>
    <row r="155" spans="1:9" x14ac:dyDescent="0.25">
      <c r="A155" s="1">
        <v>2017</v>
      </c>
      <c r="B155" s="1">
        <v>11</v>
      </c>
      <c r="C155" s="1">
        <v>0</v>
      </c>
      <c r="E155" s="49">
        <f>'Net Energy for Load'!C154</f>
        <v>8563161.1414516345</v>
      </c>
      <c r="F155" s="49">
        <f t="shared" si="4"/>
        <v>118831903.29271215</v>
      </c>
      <c r="G155">
        <f>VLOOKUP(A155,'Summer Peak'!$A$3:$B$31,2)</f>
        <v>24336.040599945238</v>
      </c>
      <c r="I155" s="50">
        <f t="shared" si="5"/>
        <v>0.55741548048036871</v>
      </c>
    </row>
    <row r="156" spans="1:9" x14ac:dyDescent="0.25">
      <c r="A156" s="1">
        <v>2017</v>
      </c>
      <c r="B156" s="1">
        <v>12</v>
      </c>
      <c r="C156" s="1">
        <v>0</v>
      </c>
      <c r="E156" s="49">
        <f>'Net Energy for Load'!C155</f>
        <v>8765716.2293519992</v>
      </c>
      <c r="F156" s="49">
        <f t="shared" si="4"/>
        <v>118831903.29271215</v>
      </c>
      <c r="G156">
        <f>VLOOKUP(A156,'Summer Peak'!$A$3:$B$31,2)</f>
        <v>24336.040599945238</v>
      </c>
      <c r="I156" s="50">
        <f t="shared" si="5"/>
        <v>0.55741548048036871</v>
      </c>
    </row>
    <row r="157" spans="1:9" x14ac:dyDescent="0.25">
      <c r="A157" s="1">
        <v>2018</v>
      </c>
      <c r="B157" s="1">
        <v>1</v>
      </c>
      <c r="C157" s="1">
        <v>0</v>
      </c>
      <c r="E157" s="49">
        <f>'Net Energy for Load'!C156</f>
        <v>8870942.0426849313</v>
      </c>
      <c r="F157" s="49">
        <f t="shared" si="4"/>
        <v>119562964.28621197</v>
      </c>
      <c r="G157">
        <f>VLOOKUP(A157,'Summer Peak'!$A$3:$B$31,2)</f>
        <v>24606.278955403854</v>
      </c>
      <c r="I157" s="50">
        <f t="shared" si="5"/>
        <v>0.55468525899660914</v>
      </c>
    </row>
    <row r="158" spans="1:9" x14ac:dyDescent="0.25">
      <c r="A158" s="1">
        <v>2018</v>
      </c>
      <c r="B158" s="1">
        <v>2</v>
      </c>
      <c r="C158" s="1">
        <v>0</v>
      </c>
      <c r="E158" s="49">
        <f>'Net Energy for Load'!C157</f>
        <v>8017769.4211006192</v>
      </c>
      <c r="F158" s="49">
        <f t="shared" si="4"/>
        <v>119562964.28621197</v>
      </c>
      <c r="G158">
        <f>VLOOKUP(A158,'Summer Peak'!$A$3:$B$31,2)</f>
        <v>24606.278955403854</v>
      </c>
      <c r="I158" s="50">
        <f t="shared" si="5"/>
        <v>0.55468525899660914</v>
      </c>
    </row>
    <row r="159" spans="1:9" x14ac:dyDescent="0.25">
      <c r="A159" s="1">
        <v>2018</v>
      </c>
      <c r="B159" s="1">
        <v>3</v>
      </c>
      <c r="C159" s="1">
        <v>0</v>
      </c>
      <c r="E159" s="49">
        <f>'Net Energy for Load'!C158</f>
        <v>9035659.8035288677</v>
      </c>
      <c r="F159" s="49">
        <f t="shared" si="4"/>
        <v>119562964.28621197</v>
      </c>
      <c r="G159">
        <f>VLOOKUP(A159,'Summer Peak'!$A$3:$B$31,2)</f>
        <v>24606.278955403854</v>
      </c>
      <c r="I159" s="50">
        <f t="shared" si="5"/>
        <v>0.55468525899660914</v>
      </c>
    </row>
    <row r="160" spans="1:9" x14ac:dyDescent="0.25">
      <c r="A160" s="1">
        <v>2018</v>
      </c>
      <c r="B160" s="1">
        <v>4</v>
      </c>
      <c r="C160" s="1">
        <v>0</v>
      </c>
      <c r="E160" s="49">
        <f>'Net Energy for Load'!C159</f>
        <v>9319909.8209983576</v>
      </c>
      <c r="F160" s="49">
        <f t="shared" si="4"/>
        <v>119562964.28621197</v>
      </c>
      <c r="G160">
        <f>VLOOKUP(A160,'Summer Peak'!$A$3:$B$31,2)</f>
        <v>24606.278955403854</v>
      </c>
      <c r="I160" s="50">
        <f t="shared" si="5"/>
        <v>0.55468525899660914</v>
      </c>
    </row>
    <row r="161" spans="1:9" x14ac:dyDescent="0.25">
      <c r="A161" s="1">
        <v>2018</v>
      </c>
      <c r="B161" s="1">
        <v>5</v>
      </c>
      <c r="C161" s="1">
        <v>0</v>
      </c>
      <c r="E161" s="49">
        <f>'Net Energy for Load'!C160</f>
        <v>10579453.238535425</v>
      </c>
      <c r="F161" s="49">
        <f t="shared" si="4"/>
        <v>119562964.28621197</v>
      </c>
      <c r="G161">
        <f>VLOOKUP(A161,'Summer Peak'!$A$3:$B$31,2)</f>
        <v>24606.278955403854</v>
      </c>
      <c r="I161" s="50">
        <f t="shared" si="5"/>
        <v>0.55468525899660914</v>
      </c>
    </row>
    <row r="162" spans="1:9" x14ac:dyDescent="0.25">
      <c r="A162" s="1">
        <v>2018</v>
      </c>
      <c r="B162" s="1">
        <v>6</v>
      </c>
      <c r="C162" s="1">
        <v>0</v>
      </c>
      <c r="E162" s="49">
        <f>'Net Energy for Load'!C161</f>
        <v>11066887.993827291</v>
      </c>
      <c r="F162" s="49">
        <f t="shared" si="4"/>
        <v>119562964.28621197</v>
      </c>
      <c r="G162">
        <f>VLOOKUP(A162,'Summer Peak'!$A$3:$B$31,2)</f>
        <v>24606.278955403854</v>
      </c>
      <c r="I162" s="50">
        <f t="shared" si="5"/>
        <v>0.55468525899660914</v>
      </c>
    </row>
    <row r="163" spans="1:9" x14ac:dyDescent="0.25">
      <c r="A163" s="1">
        <v>2018</v>
      </c>
      <c r="B163" s="1">
        <v>7</v>
      </c>
      <c r="C163" s="1">
        <v>0</v>
      </c>
      <c r="E163" s="49">
        <f>'Net Energy for Load'!C162</f>
        <v>11819273.561484005</v>
      </c>
      <c r="F163" s="49">
        <f t="shared" si="4"/>
        <v>119562964.28621197</v>
      </c>
      <c r="G163">
        <f>VLOOKUP(A163,'Summer Peak'!$A$3:$B$31,2)</f>
        <v>24606.278955403854</v>
      </c>
      <c r="I163" s="50">
        <f t="shared" si="5"/>
        <v>0.55468525899660914</v>
      </c>
    </row>
    <row r="164" spans="1:9" x14ac:dyDescent="0.25">
      <c r="A164" s="1">
        <v>2018</v>
      </c>
      <c r="B164" s="1">
        <v>8</v>
      </c>
      <c r="C164" s="1">
        <v>0</v>
      </c>
      <c r="E164" s="49">
        <f>'Net Energy for Load'!C163</f>
        <v>11981913.503804933</v>
      </c>
      <c r="F164" s="49">
        <f t="shared" si="4"/>
        <v>119562964.28621197</v>
      </c>
      <c r="G164">
        <f>VLOOKUP(A164,'Summer Peak'!$A$3:$B$31,2)</f>
        <v>24606.278955403854</v>
      </c>
      <c r="I164" s="50">
        <f t="shared" si="5"/>
        <v>0.55468525899660914</v>
      </c>
    </row>
    <row r="165" spans="1:9" x14ac:dyDescent="0.25">
      <c r="A165" s="1">
        <v>2018</v>
      </c>
      <c r="B165" s="1">
        <v>9</v>
      </c>
      <c r="C165" s="1">
        <v>0</v>
      </c>
      <c r="E165" s="49">
        <f>'Net Energy for Load'!C164</f>
        <v>11045420.731613673</v>
      </c>
      <c r="F165" s="49">
        <f t="shared" si="4"/>
        <v>119562964.28621197</v>
      </c>
      <c r="G165">
        <f>VLOOKUP(A165,'Summer Peak'!$A$3:$B$31,2)</f>
        <v>24606.278955403854</v>
      </c>
      <c r="I165" s="50">
        <f t="shared" si="5"/>
        <v>0.55468525899660914</v>
      </c>
    </row>
    <row r="166" spans="1:9" x14ac:dyDescent="0.25">
      <c r="A166" s="1">
        <v>2018</v>
      </c>
      <c r="B166" s="1">
        <v>10</v>
      </c>
      <c r="C166" s="1">
        <v>0</v>
      </c>
      <c r="E166" s="49">
        <f>'Net Energy for Load'!C165</f>
        <v>10362644.818800356</v>
      </c>
      <c r="F166" s="49">
        <f t="shared" si="4"/>
        <v>119562964.28621197</v>
      </c>
      <c r="G166">
        <f>VLOOKUP(A166,'Summer Peak'!$A$3:$B$31,2)</f>
        <v>24606.278955403854</v>
      </c>
      <c r="I166" s="50">
        <f t="shared" si="5"/>
        <v>0.55468525899660914</v>
      </c>
    </row>
    <row r="167" spans="1:9" x14ac:dyDescent="0.25">
      <c r="A167" s="1">
        <v>2018</v>
      </c>
      <c r="B167" s="1">
        <v>11</v>
      </c>
      <c r="C167" s="1">
        <v>0</v>
      </c>
      <c r="E167" s="49">
        <f>'Net Energy for Load'!C166</f>
        <v>8625899.3691300042</v>
      </c>
      <c r="F167" s="49">
        <f t="shared" si="4"/>
        <v>119562964.28621197</v>
      </c>
      <c r="G167">
        <f>VLOOKUP(A167,'Summer Peak'!$A$3:$B$31,2)</f>
        <v>24606.278955403854</v>
      </c>
      <c r="I167" s="50">
        <f t="shared" si="5"/>
        <v>0.55468525899660914</v>
      </c>
    </row>
    <row r="168" spans="1:9" x14ac:dyDescent="0.25">
      <c r="A168" s="1">
        <v>2018</v>
      </c>
      <c r="B168" s="1">
        <v>12</v>
      </c>
      <c r="C168" s="1">
        <v>0</v>
      </c>
      <c r="E168" s="49">
        <f>'Net Energy for Load'!C167</f>
        <v>8837189.9807034936</v>
      </c>
      <c r="F168" s="49">
        <f t="shared" si="4"/>
        <v>119562964.28621197</v>
      </c>
      <c r="G168">
        <f>VLOOKUP(A168,'Summer Peak'!$A$3:$B$31,2)</f>
        <v>24606.278955403854</v>
      </c>
      <c r="I168" s="50">
        <f t="shared" si="5"/>
        <v>0.55468525899660914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AF167"/>
  <sheetViews>
    <sheetView topLeftCell="A142" zoomScaleNormal="100" workbookViewId="0">
      <selection activeCell="A173" sqref="A173"/>
    </sheetView>
  </sheetViews>
  <sheetFormatPr defaultRowHeight="15" x14ac:dyDescent="0.25"/>
  <cols>
    <col min="1" max="1" width="6.85546875" style="2" customWidth="1"/>
    <col min="2" max="2" width="8.5703125" style="2" customWidth="1"/>
    <col min="3" max="4" width="12.85546875" style="2" customWidth="1"/>
    <col min="5" max="5" width="13.140625" style="2" customWidth="1"/>
    <col min="6" max="6" width="14.85546875" style="2" customWidth="1"/>
    <col min="7" max="7" width="10.5703125" style="2" customWidth="1"/>
    <col min="8" max="9" width="11" style="2" customWidth="1"/>
    <col min="10" max="10" width="12.42578125" style="2" customWidth="1"/>
    <col min="11" max="11" width="18" style="2" customWidth="1"/>
    <col min="12" max="12" width="15.85546875" style="2" customWidth="1"/>
    <col min="13" max="13" width="12.5703125" style="2" customWidth="1"/>
    <col min="14" max="14" width="21.85546875" style="2" customWidth="1"/>
    <col min="15" max="18" width="11.7109375" style="2" customWidth="1"/>
    <col min="19" max="19" width="11" style="2" customWidth="1"/>
    <col min="20" max="20" width="11.7109375" style="2" customWidth="1"/>
    <col min="21" max="21" width="10.42578125" style="2" customWidth="1"/>
    <col min="22" max="22" width="11.7109375" style="2" customWidth="1"/>
    <col min="23" max="23" width="12.42578125" style="2" customWidth="1"/>
    <col min="24" max="26" width="11.7109375" style="2" customWidth="1"/>
    <col min="27" max="27" width="16.85546875" style="2" bestFit="1" customWidth="1"/>
    <col min="28" max="31" width="20.7109375" customWidth="1"/>
    <col min="32" max="32" width="20.140625" customWidth="1"/>
  </cols>
  <sheetData>
    <row r="1" spans="1:32" ht="51.75" x14ac:dyDescent="0.25">
      <c r="A1" s="26" t="s">
        <v>0</v>
      </c>
      <c r="B1" s="26" t="s">
        <v>1</v>
      </c>
      <c r="C1" s="26" t="s">
        <v>29</v>
      </c>
      <c r="D1" s="26" t="s">
        <v>35</v>
      </c>
      <c r="E1" s="26" t="s">
        <v>7</v>
      </c>
      <c r="F1" s="26" t="s">
        <v>10</v>
      </c>
      <c r="G1" s="27" t="s">
        <v>3</v>
      </c>
      <c r="H1" s="27" t="s">
        <v>4</v>
      </c>
      <c r="I1" s="27" t="s">
        <v>5</v>
      </c>
      <c r="J1" s="27" t="s">
        <v>6</v>
      </c>
      <c r="K1" s="27" t="s">
        <v>37</v>
      </c>
      <c r="L1" s="27" t="s">
        <v>12</v>
      </c>
      <c r="M1" s="27" t="s">
        <v>13</v>
      </c>
      <c r="N1" s="27" t="s">
        <v>14</v>
      </c>
      <c r="O1" s="26" t="s">
        <v>16</v>
      </c>
      <c r="P1" s="26" t="s">
        <v>17</v>
      </c>
      <c r="Q1" s="26" t="s">
        <v>18</v>
      </c>
      <c r="R1" s="26" t="s">
        <v>19</v>
      </c>
      <c r="S1" s="26" t="s">
        <v>20</v>
      </c>
      <c r="T1" s="26" t="s">
        <v>21</v>
      </c>
      <c r="U1" s="26" t="s">
        <v>22</v>
      </c>
      <c r="V1" s="26" t="s">
        <v>23</v>
      </c>
      <c r="W1" s="26" t="s">
        <v>24</v>
      </c>
      <c r="X1" s="26" t="s">
        <v>25</v>
      </c>
      <c r="Y1" s="26" t="s">
        <v>26</v>
      </c>
      <c r="Z1" s="26" t="s">
        <v>27</v>
      </c>
      <c r="AA1" s="26" t="s">
        <v>2</v>
      </c>
      <c r="AB1" s="27" t="s">
        <v>31</v>
      </c>
      <c r="AC1" s="27" t="s">
        <v>32</v>
      </c>
      <c r="AD1" s="27" t="s">
        <v>33</v>
      </c>
      <c r="AE1" s="27" t="s">
        <v>34</v>
      </c>
      <c r="AF1" s="27" t="s">
        <v>36</v>
      </c>
    </row>
    <row r="2" spans="1:32" x14ac:dyDescent="0.25">
      <c r="A2" s="26"/>
      <c r="B2" s="26"/>
      <c r="C2" s="27" t="s">
        <v>30</v>
      </c>
      <c r="D2" s="27"/>
      <c r="E2" s="27" t="s">
        <v>30</v>
      </c>
      <c r="F2" s="27" t="s">
        <v>9</v>
      </c>
      <c r="G2" s="27" t="s">
        <v>8</v>
      </c>
      <c r="H2" s="27" t="s">
        <v>8</v>
      </c>
      <c r="I2" s="27" t="s">
        <v>8</v>
      </c>
      <c r="J2" s="27" t="s">
        <v>8</v>
      </c>
      <c r="K2" s="27" t="s">
        <v>38</v>
      </c>
      <c r="L2" s="26" t="s">
        <v>11</v>
      </c>
      <c r="M2" s="26" t="s">
        <v>11</v>
      </c>
      <c r="N2" s="27" t="s">
        <v>15</v>
      </c>
      <c r="O2" s="27" t="s">
        <v>28</v>
      </c>
      <c r="P2" s="27" t="s">
        <v>28</v>
      </c>
      <c r="Q2" s="27" t="s">
        <v>28</v>
      </c>
      <c r="R2" s="27" t="s">
        <v>28</v>
      </c>
      <c r="S2" s="27" t="s">
        <v>28</v>
      </c>
      <c r="T2" s="27" t="s">
        <v>28</v>
      </c>
      <c r="U2" s="27" t="s">
        <v>28</v>
      </c>
      <c r="V2" s="27" t="s">
        <v>28</v>
      </c>
      <c r="W2" s="27" t="s">
        <v>28</v>
      </c>
      <c r="X2" s="27" t="s">
        <v>28</v>
      </c>
      <c r="Y2" s="27" t="s">
        <v>28</v>
      </c>
      <c r="Z2" s="27" t="s">
        <v>28</v>
      </c>
      <c r="AA2" s="26"/>
      <c r="AB2" s="28" t="s">
        <v>30</v>
      </c>
      <c r="AC2" s="28" t="s">
        <v>30</v>
      </c>
      <c r="AD2" s="28" t="s">
        <v>30</v>
      </c>
      <c r="AE2" s="28" t="s">
        <v>30</v>
      </c>
      <c r="AF2" s="28" t="s">
        <v>30</v>
      </c>
    </row>
    <row r="3" spans="1:32" x14ac:dyDescent="0.25">
      <c r="A3" s="1">
        <v>2005</v>
      </c>
      <c r="B3" s="1">
        <v>4</v>
      </c>
      <c r="C3" s="8">
        <v>8001649</v>
      </c>
      <c r="D3" s="8">
        <v>4310180</v>
      </c>
      <c r="E3" s="3">
        <v>1.85645355878409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3">
        <v>8.6567989356224997E-4</v>
      </c>
      <c r="L3" s="6">
        <v>4.6000892487999998</v>
      </c>
      <c r="M3" s="6">
        <v>4.3165148876000003</v>
      </c>
      <c r="N3" s="3">
        <v>17.019961281923699</v>
      </c>
      <c r="O3" s="7">
        <v>0</v>
      </c>
      <c r="P3" s="7">
        <v>0</v>
      </c>
      <c r="Q3" s="7">
        <v>0</v>
      </c>
      <c r="R3" s="7">
        <v>68.090570088085002</v>
      </c>
      <c r="S3" s="7">
        <v>0</v>
      </c>
      <c r="T3" s="7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4">
        <v>0</v>
      </c>
      <c r="AB3" s="8">
        <v>0</v>
      </c>
      <c r="AC3" s="8">
        <v>0</v>
      </c>
      <c r="AD3" s="8">
        <v>0</v>
      </c>
      <c r="AE3" s="8">
        <v>0</v>
      </c>
      <c r="AF3" s="8">
        <v>0</v>
      </c>
    </row>
    <row r="4" spans="1:32" x14ac:dyDescent="0.25">
      <c r="A4" s="1">
        <v>2005</v>
      </c>
      <c r="B4" s="1">
        <v>5</v>
      </c>
      <c r="C4" s="8">
        <v>9672947</v>
      </c>
      <c r="D4" s="8">
        <v>4313996</v>
      </c>
      <c r="E4" s="3">
        <v>2.2422243785112501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3">
        <v>2.1392135749526702E-3</v>
      </c>
      <c r="L4" s="6">
        <v>4.6180530229999999</v>
      </c>
      <c r="M4" s="6">
        <v>4.2878565993000004</v>
      </c>
      <c r="N4" s="3">
        <v>17.121860837757001</v>
      </c>
      <c r="O4" s="7">
        <v>0</v>
      </c>
      <c r="P4" s="7">
        <v>0</v>
      </c>
      <c r="Q4" s="7">
        <v>0</v>
      </c>
      <c r="R4" s="7">
        <v>0</v>
      </c>
      <c r="S4" s="7">
        <v>168.41009322371801</v>
      </c>
      <c r="T4" s="7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4">
        <v>0</v>
      </c>
      <c r="AB4" s="8">
        <v>0</v>
      </c>
      <c r="AC4" s="8">
        <v>0</v>
      </c>
      <c r="AD4" s="8">
        <v>0</v>
      </c>
      <c r="AE4" s="8">
        <v>0</v>
      </c>
      <c r="AF4" s="8">
        <v>0</v>
      </c>
    </row>
    <row r="5" spans="1:32" x14ac:dyDescent="0.25">
      <c r="A5" s="1">
        <v>2005</v>
      </c>
      <c r="B5" s="1">
        <v>6</v>
      </c>
      <c r="C5" s="8">
        <v>10062235.75</v>
      </c>
      <c r="D5" s="8">
        <v>4320906</v>
      </c>
      <c r="E5" s="3">
        <v>2.32873285139737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3">
        <v>3.0130519064349901E-3</v>
      </c>
      <c r="L5" s="6">
        <v>4.6180530229999999</v>
      </c>
      <c r="M5" s="6">
        <v>4.2579015231000001</v>
      </c>
      <c r="N5" s="3">
        <v>17.223240511758299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237.583165355061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4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</row>
    <row r="6" spans="1:32" x14ac:dyDescent="0.25">
      <c r="A6" s="1">
        <v>2005</v>
      </c>
      <c r="B6" s="1">
        <v>7</v>
      </c>
      <c r="C6" s="8">
        <v>11950858</v>
      </c>
      <c r="D6" s="8">
        <v>4327794</v>
      </c>
      <c r="E6" s="3">
        <v>2.7735840539735999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3">
        <v>4.6197655444434301E-3</v>
      </c>
      <c r="L6" s="6">
        <v>4.6180530229999999</v>
      </c>
      <c r="M6" s="6">
        <v>4.2491564778999997</v>
      </c>
      <c r="N6" s="3">
        <v>17.284723477749001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364.85537468903902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4">
        <v>0</v>
      </c>
      <c r="AB6" s="8">
        <v>0</v>
      </c>
      <c r="AC6" s="8">
        <v>0</v>
      </c>
      <c r="AD6" s="8">
        <v>0</v>
      </c>
      <c r="AE6" s="8">
        <v>0</v>
      </c>
      <c r="AF6" s="8">
        <v>0</v>
      </c>
    </row>
    <row r="7" spans="1:32" x14ac:dyDescent="0.25">
      <c r="A7" s="1">
        <v>2005</v>
      </c>
      <c r="B7" s="1">
        <v>8</v>
      </c>
      <c r="C7" s="8">
        <v>11930141.24</v>
      </c>
      <c r="D7" s="8">
        <v>4340306</v>
      </c>
      <c r="E7" s="3">
        <v>2.7962687871820902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3">
        <v>4.6174557978901102E-3</v>
      </c>
      <c r="L7" s="6">
        <v>4.6180530229999999</v>
      </c>
      <c r="M7" s="6">
        <v>4.2394455448999997</v>
      </c>
      <c r="N7" s="3">
        <v>17.296341960951501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365.727256566015</v>
      </c>
      <c r="W7" s="7">
        <v>0</v>
      </c>
      <c r="X7" s="7">
        <v>0</v>
      </c>
      <c r="Y7" s="7">
        <v>0</v>
      </c>
      <c r="Z7" s="7">
        <v>0</v>
      </c>
      <c r="AA7" s="4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</row>
    <row r="8" spans="1:32" x14ac:dyDescent="0.25">
      <c r="A8" s="1">
        <v>2005</v>
      </c>
      <c r="B8" s="1">
        <v>9</v>
      </c>
      <c r="C8" s="8">
        <v>10884625</v>
      </c>
      <c r="D8" s="8">
        <v>4343095</v>
      </c>
      <c r="E8" s="3">
        <v>2.5190683966130201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3">
        <v>3.7328496086025198E-3</v>
      </c>
      <c r="L8" s="6">
        <v>4.6180530229999999</v>
      </c>
      <c r="M8" s="6">
        <v>4.2148864174999998</v>
      </c>
      <c r="N8" s="3">
        <v>17.302472391918801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295.85169010672598</v>
      </c>
      <c r="X8" s="7">
        <v>0</v>
      </c>
      <c r="Y8" s="7">
        <v>0</v>
      </c>
      <c r="Z8" s="7">
        <v>0</v>
      </c>
      <c r="AA8" s="4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</row>
    <row r="9" spans="1:32" x14ac:dyDescent="0.25">
      <c r="A9" s="1">
        <v>2005</v>
      </c>
      <c r="B9" s="1">
        <v>10</v>
      </c>
      <c r="C9" s="8">
        <v>9187793</v>
      </c>
      <c r="D9" s="8">
        <v>4344668</v>
      </c>
      <c r="E9" s="3">
        <v>2.3083447551627199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3">
        <v>2.5520923891010098E-3</v>
      </c>
      <c r="L9" s="6">
        <v>4.6180530229999999</v>
      </c>
      <c r="M9" s="6">
        <v>4.1778315039000002</v>
      </c>
      <c r="N9" s="3">
        <v>17.362897717840902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202.34255049571701</v>
      </c>
      <c r="Y9" s="7">
        <v>0</v>
      </c>
      <c r="Z9" s="7">
        <v>0</v>
      </c>
      <c r="AA9" s="4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</row>
    <row r="10" spans="1:32" x14ac:dyDescent="0.25">
      <c r="A10" s="1">
        <v>2005</v>
      </c>
      <c r="B10" s="1">
        <v>11</v>
      </c>
      <c r="C10" s="8">
        <v>8250008</v>
      </c>
      <c r="D10" s="8">
        <v>4345746</v>
      </c>
      <c r="E10" s="3">
        <v>1.9927667727131899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3">
        <v>1.0484421851016299E-3</v>
      </c>
      <c r="L10" s="6">
        <v>4.6180530229999999</v>
      </c>
      <c r="M10" s="6">
        <v>4.1778315039000002</v>
      </c>
      <c r="N10" s="3">
        <v>17.521803148272902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83.146324960442698</v>
      </c>
      <c r="Z10" s="7">
        <v>0</v>
      </c>
      <c r="AA10" s="4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</row>
    <row r="11" spans="1:32" x14ac:dyDescent="0.25">
      <c r="A11" s="1">
        <v>2005</v>
      </c>
      <c r="B11" s="1">
        <v>12</v>
      </c>
      <c r="C11" s="8">
        <v>8017565</v>
      </c>
      <c r="D11" s="8">
        <v>4355740</v>
      </c>
      <c r="E11" s="3">
        <v>1.8406895269230901</v>
      </c>
      <c r="F11" s="5">
        <v>0</v>
      </c>
      <c r="G11" s="5">
        <v>0</v>
      </c>
      <c r="H11" s="5">
        <v>0</v>
      </c>
      <c r="I11" s="5">
        <v>0</v>
      </c>
      <c r="J11" s="5">
        <v>75.065445070517598</v>
      </c>
      <c r="K11" s="3">
        <v>2.40603445219807E-4</v>
      </c>
      <c r="L11" s="6">
        <v>4.6180530229999999</v>
      </c>
      <c r="M11" s="6">
        <v>4.0894496201999999</v>
      </c>
      <c r="N11" s="3">
        <v>17.712362445245201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19.1248493270285</v>
      </c>
      <c r="AA11" s="4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</row>
    <row r="12" spans="1:32" x14ac:dyDescent="0.25">
      <c r="A12" s="1">
        <v>2006</v>
      </c>
      <c r="B12" s="1">
        <v>1</v>
      </c>
      <c r="C12" s="8">
        <v>8085609</v>
      </c>
      <c r="D12" s="8">
        <v>4369236</v>
      </c>
      <c r="E12" s="3">
        <v>1.85057730916801</v>
      </c>
      <c r="F12" s="5">
        <v>0</v>
      </c>
      <c r="G12" s="5">
        <v>72.2547689008384</v>
      </c>
      <c r="H12" s="5">
        <v>0</v>
      </c>
      <c r="I12" s="5">
        <v>0</v>
      </c>
      <c r="J12" s="5">
        <v>0</v>
      </c>
      <c r="K12" s="3">
        <v>1.81823595394934E-3</v>
      </c>
      <c r="L12" s="6">
        <v>4.8582362807999999</v>
      </c>
      <c r="M12" s="6">
        <v>4.0894496201999999</v>
      </c>
      <c r="N12" s="3">
        <v>17.869136704952702</v>
      </c>
      <c r="O12" s="7">
        <v>28.785119209450599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4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</row>
    <row r="13" spans="1:32" x14ac:dyDescent="0.25">
      <c r="A13" s="1">
        <v>2006</v>
      </c>
      <c r="B13" s="1">
        <v>2</v>
      </c>
      <c r="C13" s="8">
        <v>7497291.5</v>
      </c>
      <c r="D13" s="8">
        <v>4377958</v>
      </c>
      <c r="E13" s="3">
        <v>1.7125087769229399</v>
      </c>
      <c r="F13" s="5">
        <v>0</v>
      </c>
      <c r="G13" s="5">
        <v>0</v>
      </c>
      <c r="H13" s="5">
        <v>96.750838732198702</v>
      </c>
      <c r="I13" s="5">
        <v>0</v>
      </c>
      <c r="J13" s="5">
        <v>0</v>
      </c>
      <c r="K13" s="3">
        <v>1.3566682088007799E-3</v>
      </c>
      <c r="L13" s="6">
        <v>5.13694644</v>
      </c>
      <c r="M13" s="6">
        <v>4.0894496201999999</v>
      </c>
      <c r="N13" s="3">
        <v>17.9244502917979</v>
      </c>
      <c r="O13" s="7">
        <v>0</v>
      </c>
      <c r="P13" s="7">
        <v>21.454291223695598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4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</row>
    <row r="14" spans="1:32" x14ac:dyDescent="0.25">
      <c r="A14" s="1">
        <v>2006</v>
      </c>
      <c r="B14" s="1">
        <v>3</v>
      </c>
      <c r="C14" s="8">
        <v>8289372</v>
      </c>
      <c r="D14" s="8">
        <v>4390093</v>
      </c>
      <c r="E14" s="3">
        <v>1.8881996349507899</v>
      </c>
      <c r="F14" s="5">
        <v>0</v>
      </c>
      <c r="G14" s="5">
        <v>0</v>
      </c>
      <c r="H14" s="5">
        <v>0</v>
      </c>
      <c r="I14" s="5">
        <v>20.098191978495201</v>
      </c>
      <c r="J14" s="5">
        <v>0</v>
      </c>
      <c r="K14" s="3">
        <v>3.3670173235852401E-3</v>
      </c>
      <c r="L14" s="6">
        <v>5.4011487143999997</v>
      </c>
      <c r="M14" s="6">
        <v>4.0787438520999997</v>
      </c>
      <c r="N14" s="3">
        <v>17.906397682220501</v>
      </c>
      <c r="O14" s="7">
        <v>0</v>
      </c>
      <c r="P14" s="7">
        <v>0</v>
      </c>
      <c r="Q14" s="7">
        <v>53.9265118051824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4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</row>
    <row r="15" spans="1:32" x14ac:dyDescent="0.25">
      <c r="A15" s="1">
        <v>2006</v>
      </c>
      <c r="B15" s="1">
        <v>4</v>
      </c>
      <c r="C15" s="8">
        <v>9064955</v>
      </c>
      <c r="D15" s="8">
        <v>4398215</v>
      </c>
      <c r="E15" s="3">
        <v>2.0610531772548599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3">
        <v>8.0240338751735498E-3</v>
      </c>
      <c r="L15" s="6">
        <v>5.6783539965000003</v>
      </c>
      <c r="M15" s="6">
        <v>4.0423739989999996</v>
      </c>
      <c r="N15" s="3">
        <v>17.863342842920002</v>
      </c>
      <c r="O15" s="7">
        <v>0</v>
      </c>
      <c r="P15" s="7">
        <v>0</v>
      </c>
      <c r="Q15" s="7">
        <v>0</v>
      </c>
      <c r="R15" s="7">
        <v>129.358054281714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4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</row>
    <row r="16" spans="1:32" x14ac:dyDescent="0.25">
      <c r="A16" s="1">
        <v>2006</v>
      </c>
      <c r="B16" s="1">
        <v>5</v>
      </c>
      <c r="C16" s="8">
        <v>10030370</v>
      </c>
      <c r="D16" s="8">
        <v>4397210</v>
      </c>
      <c r="E16" s="3">
        <v>2.2810759549805399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3">
        <v>1.2179654671056001E-2</v>
      </c>
      <c r="L16" s="6">
        <v>5.6967871121</v>
      </c>
      <c r="M16" s="6">
        <v>4.0423739989999996</v>
      </c>
      <c r="N16" s="3">
        <v>17.839720317085199</v>
      </c>
      <c r="O16" s="7">
        <v>0</v>
      </c>
      <c r="P16" s="7">
        <v>0</v>
      </c>
      <c r="Q16" s="7">
        <v>0</v>
      </c>
      <c r="R16" s="7">
        <v>0</v>
      </c>
      <c r="S16" s="7">
        <v>196.50747279771801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4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</row>
    <row r="17" spans="1:32" x14ac:dyDescent="0.25">
      <c r="A17" s="1">
        <v>2006</v>
      </c>
      <c r="B17" s="1">
        <v>6</v>
      </c>
      <c r="C17" s="8">
        <v>10714052</v>
      </c>
      <c r="D17" s="8">
        <v>4403628</v>
      </c>
      <c r="E17" s="3">
        <v>2.4330056943956202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3">
        <v>1.7133663449033901E-2</v>
      </c>
      <c r="L17" s="6">
        <v>5.6967871121</v>
      </c>
      <c r="M17" s="6">
        <v>4.0293045399</v>
      </c>
      <c r="N17" s="3">
        <v>17.841636160391499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277.02771058673898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4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</row>
    <row r="18" spans="1:32" x14ac:dyDescent="0.25">
      <c r="A18" s="1">
        <v>2006</v>
      </c>
      <c r="B18" s="1">
        <v>7</v>
      </c>
      <c r="C18" s="8">
        <v>11095796.958087891</v>
      </c>
      <c r="D18" s="8">
        <v>4406505</v>
      </c>
      <c r="E18" s="3">
        <v>2.51804932890985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3">
        <v>1.8563073119396201E-2</v>
      </c>
      <c r="L18" s="6">
        <v>5.6967871121</v>
      </c>
      <c r="M18" s="6">
        <v>4.0293045399</v>
      </c>
      <c r="N18" s="3">
        <v>17.872854227940401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300.35638346961599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4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</row>
    <row r="19" spans="1:32" x14ac:dyDescent="0.25">
      <c r="A19" s="1">
        <v>2006</v>
      </c>
      <c r="B19" s="1">
        <v>8</v>
      </c>
      <c r="C19" s="8">
        <v>11564017</v>
      </c>
      <c r="D19" s="8">
        <v>4416127</v>
      </c>
      <c r="E19" s="3">
        <v>2.6185879618045398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3">
        <v>1.9978849894355898E-2</v>
      </c>
      <c r="L19" s="6">
        <v>5.7024683008999997</v>
      </c>
      <c r="M19" s="6">
        <v>4.0293045399</v>
      </c>
      <c r="N19" s="3">
        <v>17.936617123907698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324.003558947486</v>
      </c>
      <c r="W19" s="7">
        <v>0</v>
      </c>
      <c r="X19" s="7">
        <v>0</v>
      </c>
      <c r="Y19" s="7">
        <v>0</v>
      </c>
      <c r="Z19" s="7">
        <v>0</v>
      </c>
      <c r="AA19" s="4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</row>
    <row r="20" spans="1:32" x14ac:dyDescent="0.25">
      <c r="A20" s="1">
        <v>2006</v>
      </c>
      <c r="B20" s="1">
        <v>9</v>
      </c>
      <c r="C20" s="8">
        <v>10520313</v>
      </c>
      <c r="D20" s="8">
        <v>4425222</v>
      </c>
      <c r="E20" s="3">
        <v>2.3773525938359699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3">
        <v>1.6488998520271098E-2</v>
      </c>
      <c r="L20" s="6">
        <v>5.7057593456999998</v>
      </c>
      <c r="M20" s="6">
        <v>4.0234993557000003</v>
      </c>
      <c r="N20" s="3">
        <v>18.007274114481401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267.89810780857403</v>
      </c>
      <c r="X20" s="7">
        <v>0</v>
      </c>
      <c r="Y20" s="7">
        <v>0</v>
      </c>
      <c r="Z20" s="7">
        <v>0</v>
      </c>
      <c r="AA20" s="4">
        <v>0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</row>
    <row r="21" spans="1:32" x14ac:dyDescent="0.25">
      <c r="A21" s="1">
        <v>2006</v>
      </c>
      <c r="B21" s="1">
        <v>10</v>
      </c>
      <c r="C21" s="8">
        <v>9930813</v>
      </c>
      <c r="D21" s="8">
        <v>4429977</v>
      </c>
      <c r="E21" s="3">
        <v>2.2417301489375698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3">
        <v>1.21097763847423E-2</v>
      </c>
      <c r="L21" s="6">
        <v>5.7098761565</v>
      </c>
      <c r="M21" s="6">
        <v>4.0137329601999996</v>
      </c>
      <c r="N21" s="3">
        <v>18.0529807777244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196.83669265698501</v>
      </c>
      <c r="Y21" s="7">
        <v>0</v>
      </c>
      <c r="Z21" s="7">
        <v>0</v>
      </c>
      <c r="AA21" s="4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</row>
    <row r="22" spans="1:32" x14ac:dyDescent="0.25">
      <c r="A22" s="1">
        <v>2006</v>
      </c>
      <c r="B22" s="1">
        <v>11</v>
      </c>
      <c r="C22" s="8">
        <v>8136376.6200000001</v>
      </c>
      <c r="D22" s="8">
        <v>4443418</v>
      </c>
      <c r="E22" s="3">
        <v>1.8311076338080301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3">
        <v>4.1290898849464701E-3</v>
      </c>
      <c r="L22" s="6">
        <v>5.7098761565</v>
      </c>
      <c r="M22" s="6">
        <v>3.9849328358</v>
      </c>
      <c r="N22" s="3">
        <v>18.057424513064198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67.052058810555593</v>
      </c>
      <c r="Z22" s="7">
        <v>0</v>
      </c>
      <c r="AA22" s="4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</row>
    <row r="23" spans="1:32" x14ac:dyDescent="0.25">
      <c r="A23" s="1">
        <v>2006</v>
      </c>
      <c r="B23" s="1">
        <v>12</v>
      </c>
      <c r="C23" s="8">
        <v>8477013.5</v>
      </c>
      <c r="D23" s="8">
        <v>4457161</v>
      </c>
      <c r="E23" s="3">
        <v>1.90188631283456</v>
      </c>
      <c r="F23" s="5">
        <v>0</v>
      </c>
      <c r="G23" s="5">
        <v>0</v>
      </c>
      <c r="H23" s="5">
        <v>0</v>
      </c>
      <c r="I23" s="5">
        <v>0</v>
      </c>
      <c r="J23" s="5">
        <v>13.447344261456101</v>
      </c>
      <c r="K23" s="3">
        <v>3.9063366201976899E-3</v>
      </c>
      <c r="L23" s="6">
        <v>5.7098761565</v>
      </c>
      <c r="M23" s="6">
        <v>3.9378985957000001</v>
      </c>
      <c r="N23" s="3">
        <v>18.029619518268401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63.596105846109097</v>
      </c>
      <c r="AA23" s="4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</row>
    <row r="24" spans="1:32" x14ac:dyDescent="0.25">
      <c r="A24" s="1">
        <v>2007</v>
      </c>
      <c r="B24" s="1">
        <v>1</v>
      </c>
      <c r="C24" s="8">
        <v>8469671</v>
      </c>
      <c r="D24" s="8">
        <v>4465732</v>
      </c>
      <c r="E24" s="3">
        <v>1.89659186892541</v>
      </c>
      <c r="F24" s="5">
        <v>0</v>
      </c>
      <c r="G24" s="5">
        <v>47.227487272749599</v>
      </c>
      <c r="H24" s="5">
        <v>0</v>
      </c>
      <c r="I24" s="5">
        <v>0</v>
      </c>
      <c r="J24" s="5">
        <v>0</v>
      </c>
      <c r="K24" s="3">
        <v>7.5807082948619103E-3</v>
      </c>
      <c r="L24" s="6">
        <v>5.7098761565</v>
      </c>
      <c r="M24" s="6">
        <v>3.6705299576999999</v>
      </c>
      <c r="N24" s="3">
        <v>17.988475336132399</v>
      </c>
      <c r="O24" s="7">
        <v>45.645661495421997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4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</row>
    <row r="25" spans="1:32" x14ac:dyDescent="0.25">
      <c r="A25" s="1">
        <v>2007</v>
      </c>
      <c r="B25" s="1">
        <v>2</v>
      </c>
      <c r="C25" s="8">
        <v>7527571</v>
      </c>
      <c r="D25" s="8">
        <v>4476835</v>
      </c>
      <c r="E25" s="3">
        <v>1.6814492828080601</v>
      </c>
      <c r="F25" s="5">
        <v>0</v>
      </c>
      <c r="G25" s="5">
        <v>0</v>
      </c>
      <c r="H25" s="5">
        <v>74.904926971428907</v>
      </c>
      <c r="I25" s="5">
        <v>0</v>
      </c>
      <c r="J25" s="5">
        <v>0</v>
      </c>
      <c r="K25" s="3">
        <v>5.8615216242810997E-3</v>
      </c>
      <c r="L25" s="6">
        <v>5.7098761565</v>
      </c>
      <c r="M25" s="6">
        <v>3.6544274347000001</v>
      </c>
      <c r="N25" s="3">
        <v>17.949407142775101</v>
      </c>
      <c r="O25" s="7">
        <v>0</v>
      </c>
      <c r="P25" s="7">
        <v>30.404747447438499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4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</row>
    <row r="26" spans="1:32" x14ac:dyDescent="0.25">
      <c r="A26" s="1">
        <v>2007</v>
      </c>
      <c r="B26" s="1">
        <v>3</v>
      </c>
      <c r="C26" s="8">
        <v>8435515</v>
      </c>
      <c r="D26" s="8">
        <v>4488392</v>
      </c>
      <c r="E26" s="3">
        <v>1.8794069234594499</v>
      </c>
      <c r="F26" s="5">
        <v>0</v>
      </c>
      <c r="G26" s="5">
        <v>0</v>
      </c>
      <c r="H26" s="5">
        <v>0</v>
      </c>
      <c r="I26" s="5">
        <v>11.518808974907399</v>
      </c>
      <c r="J26" s="5">
        <v>0</v>
      </c>
      <c r="K26" s="3">
        <v>9.0512692121304701E-3</v>
      </c>
      <c r="L26" s="6">
        <v>5.7098761565</v>
      </c>
      <c r="M26" s="6">
        <v>3.6314790203</v>
      </c>
      <c r="N26" s="3">
        <v>17.913504843899901</v>
      </c>
      <c r="O26" s="7">
        <v>0</v>
      </c>
      <c r="P26" s="7">
        <v>0</v>
      </c>
      <c r="Q26" s="7">
        <v>62.904147733703901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4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</row>
    <row r="27" spans="1:32" x14ac:dyDescent="0.25">
      <c r="A27" s="1">
        <v>2007</v>
      </c>
      <c r="B27" s="1">
        <v>4</v>
      </c>
      <c r="C27" s="8">
        <v>8579552</v>
      </c>
      <c r="D27" s="8">
        <v>4493310</v>
      </c>
      <c r="E27" s="3">
        <v>1.9094057610091399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3">
        <v>1.2897970016189701E-2</v>
      </c>
      <c r="L27" s="6">
        <v>5.7098761565</v>
      </c>
      <c r="M27" s="6">
        <v>3.6061685274999999</v>
      </c>
      <c r="N27" s="3">
        <v>17.874219919305599</v>
      </c>
      <c r="O27" s="7">
        <v>0</v>
      </c>
      <c r="P27" s="7">
        <v>0</v>
      </c>
      <c r="Q27" s="7">
        <v>0</v>
      </c>
      <c r="R27" s="7">
        <v>101.961366132926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4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</row>
    <row r="28" spans="1:32" x14ac:dyDescent="0.25">
      <c r="A28" s="1">
        <v>2007</v>
      </c>
      <c r="B28" s="1">
        <v>5</v>
      </c>
      <c r="C28" s="8">
        <v>9663511</v>
      </c>
      <c r="D28" s="8">
        <v>4494060</v>
      </c>
      <c r="E28" s="3">
        <v>2.1502852654392699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3">
        <v>1.9479421205434298E-2</v>
      </c>
      <c r="L28" s="6">
        <v>5.7098761565</v>
      </c>
      <c r="M28" s="6">
        <v>3.5971399216000002</v>
      </c>
      <c r="N28" s="3">
        <v>17.839220609636801</v>
      </c>
      <c r="O28" s="7">
        <v>0</v>
      </c>
      <c r="P28" s="7">
        <v>0</v>
      </c>
      <c r="Q28" s="7">
        <v>0</v>
      </c>
      <c r="R28" s="7">
        <v>0</v>
      </c>
      <c r="S28" s="7">
        <v>167.186007734317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4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</row>
    <row r="29" spans="1:32" x14ac:dyDescent="0.25">
      <c r="A29" s="1">
        <v>2007</v>
      </c>
      <c r="B29" s="1">
        <v>6</v>
      </c>
      <c r="C29" s="8">
        <v>10343275</v>
      </c>
      <c r="D29" s="8">
        <v>4497400</v>
      </c>
      <c r="E29" s="3">
        <v>2.2998343487348198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3">
        <v>2.8133190078564199E-2</v>
      </c>
      <c r="L29" s="6">
        <v>5.7098761565</v>
      </c>
      <c r="M29" s="6">
        <v>3.5971399216000002</v>
      </c>
      <c r="N29" s="3">
        <v>17.791165675024299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252.06000455953401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4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</row>
    <row r="30" spans="1:32" x14ac:dyDescent="0.25">
      <c r="A30" s="1">
        <v>2007</v>
      </c>
      <c r="B30" s="1">
        <v>7</v>
      </c>
      <c r="C30" s="8">
        <v>11373076</v>
      </c>
      <c r="D30" s="8">
        <v>4502735</v>
      </c>
      <c r="E30" s="3">
        <v>2.525815087941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3">
        <v>3.48860462511692E-2</v>
      </c>
      <c r="L30" s="6">
        <v>5.7098761565</v>
      </c>
      <c r="M30" s="6">
        <v>3.5971399216000002</v>
      </c>
      <c r="N30" s="3">
        <v>17.726573536964501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317.68883259272002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4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</row>
    <row r="31" spans="1:32" x14ac:dyDescent="0.25">
      <c r="A31" s="1">
        <v>2007</v>
      </c>
      <c r="B31" s="1">
        <v>8</v>
      </c>
      <c r="C31" s="8">
        <v>12110271</v>
      </c>
      <c r="D31" s="8">
        <v>4508215</v>
      </c>
      <c r="E31" s="3">
        <v>2.6862674029521698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3">
        <v>3.9718364649208401E-2</v>
      </c>
      <c r="L31" s="6">
        <v>5.7109446492</v>
      </c>
      <c r="M31" s="6">
        <v>3.5958163919000001</v>
      </c>
      <c r="N31" s="3">
        <v>17.638645348678999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363.995493075377</v>
      </c>
      <c r="W31" s="7">
        <v>0</v>
      </c>
      <c r="X31" s="7">
        <v>0</v>
      </c>
      <c r="Y31" s="7">
        <v>0</v>
      </c>
      <c r="Z31" s="7">
        <v>0</v>
      </c>
      <c r="AA31" s="4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</row>
    <row r="32" spans="1:32" x14ac:dyDescent="0.25">
      <c r="A32" s="1">
        <v>2007</v>
      </c>
      <c r="B32" s="1">
        <v>9</v>
      </c>
      <c r="C32" s="8">
        <v>10759821.5</v>
      </c>
      <c r="D32" s="8">
        <v>4507674</v>
      </c>
      <c r="E32" s="3">
        <v>2.38700081239238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3">
        <v>3.15270518024309E-2</v>
      </c>
      <c r="L32" s="6">
        <v>5.7109446492</v>
      </c>
      <c r="M32" s="6">
        <v>3.5674433471999998</v>
      </c>
      <c r="N32" s="3">
        <v>17.535078681648301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282.7129560866</v>
      </c>
      <c r="X32" s="7">
        <v>0</v>
      </c>
      <c r="Y32" s="7">
        <v>0</v>
      </c>
      <c r="Z32" s="7">
        <v>0</v>
      </c>
      <c r="AA32" s="4">
        <v>0</v>
      </c>
      <c r="AB32" s="8">
        <v>0</v>
      </c>
      <c r="AC32" s="8">
        <v>0</v>
      </c>
      <c r="AD32" s="8">
        <v>0</v>
      </c>
      <c r="AE32" s="8">
        <v>0</v>
      </c>
      <c r="AF32" s="8">
        <v>0</v>
      </c>
    </row>
    <row r="33" spans="1:32" x14ac:dyDescent="0.25">
      <c r="A33" s="1">
        <v>2007</v>
      </c>
      <c r="B33" s="1">
        <v>10</v>
      </c>
      <c r="C33" s="8">
        <v>10632392</v>
      </c>
      <c r="D33" s="8">
        <v>4507737</v>
      </c>
      <c r="E33" s="3">
        <v>2.3586983890142701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3">
        <v>2.8563147321010202E-2</v>
      </c>
      <c r="L33" s="6">
        <v>5.7109446492</v>
      </c>
      <c r="M33" s="6">
        <v>3.511228155</v>
      </c>
      <c r="N33" s="3">
        <v>17.427740248472301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252.26314149058399</v>
      </c>
      <c r="Y33" s="7">
        <v>0</v>
      </c>
      <c r="Z33" s="7">
        <v>0</v>
      </c>
      <c r="AA33" s="4">
        <v>0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</row>
    <row r="34" spans="1:32" x14ac:dyDescent="0.25">
      <c r="A34" s="1">
        <v>2007</v>
      </c>
      <c r="B34" s="1">
        <v>11</v>
      </c>
      <c r="C34" s="8">
        <v>8074326</v>
      </c>
      <c r="D34" s="8">
        <v>4507950</v>
      </c>
      <c r="E34" s="3">
        <v>1.7911303364056801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3">
        <v>1.0492321923096799E-2</v>
      </c>
      <c r="L34" s="6">
        <v>5.7109446492</v>
      </c>
      <c r="M34" s="6">
        <v>3.4798338531000002</v>
      </c>
      <c r="N34" s="3">
        <v>17.317699903510299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74.999636464394897</v>
      </c>
      <c r="Z34" s="7">
        <v>0</v>
      </c>
      <c r="AA34" s="4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</row>
    <row r="35" spans="1:32" x14ac:dyDescent="0.25">
      <c r="A35" s="1">
        <v>2007</v>
      </c>
      <c r="B35" s="1">
        <v>12</v>
      </c>
      <c r="C35" s="8">
        <v>8563233</v>
      </c>
      <c r="D35" s="8">
        <v>4509032</v>
      </c>
      <c r="E35" s="3">
        <v>1.89912890394213</v>
      </c>
      <c r="F35" s="5">
        <v>0</v>
      </c>
      <c r="G35" s="5">
        <v>0</v>
      </c>
      <c r="H35" s="5">
        <v>0</v>
      </c>
      <c r="I35" s="5">
        <v>0</v>
      </c>
      <c r="J35" s="5">
        <v>15.362368400100401</v>
      </c>
      <c r="K35" s="3">
        <v>1.07737645947064E-2</v>
      </c>
      <c r="L35" s="6">
        <v>5.7109446492</v>
      </c>
      <c r="M35" s="6">
        <v>3.433010581</v>
      </c>
      <c r="N35" s="3">
        <v>17.2142369940902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77.072727963203803</v>
      </c>
      <c r="AA35" s="4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</row>
    <row r="36" spans="1:32" x14ac:dyDescent="0.25">
      <c r="A36" s="1">
        <v>2008</v>
      </c>
      <c r="B36" s="1">
        <v>1</v>
      </c>
      <c r="C36" s="8">
        <v>8158564</v>
      </c>
      <c r="D36" s="8">
        <v>4512537</v>
      </c>
      <c r="E36" s="3">
        <v>1.80797719774929</v>
      </c>
      <c r="F36" s="5">
        <v>0</v>
      </c>
      <c r="G36" s="5">
        <v>64.955083488008697</v>
      </c>
      <c r="H36" s="5">
        <v>0</v>
      </c>
      <c r="I36" s="5">
        <v>0</v>
      </c>
      <c r="J36" s="5">
        <v>0</v>
      </c>
      <c r="K36" s="3">
        <v>3.6778391039175698E-2</v>
      </c>
      <c r="L36" s="6">
        <v>5.7109446492</v>
      </c>
      <c r="M36" s="6">
        <v>3.3851932399</v>
      </c>
      <c r="N36" s="3">
        <v>17.113421065682601</v>
      </c>
      <c r="O36" s="7">
        <v>29.2133677121539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4">
        <v>0</v>
      </c>
      <c r="AB36" s="8">
        <v>0</v>
      </c>
      <c r="AC36" s="8">
        <v>0</v>
      </c>
      <c r="AD36" s="8">
        <v>0</v>
      </c>
      <c r="AE36" s="8">
        <v>0</v>
      </c>
      <c r="AF36" s="8">
        <v>0</v>
      </c>
    </row>
    <row r="37" spans="1:32" x14ac:dyDescent="0.25">
      <c r="A37" s="1">
        <v>2008</v>
      </c>
      <c r="B37" s="1">
        <v>2</v>
      </c>
      <c r="C37" s="8">
        <v>7896972</v>
      </c>
      <c r="D37" s="8">
        <v>4519123</v>
      </c>
      <c r="E37" s="3">
        <v>1.7474567521176101</v>
      </c>
      <c r="F37" s="5">
        <v>0</v>
      </c>
      <c r="G37" s="5">
        <v>0</v>
      </c>
      <c r="H37" s="5">
        <v>21.532230758586799</v>
      </c>
      <c r="I37" s="5">
        <v>0</v>
      </c>
      <c r="J37" s="5">
        <v>0</v>
      </c>
      <c r="K37" s="3">
        <v>4.0403109912022402E-2</v>
      </c>
      <c r="L37" s="6">
        <v>5.7109446492</v>
      </c>
      <c r="M37" s="6">
        <v>3.3609181960000001</v>
      </c>
      <c r="N37" s="3">
        <v>17.015373557066201</v>
      </c>
      <c r="O37" s="7">
        <v>0</v>
      </c>
      <c r="P37" s="7">
        <v>59.2900554056788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4">
        <v>1</v>
      </c>
      <c r="AB37" s="8">
        <v>0</v>
      </c>
      <c r="AC37" s="8">
        <v>0</v>
      </c>
      <c r="AD37" s="8">
        <v>0</v>
      </c>
      <c r="AE37" s="8">
        <v>0</v>
      </c>
      <c r="AF37" s="8">
        <v>0</v>
      </c>
    </row>
    <row r="38" spans="1:32" x14ac:dyDescent="0.25">
      <c r="A38" s="1">
        <v>2008</v>
      </c>
      <c r="B38" s="1">
        <v>3</v>
      </c>
      <c r="C38" s="8">
        <v>8325921</v>
      </c>
      <c r="D38" s="8">
        <v>4519652</v>
      </c>
      <c r="E38" s="3">
        <v>1.84215975035246</v>
      </c>
      <c r="F38" s="5">
        <v>0</v>
      </c>
      <c r="G38" s="5">
        <v>0</v>
      </c>
      <c r="H38" s="5">
        <v>0</v>
      </c>
      <c r="I38" s="5">
        <v>9.3071686408492305</v>
      </c>
      <c r="J38" s="5">
        <v>0</v>
      </c>
      <c r="K38" s="3">
        <v>3.9723539084545699E-2</v>
      </c>
      <c r="L38" s="6">
        <v>5.7109446492</v>
      </c>
      <c r="M38" s="6">
        <v>3.3609181960000001</v>
      </c>
      <c r="N38" s="3">
        <v>16.905196967026601</v>
      </c>
      <c r="O38" s="7">
        <v>0</v>
      </c>
      <c r="P38" s="7">
        <v>0</v>
      </c>
      <c r="Q38" s="7">
        <v>65.686542145850197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4">
        <v>0</v>
      </c>
      <c r="AB38" s="8">
        <v>0</v>
      </c>
      <c r="AC38" s="8">
        <v>0</v>
      </c>
      <c r="AD38" s="8">
        <v>0</v>
      </c>
      <c r="AE38" s="8">
        <v>0</v>
      </c>
      <c r="AF38" s="8">
        <v>0</v>
      </c>
    </row>
    <row r="39" spans="1:32" x14ac:dyDescent="0.25">
      <c r="A39" s="1">
        <v>2008</v>
      </c>
      <c r="B39" s="1">
        <v>4</v>
      </c>
      <c r="C39" s="8">
        <v>8619990</v>
      </c>
      <c r="D39" s="8">
        <v>4518324</v>
      </c>
      <c r="E39" s="3">
        <v>1.9077848334913601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3">
        <v>4.5086503002575502E-2</v>
      </c>
      <c r="L39" s="6">
        <v>5.7109446492</v>
      </c>
      <c r="M39" s="6">
        <v>3.3214925886</v>
      </c>
      <c r="N39" s="3">
        <v>16.743701896683699</v>
      </c>
      <c r="O39" s="7">
        <v>0</v>
      </c>
      <c r="P39" s="7">
        <v>0</v>
      </c>
      <c r="Q39" s="7">
        <v>0</v>
      </c>
      <c r="R39" s="7">
        <v>109.060855055198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4">
        <v>0</v>
      </c>
      <c r="AB39" s="8">
        <v>0</v>
      </c>
      <c r="AC39" s="8">
        <v>0</v>
      </c>
      <c r="AD39" s="8">
        <v>0</v>
      </c>
      <c r="AE39" s="8">
        <v>0</v>
      </c>
      <c r="AF39" s="8">
        <v>0</v>
      </c>
    </row>
    <row r="40" spans="1:32" x14ac:dyDescent="0.25">
      <c r="A40" s="1">
        <v>2008</v>
      </c>
      <c r="B40" s="1">
        <v>5</v>
      </c>
      <c r="C40" s="8">
        <v>10292599</v>
      </c>
      <c r="D40" s="8">
        <v>4514164</v>
      </c>
      <c r="E40" s="3">
        <v>2.28006758283483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3">
        <v>6.5005624424832195E-2</v>
      </c>
      <c r="L40" s="6">
        <v>5.7109446492</v>
      </c>
      <c r="M40" s="6">
        <v>3.3121515676</v>
      </c>
      <c r="N40" s="3">
        <v>16.5383667940797</v>
      </c>
      <c r="O40" s="7">
        <v>0</v>
      </c>
      <c r="P40" s="7">
        <v>0</v>
      </c>
      <c r="Q40" s="7">
        <v>0</v>
      </c>
      <c r="R40" s="7">
        <v>0</v>
      </c>
      <c r="S40" s="7">
        <v>237.13040633662001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4">
        <v>0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</row>
    <row r="41" spans="1:32" x14ac:dyDescent="0.25">
      <c r="A41" s="1">
        <v>2008</v>
      </c>
      <c r="B41" s="1">
        <v>6</v>
      </c>
      <c r="C41" s="8">
        <v>10508760</v>
      </c>
      <c r="D41" s="8">
        <v>4514262</v>
      </c>
      <c r="E41" s="3">
        <v>2.32790210227054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3">
        <v>7.1249136107856395E-2</v>
      </c>
      <c r="L41" s="6">
        <v>5.7109446492</v>
      </c>
      <c r="M41" s="6">
        <v>3.2925967204000002</v>
      </c>
      <c r="N41" s="3">
        <v>16.310837298909799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279.15273616670299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4">
        <v>0</v>
      </c>
      <c r="AB41" s="8">
        <v>0</v>
      </c>
      <c r="AC41" s="8">
        <v>0</v>
      </c>
      <c r="AD41" s="8">
        <v>0</v>
      </c>
      <c r="AE41" s="8">
        <v>0</v>
      </c>
      <c r="AF41" s="8">
        <v>0</v>
      </c>
    </row>
    <row r="42" spans="1:32" x14ac:dyDescent="0.25">
      <c r="A42" s="1">
        <v>2008</v>
      </c>
      <c r="B42" s="1">
        <v>7</v>
      </c>
      <c r="C42" s="8">
        <v>10745283</v>
      </c>
      <c r="D42" s="8">
        <v>4509574</v>
      </c>
      <c r="E42" s="3">
        <v>2.3827711885867702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3">
        <v>7.2973537424849896E-2</v>
      </c>
      <c r="L42" s="6">
        <v>5.7109446492</v>
      </c>
      <c r="M42" s="6">
        <v>3.2856096160999999</v>
      </c>
      <c r="N42" s="3">
        <v>16.1282804954411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286.59632428968303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4">
        <v>0</v>
      </c>
      <c r="AB42" s="8">
        <v>0</v>
      </c>
      <c r="AC42" s="8">
        <v>0</v>
      </c>
      <c r="AD42" s="8">
        <v>0</v>
      </c>
      <c r="AE42" s="8">
        <v>0</v>
      </c>
      <c r="AF42" s="8">
        <v>0</v>
      </c>
    </row>
    <row r="43" spans="1:32" x14ac:dyDescent="0.25">
      <c r="A43" s="1">
        <v>2008</v>
      </c>
      <c r="B43" s="1">
        <v>8</v>
      </c>
      <c r="C43" s="8">
        <v>11090020</v>
      </c>
      <c r="D43" s="8">
        <v>4507318</v>
      </c>
      <c r="E43" s="3">
        <v>2.4604476542369502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3">
        <v>8.0842969617107394E-2</v>
      </c>
      <c r="L43" s="6">
        <v>5.8003139339000001</v>
      </c>
      <c r="M43" s="6">
        <v>3.2856096160999999</v>
      </c>
      <c r="N43" s="3">
        <v>16.011361618914901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325.17191015162399</v>
      </c>
      <c r="W43" s="7">
        <v>0</v>
      </c>
      <c r="X43" s="7">
        <v>0</v>
      </c>
      <c r="Y43" s="7">
        <v>0</v>
      </c>
      <c r="Z43" s="7">
        <v>0</v>
      </c>
      <c r="AA43" s="4">
        <v>0</v>
      </c>
      <c r="AB43" s="8">
        <v>0</v>
      </c>
      <c r="AC43" s="8">
        <v>0</v>
      </c>
      <c r="AD43" s="8">
        <v>0</v>
      </c>
      <c r="AE43" s="8">
        <v>0</v>
      </c>
      <c r="AF43" s="8">
        <v>0</v>
      </c>
    </row>
    <row r="44" spans="1:32" x14ac:dyDescent="0.25">
      <c r="A44" s="1">
        <v>2008</v>
      </c>
      <c r="B44" s="1">
        <v>9</v>
      </c>
      <c r="C44" s="8">
        <v>10640369</v>
      </c>
      <c r="D44" s="8">
        <v>4503137</v>
      </c>
      <c r="E44" s="3">
        <v>2.3628792550615301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3">
        <v>7.7566886392512899E-2</v>
      </c>
      <c r="L44" s="6">
        <v>5.9115136181999999</v>
      </c>
      <c r="M44" s="6">
        <v>3.2856096160999999</v>
      </c>
      <c r="N44" s="3">
        <v>15.9139860234928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294.55016644585402</v>
      </c>
      <c r="X44" s="7">
        <v>0</v>
      </c>
      <c r="Y44" s="7">
        <v>0</v>
      </c>
      <c r="Z44" s="7">
        <v>0</v>
      </c>
      <c r="AA44" s="4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</row>
    <row r="45" spans="1:32" x14ac:dyDescent="0.25">
      <c r="A45" s="1">
        <v>2008</v>
      </c>
      <c r="B45" s="1">
        <v>10</v>
      </c>
      <c r="C45" s="8">
        <v>9367637</v>
      </c>
      <c r="D45" s="8">
        <v>4501918</v>
      </c>
      <c r="E45" s="3">
        <v>2.0808102235536099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3">
        <v>5.9089445546455399E-2</v>
      </c>
      <c r="L45" s="6">
        <v>6.0367073401000004</v>
      </c>
      <c r="M45" s="6">
        <v>3.2856096160999999</v>
      </c>
      <c r="N45" s="3">
        <v>15.7692500595945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173.313863720228</v>
      </c>
      <c r="Y45" s="7">
        <v>0</v>
      </c>
      <c r="Z45" s="7">
        <v>0</v>
      </c>
      <c r="AA45" s="4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</row>
    <row r="46" spans="1:32" x14ac:dyDescent="0.25">
      <c r="A46" s="1">
        <v>2008</v>
      </c>
      <c r="B46" s="1">
        <v>11</v>
      </c>
      <c r="C46" s="8">
        <v>7648144</v>
      </c>
      <c r="D46" s="8">
        <v>4498960</v>
      </c>
      <c r="E46" s="3">
        <v>1.69998043992389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3">
        <v>4.0720529585566503E-2</v>
      </c>
      <c r="L46" s="6">
        <v>6.1664909246999997</v>
      </c>
      <c r="M46" s="6">
        <v>3.2856096160999999</v>
      </c>
      <c r="N46" s="3">
        <v>15.5234565810871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54.144529694587902</v>
      </c>
      <c r="Z46" s="7">
        <v>0</v>
      </c>
      <c r="AA46" s="4">
        <v>0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</row>
    <row r="47" spans="1:32" x14ac:dyDescent="0.25">
      <c r="A47" s="1">
        <v>2008</v>
      </c>
      <c r="B47" s="1">
        <v>12</v>
      </c>
      <c r="C47" s="8">
        <v>7806098</v>
      </c>
      <c r="D47" s="8">
        <v>4497793</v>
      </c>
      <c r="E47" s="3">
        <v>1.7355396302142001</v>
      </c>
      <c r="F47" s="5">
        <v>0</v>
      </c>
      <c r="G47" s="5">
        <v>0</v>
      </c>
      <c r="H47" s="5">
        <v>0</v>
      </c>
      <c r="I47" s="5">
        <v>0</v>
      </c>
      <c r="J47" s="5">
        <v>24.9361418001826</v>
      </c>
      <c r="K47" s="3">
        <v>3.8749673905955302E-2</v>
      </c>
      <c r="L47" s="6">
        <v>6.1949389284</v>
      </c>
      <c r="M47" s="6">
        <v>3.2736274041</v>
      </c>
      <c r="N47" s="3">
        <v>15.2429044113729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37.5994923180927</v>
      </c>
      <c r="AA47" s="4">
        <v>0</v>
      </c>
      <c r="AB47" s="8">
        <v>0</v>
      </c>
      <c r="AC47" s="8">
        <v>0</v>
      </c>
      <c r="AD47" s="8">
        <v>0</v>
      </c>
      <c r="AE47" s="8">
        <v>0</v>
      </c>
      <c r="AF47" s="8">
        <v>0</v>
      </c>
    </row>
    <row r="48" spans="1:32" x14ac:dyDescent="0.25">
      <c r="A48" s="1">
        <v>2009</v>
      </c>
      <c r="B48" s="1">
        <v>1</v>
      </c>
      <c r="C48" s="8">
        <v>8007278</v>
      </c>
      <c r="D48" s="8">
        <v>4497781</v>
      </c>
      <c r="E48" s="3">
        <v>1.7802729835000899</v>
      </c>
      <c r="F48" s="5">
        <v>0</v>
      </c>
      <c r="G48" s="5">
        <v>108.690569190368</v>
      </c>
      <c r="H48" s="5">
        <v>0</v>
      </c>
      <c r="I48" s="5">
        <v>0</v>
      </c>
      <c r="J48" s="5">
        <v>0</v>
      </c>
      <c r="K48" s="3">
        <v>4.4064119047463199E-2</v>
      </c>
      <c r="L48" s="6">
        <v>6.1949389284</v>
      </c>
      <c r="M48" s="6">
        <v>3.1930898981000002</v>
      </c>
      <c r="N48" s="3">
        <v>14.9837798041801</v>
      </c>
      <c r="O48" s="7">
        <v>22.665730684856499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4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</row>
    <row r="49" spans="1:32" x14ac:dyDescent="0.25">
      <c r="A49" s="1">
        <v>2009</v>
      </c>
      <c r="B49" s="1">
        <v>2</v>
      </c>
      <c r="C49" s="8">
        <v>7235663</v>
      </c>
      <c r="D49" s="8">
        <v>4502684</v>
      </c>
      <c r="E49" s="3">
        <v>1.6069666447834201</v>
      </c>
      <c r="F49" s="5">
        <v>0</v>
      </c>
      <c r="G49" s="5">
        <v>0</v>
      </c>
      <c r="H49" s="5">
        <v>80.101402840749898</v>
      </c>
      <c r="I49" s="5">
        <v>0</v>
      </c>
      <c r="J49" s="5">
        <v>0</v>
      </c>
      <c r="K49" s="3">
        <v>4.16667526581984E-2</v>
      </c>
      <c r="L49" s="6">
        <v>6.1949389284</v>
      </c>
      <c r="M49" s="6">
        <v>3.1930898981000002</v>
      </c>
      <c r="N49" s="3">
        <v>14.808278316084399</v>
      </c>
      <c r="O49" s="7">
        <v>0</v>
      </c>
      <c r="P49" s="7">
        <v>19.407634307921299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4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</row>
    <row r="50" spans="1:32" x14ac:dyDescent="0.25">
      <c r="A50" s="1">
        <v>2009</v>
      </c>
      <c r="B50" s="1">
        <v>3</v>
      </c>
      <c r="C50" s="8">
        <v>8009351</v>
      </c>
      <c r="D50" s="8">
        <v>4502987</v>
      </c>
      <c r="E50" s="3">
        <v>1.7786751327507699</v>
      </c>
      <c r="F50" s="5">
        <v>0</v>
      </c>
      <c r="G50" s="5">
        <v>0</v>
      </c>
      <c r="H50" s="5">
        <v>0</v>
      </c>
      <c r="I50" s="5">
        <v>29.3058626477318</v>
      </c>
      <c r="J50" s="5">
        <v>0</v>
      </c>
      <c r="K50" s="3">
        <v>4.6905601655268997E-2</v>
      </c>
      <c r="L50" s="6">
        <v>6.1949389284</v>
      </c>
      <c r="M50" s="6">
        <v>3.1150188704000001</v>
      </c>
      <c r="N50" s="3">
        <v>14.695933966048701</v>
      </c>
      <c r="O50" s="7">
        <v>0</v>
      </c>
      <c r="P50" s="7">
        <v>0</v>
      </c>
      <c r="Q50" s="7">
        <v>58.110139740637202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4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</row>
    <row r="51" spans="1:32" x14ac:dyDescent="0.25">
      <c r="A51" s="1">
        <v>2009</v>
      </c>
      <c r="B51" s="1">
        <v>4</v>
      </c>
      <c r="C51" s="8">
        <v>8493145</v>
      </c>
      <c r="D51" s="8">
        <v>4502465</v>
      </c>
      <c r="E51" s="3">
        <v>1.88633226465947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3">
        <v>5.6826872666445899E-2</v>
      </c>
      <c r="L51" s="6">
        <v>6.1949389284</v>
      </c>
      <c r="M51" s="6">
        <v>3.1150188704000001</v>
      </c>
      <c r="N51" s="3">
        <v>14.5769533955593</v>
      </c>
      <c r="O51" s="7">
        <v>0</v>
      </c>
      <c r="P51" s="7">
        <v>0</v>
      </c>
      <c r="Q51" s="7">
        <v>0</v>
      </c>
      <c r="R51" s="7">
        <v>123.068231939155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4">
        <v>0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</row>
    <row r="52" spans="1:32" x14ac:dyDescent="0.25">
      <c r="A52" s="1">
        <v>2009</v>
      </c>
      <c r="B52" s="1">
        <v>5</v>
      </c>
      <c r="C52" s="8">
        <v>9656281</v>
      </c>
      <c r="D52" s="8">
        <v>4499097</v>
      </c>
      <c r="E52" s="3">
        <v>2.1462709072509401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3">
        <v>7.0550315983686995E-2</v>
      </c>
      <c r="L52" s="6">
        <v>6.1949389284</v>
      </c>
      <c r="M52" s="6">
        <v>3.0574549478000002</v>
      </c>
      <c r="N52" s="3">
        <v>14.431049144974599</v>
      </c>
      <c r="O52" s="7">
        <v>0</v>
      </c>
      <c r="P52" s="7">
        <v>0</v>
      </c>
      <c r="Q52" s="7">
        <v>0</v>
      </c>
      <c r="R52" s="7">
        <v>0</v>
      </c>
      <c r="S52" s="7">
        <v>205.55904412801499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4">
        <v>0</v>
      </c>
      <c r="AB52" s="8">
        <v>0</v>
      </c>
      <c r="AC52" s="8">
        <v>0</v>
      </c>
      <c r="AD52" s="8">
        <v>0</v>
      </c>
      <c r="AE52" s="8">
        <v>0</v>
      </c>
      <c r="AF52" s="8">
        <v>0</v>
      </c>
    </row>
    <row r="53" spans="1:32" x14ac:dyDescent="0.25">
      <c r="A53" s="1">
        <v>2009</v>
      </c>
      <c r="B53" s="1">
        <v>6</v>
      </c>
      <c r="C53" s="8">
        <v>10367469</v>
      </c>
      <c r="D53" s="8">
        <v>4497918</v>
      </c>
      <c r="E53" s="3">
        <v>2.3049484228036201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3">
        <v>8.4848943944596605E-2</v>
      </c>
      <c r="L53" s="6">
        <v>6.1949389284</v>
      </c>
      <c r="M53" s="6">
        <v>2.9824443497000002</v>
      </c>
      <c r="N53" s="3">
        <v>14.269918064687401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286.28501498299102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4">
        <v>0</v>
      </c>
      <c r="AB53" s="8">
        <v>0</v>
      </c>
      <c r="AC53" s="8">
        <v>0</v>
      </c>
      <c r="AD53" s="8">
        <v>0</v>
      </c>
      <c r="AE53" s="8">
        <v>0</v>
      </c>
      <c r="AF53" s="8">
        <v>0</v>
      </c>
    </row>
    <row r="54" spans="1:32" x14ac:dyDescent="0.25">
      <c r="A54" s="1">
        <v>2009</v>
      </c>
      <c r="B54" s="1">
        <v>7</v>
      </c>
      <c r="C54" s="8">
        <v>11007925</v>
      </c>
      <c r="D54" s="8">
        <v>4498393</v>
      </c>
      <c r="E54" s="3">
        <v>2.4470794348115001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3">
        <v>9.4231968800147198E-2</v>
      </c>
      <c r="L54" s="6">
        <v>6.1949389284</v>
      </c>
      <c r="M54" s="6">
        <v>2.9824443497000002</v>
      </c>
      <c r="N54" s="3">
        <v>14.133666332970799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333.191009315038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4">
        <v>0</v>
      </c>
      <c r="AB54" s="8">
        <v>0</v>
      </c>
      <c r="AC54" s="8">
        <v>0</v>
      </c>
      <c r="AD54" s="8">
        <v>0</v>
      </c>
      <c r="AE54" s="8">
        <v>0</v>
      </c>
      <c r="AF54" s="8">
        <v>0</v>
      </c>
    </row>
    <row r="55" spans="1:32" x14ac:dyDescent="0.25">
      <c r="A55" s="1">
        <v>2009</v>
      </c>
      <c r="B55" s="1">
        <v>8</v>
      </c>
      <c r="C55" s="8">
        <v>11448322</v>
      </c>
      <c r="D55" s="8">
        <v>4498960</v>
      </c>
      <c r="E55" s="3">
        <v>2.5446596546757498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3">
        <v>0.100747700481099</v>
      </c>
      <c r="L55" s="6">
        <v>6.1949389284</v>
      </c>
      <c r="M55" s="6">
        <v>2.9807994352999998</v>
      </c>
      <c r="N55" s="3">
        <v>14.038701098689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358.89720244871302</v>
      </c>
      <c r="W55" s="7">
        <v>0</v>
      </c>
      <c r="X55" s="7">
        <v>0</v>
      </c>
      <c r="Y55" s="7">
        <v>0</v>
      </c>
      <c r="Z55" s="7">
        <v>0</v>
      </c>
      <c r="AA55" s="4">
        <v>0</v>
      </c>
      <c r="AB55" s="8">
        <v>0</v>
      </c>
      <c r="AC55" s="8">
        <v>0</v>
      </c>
      <c r="AD55" s="8">
        <v>0</v>
      </c>
      <c r="AE55" s="8">
        <v>0</v>
      </c>
      <c r="AF55" s="8">
        <v>0</v>
      </c>
    </row>
    <row r="56" spans="1:32" x14ac:dyDescent="0.25">
      <c r="A56" s="1">
        <v>2009</v>
      </c>
      <c r="B56" s="1">
        <v>9</v>
      </c>
      <c r="C56" s="8">
        <v>10342759</v>
      </c>
      <c r="D56" s="8">
        <v>4495923</v>
      </c>
      <c r="E56" s="3">
        <v>2.3004751193470199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3">
        <v>9.0546559814223798E-2</v>
      </c>
      <c r="L56" s="6">
        <v>6.1949389284</v>
      </c>
      <c r="M56" s="6">
        <v>2.9807994352999998</v>
      </c>
      <c r="N56" s="3">
        <v>13.991073957543399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293.17953447835202</v>
      </c>
      <c r="X56" s="7">
        <v>0</v>
      </c>
      <c r="Y56" s="7">
        <v>0</v>
      </c>
      <c r="Z56" s="7">
        <v>0</v>
      </c>
      <c r="AA56" s="4">
        <v>0</v>
      </c>
      <c r="AB56" s="8">
        <v>0</v>
      </c>
      <c r="AC56" s="8">
        <v>0</v>
      </c>
      <c r="AD56" s="8">
        <v>0</v>
      </c>
      <c r="AE56" s="8">
        <v>0</v>
      </c>
      <c r="AF56" s="8">
        <v>0</v>
      </c>
    </row>
    <row r="57" spans="1:32" x14ac:dyDescent="0.25">
      <c r="A57" s="1">
        <v>2009</v>
      </c>
      <c r="B57" s="1">
        <v>10</v>
      </c>
      <c r="C57" s="8">
        <v>10338743</v>
      </c>
      <c r="D57" s="8">
        <v>4495215</v>
      </c>
      <c r="E57" s="3">
        <v>2.2999440516193301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3">
        <v>8.7426914528743196E-2</v>
      </c>
      <c r="L57" s="6">
        <v>6.2024357220999997</v>
      </c>
      <c r="M57" s="6">
        <v>2.9733143211000002</v>
      </c>
      <c r="N57" s="3">
        <v>13.985346929577601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264.36692505127598</v>
      </c>
      <c r="Y57" s="7">
        <v>0</v>
      </c>
      <c r="Z57" s="7">
        <v>0</v>
      </c>
      <c r="AA57" s="4">
        <v>0</v>
      </c>
      <c r="AB57" s="8">
        <v>0</v>
      </c>
      <c r="AC57" s="8">
        <v>0</v>
      </c>
      <c r="AD57" s="8">
        <v>0</v>
      </c>
      <c r="AE57" s="8">
        <v>0</v>
      </c>
      <c r="AF57" s="8">
        <v>0</v>
      </c>
    </row>
    <row r="58" spans="1:32" x14ac:dyDescent="0.25">
      <c r="A58" s="1">
        <v>2009</v>
      </c>
      <c r="B58" s="1">
        <v>11</v>
      </c>
      <c r="C58" s="8">
        <v>8115012</v>
      </c>
      <c r="D58" s="8">
        <v>4498782</v>
      </c>
      <c r="E58" s="3">
        <v>1.8038242350929701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3">
        <v>5.8285313704567097E-2</v>
      </c>
      <c r="L58" s="6">
        <v>6.2241693939999996</v>
      </c>
      <c r="M58" s="6">
        <v>2.9733143211000002</v>
      </c>
      <c r="N58" s="3">
        <v>14.016373485663999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100.30513597769701</v>
      </c>
      <c r="Z58" s="7">
        <v>0</v>
      </c>
      <c r="AA58" s="4">
        <v>0</v>
      </c>
      <c r="AB58" s="8">
        <v>0</v>
      </c>
      <c r="AC58" s="8">
        <v>0</v>
      </c>
      <c r="AD58" s="8">
        <v>0</v>
      </c>
      <c r="AE58" s="8">
        <v>0</v>
      </c>
      <c r="AF58" s="8">
        <v>0</v>
      </c>
    </row>
    <row r="59" spans="1:32" x14ac:dyDescent="0.25">
      <c r="A59" s="1">
        <v>2009</v>
      </c>
      <c r="B59" s="1">
        <v>12</v>
      </c>
      <c r="C59" s="8">
        <v>8215468</v>
      </c>
      <c r="D59" s="8">
        <v>4498596</v>
      </c>
      <c r="E59" s="3">
        <v>1.82622933910936</v>
      </c>
      <c r="F59" s="5">
        <v>0</v>
      </c>
      <c r="G59" s="5">
        <v>0</v>
      </c>
      <c r="H59" s="5">
        <v>0</v>
      </c>
      <c r="I59" s="5">
        <v>0</v>
      </c>
      <c r="J59" s="5">
        <v>48.454432581044699</v>
      </c>
      <c r="K59" s="3">
        <v>5.2283936551883299E-2</v>
      </c>
      <c r="L59" s="6">
        <v>6.2343898168000003</v>
      </c>
      <c r="M59" s="6">
        <v>2.9256164102</v>
      </c>
      <c r="N59" s="3">
        <v>14.0742954118793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63.2926610053036</v>
      </c>
      <c r="AA59" s="4">
        <v>0</v>
      </c>
      <c r="AB59" s="8">
        <v>0</v>
      </c>
      <c r="AC59" s="8">
        <v>0</v>
      </c>
      <c r="AD59" s="8">
        <v>0</v>
      </c>
      <c r="AE59" s="8">
        <v>0</v>
      </c>
      <c r="AF59" s="8">
        <v>0</v>
      </c>
    </row>
    <row r="60" spans="1:32" x14ac:dyDescent="0.25">
      <c r="A60" s="1">
        <v>2010</v>
      </c>
      <c r="B60" s="1">
        <v>1</v>
      </c>
      <c r="C60" s="8">
        <v>9390504</v>
      </c>
      <c r="D60" s="8">
        <v>4502130</v>
      </c>
      <c r="E60" s="3">
        <v>2.0614930488457701</v>
      </c>
      <c r="F60" s="5">
        <v>8.0887785490427309</v>
      </c>
      <c r="G60" s="5">
        <v>244.20806310180001</v>
      </c>
      <c r="H60" s="5">
        <v>0</v>
      </c>
      <c r="I60" s="5">
        <v>0</v>
      </c>
      <c r="J60" s="5">
        <v>0</v>
      </c>
      <c r="K60" s="3">
        <v>5.2286199830836898E-2</v>
      </c>
      <c r="L60" s="6">
        <v>6.2343898168000003</v>
      </c>
      <c r="M60" s="6">
        <v>0.13232434915999999</v>
      </c>
      <c r="N60" s="3">
        <v>14.1553716509273</v>
      </c>
      <c r="O60" s="7">
        <v>19.033655869255998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4">
        <v>0</v>
      </c>
      <c r="AB60" s="8">
        <v>109394.3</v>
      </c>
      <c r="AC60" s="8">
        <v>0</v>
      </c>
      <c r="AD60" s="8">
        <v>0</v>
      </c>
      <c r="AE60" s="8">
        <v>0</v>
      </c>
      <c r="AF60" s="8">
        <v>0</v>
      </c>
    </row>
    <row r="61" spans="1:32" x14ac:dyDescent="0.25">
      <c r="A61" s="1">
        <v>2010</v>
      </c>
      <c r="B61" s="1">
        <v>2</v>
      </c>
      <c r="C61" s="8">
        <v>7653971</v>
      </c>
      <c r="D61" s="8">
        <v>4510659</v>
      </c>
      <c r="E61" s="3">
        <v>1.67780315492703</v>
      </c>
      <c r="F61" s="5">
        <v>0</v>
      </c>
      <c r="G61" s="5">
        <v>0</v>
      </c>
      <c r="H61" s="5">
        <v>178.083230931298</v>
      </c>
      <c r="I61" s="5">
        <v>0</v>
      </c>
      <c r="J61" s="5">
        <v>0</v>
      </c>
      <c r="K61" s="3">
        <v>4.7246994874566101E-2</v>
      </c>
      <c r="L61" s="6">
        <v>6.2343898168000003</v>
      </c>
      <c r="M61" s="6">
        <v>0.13232434915999999</v>
      </c>
      <c r="N61" s="3">
        <v>14.248403745603699</v>
      </c>
      <c r="O61" s="7">
        <v>0</v>
      </c>
      <c r="P61" s="7">
        <v>7.1720930852976803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4">
        <v>0</v>
      </c>
      <c r="AB61" s="8">
        <v>85973.099000000002</v>
      </c>
      <c r="AC61" s="8">
        <v>0</v>
      </c>
      <c r="AD61" s="8">
        <v>0</v>
      </c>
      <c r="AE61" s="8">
        <v>0</v>
      </c>
      <c r="AF61" s="8">
        <v>0</v>
      </c>
    </row>
    <row r="62" spans="1:32" x14ac:dyDescent="0.25">
      <c r="A62" s="1">
        <v>2010</v>
      </c>
      <c r="B62" s="1">
        <v>3</v>
      </c>
      <c r="C62" s="8">
        <v>7879751.5</v>
      </c>
      <c r="D62" s="8">
        <v>4516712</v>
      </c>
      <c r="E62" s="3">
        <v>1.7249566173358</v>
      </c>
      <c r="F62" s="5">
        <v>0</v>
      </c>
      <c r="G62" s="5">
        <v>0</v>
      </c>
      <c r="H62" s="5">
        <v>0</v>
      </c>
      <c r="I62" s="5">
        <v>93.977881783469002</v>
      </c>
      <c r="J62" s="5">
        <v>0</v>
      </c>
      <c r="K62" s="3">
        <v>4.6753742185176903E-2</v>
      </c>
      <c r="L62" s="6">
        <v>6.2343898168000003</v>
      </c>
      <c r="M62" s="6">
        <v>0.12247124735999999</v>
      </c>
      <c r="N62" s="3">
        <v>14.329451713782399</v>
      </c>
      <c r="O62" s="7">
        <v>0</v>
      </c>
      <c r="P62" s="7">
        <v>0</v>
      </c>
      <c r="Q62" s="7">
        <v>15.3938955353357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4">
        <v>0</v>
      </c>
      <c r="AB62" s="8">
        <v>88619.247000000003</v>
      </c>
      <c r="AC62" s="8">
        <v>0</v>
      </c>
      <c r="AD62" s="8">
        <v>0</v>
      </c>
      <c r="AE62" s="8">
        <v>0</v>
      </c>
      <c r="AF62" s="8">
        <v>0</v>
      </c>
    </row>
    <row r="63" spans="1:32" x14ac:dyDescent="0.25">
      <c r="A63" s="1">
        <v>2010</v>
      </c>
      <c r="B63" s="1">
        <v>4</v>
      </c>
      <c r="C63" s="8">
        <v>8037871</v>
      </c>
      <c r="D63" s="8">
        <v>4520229</v>
      </c>
      <c r="E63" s="3">
        <v>1.7590282474626799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3">
        <v>6.1409901290991699E-2</v>
      </c>
      <c r="L63" s="6">
        <v>6.2343898168000003</v>
      </c>
      <c r="M63" s="6">
        <v>4.4555475072999999E-2</v>
      </c>
      <c r="N63" s="3">
        <v>14.4019153448038</v>
      </c>
      <c r="O63" s="7">
        <v>0</v>
      </c>
      <c r="P63" s="7">
        <v>0</v>
      </c>
      <c r="Q63" s="7">
        <v>0</v>
      </c>
      <c r="R63" s="7">
        <v>89.075753220245701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4">
        <v>0</v>
      </c>
      <c r="AB63" s="8">
        <v>86660.504000000001</v>
      </c>
      <c r="AC63" s="8">
        <v>0</v>
      </c>
      <c r="AD63" s="8">
        <v>0</v>
      </c>
      <c r="AE63" s="8">
        <v>0</v>
      </c>
      <c r="AF63" s="8">
        <v>0</v>
      </c>
    </row>
    <row r="64" spans="1:32" x14ac:dyDescent="0.25">
      <c r="A64" s="1">
        <v>2010</v>
      </c>
      <c r="B64" s="1">
        <v>5</v>
      </c>
      <c r="C64" s="8">
        <v>10395115</v>
      </c>
      <c r="D64" s="8">
        <v>4521728</v>
      </c>
      <c r="E64" s="3">
        <v>2.2743454654946098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3">
        <v>9.8598184580854301E-2</v>
      </c>
      <c r="L64" s="6">
        <v>6.7480389115000001</v>
      </c>
      <c r="M64" s="6">
        <v>4.4555475072999999E-2</v>
      </c>
      <c r="N64" s="3">
        <v>14.4435171707233</v>
      </c>
      <c r="O64" s="7">
        <v>0</v>
      </c>
      <c r="P64" s="7">
        <v>0</v>
      </c>
      <c r="Q64" s="7">
        <v>0</v>
      </c>
      <c r="R64" s="7">
        <v>0</v>
      </c>
      <c r="S64" s="7">
        <v>255.19546441188399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4">
        <v>0</v>
      </c>
      <c r="AB64" s="8">
        <v>111143.427</v>
      </c>
      <c r="AC64" s="8">
        <v>0</v>
      </c>
      <c r="AD64" s="8">
        <v>0</v>
      </c>
      <c r="AE64" s="8">
        <v>0</v>
      </c>
      <c r="AF64" s="8">
        <v>0</v>
      </c>
    </row>
    <row r="65" spans="1:32" x14ac:dyDescent="0.25">
      <c r="A65" s="1">
        <v>2010</v>
      </c>
      <c r="B65" s="1">
        <v>6</v>
      </c>
      <c r="C65" s="8">
        <v>11409507</v>
      </c>
      <c r="D65" s="8">
        <v>4521918</v>
      </c>
      <c r="E65" s="3">
        <v>2.49766434331627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3">
        <v>0.121755444517695</v>
      </c>
      <c r="L65" s="6">
        <v>6.7480389115000001</v>
      </c>
      <c r="M65" s="6">
        <v>4.4555475072999999E-2</v>
      </c>
      <c r="N65" s="3">
        <v>14.464696399310499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357.76280800516599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4">
        <v>0</v>
      </c>
      <c r="AB65" s="8">
        <v>115273.648</v>
      </c>
      <c r="AC65" s="8">
        <v>0</v>
      </c>
      <c r="AD65" s="8">
        <v>0</v>
      </c>
      <c r="AE65" s="8">
        <v>0</v>
      </c>
      <c r="AF65" s="8">
        <v>0</v>
      </c>
    </row>
    <row r="66" spans="1:32" x14ac:dyDescent="0.25">
      <c r="A66" s="1">
        <v>2010</v>
      </c>
      <c r="B66" s="1">
        <v>7</v>
      </c>
      <c r="C66" s="8">
        <v>11649520</v>
      </c>
      <c r="D66" s="8">
        <v>4522790</v>
      </c>
      <c r="E66" s="3">
        <v>2.5505752287857701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3">
        <v>0.124624099571462</v>
      </c>
      <c r="L66" s="6">
        <v>6.7480389115000001</v>
      </c>
      <c r="M66" s="6">
        <v>4.4555475072999999E-2</v>
      </c>
      <c r="N66" s="3">
        <v>14.4761567886928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367.30223254471503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4">
        <v>0</v>
      </c>
      <c r="AB66" s="8">
        <v>113803.861</v>
      </c>
      <c r="AC66" s="8">
        <v>0</v>
      </c>
      <c r="AD66" s="8">
        <v>0</v>
      </c>
      <c r="AE66" s="8">
        <v>0</v>
      </c>
      <c r="AF66" s="8">
        <v>0</v>
      </c>
    </row>
    <row r="67" spans="1:32" x14ac:dyDescent="0.25">
      <c r="A67" s="1">
        <v>2010</v>
      </c>
      <c r="B67" s="1">
        <v>8</v>
      </c>
      <c r="C67" s="8">
        <v>11521499</v>
      </c>
      <c r="D67" s="8">
        <v>4526766</v>
      </c>
      <c r="E67" s="3">
        <v>2.5202159742739099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3">
        <v>0.123470679853485</v>
      </c>
      <c r="L67" s="6">
        <v>6.7602956121000002</v>
      </c>
      <c r="M67" s="6">
        <v>4.4555475072999999E-2</v>
      </c>
      <c r="N67" s="3">
        <v>14.491144164065201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354.65811283826901</v>
      </c>
      <c r="W67" s="7">
        <v>0</v>
      </c>
      <c r="X67" s="7">
        <v>0</v>
      </c>
      <c r="Y67" s="7">
        <v>0</v>
      </c>
      <c r="Z67" s="7">
        <v>0</v>
      </c>
      <c r="AA67" s="4">
        <v>0</v>
      </c>
      <c r="AB67" s="8">
        <v>113071.015</v>
      </c>
      <c r="AC67" s="8">
        <v>0</v>
      </c>
      <c r="AD67" s="8">
        <v>0</v>
      </c>
      <c r="AE67" s="8">
        <v>0</v>
      </c>
      <c r="AF67" s="8">
        <v>0</v>
      </c>
    </row>
    <row r="68" spans="1:32" x14ac:dyDescent="0.25">
      <c r="A68" s="1">
        <v>2010</v>
      </c>
      <c r="B68" s="1">
        <v>9</v>
      </c>
      <c r="C68" s="8">
        <v>10666454</v>
      </c>
      <c r="D68" s="8">
        <v>4524923</v>
      </c>
      <c r="E68" s="3">
        <v>2.3337124412945802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3">
        <v>0.115508787943125</v>
      </c>
      <c r="L68" s="6">
        <v>6.7620322426000001</v>
      </c>
      <c r="M68" s="6">
        <v>1.2097843442E-2</v>
      </c>
      <c r="N68" s="3">
        <v>14.5170384318331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310.20753392323599</v>
      </c>
      <c r="X68" s="7">
        <v>0</v>
      </c>
      <c r="Y68" s="7">
        <v>0</v>
      </c>
      <c r="Z68" s="7">
        <v>0</v>
      </c>
      <c r="AA68" s="4">
        <v>0</v>
      </c>
      <c r="AB68" s="8">
        <v>106584.899</v>
      </c>
      <c r="AC68" s="8">
        <v>0</v>
      </c>
      <c r="AD68" s="8">
        <v>0</v>
      </c>
      <c r="AE68" s="8">
        <v>0</v>
      </c>
      <c r="AF68" s="8">
        <v>0</v>
      </c>
    </row>
    <row r="69" spans="1:32" x14ac:dyDescent="0.25">
      <c r="A69" s="1">
        <v>2010</v>
      </c>
      <c r="B69" s="1">
        <v>10</v>
      </c>
      <c r="C69" s="8">
        <v>9299921</v>
      </c>
      <c r="D69" s="8">
        <v>4524001</v>
      </c>
      <c r="E69" s="3">
        <v>2.0346312927428598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3">
        <v>8.7764575352737503E-2</v>
      </c>
      <c r="L69" s="6">
        <v>6.7620322426000001</v>
      </c>
      <c r="M69" s="6">
        <v>-1.0142245616E-2</v>
      </c>
      <c r="N69" s="3">
        <v>14.5588378720409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181.64747294989201</v>
      </c>
      <c r="Y69" s="7">
        <v>0</v>
      </c>
      <c r="Z69" s="7">
        <v>0</v>
      </c>
      <c r="AA69" s="4">
        <v>0</v>
      </c>
      <c r="AB69" s="8">
        <v>95246.997000000003</v>
      </c>
      <c r="AC69" s="8">
        <v>0</v>
      </c>
      <c r="AD69" s="8">
        <v>0</v>
      </c>
      <c r="AE69" s="8">
        <v>0</v>
      </c>
      <c r="AF69" s="8">
        <v>0</v>
      </c>
    </row>
    <row r="70" spans="1:32" x14ac:dyDescent="0.25">
      <c r="A70" s="1">
        <v>2010</v>
      </c>
      <c r="B70" s="1">
        <v>11</v>
      </c>
      <c r="C70" s="8">
        <v>7811927</v>
      </c>
      <c r="D70" s="8">
        <v>4525048</v>
      </c>
      <c r="E70" s="3">
        <v>1.7079299724555399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3">
        <v>6.5459319835401805E-2</v>
      </c>
      <c r="L70" s="6">
        <v>6.7620322426000001</v>
      </c>
      <c r="M70" s="6">
        <v>-3.2027706990000002E-2</v>
      </c>
      <c r="N70" s="3">
        <v>14.6218407636996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78.039164038250902</v>
      </c>
      <c r="Z70" s="7">
        <v>0</v>
      </c>
      <c r="AA70" s="4">
        <v>0</v>
      </c>
      <c r="AB70" s="8">
        <v>83461.894</v>
      </c>
      <c r="AC70" s="8">
        <v>0</v>
      </c>
      <c r="AD70" s="8">
        <v>0</v>
      </c>
      <c r="AE70" s="8">
        <v>0</v>
      </c>
      <c r="AF70" s="8">
        <v>0</v>
      </c>
    </row>
    <row r="71" spans="1:32" x14ac:dyDescent="0.25">
      <c r="A71" s="1">
        <v>2010</v>
      </c>
      <c r="B71" s="1">
        <v>12</v>
      </c>
      <c r="C71" s="8">
        <v>8887492</v>
      </c>
      <c r="D71" s="8">
        <v>4527028</v>
      </c>
      <c r="E71" s="3">
        <v>1.9408313471884899</v>
      </c>
      <c r="F71" s="5">
        <v>2.5809404509696598</v>
      </c>
      <c r="G71" s="5">
        <v>0</v>
      </c>
      <c r="H71" s="5">
        <v>0</v>
      </c>
      <c r="I71" s="5">
        <v>0</v>
      </c>
      <c r="J71" s="5">
        <v>259.37015742394902</v>
      </c>
      <c r="K71" s="3">
        <v>4.9002535645961597E-2</v>
      </c>
      <c r="L71" s="6">
        <v>6.7620322426000001</v>
      </c>
      <c r="M71" s="6">
        <v>-3.2027706990000002E-2</v>
      </c>
      <c r="N71" s="3">
        <v>14.685947131363299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3.7391387409890902</v>
      </c>
      <c r="AA71" s="4">
        <v>0</v>
      </c>
      <c r="AB71" s="8">
        <v>101294.148</v>
      </c>
      <c r="AC71" s="8">
        <v>0</v>
      </c>
      <c r="AD71" s="8">
        <v>0</v>
      </c>
      <c r="AE71" s="8">
        <v>0</v>
      </c>
      <c r="AF71" s="8">
        <v>0</v>
      </c>
    </row>
    <row r="72" spans="1:32" x14ac:dyDescent="0.25">
      <c r="A72" s="1">
        <v>2011</v>
      </c>
      <c r="B72" s="1">
        <v>1</v>
      </c>
      <c r="C72" s="8">
        <v>7922768</v>
      </c>
      <c r="D72" s="8">
        <v>4533029</v>
      </c>
      <c r="E72" s="3">
        <v>1.7281652603590201</v>
      </c>
      <c r="F72" s="5">
        <v>0</v>
      </c>
      <c r="G72" s="5">
        <v>112.818940749348</v>
      </c>
      <c r="H72" s="5">
        <v>0</v>
      </c>
      <c r="I72" s="5">
        <v>0</v>
      </c>
      <c r="J72" s="5">
        <v>0</v>
      </c>
      <c r="K72" s="3">
        <v>5.8849127211636501E-2</v>
      </c>
      <c r="L72" s="6">
        <v>6.7620322426000001</v>
      </c>
      <c r="M72" s="6">
        <v>-3.2027706990000002E-2</v>
      </c>
      <c r="N72" s="3">
        <v>14.735132384584</v>
      </c>
      <c r="O72" s="7">
        <v>13.4916787578137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4">
        <v>0</v>
      </c>
      <c r="AB72" s="8">
        <v>88944.758000000002</v>
      </c>
      <c r="AC72" s="8">
        <v>0</v>
      </c>
      <c r="AD72" s="8">
        <v>0</v>
      </c>
      <c r="AE72" s="8">
        <v>0</v>
      </c>
      <c r="AF72" s="8">
        <v>0</v>
      </c>
    </row>
    <row r="73" spans="1:32" x14ac:dyDescent="0.25">
      <c r="A73" s="1">
        <v>2011</v>
      </c>
      <c r="B73" s="1">
        <v>2</v>
      </c>
      <c r="C73" s="8">
        <v>7253717</v>
      </c>
      <c r="D73" s="8">
        <v>4539389</v>
      </c>
      <c r="E73" s="3">
        <v>1.58015033146531</v>
      </c>
      <c r="F73" s="5">
        <v>0</v>
      </c>
      <c r="G73" s="5">
        <v>0</v>
      </c>
      <c r="H73" s="5">
        <v>34.5571260230099</v>
      </c>
      <c r="I73" s="5">
        <v>0</v>
      </c>
      <c r="J73" s="5">
        <v>0</v>
      </c>
      <c r="K73" s="3">
        <v>6.3915890791076096E-2</v>
      </c>
      <c r="L73" s="6">
        <v>6.7620322426000001</v>
      </c>
      <c r="M73" s="6">
        <v>-7.4818240859000004E-2</v>
      </c>
      <c r="N73" s="3">
        <v>14.752159042345401</v>
      </c>
      <c r="O73" s="7">
        <v>0</v>
      </c>
      <c r="P73" s="7">
        <v>42.232191903340002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4">
        <v>0</v>
      </c>
      <c r="AB73" s="8">
        <v>80799.967000000004</v>
      </c>
      <c r="AC73" s="8">
        <v>0</v>
      </c>
      <c r="AD73" s="8">
        <v>0</v>
      </c>
      <c r="AE73" s="8">
        <v>0</v>
      </c>
      <c r="AF73" s="8">
        <v>0</v>
      </c>
    </row>
    <row r="74" spans="1:32" x14ac:dyDescent="0.25">
      <c r="A74" s="1">
        <v>2011</v>
      </c>
      <c r="B74" s="1">
        <v>3</v>
      </c>
      <c r="C74" s="8">
        <v>8196116.5</v>
      </c>
      <c r="D74" s="8">
        <v>4546574</v>
      </c>
      <c r="E74" s="3">
        <v>1.78245069232349</v>
      </c>
      <c r="F74" s="5">
        <v>0</v>
      </c>
      <c r="G74" s="5">
        <v>0</v>
      </c>
      <c r="H74" s="5">
        <v>0</v>
      </c>
      <c r="I74" s="5">
        <v>11.431204681481001</v>
      </c>
      <c r="J74" s="5">
        <v>0</v>
      </c>
      <c r="K74" s="3">
        <v>7.0897046563076299E-2</v>
      </c>
      <c r="L74" s="6">
        <v>6.7620322426000001</v>
      </c>
      <c r="M74" s="6">
        <v>-7.4818240859000004E-2</v>
      </c>
      <c r="N74" s="3">
        <v>14.748323964567801</v>
      </c>
      <c r="O74" s="7">
        <v>0</v>
      </c>
      <c r="P74" s="7">
        <v>0</v>
      </c>
      <c r="Q74" s="7">
        <v>79.005671513658797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4">
        <v>0</v>
      </c>
      <c r="AB74" s="8">
        <v>92072.525999999998</v>
      </c>
      <c r="AC74" s="8">
        <v>0</v>
      </c>
      <c r="AD74" s="8">
        <v>0</v>
      </c>
      <c r="AE74" s="8">
        <v>0</v>
      </c>
      <c r="AF74" s="8">
        <v>0</v>
      </c>
    </row>
    <row r="75" spans="1:32" x14ac:dyDescent="0.25">
      <c r="A75" s="1">
        <v>2011</v>
      </c>
      <c r="B75" s="1">
        <v>4</v>
      </c>
      <c r="C75" s="8">
        <v>9460285</v>
      </c>
      <c r="D75" s="8">
        <v>4550254</v>
      </c>
      <c r="E75" s="3">
        <v>2.05601628898079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3">
        <v>9.7100588727785805E-2</v>
      </c>
      <c r="L75" s="6">
        <v>6.7620322426000001</v>
      </c>
      <c r="M75" s="6">
        <v>-0.11820034198</v>
      </c>
      <c r="N75" s="3">
        <v>14.7405140526401</v>
      </c>
      <c r="O75" s="7">
        <v>0</v>
      </c>
      <c r="P75" s="7">
        <v>0</v>
      </c>
      <c r="Q75" s="7">
        <v>0</v>
      </c>
      <c r="R75" s="7">
        <v>190.37241736511999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4">
        <v>0</v>
      </c>
      <c r="AB75" s="8">
        <v>104888.65700000001</v>
      </c>
      <c r="AC75" s="8">
        <v>0</v>
      </c>
      <c r="AD75" s="8">
        <v>0</v>
      </c>
      <c r="AE75" s="8">
        <v>0</v>
      </c>
      <c r="AF75" s="8">
        <v>0</v>
      </c>
    </row>
    <row r="76" spans="1:32" x14ac:dyDescent="0.25">
      <c r="A76" s="1">
        <v>2011</v>
      </c>
      <c r="B76" s="1">
        <v>5</v>
      </c>
      <c r="C76" s="8">
        <v>10098308</v>
      </c>
      <c r="D76" s="8">
        <v>4549811</v>
      </c>
      <c r="E76" s="3">
        <v>2.1959667537838401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3">
        <v>0.108310919303733</v>
      </c>
      <c r="L76" s="6">
        <v>6.7620322426000001</v>
      </c>
      <c r="M76" s="6">
        <v>-0.11820034198</v>
      </c>
      <c r="N76" s="3">
        <v>14.737149933338401</v>
      </c>
      <c r="O76" s="7">
        <v>0</v>
      </c>
      <c r="P76" s="7">
        <v>0</v>
      </c>
      <c r="Q76" s="7">
        <v>0</v>
      </c>
      <c r="R76" s="7">
        <v>0</v>
      </c>
      <c r="S76" s="7">
        <v>242.30649337743401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4">
        <v>0</v>
      </c>
      <c r="AB76" s="8">
        <v>107074.308</v>
      </c>
      <c r="AC76" s="8">
        <v>0</v>
      </c>
      <c r="AD76" s="8">
        <v>0</v>
      </c>
      <c r="AE76" s="8">
        <v>0</v>
      </c>
      <c r="AF76" s="8">
        <v>0</v>
      </c>
    </row>
    <row r="77" spans="1:32" x14ac:dyDescent="0.25">
      <c r="A77" s="1">
        <v>2011</v>
      </c>
      <c r="B77" s="1">
        <v>6</v>
      </c>
      <c r="C77" s="8">
        <v>10539641</v>
      </c>
      <c r="D77" s="8">
        <v>4549338</v>
      </c>
      <c r="E77" s="3">
        <v>2.2892029732979999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3">
        <v>0.123420263939247</v>
      </c>
      <c r="L77" s="6">
        <v>6.7620322426000001</v>
      </c>
      <c r="M77" s="6">
        <v>-0.13857661739999999</v>
      </c>
      <c r="N77" s="3">
        <v>14.7432315780434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304.55790465228398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4">
        <v>0</v>
      </c>
      <c r="AB77" s="8">
        <v>124091.48508128023</v>
      </c>
      <c r="AC77" s="8">
        <v>0</v>
      </c>
      <c r="AD77" s="8">
        <v>0</v>
      </c>
      <c r="AE77" s="8">
        <v>0</v>
      </c>
      <c r="AF77" s="8">
        <v>0</v>
      </c>
    </row>
    <row r="78" spans="1:32" x14ac:dyDescent="0.25">
      <c r="A78" s="1">
        <v>2011</v>
      </c>
      <c r="B78" s="1">
        <v>7</v>
      </c>
      <c r="C78" s="8">
        <v>11211614</v>
      </c>
      <c r="D78" s="8">
        <v>4549687</v>
      </c>
      <c r="E78" s="3">
        <v>2.43537320449646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3">
        <v>0.13772948745629299</v>
      </c>
      <c r="L78" s="6">
        <v>6.7620322426000001</v>
      </c>
      <c r="M78" s="6">
        <v>-0.13857661739999999</v>
      </c>
      <c r="N78" s="3">
        <v>14.7544859884497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355.81307292026901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4">
        <v>0</v>
      </c>
      <c r="AB78" s="8">
        <v>132076.76780490641</v>
      </c>
      <c r="AC78" s="8">
        <v>0</v>
      </c>
      <c r="AD78" s="8">
        <v>0</v>
      </c>
      <c r="AE78" s="8">
        <v>0</v>
      </c>
      <c r="AF78" s="8">
        <v>0</v>
      </c>
    </row>
    <row r="79" spans="1:32" x14ac:dyDescent="0.25">
      <c r="A79" s="1">
        <v>2011</v>
      </c>
      <c r="B79" s="1">
        <v>8</v>
      </c>
      <c r="C79" s="8">
        <v>11325605</v>
      </c>
      <c r="D79" s="8">
        <v>4550328</v>
      </c>
      <c r="E79" s="3">
        <v>2.4598611288046999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3">
        <v>0.13639390446508301</v>
      </c>
      <c r="L79" s="6">
        <v>6.7680224900999999</v>
      </c>
      <c r="M79" s="6">
        <v>-0.13857661739999999</v>
      </c>
      <c r="N79" s="3">
        <v>14.768071843504501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342.38255905343999</v>
      </c>
      <c r="W79" s="7">
        <v>0</v>
      </c>
      <c r="X79" s="7">
        <v>0</v>
      </c>
      <c r="Y79" s="7">
        <v>0</v>
      </c>
      <c r="Z79" s="7">
        <v>0</v>
      </c>
      <c r="AA79" s="4">
        <v>0</v>
      </c>
      <c r="AB79" s="8">
        <v>129946.5297906349</v>
      </c>
      <c r="AC79" s="8">
        <v>0</v>
      </c>
      <c r="AD79" s="8">
        <v>0</v>
      </c>
      <c r="AE79" s="8">
        <v>0</v>
      </c>
      <c r="AF79" s="8">
        <v>0</v>
      </c>
    </row>
    <row r="80" spans="1:32" x14ac:dyDescent="0.25">
      <c r="A80" s="1">
        <v>2011</v>
      </c>
      <c r="B80" s="1">
        <v>9</v>
      </c>
      <c r="C80" s="8">
        <v>10530592</v>
      </c>
      <c r="D80" s="8">
        <v>4545995</v>
      </c>
      <c r="E80" s="3">
        <v>2.2893920904478202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3">
        <v>0.12781942283005099</v>
      </c>
      <c r="L80" s="6">
        <v>6.7680224900999999</v>
      </c>
      <c r="M80" s="6">
        <v>-0.17817981384000001</v>
      </c>
      <c r="N80" s="3">
        <v>14.774893342403599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298.65346555739399</v>
      </c>
      <c r="X80" s="7">
        <v>0</v>
      </c>
      <c r="Y80" s="7">
        <v>0</v>
      </c>
      <c r="Z80" s="7">
        <v>0</v>
      </c>
      <c r="AA80" s="4">
        <v>0</v>
      </c>
      <c r="AB80" s="8">
        <v>123581.68365490905</v>
      </c>
      <c r="AC80" s="8">
        <v>0</v>
      </c>
      <c r="AD80" s="8">
        <v>0</v>
      </c>
      <c r="AE80" s="8">
        <v>0</v>
      </c>
      <c r="AF80" s="8">
        <v>0</v>
      </c>
    </row>
    <row r="81" spans="1:32" x14ac:dyDescent="0.25">
      <c r="A81" s="1">
        <v>2011</v>
      </c>
      <c r="B81" s="1">
        <v>10</v>
      </c>
      <c r="C81" s="8">
        <v>9050810</v>
      </c>
      <c r="D81" s="8">
        <v>4546841</v>
      </c>
      <c r="E81" s="3">
        <v>1.96600343190719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3">
        <v>9.4617333290420699E-2</v>
      </c>
      <c r="L81" s="6">
        <v>6.7680224900999999</v>
      </c>
      <c r="M81" s="6">
        <v>-0.17817981384000001</v>
      </c>
      <c r="N81" s="3">
        <v>14.765785683246399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161.51919520840701</v>
      </c>
      <c r="Y81" s="7">
        <v>0</v>
      </c>
      <c r="Z81" s="7">
        <v>0</v>
      </c>
      <c r="AA81" s="4">
        <v>0</v>
      </c>
      <c r="AB81" s="8">
        <v>109487.0295978717</v>
      </c>
      <c r="AC81" s="8">
        <v>0</v>
      </c>
      <c r="AD81" s="8">
        <v>0</v>
      </c>
      <c r="AE81" s="8">
        <v>0</v>
      </c>
      <c r="AF81" s="8">
        <v>0</v>
      </c>
    </row>
    <row r="82" spans="1:32" x14ac:dyDescent="0.25">
      <c r="A82" s="1">
        <v>2011</v>
      </c>
      <c r="B82" s="1">
        <v>11</v>
      </c>
      <c r="C82" s="8">
        <v>8021393</v>
      </c>
      <c r="D82" s="8">
        <v>4549257</v>
      </c>
      <c r="E82" s="3">
        <v>1.7409856309706899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3">
        <v>7.5958931968944807E-2</v>
      </c>
      <c r="L82" s="6">
        <v>6.7680224900999999</v>
      </c>
      <c r="M82" s="6">
        <v>-0.18482086576000001</v>
      </c>
      <c r="N82" s="3">
        <v>14.7374582838658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81.388173550047895</v>
      </c>
      <c r="Z82" s="7">
        <v>0</v>
      </c>
      <c r="AA82" s="4">
        <v>0</v>
      </c>
      <c r="AB82" s="8">
        <v>102955.70435425693</v>
      </c>
      <c r="AC82" s="8">
        <v>0</v>
      </c>
      <c r="AD82" s="8">
        <v>0</v>
      </c>
      <c r="AE82" s="8">
        <v>0</v>
      </c>
      <c r="AF82" s="8">
        <v>0</v>
      </c>
    </row>
    <row r="83" spans="1:32" x14ac:dyDescent="0.25">
      <c r="A83" s="1">
        <v>2011</v>
      </c>
      <c r="B83" s="1">
        <v>12</v>
      </c>
      <c r="C83" s="8">
        <v>7931422</v>
      </c>
      <c r="D83" s="8">
        <v>4554107</v>
      </c>
      <c r="E83" s="3">
        <v>1.7189956679882099</v>
      </c>
      <c r="F83" s="5">
        <v>0</v>
      </c>
      <c r="G83" s="5">
        <v>0</v>
      </c>
      <c r="H83" s="5">
        <v>0</v>
      </c>
      <c r="I83" s="5">
        <v>0</v>
      </c>
      <c r="J83" s="5">
        <v>17.248774217548</v>
      </c>
      <c r="K83" s="3">
        <v>6.8415300934629303E-2</v>
      </c>
      <c r="L83" s="6">
        <v>6.7680224900999999</v>
      </c>
      <c r="M83" s="6">
        <v>-0.22012006676000001</v>
      </c>
      <c r="N83" s="3">
        <v>14.7096041149555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47.9216318132518</v>
      </c>
      <c r="AA83" s="4">
        <v>0</v>
      </c>
      <c r="AB83" s="8">
        <v>106628.49006671077</v>
      </c>
      <c r="AC83" s="8">
        <v>0</v>
      </c>
      <c r="AD83" s="8">
        <v>0</v>
      </c>
      <c r="AE83" s="8">
        <v>0</v>
      </c>
      <c r="AF83" s="8">
        <v>0</v>
      </c>
    </row>
    <row r="84" spans="1:32" x14ac:dyDescent="0.25">
      <c r="A84" s="1">
        <v>2012</v>
      </c>
      <c r="B84" s="1">
        <v>1</v>
      </c>
      <c r="C84" s="8">
        <v>7979304</v>
      </c>
      <c r="D84" s="8">
        <v>4560015</v>
      </c>
      <c r="E84" s="3">
        <v>1.72589273259439</v>
      </c>
      <c r="F84" s="5">
        <v>0</v>
      </c>
      <c r="G84" s="5">
        <v>76.795324576910104</v>
      </c>
      <c r="H84" s="5">
        <v>0</v>
      </c>
      <c r="I84" s="5">
        <v>0</v>
      </c>
      <c r="J84" s="5">
        <v>0</v>
      </c>
      <c r="K84" s="3">
        <v>7.1430698199276194E-2</v>
      </c>
      <c r="L84" s="6">
        <v>6.7680224900999999</v>
      </c>
      <c r="M84" s="6">
        <v>-0.35546222953000001</v>
      </c>
      <c r="N84" s="3">
        <v>14.7061951122244</v>
      </c>
      <c r="O84" s="7">
        <v>27.1113494821915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4">
        <v>0</v>
      </c>
      <c r="AB84" s="8">
        <v>112196.6101995949</v>
      </c>
      <c r="AC84" s="8">
        <v>0</v>
      </c>
      <c r="AD84" s="8">
        <v>0</v>
      </c>
      <c r="AE84" s="8">
        <v>0</v>
      </c>
      <c r="AF84" s="8">
        <v>0</v>
      </c>
    </row>
    <row r="85" spans="1:32" x14ac:dyDescent="0.25">
      <c r="A85" s="1">
        <v>2012</v>
      </c>
      <c r="B85" s="1">
        <v>2</v>
      </c>
      <c r="C85" s="8">
        <v>7702146</v>
      </c>
      <c r="D85" s="8">
        <v>4565707</v>
      </c>
      <c r="E85" s="3">
        <v>1.6638031935104101</v>
      </c>
      <c r="F85" s="5">
        <v>0</v>
      </c>
      <c r="G85" s="5">
        <v>0</v>
      </c>
      <c r="H85" s="5">
        <v>25.574091849515401</v>
      </c>
      <c r="I85" s="5">
        <v>0</v>
      </c>
      <c r="J85" s="5">
        <v>0</v>
      </c>
      <c r="K85" s="3">
        <v>7.6362507462061205E-2</v>
      </c>
      <c r="L85" s="6">
        <v>6.7680224900999999</v>
      </c>
      <c r="M85" s="6">
        <v>-0.35546222953000001</v>
      </c>
      <c r="N85" s="3">
        <v>14.7426569803908</v>
      </c>
      <c r="O85" s="7">
        <v>0</v>
      </c>
      <c r="P85" s="7">
        <v>50.063863942660497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4">
        <v>1</v>
      </c>
      <c r="AB85" s="8">
        <v>106869.92357506609</v>
      </c>
      <c r="AC85" s="8">
        <v>0</v>
      </c>
      <c r="AD85" s="8">
        <v>0</v>
      </c>
      <c r="AE85" s="8">
        <v>0</v>
      </c>
      <c r="AF85" s="8">
        <v>0</v>
      </c>
    </row>
    <row r="86" spans="1:32" x14ac:dyDescent="0.25">
      <c r="A86" s="1">
        <v>2012</v>
      </c>
      <c r="B86" s="1">
        <v>3</v>
      </c>
      <c r="C86" s="8">
        <v>8639929</v>
      </c>
      <c r="D86" s="8">
        <v>4573930</v>
      </c>
      <c r="E86" s="3">
        <v>1.8630354426058899</v>
      </c>
      <c r="F86" s="5">
        <v>0</v>
      </c>
      <c r="G86" s="5">
        <v>0</v>
      </c>
      <c r="H86" s="5">
        <v>0</v>
      </c>
      <c r="I86" s="5">
        <v>3.0671707478003301</v>
      </c>
      <c r="J86" s="5">
        <v>0</v>
      </c>
      <c r="K86" s="3">
        <v>8.6384547910836204E-2</v>
      </c>
      <c r="L86" s="6">
        <v>6.7680224900999999</v>
      </c>
      <c r="M86" s="6">
        <v>-0.36723750824000001</v>
      </c>
      <c r="N86" s="3">
        <v>14.7855479191202</v>
      </c>
      <c r="O86" s="7">
        <v>0</v>
      </c>
      <c r="P86" s="7">
        <v>0</v>
      </c>
      <c r="Q86" s="7">
        <v>89.238204374581301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4">
        <v>0</v>
      </c>
      <c r="AB86" s="8">
        <v>123900.72326467442</v>
      </c>
      <c r="AC86" s="8">
        <v>0</v>
      </c>
      <c r="AD86" s="8">
        <v>0</v>
      </c>
      <c r="AE86" s="8">
        <v>0</v>
      </c>
      <c r="AF86" s="8">
        <v>0</v>
      </c>
    </row>
    <row r="87" spans="1:32" x14ac:dyDescent="0.25">
      <c r="A87" s="1">
        <v>2012</v>
      </c>
      <c r="B87" s="1">
        <v>4</v>
      </c>
      <c r="C87" s="8">
        <v>8509236</v>
      </c>
      <c r="D87" s="8">
        <v>4577038</v>
      </c>
      <c r="E87" s="3">
        <v>1.83431543931181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3">
        <v>8.8478026546144506E-2</v>
      </c>
      <c r="L87" s="6">
        <v>6.7680224900999999</v>
      </c>
      <c r="M87" s="6">
        <v>-0.40341158526999998</v>
      </c>
      <c r="N87" s="3">
        <v>14.8027638601086</v>
      </c>
      <c r="O87" s="7">
        <v>0</v>
      </c>
      <c r="P87" s="7">
        <v>0</v>
      </c>
      <c r="Q87" s="7">
        <v>0</v>
      </c>
      <c r="R87" s="7">
        <v>106.453177474748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4">
        <v>0</v>
      </c>
      <c r="AB87" s="8">
        <v>111565.58231756344</v>
      </c>
      <c r="AC87" s="8">
        <v>0</v>
      </c>
      <c r="AD87" s="8">
        <v>0</v>
      </c>
      <c r="AE87" s="8">
        <v>0</v>
      </c>
      <c r="AF87" s="8">
        <v>0</v>
      </c>
    </row>
    <row r="88" spans="1:32" x14ac:dyDescent="0.25">
      <c r="A88" s="1">
        <v>2012</v>
      </c>
      <c r="B88" s="1">
        <v>5</v>
      </c>
      <c r="C88" s="8">
        <v>9894790</v>
      </c>
      <c r="D88" s="8">
        <v>4576751</v>
      </c>
      <c r="E88" s="3">
        <v>2.13223339342434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3">
        <v>0.117813871423154</v>
      </c>
      <c r="L88" s="6">
        <v>6.7680224900999999</v>
      </c>
      <c r="M88" s="6">
        <v>-0.40341158526999998</v>
      </c>
      <c r="N88" s="3">
        <v>14.769958032028701</v>
      </c>
      <c r="O88" s="7">
        <v>0</v>
      </c>
      <c r="P88" s="7">
        <v>0</v>
      </c>
      <c r="Q88" s="7">
        <v>0</v>
      </c>
      <c r="R88" s="7">
        <v>0</v>
      </c>
      <c r="S88" s="7">
        <v>202.05259632338499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4">
        <v>0</v>
      </c>
      <c r="AB88" s="8">
        <v>134973.93150385938</v>
      </c>
      <c r="AC88" s="8">
        <v>0</v>
      </c>
      <c r="AD88" s="8">
        <v>0</v>
      </c>
      <c r="AE88" s="8">
        <v>0</v>
      </c>
      <c r="AF88" s="8">
        <v>0</v>
      </c>
    </row>
    <row r="89" spans="1:32" x14ac:dyDescent="0.25">
      <c r="A89" s="1">
        <v>2012</v>
      </c>
      <c r="B89" s="1">
        <v>6</v>
      </c>
      <c r="C89" s="8">
        <v>10242699</v>
      </c>
      <c r="D89" s="8">
        <v>4575347</v>
      </c>
      <c r="E89" s="3">
        <v>2.2098659750041998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3">
        <v>0.14131668828706501</v>
      </c>
      <c r="L89" s="6">
        <v>6.7680224900999999</v>
      </c>
      <c r="M89" s="6">
        <v>-0.40341158526999998</v>
      </c>
      <c r="N89" s="3">
        <v>14.749579886165201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276.45568441315498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4">
        <v>0</v>
      </c>
      <c r="AB89" s="8">
        <v>129527.35544624898</v>
      </c>
      <c r="AC89" s="8">
        <v>0</v>
      </c>
      <c r="AD89" s="8">
        <v>0</v>
      </c>
      <c r="AE89" s="8">
        <v>0</v>
      </c>
      <c r="AF89" s="8">
        <v>0</v>
      </c>
    </row>
    <row r="90" spans="1:32" x14ac:dyDescent="0.25">
      <c r="A90" s="1">
        <v>2012</v>
      </c>
      <c r="B90" s="1">
        <v>7</v>
      </c>
      <c r="C90" s="8">
        <v>11225750</v>
      </c>
      <c r="D90" s="8">
        <v>4577123</v>
      </c>
      <c r="E90" s="3">
        <v>2.4215341014637701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3">
        <v>0.157330814294698</v>
      </c>
      <c r="L90" s="6">
        <v>6.7680224900999999</v>
      </c>
      <c r="M90" s="6">
        <v>-0.40420213291000001</v>
      </c>
      <c r="N90" s="3">
        <v>14.8228547805584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321.707977339423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4">
        <v>0</v>
      </c>
      <c r="AB90" s="8">
        <v>137873.58750329135</v>
      </c>
      <c r="AC90" s="8">
        <v>0</v>
      </c>
      <c r="AD90" s="8">
        <v>0</v>
      </c>
      <c r="AE90" s="8">
        <v>0</v>
      </c>
      <c r="AF90" s="8">
        <v>0</v>
      </c>
    </row>
    <row r="91" spans="1:32" x14ac:dyDescent="0.25">
      <c r="A91" s="1">
        <v>2012</v>
      </c>
      <c r="B91" s="1">
        <v>8</v>
      </c>
      <c r="C91" s="8">
        <v>11202980</v>
      </c>
      <c r="D91" s="8">
        <v>4579585</v>
      </c>
      <c r="E91" s="3">
        <v>2.4169230515907101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3">
        <v>0.15998407805364701</v>
      </c>
      <c r="L91" s="6">
        <v>6.7762052991999999</v>
      </c>
      <c r="M91" s="6">
        <v>-0.40420213291000001</v>
      </c>
      <c r="N91" s="3">
        <v>15.039867895040301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322.40717165394602</v>
      </c>
      <c r="W91" s="7">
        <v>0</v>
      </c>
      <c r="X91" s="7">
        <v>0</v>
      </c>
      <c r="Y91" s="7">
        <v>0</v>
      </c>
      <c r="Z91" s="7">
        <v>0</v>
      </c>
      <c r="AA91" s="4">
        <v>0</v>
      </c>
      <c r="AB91" s="8">
        <v>143343.68106308873</v>
      </c>
      <c r="AC91" s="8">
        <v>0</v>
      </c>
      <c r="AD91" s="8">
        <v>0</v>
      </c>
      <c r="AE91" s="8">
        <v>0</v>
      </c>
      <c r="AF91" s="8">
        <v>0</v>
      </c>
    </row>
    <row r="92" spans="1:32" x14ac:dyDescent="0.25">
      <c r="A92" s="1">
        <v>2012</v>
      </c>
      <c r="B92" s="1">
        <v>9</v>
      </c>
      <c r="C92" s="8">
        <v>10233593</v>
      </c>
      <c r="D92" s="8">
        <v>4578976</v>
      </c>
      <c r="E92" s="3">
        <v>2.2065136969702999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3">
        <v>0.14710121739694401</v>
      </c>
      <c r="L92" s="6">
        <v>6.7762052991999999</v>
      </c>
      <c r="M92" s="6">
        <v>-0.42410539867000002</v>
      </c>
      <c r="N92" s="3">
        <v>15.2857598811812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274.50677348457702</v>
      </c>
      <c r="X92" s="7">
        <v>0</v>
      </c>
      <c r="Y92" s="7">
        <v>0</v>
      </c>
      <c r="Z92" s="7">
        <v>0</v>
      </c>
      <c r="AA92" s="4">
        <v>0</v>
      </c>
      <c r="AB92" s="8">
        <v>129453.85380119031</v>
      </c>
      <c r="AC92" s="8">
        <v>0</v>
      </c>
      <c r="AD92" s="8">
        <v>0</v>
      </c>
      <c r="AE92" s="8">
        <v>0</v>
      </c>
      <c r="AF92" s="8">
        <v>0</v>
      </c>
    </row>
    <row r="93" spans="1:32" x14ac:dyDescent="0.25">
      <c r="A93" s="1">
        <v>2012</v>
      </c>
      <c r="B93" s="1">
        <v>10</v>
      </c>
      <c r="C93" s="8">
        <v>9654295</v>
      </c>
      <c r="D93" s="8">
        <v>4580752</v>
      </c>
      <c r="E93" s="3">
        <v>2.0806487362267601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3">
        <v>0.12512632833172199</v>
      </c>
      <c r="L93" s="6">
        <v>6.7762052991999999</v>
      </c>
      <c r="M93" s="6">
        <v>-0.45912801514000001</v>
      </c>
      <c r="N93" s="3">
        <v>15.4045854118103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198.718265293027</v>
      </c>
      <c r="Y93" s="7">
        <v>0</v>
      </c>
      <c r="Z93" s="7">
        <v>0</v>
      </c>
      <c r="AA93" s="4">
        <v>0</v>
      </c>
      <c r="AB93" s="8">
        <v>122882.55715578928</v>
      </c>
      <c r="AC93" s="8">
        <v>0</v>
      </c>
      <c r="AD93" s="8">
        <v>0</v>
      </c>
      <c r="AE93" s="8">
        <v>0</v>
      </c>
      <c r="AF93" s="8">
        <v>0</v>
      </c>
    </row>
    <row r="94" spans="1:32" x14ac:dyDescent="0.25">
      <c r="A94" s="1">
        <v>2012</v>
      </c>
      <c r="B94" s="1">
        <v>11</v>
      </c>
      <c r="C94" s="8">
        <v>7423333</v>
      </c>
      <c r="D94" s="8">
        <v>4584041</v>
      </c>
      <c r="E94" s="3">
        <v>1.5978537560481501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3">
        <v>7.4300961938075699E-2</v>
      </c>
      <c r="L94" s="6">
        <v>6.7762052991999999</v>
      </c>
      <c r="M94" s="6">
        <v>-0.45912801514000001</v>
      </c>
      <c r="N94" s="3">
        <v>15.305782781431001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39.051797399729999</v>
      </c>
      <c r="Z94" s="7">
        <v>0</v>
      </c>
      <c r="AA94" s="4">
        <v>0</v>
      </c>
      <c r="AB94" s="8">
        <v>103283.5153545061</v>
      </c>
      <c r="AC94" s="8">
        <v>0</v>
      </c>
      <c r="AD94" s="8">
        <v>0</v>
      </c>
      <c r="AE94" s="8">
        <v>0</v>
      </c>
      <c r="AF94" s="8">
        <v>0</v>
      </c>
    </row>
    <row r="95" spans="1:32" x14ac:dyDescent="0.25">
      <c r="A95" s="1">
        <v>2012</v>
      </c>
      <c r="B95" s="1">
        <v>12</v>
      </c>
      <c r="C95" s="8">
        <v>8157450</v>
      </c>
      <c r="D95" s="8">
        <v>4588119</v>
      </c>
      <c r="E95" s="3">
        <v>1.7543997709210499</v>
      </c>
      <c r="F95" s="5">
        <v>0</v>
      </c>
      <c r="G95" s="5">
        <v>0</v>
      </c>
      <c r="H95" s="5">
        <v>0</v>
      </c>
      <c r="I95" s="5">
        <v>0</v>
      </c>
      <c r="J95" s="5">
        <v>39.314659569597801</v>
      </c>
      <c r="K95" s="3">
        <v>8.01569256545486E-2</v>
      </c>
      <c r="L95" s="6">
        <v>6.7762052991999999</v>
      </c>
      <c r="M95" s="6">
        <v>-0.48161094687</v>
      </c>
      <c r="N95" s="3">
        <v>15.096871769178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52.002480932841202</v>
      </c>
      <c r="AA95" s="4">
        <v>0</v>
      </c>
      <c r="AB95" s="8">
        <v>108775.68111898526</v>
      </c>
      <c r="AC95" s="8">
        <v>0</v>
      </c>
      <c r="AD95" s="8">
        <v>0</v>
      </c>
      <c r="AE95" s="8">
        <v>0</v>
      </c>
      <c r="AF95" s="8">
        <v>0</v>
      </c>
    </row>
    <row r="96" spans="1:32" x14ac:dyDescent="0.25">
      <c r="A96" s="1">
        <v>2013</v>
      </c>
      <c r="B96" s="1">
        <v>1</v>
      </c>
      <c r="C96" s="8">
        <v>8088864</v>
      </c>
      <c r="D96" s="8">
        <v>4594969</v>
      </c>
      <c r="E96" s="3">
        <v>1.73606898954591</v>
      </c>
      <c r="F96" s="5">
        <v>0</v>
      </c>
      <c r="G96" s="5">
        <v>10.055880424655699</v>
      </c>
      <c r="H96" s="5">
        <v>0</v>
      </c>
      <c r="I96" s="5">
        <v>0</v>
      </c>
      <c r="J96" s="5">
        <v>0</v>
      </c>
      <c r="K96" s="3">
        <v>9.3972124291771306E-2</v>
      </c>
      <c r="L96" s="6">
        <v>6.7762052991999999</v>
      </c>
      <c r="M96" s="6">
        <v>-0.54056132563000003</v>
      </c>
      <c r="N96" s="3">
        <v>14.9220277082255</v>
      </c>
      <c r="O96" s="7">
        <v>50.538702541757502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4">
        <v>0</v>
      </c>
      <c r="AB96" s="8">
        <v>118191.50155335554</v>
      </c>
      <c r="AC96" s="8">
        <v>0</v>
      </c>
      <c r="AD96" s="8">
        <v>0</v>
      </c>
      <c r="AE96" s="8">
        <v>0</v>
      </c>
      <c r="AF96" s="8">
        <v>0</v>
      </c>
    </row>
    <row r="97" spans="1:32" x14ac:dyDescent="0.25">
      <c r="A97" s="1">
        <v>2013</v>
      </c>
      <c r="B97" s="1">
        <v>2</v>
      </c>
      <c r="C97" s="8">
        <v>7467802</v>
      </c>
      <c r="D97" s="8">
        <v>4599265</v>
      </c>
      <c r="E97" s="3">
        <v>1.60069733778497</v>
      </c>
      <c r="F97" s="5">
        <v>0</v>
      </c>
      <c r="G97" s="5">
        <v>0</v>
      </c>
      <c r="H97" s="5">
        <v>45.623667191658697</v>
      </c>
      <c r="I97" s="5">
        <v>0</v>
      </c>
      <c r="J97" s="5">
        <v>0</v>
      </c>
      <c r="K97" s="3">
        <v>8.8367672187671997E-2</v>
      </c>
      <c r="L97" s="6">
        <v>6.7762052991999999</v>
      </c>
      <c r="M97" s="6">
        <v>-0.54056132563000003</v>
      </c>
      <c r="N97" s="3">
        <v>14.9066262721041</v>
      </c>
      <c r="O97" s="7">
        <v>0</v>
      </c>
      <c r="P97" s="7">
        <v>44.995401174839202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4">
        <v>0</v>
      </c>
      <c r="AB97" s="8">
        <v>106370.13991474955</v>
      </c>
      <c r="AC97" s="8">
        <v>0</v>
      </c>
      <c r="AD97" s="8">
        <v>0</v>
      </c>
      <c r="AE97" s="8">
        <v>0</v>
      </c>
      <c r="AF97" s="8">
        <v>0</v>
      </c>
    </row>
    <row r="98" spans="1:32" x14ac:dyDescent="0.25">
      <c r="A98" s="1">
        <v>2013</v>
      </c>
      <c r="B98" s="1">
        <v>3</v>
      </c>
      <c r="C98" s="8">
        <v>7936038</v>
      </c>
      <c r="D98" s="8">
        <v>4605771</v>
      </c>
      <c r="E98" s="3">
        <v>1.6978338572285601</v>
      </c>
      <c r="F98" s="5">
        <v>0</v>
      </c>
      <c r="G98" s="5">
        <v>0</v>
      </c>
      <c r="H98" s="5">
        <v>0</v>
      </c>
      <c r="I98" s="5">
        <v>93.609122048425704</v>
      </c>
      <c r="J98" s="5">
        <v>0</v>
      </c>
      <c r="K98" s="3">
        <v>7.8507261418877303E-2</v>
      </c>
      <c r="L98" s="6">
        <v>6.7847613846000003</v>
      </c>
      <c r="M98" s="6">
        <v>-0.54056132563000003</v>
      </c>
      <c r="N98" s="3">
        <v>14.988966631415201</v>
      </c>
      <c r="O98" s="7">
        <v>0</v>
      </c>
      <c r="P98" s="7">
        <v>0</v>
      </c>
      <c r="Q98" s="7">
        <v>28.5589391546008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4">
        <v>0</v>
      </c>
      <c r="AB98" s="8">
        <v>108932.87461539175</v>
      </c>
      <c r="AC98" s="8">
        <v>0</v>
      </c>
      <c r="AD98" s="8">
        <v>0</v>
      </c>
      <c r="AE98" s="8">
        <v>0</v>
      </c>
      <c r="AF98" s="8">
        <v>0</v>
      </c>
    </row>
    <row r="99" spans="1:32" x14ac:dyDescent="0.25">
      <c r="A99" s="1">
        <v>2013</v>
      </c>
      <c r="B99" s="1">
        <v>4</v>
      </c>
      <c r="C99" s="8">
        <v>8967220</v>
      </c>
      <c r="D99" s="8">
        <v>4609509</v>
      </c>
      <c r="E99" s="3">
        <v>1.9187466683633101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3">
        <v>0.11469566590936101</v>
      </c>
      <c r="L99" s="6">
        <v>6.7847613846000003</v>
      </c>
      <c r="M99" s="6">
        <v>-0.60570926172999995</v>
      </c>
      <c r="N99" s="3">
        <v>15.1048764394396</v>
      </c>
      <c r="O99" s="7">
        <v>0</v>
      </c>
      <c r="P99" s="7">
        <v>0</v>
      </c>
      <c r="Q99" s="7">
        <v>0</v>
      </c>
      <c r="R99" s="7">
        <v>135.359896196276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4">
        <v>0</v>
      </c>
      <c r="AB99" s="8">
        <v>125552.9798176945</v>
      </c>
      <c r="AC99" s="8">
        <v>0</v>
      </c>
      <c r="AD99" s="8">
        <v>0</v>
      </c>
      <c r="AE99" s="8">
        <v>0</v>
      </c>
      <c r="AF99" s="8">
        <v>0</v>
      </c>
    </row>
    <row r="100" spans="1:32" x14ac:dyDescent="0.25">
      <c r="A100" s="1">
        <v>2013</v>
      </c>
      <c r="B100" s="1">
        <v>5</v>
      </c>
      <c r="C100" s="8">
        <v>9493988</v>
      </c>
      <c r="D100" s="8">
        <v>4611553</v>
      </c>
      <c r="E100" s="3">
        <v>2.0308396483833602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3">
        <v>0.122112770505606</v>
      </c>
      <c r="L100" s="6">
        <v>6.7905636058000001</v>
      </c>
      <c r="M100" s="6">
        <v>-0.63301009313000001</v>
      </c>
      <c r="N100" s="3">
        <v>15.169694611955901</v>
      </c>
      <c r="O100" s="7">
        <v>0</v>
      </c>
      <c r="P100" s="7">
        <v>0</v>
      </c>
      <c r="Q100" s="7">
        <v>0</v>
      </c>
      <c r="R100" s="7">
        <v>0</v>
      </c>
      <c r="S100" s="7">
        <v>163.92411756805501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4">
        <v>0</v>
      </c>
      <c r="AB100" s="8">
        <v>124150.12474562788</v>
      </c>
      <c r="AC100" s="8">
        <v>0</v>
      </c>
      <c r="AD100" s="8">
        <v>0</v>
      </c>
      <c r="AE100" s="8">
        <v>0</v>
      </c>
      <c r="AF100" s="8">
        <v>0</v>
      </c>
    </row>
    <row r="101" spans="1:32" x14ac:dyDescent="0.25">
      <c r="A101" s="1">
        <v>2013</v>
      </c>
      <c r="B101" s="1">
        <v>6</v>
      </c>
      <c r="C101" s="8">
        <v>10459525</v>
      </c>
      <c r="D101" s="8">
        <v>4613739</v>
      </c>
      <c r="E101" s="3">
        <v>2.2425502479244401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3">
        <v>0.16155620694328299</v>
      </c>
      <c r="L101" s="6">
        <v>6.7939714380999998</v>
      </c>
      <c r="M101" s="6">
        <v>-0.63301009313000001</v>
      </c>
      <c r="N101" s="3">
        <v>15.1967424682628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272.87629990709797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4">
        <v>0</v>
      </c>
      <c r="AB101" s="8">
        <v>110752.0708477774</v>
      </c>
      <c r="AC101" s="8">
        <v>0</v>
      </c>
      <c r="AD101" s="8">
        <v>0</v>
      </c>
      <c r="AE101" s="8">
        <v>0</v>
      </c>
      <c r="AF101" s="8">
        <v>0</v>
      </c>
    </row>
    <row r="102" spans="1:32" x14ac:dyDescent="0.25">
      <c r="A102" s="1">
        <v>2013</v>
      </c>
      <c r="B102" s="1">
        <v>7</v>
      </c>
      <c r="C102" s="8">
        <v>10649066</v>
      </c>
      <c r="D102" s="8">
        <v>4620943</v>
      </c>
      <c r="E102" s="3">
        <v>2.2796655835697801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3">
        <v>0.170218986504202</v>
      </c>
      <c r="L102" s="6">
        <v>6.7939714380999998</v>
      </c>
      <c r="M102" s="6">
        <v>-0.63301009313000001</v>
      </c>
      <c r="N102" s="3">
        <v>15.2054897190479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293.70814398852201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4">
        <v>0</v>
      </c>
      <c r="AB102" s="8">
        <v>109222.09099360692</v>
      </c>
      <c r="AC102" s="8">
        <v>0</v>
      </c>
      <c r="AD102" s="8">
        <v>0</v>
      </c>
      <c r="AE102" s="8">
        <v>0</v>
      </c>
      <c r="AF102" s="8">
        <v>0</v>
      </c>
    </row>
    <row r="103" spans="1:32" x14ac:dyDescent="0.25">
      <c r="A103" s="1">
        <v>2013</v>
      </c>
      <c r="B103" s="1">
        <v>8</v>
      </c>
      <c r="C103" s="8">
        <v>11392218</v>
      </c>
      <c r="D103" s="8">
        <v>4630751</v>
      </c>
      <c r="E103" s="3">
        <v>2.43378778347377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3">
        <v>0.189434987786335</v>
      </c>
      <c r="L103" s="6">
        <v>6.7939714380999998</v>
      </c>
      <c r="M103" s="6">
        <v>-0.63712254213999997</v>
      </c>
      <c r="N103" s="3">
        <v>15.217434996241501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337.54482289408099</v>
      </c>
      <c r="W103" s="7">
        <v>0</v>
      </c>
      <c r="X103" s="7">
        <v>0</v>
      </c>
      <c r="Y103" s="7">
        <v>0</v>
      </c>
      <c r="Z103" s="7">
        <v>0</v>
      </c>
      <c r="AA103" s="4">
        <v>0</v>
      </c>
      <c r="AB103" s="8">
        <v>122060.09707252392</v>
      </c>
      <c r="AC103" s="8">
        <v>0</v>
      </c>
      <c r="AD103" s="8">
        <v>0</v>
      </c>
      <c r="AE103" s="8">
        <v>0</v>
      </c>
      <c r="AF103" s="8">
        <v>0</v>
      </c>
    </row>
    <row r="104" spans="1:32" x14ac:dyDescent="0.25">
      <c r="A104" s="1">
        <v>2013</v>
      </c>
      <c r="B104" s="1">
        <v>9</v>
      </c>
      <c r="C104" s="8">
        <v>10228764</v>
      </c>
      <c r="D104" s="8">
        <v>4644296</v>
      </c>
      <c r="E104" s="3">
        <v>2.17896639972304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3">
        <v>0.167208245954313</v>
      </c>
      <c r="L104" s="6">
        <v>6.7939714380999998</v>
      </c>
      <c r="M104" s="6">
        <v>-0.68291044051000005</v>
      </c>
      <c r="N104" s="3">
        <v>15.2378700639384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270.04400483226198</v>
      </c>
      <c r="X104" s="7">
        <v>0</v>
      </c>
      <c r="Y104" s="7">
        <v>0</v>
      </c>
      <c r="Z104" s="7">
        <v>0</v>
      </c>
      <c r="AA104" s="4">
        <v>0</v>
      </c>
      <c r="AB104" s="8">
        <v>106687.56098870121</v>
      </c>
      <c r="AC104" s="8">
        <v>0</v>
      </c>
      <c r="AD104" s="8">
        <v>0</v>
      </c>
      <c r="AE104" s="8">
        <v>0</v>
      </c>
      <c r="AF104" s="8">
        <v>0</v>
      </c>
    </row>
    <row r="105" spans="1:32" x14ac:dyDescent="0.25">
      <c r="A105" s="1">
        <v>2013</v>
      </c>
      <c r="B105" s="1">
        <v>10</v>
      </c>
      <c r="C105" s="8">
        <v>9968681</v>
      </c>
      <c r="D105" s="8">
        <v>4655414</v>
      </c>
      <c r="E105" s="3">
        <v>2.1176036042914701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3">
        <v>0.149670196426367</v>
      </c>
      <c r="L105" s="6">
        <v>6.7939714380999998</v>
      </c>
      <c r="M105" s="6">
        <v>-0.68291044051000005</v>
      </c>
      <c r="N105" s="3">
        <v>15.2677857238152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213.28592721551499</v>
      </c>
      <c r="Y105" s="7">
        <v>0</v>
      </c>
      <c r="Z105" s="7">
        <v>0</v>
      </c>
      <c r="AA105" s="4">
        <v>0</v>
      </c>
      <c r="AB105" s="8">
        <v>111413.28092849227</v>
      </c>
      <c r="AC105" s="8">
        <v>0</v>
      </c>
      <c r="AD105" s="8">
        <v>0</v>
      </c>
      <c r="AE105" s="8">
        <v>0</v>
      </c>
      <c r="AF105" s="8">
        <v>0</v>
      </c>
    </row>
    <row r="106" spans="1:32" x14ac:dyDescent="0.25">
      <c r="A106" s="1">
        <v>2013</v>
      </c>
      <c r="B106" s="1">
        <v>11</v>
      </c>
      <c r="C106" s="8">
        <v>8505690</v>
      </c>
      <c r="D106" s="8">
        <v>4665143</v>
      </c>
      <c r="E106" s="3">
        <v>1.80253655602833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3">
        <v>0.114073578467051</v>
      </c>
      <c r="L106" s="6">
        <v>6.7939714380999998</v>
      </c>
      <c r="M106" s="6">
        <v>-0.68291044051000005</v>
      </c>
      <c r="N106" s="3">
        <v>15.3118959474684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110.233158852914</v>
      </c>
      <c r="Z106" s="7">
        <v>0</v>
      </c>
      <c r="AA106" s="4">
        <v>0</v>
      </c>
      <c r="AB106" s="8">
        <v>98210.82365833252</v>
      </c>
      <c r="AC106" s="8">
        <v>0</v>
      </c>
      <c r="AD106" s="8">
        <v>0</v>
      </c>
      <c r="AE106" s="8">
        <v>0</v>
      </c>
      <c r="AF106" s="8">
        <v>0</v>
      </c>
    </row>
    <row r="107" spans="1:32" x14ac:dyDescent="0.25">
      <c r="A107" s="1">
        <v>2013</v>
      </c>
      <c r="B107" s="1">
        <v>12</v>
      </c>
      <c r="C107" s="8">
        <v>8497355</v>
      </c>
      <c r="D107" s="8">
        <v>4671859</v>
      </c>
      <c r="E107" s="3">
        <v>1.7980420908597801</v>
      </c>
      <c r="F107" s="5">
        <v>0</v>
      </c>
      <c r="G107" s="5">
        <v>0</v>
      </c>
      <c r="H107" s="5">
        <v>0</v>
      </c>
      <c r="I107" s="5">
        <v>0</v>
      </c>
      <c r="J107" s="5">
        <v>1.64982589661268</v>
      </c>
      <c r="K107" s="3">
        <v>0.104062904247345</v>
      </c>
      <c r="L107" s="6">
        <v>6.7939714380999998</v>
      </c>
      <c r="M107" s="6">
        <v>-0.72958640635000005</v>
      </c>
      <c r="N107" s="3">
        <v>15.3639782145822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79.0050797458387</v>
      </c>
      <c r="AA107" s="4">
        <v>0</v>
      </c>
      <c r="AB107" s="8">
        <v>101111.72893925683</v>
      </c>
      <c r="AC107" s="8">
        <v>0</v>
      </c>
      <c r="AD107" s="8">
        <v>0</v>
      </c>
      <c r="AE107" s="8">
        <v>0</v>
      </c>
      <c r="AF107" s="8">
        <v>0</v>
      </c>
    </row>
    <row r="108" spans="1:32" x14ac:dyDescent="0.25">
      <c r="A108" s="1">
        <v>2014</v>
      </c>
      <c r="B108" s="1">
        <v>1</v>
      </c>
      <c r="C108" s="8">
        <v>8633765</v>
      </c>
      <c r="D108" s="8">
        <v>4679556</v>
      </c>
      <c r="E108" s="3">
        <v>1.77536666762099</v>
      </c>
      <c r="F108" s="5">
        <v>0</v>
      </c>
      <c r="G108" s="5">
        <v>118.468726084693</v>
      </c>
      <c r="H108" s="5">
        <v>0</v>
      </c>
      <c r="I108" s="5">
        <v>0</v>
      </c>
      <c r="J108" s="5">
        <v>0</v>
      </c>
      <c r="K108" s="3">
        <v>9.8429646253386904E-2</v>
      </c>
      <c r="L108" s="6">
        <v>6.8399780207000003</v>
      </c>
      <c r="M108" s="6">
        <v>-0.72958640635000005</v>
      </c>
      <c r="N108" s="3">
        <v>15.425155440349901</v>
      </c>
      <c r="O108" s="7">
        <v>26.956862918744299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4">
        <v>0</v>
      </c>
      <c r="AB108" s="8">
        <v>323559.90895129478</v>
      </c>
      <c r="AC108" s="8">
        <v>0</v>
      </c>
      <c r="AD108" s="8">
        <v>0</v>
      </c>
      <c r="AE108" s="8">
        <v>0</v>
      </c>
      <c r="AF108" s="8">
        <v>0</v>
      </c>
    </row>
    <row r="109" spans="1:32" x14ac:dyDescent="0.25">
      <c r="A109" s="1">
        <v>2014</v>
      </c>
      <c r="B109" s="1">
        <v>2</v>
      </c>
      <c r="C109" s="8">
        <v>7957338</v>
      </c>
      <c r="D109" s="8">
        <v>4687089</v>
      </c>
      <c r="E109" s="3">
        <v>1.63646886337241</v>
      </c>
      <c r="F109" s="5">
        <v>0</v>
      </c>
      <c r="G109" s="5">
        <v>0</v>
      </c>
      <c r="H109" s="5">
        <v>17.610392818334201</v>
      </c>
      <c r="I109" s="5">
        <v>0</v>
      </c>
      <c r="J109" s="5">
        <v>0</v>
      </c>
      <c r="K109" s="3">
        <v>0.107662182377879</v>
      </c>
      <c r="L109" s="6">
        <v>6.8894341485000004</v>
      </c>
      <c r="M109" s="6">
        <v>-0.72958640635000005</v>
      </c>
      <c r="N109" s="3">
        <v>15.489170710247</v>
      </c>
      <c r="O109" s="7">
        <v>0</v>
      </c>
      <c r="P109" s="7">
        <v>57.510679559652502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4">
        <v>0</v>
      </c>
      <c r="AB109" s="8">
        <v>289984.52995615208</v>
      </c>
      <c r="AC109" s="8">
        <v>0</v>
      </c>
      <c r="AD109" s="8">
        <v>0</v>
      </c>
      <c r="AE109" s="8">
        <v>0</v>
      </c>
      <c r="AF109" s="8">
        <v>0</v>
      </c>
    </row>
    <row r="110" spans="1:32" x14ac:dyDescent="0.25">
      <c r="A110" s="1">
        <v>2014</v>
      </c>
      <c r="B110" s="1">
        <v>3</v>
      </c>
      <c r="C110" s="8">
        <v>8490634</v>
      </c>
      <c r="D110" s="8">
        <v>4694845</v>
      </c>
      <c r="E110" s="3">
        <v>1.7414680323937</v>
      </c>
      <c r="F110" s="5">
        <v>0</v>
      </c>
      <c r="G110" s="5">
        <v>0</v>
      </c>
      <c r="H110" s="5">
        <v>0</v>
      </c>
      <c r="I110" s="5">
        <v>9.0842075246238299</v>
      </c>
      <c r="J110" s="5">
        <v>0</v>
      </c>
      <c r="K110" s="3">
        <v>0.105528148203927</v>
      </c>
      <c r="L110" s="6">
        <v>6.9398672019000003</v>
      </c>
      <c r="M110" s="6">
        <v>-0.72958640635000005</v>
      </c>
      <c r="N110" s="3">
        <v>15.5424730288169</v>
      </c>
      <c r="O110" s="7">
        <v>0</v>
      </c>
      <c r="P110" s="7">
        <v>0</v>
      </c>
      <c r="Q110" s="7">
        <v>62.201782234603002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4">
        <v>0</v>
      </c>
      <c r="AB110" s="8">
        <v>314717.27183070499</v>
      </c>
      <c r="AC110" s="8">
        <v>0</v>
      </c>
      <c r="AD110" s="8">
        <v>0</v>
      </c>
      <c r="AE110" s="8">
        <v>0</v>
      </c>
      <c r="AF110" s="8">
        <v>0</v>
      </c>
    </row>
    <row r="111" spans="1:32" x14ac:dyDescent="0.25">
      <c r="A111" s="1">
        <v>2014</v>
      </c>
      <c r="B111" s="1">
        <v>4</v>
      </c>
      <c r="C111" s="8">
        <v>9229956</v>
      </c>
      <c r="D111" s="8">
        <v>4699582</v>
      </c>
      <c r="E111" s="3">
        <v>1.8921389867929099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3">
        <v>0.13301950943649499</v>
      </c>
      <c r="L111" s="6">
        <v>7.0059970336999999</v>
      </c>
      <c r="M111" s="6">
        <v>-0.72958640635000005</v>
      </c>
      <c r="N111" s="3">
        <v>15.593482195158099</v>
      </c>
      <c r="O111" s="7">
        <v>0</v>
      </c>
      <c r="P111" s="7">
        <v>0</v>
      </c>
      <c r="Q111" s="7">
        <v>0</v>
      </c>
      <c r="R111" s="7">
        <v>137.13602413996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4">
        <v>0</v>
      </c>
      <c r="AB111" s="8">
        <v>338784.60656294192</v>
      </c>
      <c r="AC111" s="8">
        <v>0</v>
      </c>
      <c r="AD111" s="8">
        <v>0</v>
      </c>
      <c r="AE111" s="8">
        <v>0</v>
      </c>
      <c r="AF111" s="8">
        <v>0</v>
      </c>
    </row>
    <row r="112" spans="1:32" x14ac:dyDescent="0.25">
      <c r="A112" s="1">
        <v>2014</v>
      </c>
      <c r="B112" s="1">
        <v>5</v>
      </c>
      <c r="C112" s="8">
        <v>10400290</v>
      </c>
      <c r="D112" s="8">
        <v>4702414</v>
      </c>
      <c r="E112" s="3">
        <v>2.1302225679506201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3">
        <v>0.16539556906900199</v>
      </c>
      <c r="L112" s="6">
        <v>7.0164057418999999</v>
      </c>
      <c r="M112" s="6">
        <v>-0.74067500214000004</v>
      </c>
      <c r="N112" s="3">
        <v>15.6274373184525</v>
      </c>
      <c r="O112" s="7">
        <v>0</v>
      </c>
      <c r="P112" s="7">
        <v>0</v>
      </c>
      <c r="Q112" s="7">
        <v>0</v>
      </c>
      <c r="R112" s="7">
        <v>0</v>
      </c>
      <c r="S112" s="7">
        <v>220.65709530534701</v>
      </c>
      <c r="T112" s="7">
        <v>0</v>
      </c>
      <c r="U112" s="7">
        <v>0</v>
      </c>
      <c r="V112" s="7">
        <v>0</v>
      </c>
      <c r="W112" s="7">
        <v>0</v>
      </c>
      <c r="X112" s="7">
        <v>0</v>
      </c>
      <c r="Y112" s="7">
        <v>0</v>
      </c>
      <c r="Z112" s="7">
        <v>0</v>
      </c>
      <c r="AA112" s="4">
        <v>0</v>
      </c>
      <c r="AB112" s="8">
        <v>385612.03044113901</v>
      </c>
      <c r="AC112" s="8">
        <v>0</v>
      </c>
      <c r="AD112" s="8">
        <v>0</v>
      </c>
      <c r="AE112" s="8">
        <v>0</v>
      </c>
      <c r="AF112" s="8">
        <v>0</v>
      </c>
    </row>
    <row r="113" spans="1:32" x14ac:dyDescent="0.25">
      <c r="A113" s="1">
        <v>2014</v>
      </c>
      <c r="B113" s="1">
        <v>6</v>
      </c>
      <c r="C113" s="8">
        <v>10437993</v>
      </c>
      <c r="D113" s="8">
        <v>4705494</v>
      </c>
      <c r="E113" s="3">
        <v>2.1143570619494501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3">
        <v>0.174810431609011</v>
      </c>
      <c r="L113" s="6">
        <v>7.0177642199000001</v>
      </c>
      <c r="M113" s="6">
        <v>-0.74512399627000003</v>
      </c>
      <c r="N113" s="3">
        <v>15.662898300205701</v>
      </c>
      <c r="O113" s="7">
        <v>0</v>
      </c>
      <c r="P113" s="7">
        <v>0</v>
      </c>
      <c r="Q113" s="7">
        <v>0</v>
      </c>
      <c r="R113" s="7">
        <v>0</v>
      </c>
      <c r="S113" s="7">
        <v>0</v>
      </c>
      <c r="T113" s="7">
        <v>247.587560486413</v>
      </c>
      <c r="U113" s="7">
        <v>0</v>
      </c>
      <c r="V113" s="7">
        <v>0</v>
      </c>
      <c r="W113" s="7">
        <v>0</v>
      </c>
      <c r="X113" s="7">
        <v>0</v>
      </c>
      <c r="Y113" s="7">
        <v>0</v>
      </c>
      <c r="Z113" s="7">
        <v>0</v>
      </c>
      <c r="AA113" s="4">
        <v>0</v>
      </c>
      <c r="AB113" s="8">
        <v>485868.92583635129</v>
      </c>
      <c r="AC113" s="8">
        <v>0</v>
      </c>
      <c r="AD113" s="8">
        <v>0</v>
      </c>
      <c r="AE113" s="8">
        <v>0</v>
      </c>
      <c r="AF113" s="8">
        <v>0</v>
      </c>
    </row>
    <row r="114" spans="1:32" x14ac:dyDescent="0.25">
      <c r="A114" s="1">
        <v>2014</v>
      </c>
      <c r="B114" s="1">
        <v>7</v>
      </c>
      <c r="C114" s="8">
        <v>11387222</v>
      </c>
      <c r="D114" s="8">
        <v>4709239</v>
      </c>
      <c r="E114" s="3">
        <v>2.3158896989286699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3">
        <v>0.20370927420200499</v>
      </c>
      <c r="L114" s="6">
        <v>7.0177642199000001</v>
      </c>
      <c r="M114" s="6">
        <v>-0.74890859125999998</v>
      </c>
      <c r="N114" s="3">
        <v>15.7125293514381</v>
      </c>
      <c r="O114" s="7">
        <v>0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311.66667691900199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4">
        <v>0</v>
      </c>
      <c r="AB114" s="8">
        <v>479180.68085262284</v>
      </c>
      <c r="AC114" s="8">
        <v>0</v>
      </c>
      <c r="AD114" s="8">
        <v>0</v>
      </c>
      <c r="AE114" s="8">
        <v>0</v>
      </c>
      <c r="AF114" s="8">
        <v>0</v>
      </c>
    </row>
    <row r="115" spans="1:32" x14ac:dyDescent="0.25">
      <c r="A115" s="1">
        <v>2014</v>
      </c>
      <c r="B115" s="1">
        <v>8</v>
      </c>
      <c r="C115" s="8">
        <v>12124907</v>
      </c>
      <c r="D115" s="8">
        <v>4712926</v>
      </c>
      <c r="E115" s="3">
        <v>2.4532734981930502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3">
        <v>0.224072876000939</v>
      </c>
      <c r="L115" s="6">
        <v>7.0177642199000001</v>
      </c>
      <c r="M115" s="6">
        <v>-0.74890859125999998</v>
      </c>
      <c r="N115" s="3">
        <v>15.792762805972201</v>
      </c>
      <c r="O115" s="7">
        <v>0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350.958075656841</v>
      </c>
      <c r="W115" s="7">
        <v>0</v>
      </c>
      <c r="X115" s="7">
        <v>0</v>
      </c>
      <c r="Y115" s="7">
        <v>0</v>
      </c>
      <c r="Z115" s="7">
        <v>0</v>
      </c>
      <c r="AA115" s="4">
        <v>0</v>
      </c>
      <c r="AB115" s="8">
        <v>563456.60525197652</v>
      </c>
      <c r="AC115" s="8">
        <v>0</v>
      </c>
      <c r="AD115" s="8">
        <v>0</v>
      </c>
      <c r="AE115" s="8">
        <v>0</v>
      </c>
      <c r="AF115" s="8">
        <v>0</v>
      </c>
    </row>
    <row r="116" spans="1:32" x14ac:dyDescent="0.25">
      <c r="A116" s="1">
        <v>2014</v>
      </c>
      <c r="B116" s="1">
        <v>9</v>
      </c>
      <c r="C116" s="8">
        <v>10640900</v>
      </c>
      <c r="D116" s="8">
        <v>4718734</v>
      </c>
      <c r="E116" s="3">
        <v>2.1541170644414498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3">
        <v>0.18628374243822801</v>
      </c>
      <c r="L116" s="6">
        <v>7.0177642199000001</v>
      </c>
      <c r="M116" s="6">
        <v>-0.76331631006</v>
      </c>
      <c r="N116" s="3">
        <v>15.8935377181443</v>
      </c>
      <c r="O116" s="7">
        <v>0</v>
      </c>
      <c r="P116" s="7">
        <v>0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  <c r="V116" s="7">
        <v>0</v>
      </c>
      <c r="W116" s="7">
        <v>254.35467918779301</v>
      </c>
      <c r="X116" s="7">
        <v>0</v>
      </c>
      <c r="Y116" s="7">
        <v>0</v>
      </c>
      <c r="Z116" s="7">
        <v>0</v>
      </c>
      <c r="AA116" s="4">
        <v>0</v>
      </c>
      <c r="AB116" s="8">
        <v>471832.26884321094</v>
      </c>
      <c r="AC116" s="8">
        <v>0</v>
      </c>
      <c r="AD116" s="8">
        <v>0</v>
      </c>
      <c r="AE116" s="8">
        <v>0</v>
      </c>
      <c r="AF116" s="8">
        <v>0</v>
      </c>
    </row>
    <row r="117" spans="1:32" x14ac:dyDescent="0.25">
      <c r="A117" s="1">
        <v>2014</v>
      </c>
      <c r="B117" s="1">
        <v>10</v>
      </c>
      <c r="C117" s="8">
        <v>10073732</v>
      </c>
      <c r="D117" s="8">
        <v>4724910</v>
      </c>
      <c r="E117" s="3">
        <v>2.0379235507559299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3">
        <v>0.16264374665407499</v>
      </c>
      <c r="L117" s="6">
        <v>7.0177768887000003</v>
      </c>
      <c r="M117" s="6">
        <v>-0.76331631006</v>
      </c>
      <c r="N117" s="3">
        <v>15.997409788245699</v>
      </c>
      <c r="O117" s="7">
        <v>0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0</v>
      </c>
      <c r="W117" s="7">
        <v>0</v>
      </c>
      <c r="X117" s="7">
        <v>189.00769564614501</v>
      </c>
      <c r="Y117" s="7">
        <v>0</v>
      </c>
      <c r="Z117" s="7">
        <v>0</v>
      </c>
      <c r="AA117" s="4">
        <v>0</v>
      </c>
      <c r="AB117" s="8">
        <v>440697.87688367575</v>
      </c>
      <c r="AC117" s="8">
        <v>0</v>
      </c>
      <c r="AD117" s="8">
        <v>0</v>
      </c>
      <c r="AE117" s="8">
        <v>0</v>
      </c>
      <c r="AF117" s="8">
        <v>0</v>
      </c>
    </row>
    <row r="118" spans="1:32" x14ac:dyDescent="0.25">
      <c r="A118" s="1">
        <v>2014</v>
      </c>
      <c r="B118" s="1">
        <v>11</v>
      </c>
      <c r="C118" s="8">
        <v>8128958</v>
      </c>
      <c r="D118" s="8">
        <v>4731887</v>
      </c>
      <c r="E118" s="3">
        <v>1.65337492102131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3">
        <v>0.111974739941076</v>
      </c>
      <c r="L118" s="6">
        <v>7.0214006356000001</v>
      </c>
      <c r="M118" s="6">
        <v>-0.76331631006</v>
      </c>
      <c r="N118" s="3">
        <v>16.1010733615344</v>
      </c>
      <c r="O118" s="7">
        <v>0</v>
      </c>
      <c r="P118" s="7">
        <v>0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  <c r="V118" s="7">
        <v>0</v>
      </c>
      <c r="W118" s="7">
        <v>0</v>
      </c>
      <c r="X118" s="7">
        <v>0</v>
      </c>
      <c r="Y118" s="7">
        <v>63.249322643906901</v>
      </c>
      <c r="Z118" s="7">
        <v>0</v>
      </c>
      <c r="AA118" s="4">
        <v>0</v>
      </c>
      <c r="AB118" s="8">
        <v>302410.31953826663</v>
      </c>
      <c r="AC118" s="8">
        <v>0</v>
      </c>
      <c r="AD118" s="8">
        <v>0</v>
      </c>
      <c r="AE118" s="8">
        <v>0</v>
      </c>
      <c r="AF118" s="8">
        <v>0</v>
      </c>
    </row>
    <row r="119" spans="1:32" x14ac:dyDescent="0.25">
      <c r="A119" s="1">
        <v>2014</v>
      </c>
      <c r="B119" s="1">
        <v>12</v>
      </c>
      <c r="C119" s="8">
        <v>8457394</v>
      </c>
      <c r="D119" s="8">
        <v>4739276</v>
      </c>
      <c r="E119" s="3">
        <v>1.70774730502206</v>
      </c>
      <c r="F119" s="5">
        <v>0</v>
      </c>
      <c r="G119" s="5">
        <v>0</v>
      </c>
      <c r="H119" s="5">
        <v>0</v>
      </c>
      <c r="I119" s="5">
        <v>0</v>
      </c>
      <c r="J119" s="5">
        <v>45.4702060353127</v>
      </c>
      <c r="K119" s="3">
        <v>0.10679058331037999</v>
      </c>
      <c r="L119" s="6">
        <v>7.0267054902000003</v>
      </c>
      <c r="M119" s="6">
        <v>-0.76331631006</v>
      </c>
      <c r="N119" s="3">
        <v>16.191750104813199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46.609001353613003</v>
      </c>
      <c r="AA119" s="4">
        <v>0</v>
      </c>
      <c r="AB119" s="8">
        <v>360915.73525031965</v>
      </c>
      <c r="AC119" s="8">
        <v>0</v>
      </c>
      <c r="AD119" s="8">
        <v>0</v>
      </c>
      <c r="AE119" s="8">
        <v>0</v>
      </c>
      <c r="AF119" s="8">
        <v>0</v>
      </c>
    </row>
    <row r="120" spans="1:32" x14ac:dyDescent="0.25">
      <c r="A120" s="1">
        <v>2015</v>
      </c>
      <c r="B120" s="1">
        <v>1</v>
      </c>
      <c r="C120" s="8">
        <v>8447758</v>
      </c>
      <c r="D120" s="8">
        <v>4746212</v>
      </c>
      <c r="E120" s="3">
        <v>1.6986150182757001</v>
      </c>
      <c r="F120" s="5">
        <v>0</v>
      </c>
      <c r="G120" s="5">
        <v>49.402878476336603</v>
      </c>
      <c r="H120" s="5">
        <v>0</v>
      </c>
      <c r="I120" s="5">
        <v>0</v>
      </c>
      <c r="J120" s="5">
        <v>0</v>
      </c>
      <c r="K120" s="3">
        <v>0.114067978996406</v>
      </c>
      <c r="L120" s="6">
        <v>7.0267054902000003</v>
      </c>
      <c r="M120" s="6">
        <v>-0.84856534058999999</v>
      </c>
      <c r="N120" s="3">
        <v>16.273344148089802</v>
      </c>
      <c r="O120" s="7">
        <v>32.320030455796399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4">
        <v>0</v>
      </c>
      <c r="AB120" s="8">
        <v>385047.69857480808</v>
      </c>
      <c r="AC120" s="8">
        <v>0</v>
      </c>
      <c r="AD120" s="8">
        <v>0</v>
      </c>
      <c r="AE120" s="8">
        <v>0</v>
      </c>
      <c r="AF120" s="8">
        <v>0</v>
      </c>
    </row>
    <row r="121" spans="1:32" x14ac:dyDescent="0.25">
      <c r="A121" s="1">
        <v>2015</v>
      </c>
      <c r="B121" s="1">
        <v>2</v>
      </c>
      <c r="C121" s="8">
        <v>7676502</v>
      </c>
      <c r="D121" s="8">
        <v>4753351</v>
      </c>
      <c r="E121" s="3">
        <v>1.52568856053072</v>
      </c>
      <c r="F121" s="5">
        <v>0</v>
      </c>
      <c r="G121" s="5">
        <v>0</v>
      </c>
      <c r="H121" s="5">
        <v>78.349561136397099</v>
      </c>
      <c r="I121" s="5">
        <v>0</v>
      </c>
      <c r="J121" s="5">
        <v>0</v>
      </c>
      <c r="K121" s="3">
        <v>0.113657420910319</v>
      </c>
      <c r="L121" s="6">
        <v>7.0267054902000003</v>
      </c>
      <c r="M121" s="6">
        <v>-0.84856534058999999</v>
      </c>
      <c r="N121" s="3">
        <v>16.340082334556602</v>
      </c>
      <c r="O121" s="7">
        <v>0</v>
      </c>
      <c r="P121" s="7">
        <v>19.010312928949901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0</v>
      </c>
      <c r="W121" s="7">
        <v>0</v>
      </c>
      <c r="X121" s="7">
        <v>0</v>
      </c>
      <c r="Y121" s="7">
        <v>0</v>
      </c>
      <c r="Z121" s="7">
        <v>0</v>
      </c>
      <c r="AA121" s="4">
        <v>0</v>
      </c>
      <c r="AB121" s="8">
        <v>421568.40545791452</v>
      </c>
      <c r="AC121" s="8">
        <v>0</v>
      </c>
      <c r="AD121" s="8">
        <v>0</v>
      </c>
      <c r="AE121" s="8">
        <v>0</v>
      </c>
      <c r="AF121" s="8">
        <v>0</v>
      </c>
    </row>
    <row r="122" spans="1:32" x14ac:dyDescent="0.25">
      <c r="A122" s="1">
        <v>2015</v>
      </c>
      <c r="B122" s="1">
        <v>3</v>
      </c>
      <c r="C122" s="8">
        <v>9442613</v>
      </c>
      <c r="D122" s="8">
        <v>4761186</v>
      </c>
      <c r="E122" s="3">
        <v>1.8880501303350701</v>
      </c>
      <c r="F122" s="5">
        <v>0</v>
      </c>
      <c r="G122" s="5">
        <v>0</v>
      </c>
      <c r="H122" s="5">
        <v>0</v>
      </c>
      <c r="I122" s="5">
        <v>2.9323463900963902</v>
      </c>
      <c r="J122" s="5">
        <v>0</v>
      </c>
      <c r="K122" s="3">
        <v>0.12386316195661</v>
      </c>
      <c r="L122" s="6">
        <v>7.0267054902000003</v>
      </c>
      <c r="M122" s="6">
        <v>-0.84856534058999999</v>
      </c>
      <c r="N122" s="3">
        <v>16.389158192694399</v>
      </c>
      <c r="O122" s="7">
        <v>0</v>
      </c>
      <c r="P122" s="7">
        <v>0</v>
      </c>
      <c r="Q122" s="7">
        <v>112.46446916169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>
        <v>0</v>
      </c>
      <c r="X122" s="7">
        <v>0</v>
      </c>
      <c r="Y122" s="7">
        <v>0</v>
      </c>
      <c r="Z122" s="7">
        <v>0</v>
      </c>
      <c r="AA122" s="4">
        <v>0</v>
      </c>
      <c r="AB122" s="8">
        <v>455286.4423772447</v>
      </c>
      <c r="AC122" s="8">
        <v>0</v>
      </c>
      <c r="AD122" s="8">
        <v>0</v>
      </c>
      <c r="AE122" s="8">
        <v>0</v>
      </c>
      <c r="AF122" s="8">
        <v>0</v>
      </c>
    </row>
    <row r="123" spans="1:32" x14ac:dyDescent="0.25">
      <c r="A123" s="1">
        <v>2015</v>
      </c>
      <c r="B123" s="1">
        <v>4</v>
      </c>
      <c r="C123" s="8">
        <v>10158631</v>
      </c>
      <c r="D123" s="8">
        <v>4765589</v>
      </c>
      <c r="E123" s="3">
        <v>2.0282002642441399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3">
        <v>0.14262458190916499</v>
      </c>
      <c r="L123" s="6">
        <v>7.0267054902000003</v>
      </c>
      <c r="M123" s="6">
        <v>-0.88842045287000004</v>
      </c>
      <c r="N123" s="3">
        <v>16.440568391534399</v>
      </c>
      <c r="O123" s="7">
        <v>0</v>
      </c>
      <c r="P123" s="7">
        <v>0</v>
      </c>
      <c r="Q123" s="7">
        <v>0</v>
      </c>
      <c r="R123" s="7">
        <v>192.477697775102</v>
      </c>
      <c r="S123" s="7">
        <v>0</v>
      </c>
      <c r="T123" s="7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4">
        <v>0</v>
      </c>
      <c r="AB123" s="8">
        <v>496556.21143747744</v>
      </c>
      <c r="AC123" s="8">
        <v>0</v>
      </c>
      <c r="AD123" s="8">
        <v>0</v>
      </c>
      <c r="AE123" s="8">
        <v>0</v>
      </c>
      <c r="AF123" s="8">
        <v>0</v>
      </c>
    </row>
    <row r="124" spans="1:32" x14ac:dyDescent="0.25">
      <c r="A124" s="1">
        <v>2015</v>
      </c>
      <c r="B124" s="1">
        <v>5</v>
      </c>
      <c r="C124" s="8">
        <v>10806023</v>
      </c>
      <c r="D124" s="8">
        <v>4767866</v>
      </c>
      <c r="E124" s="3">
        <v>2.1573086731616899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3">
        <v>0.185320828644052</v>
      </c>
      <c r="L124" s="6">
        <v>7.0267054902000003</v>
      </c>
      <c r="M124" s="6">
        <v>-1.0233764282</v>
      </c>
      <c r="N124" s="3">
        <v>16.488509065220601</v>
      </c>
      <c r="O124" s="7">
        <v>0</v>
      </c>
      <c r="P124" s="7">
        <v>0</v>
      </c>
      <c r="Q124" s="7">
        <v>0</v>
      </c>
      <c r="R124" s="7">
        <v>0</v>
      </c>
      <c r="S124" s="7">
        <v>233.996894670861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4">
        <v>0</v>
      </c>
      <c r="AB124" s="8">
        <v>521215.69849324453</v>
      </c>
      <c r="AC124" s="8">
        <v>0</v>
      </c>
      <c r="AD124" s="8">
        <v>0</v>
      </c>
      <c r="AE124" s="8">
        <v>0</v>
      </c>
      <c r="AF124" s="8">
        <v>0</v>
      </c>
    </row>
    <row r="125" spans="1:32" x14ac:dyDescent="0.25">
      <c r="A125" s="1">
        <v>2015</v>
      </c>
      <c r="B125" s="1">
        <v>6</v>
      </c>
      <c r="C125" s="8">
        <v>11385195</v>
      </c>
      <c r="D125" s="8">
        <v>4772498</v>
      </c>
      <c r="E125" s="3">
        <v>2.2741702052661199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3">
        <v>0.21409562893931799</v>
      </c>
      <c r="L125" s="6">
        <v>7.0267054902000003</v>
      </c>
      <c r="M125" s="6">
        <v>-1.0233764282</v>
      </c>
      <c r="N125" s="3">
        <v>16.5370262277014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  <c r="T125" s="7">
        <v>299.72235557223797</v>
      </c>
      <c r="U125" s="7">
        <v>0</v>
      </c>
      <c r="V125" s="7">
        <v>0</v>
      </c>
      <c r="W125" s="7">
        <v>0</v>
      </c>
      <c r="X125" s="7">
        <v>0</v>
      </c>
      <c r="Y125" s="7">
        <v>0</v>
      </c>
      <c r="Z125" s="7">
        <v>0</v>
      </c>
      <c r="AA125" s="4">
        <v>0</v>
      </c>
      <c r="AB125" s="8">
        <v>529552.45435897412</v>
      </c>
      <c r="AC125" s="8">
        <v>0</v>
      </c>
      <c r="AD125" s="8">
        <v>0</v>
      </c>
      <c r="AE125" s="8">
        <v>0</v>
      </c>
      <c r="AF125" s="8">
        <v>0</v>
      </c>
    </row>
    <row r="126" spans="1:32" s="25" customFormat="1" x14ac:dyDescent="0.25">
      <c r="A126" s="18">
        <v>2015</v>
      </c>
      <c r="B126" s="18">
        <v>7</v>
      </c>
      <c r="C126" s="19">
        <v>11894253</v>
      </c>
      <c r="D126" s="19">
        <v>4776557</v>
      </c>
      <c r="E126" s="20">
        <v>2.3663035569648398</v>
      </c>
      <c r="F126" s="21">
        <v>0</v>
      </c>
      <c r="G126" s="21">
        <v>0</v>
      </c>
      <c r="H126" s="21">
        <v>0</v>
      </c>
      <c r="I126" s="21">
        <v>0</v>
      </c>
      <c r="J126" s="21">
        <v>0</v>
      </c>
      <c r="K126" s="20">
        <v>0.24015513316278</v>
      </c>
      <c r="L126" s="22">
        <v>7.0267054902000003</v>
      </c>
      <c r="M126" s="22">
        <v>-1.0233764282</v>
      </c>
      <c r="N126" s="20">
        <v>16.579722403817801</v>
      </c>
      <c r="O126" s="23">
        <v>0</v>
      </c>
      <c r="P126" s="23">
        <v>0</v>
      </c>
      <c r="Q126" s="23">
        <v>0</v>
      </c>
      <c r="R126" s="23">
        <v>0</v>
      </c>
      <c r="S126" s="23">
        <v>0</v>
      </c>
      <c r="T126" s="23">
        <v>0</v>
      </c>
      <c r="U126" s="23">
        <v>332.83235931319302</v>
      </c>
      <c r="V126" s="23">
        <v>0</v>
      </c>
      <c r="W126" s="23">
        <v>0</v>
      </c>
      <c r="X126" s="23">
        <v>0</v>
      </c>
      <c r="Y126" s="23">
        <v>0</v>
      </c>
      <c r="Z126" s="23">
        <v>0</v>
      </c>
      <c r="AA126" s="24">
        <v>0</v>
      </c>
      <c r="AB126" s="19">
        <v>594360.6565111205</v>
      </c>
      <c r="AC126" s="19">
        <v>0</v>
      </c>
      <c r="AD126" s="19">
        <v>0</v>
      </c>
      <c r="AE126" s="19">
        <v>0</v>
      </c>
      <c r="AF126" s="19">
        <v>0</v>
      </c>
    </row>
    <row r="127" spans="1:32" x14ac:dyDescent="0.25">
      <c r="A127" s="10">
        <v>2015</v>
      </c>
      <c r="B127" s="10">
        <v>8</v>
      </c>
      <c r="C127" s="11">
        <v>11883008.315783957</v>
      </c>
      <c r="D127" s="11">
        <v>4781224.318444076</v>
      </c>
      <c r="E127" s="17">
        <v>2.3738417556572138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2">
        <v>0.245734184242971</v>
      </c>
      <c r="L127" s="14">
        <v>7.0267054901608903</v>
      </c>
      <c r="M127" s="14">
        <v>-1.0378186560937461</v>
      </c>
      <c r="N127" s="12">
        <v>16.620003112220498</v>
      </c>
      <c r="O127" s="15">
        <v>0</v>
      </c>
      <c r="P127" s="15">
        <v>0</v>
      </c>
      <c r="Q127" s="15">
        <v>0</v>
      </c>
      <c r="R127" s="15">
        <v>0</v>
      </c>
      <c r="S127" s="15">
        <v>0</v>
      </c>
      <c r="T127" s="15">
        <v>0</v>
      </c>
      <c r="U127" s="15">
        <v>0</v>
      </c>
      <c r="V127" s="15">
        <v>329.73144935858801</v>
      </c>
      <c r="W127" s="15">
        <v>0</v>
      </c>
      <c r="X127" s="15">
        <v>0</v>
      </c>
      <c r="Y127" s="15">
        <v>0</v>
      </c>
      <c r="Z127" s="15">
        <v>0</v>
      </c>
      <c r="AA127" s="16">
        <v>0</v>
      </c>
      <c r="AB127" s="11">
        <v>533536.39658756542</v>
      </c>
      <c r="AC127" s="11">
        <v>-1537.952483951859</v>
      </c>
      <c r="AD127" s="11">
        <v>1139.9413940927848</v>
      </c>
      <c r="AE127" s="11">
        <v>0</v>
      </c>
      <c r="AF127" s="11">
        <v>0</v>
      </c>
    </row>
    <row r="128" spans="1:32" x14ac:dyDescent="0.25">
      <c r="A128" s="10">
        <v>2015</v>
      </c>
      <c r="B128" s="10">
        <v>9</v>
      </c>
      <c r="C128" s="11">
        <v>10918440.883903425</v>
      </c>
      <c r="D128" s="11">
        <v>4787190.9142765831</v>
      </c>
      <c r="E128" s="17">
        <v>2.1809939049226754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2">
        <v>0.22637624908221901</v>
      </c>
      <c r="L128" s="14">
        <v>7.0267054901608903</v>
      </c>
      <c r="M128" s="14">
        <v>-1.059414410593507</v>
      </c>
      <c r="N128" s="12">
        <v>16.660187481018198</v>
      </c>
      <c r="O128" s="15">
        <v>0</v>
      </c>
      <c r="P128" s="15">
        <v>0</v>
      </c>
      <c r="Q128" s="15">
        <v>0</v>
      </c>
      <c r="R128" s="15">
        <v>0</v>
      </c>
      <c r="S128" s="15">
        <v>0</v>
      </c>
      <c r="T128" s="15">
        <v>0</v>
      </c>
      <c r="U128" s="15">
        <v>0</v>
      </c>
      <c r="V128" s="15">
        <v>0</v>
      </c>
      <c r="W128" s="15">
        <v>278.21093356333802</v>
      </c>
      <c r="X128" s="15">
        <v>0</v>
      </c>
      <c r="Y128" s="15">
        <v>0</v>
      </c>
      <c r="Z128" s="15">
        <v>0</v>
      </c>
      <c r="AA128" s="16">
        <v>0</v>
      </c>
      <c r="AB128" s="11">
        <v>491203.42853305972</v>
      </c>
      <c r="AC128" s="11">
        <v>-1352.9192728074572</v>
      </c>
      <c r="AD128" s="11">
        <v>1139.9413940927848</v>
      </c>
      <c r="AE128" s="11">
        <v>1606.9128303666391</v>
      </c>
      <c r="AF128" s="11">
        <v>-14990.685319724502</v>
      </c>
    </row>
    <row r="129" spans="1:32" x14ac:dyDescent="0.25">
      <c r="A129" s="1">
        <v>2015</v>
      </c>
      <c r="B129" s="1">
        <v>10</v>
      </c>
      <c r="C129" s="8">
        <v>10212629.859842664</v>
      </c>
      <c r="D129" s="8">
        <v>4793439.865942386</v>
      </c>
      <c r="E129" s="9">
        <v>2.0405749576767365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3">
        <v>0.192633911912202</v>
      </c>
      <c r="L129" s="6">
        <v>7.0267054901608903</v>
      </c>
      <c r="M129" s="6">
        <v>-1.063378515487714</v>
      </c>
      <c r="N129" s="3">
        <v>16.703838288056801</v>
      </c>
      <c r="O129" s="7">
        <v>0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7">
        <v>0</v>
      </c>
      <c r="V129" s="7">
        <v>0</v>
      </c>
      <c r="W129" s="7">
        <v>0</v>
      </c>
      <c r="X129" s="7">
        <v>198.83661390818901</v>
      </c>
      <c r="Y129" s="7">
        <v>0</v>
      </c>
      <c r="Z129" s="7">
        <v>0</v>
      </c>
      <c r="AA129" s="4">
        <v>0</v>
      </c>
      <c r="AB129" s="8">
        <v>443838.8015594444</v>
      </c>
      <c r="AC129" s="8">
        <v>-1363.5943487362788</v>
      </c>
      <c r="AD129" s="8">
        <v>1103.1690910575339</v>
      </c>
      <c r="AE129" s="8">
        <v>1606.9128303666391</v>
      </c>
      <c r="AF129" s="8">
        <v>-13928.780860836156</v>
      </c>
    </row>
    <row r="130" spans="1:32" x14ac:dyDescent="0.25">
      <c r="A130" s="1">
        <v>2015</v>
      </c>
      <c r="B130" s="1">
        <v>11</v>
      </c>
      <c r="C130" s="8">
        <v>8459488.7909992673</v>
      </c>
      <c r="D130" s="8">
        <v>4800228.4841655558</v>
      </c>
      <c r="E130" s="9">
        <v>1.6920239868660818</v>
      </c>
      <c r="F130" s="5">
        <v>0</v>
      </c>
      <c r="G130" s="5">
        <v>0</v>
      </c>
      <c r="H130" s="5">
        <v>0</v>
      </c>
      <c r="I130" s="5">
        <v>0</v>
      </c>
      <c r="J130" s="5">
        <v>0</v>
      </c>
      <c r="K130" s="3">
        <v>0.137076073667282</v>
      </c>
      <c r="L130" s="6">
        <v>7.0267054901608903</v>
      </c>
      <c r="M130" s="6">
        <v>-1.0724145713900786</v>
      </c>
      <c r="N130" s="3">
        <v>16.758631699244901</v>
      </c>
      <c r="O130" s="7">
        <v>0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0</v>
      </c>
      <c r="W130" s="7">
        <v>0</v>
      </c>
      <c r="X130" s="7">
        <v>0</v>
      </c>
      <c r="Y130" s="7">
        <v>75.667245198870006</v>
      </c>
      <c r="Z130" s="7">
        <v>0</v>
      </c>
      <c r="AA130" s="4">
        <v>0</v>
      </c>
      <c r="AB130" s="8">
        <v>348147.59716785693</v>
      </c>
      <c r="AC130" s="8">
        <v>-1250.363712498628</v>
      </c>
      <c r="AD130" s="8">
        <v>1139.9413940927848</v>
      </c>
      <c r="AE130" s="8">
        <v>1606.9128303666391</v>
      </c>
      <c r="AF130" s="8">
        <v>-12257.034326483485</v>
      </c>
    </row>
    <row r="131" spans="1:32" x14ac:dyDescent="0.25">
      <c r="A131" s="1">
        <v>2015</v>
      </c>
      <c r="B131" s="1">
        <v>12</v>
      </c>
      <c r="C131" s="8">
        <v>8678969.8890055567</v>
      </c>
      <c r="D131" s="8">
        <v>4807296.7263777656</v>
      </c>
      <c r="E131" s="9">
        <v>1.7385096781781042</v>
      </c>
      <c r="F131" s="5">
        <v>0.175443008650843</v>
      </c>
      <c r="G131" s="5">
        <v>0</v>
      </c>
      <c r="H131" s="5">
        <v>0</v>
      </c>
      <c r="I131" s="5">
        <v>0</v>
      </c>
      <c r="J131" s="5">
        <v>65.410489377284904</v>
      </c>
      <c r="K131" s="3">
        <v>0.121905362943749</v>
      </c>
      <c r="L131" s="6">
        <v>7.0267054901608903</v>
      </c>
      <c r="M131" s="6">
        <v>-1.1042115326168558</v>
      </c>
      <c r="N131" s="3">
        <v>16.8145433831607</v>
      </c>
      <c r="O131" s="7">
        <v>0</v>
      </c>
      <c r="P131" s="7">
        <v>0</v>
      </c>
      <c r="Q131" s="7">
        <v>0</v>
      </c>
      <c r="R131" s="7">
        <v>0</v>
      </c>
      <c r="S131" s="7">
        <v>0</v>
      </c>
      <c r="T131" s="7">
        <v>0</v>
      </c>
      <c r="U131" s="7">
        <v>0</v>
      </c>
      <c r="V131" s="7">
        <v>0</v>
      </c>
      <c r="W131" s="7">
        <v>0</v>
      </c>
      <c r="X131" s="7">
        <v>0</v>
      </c>
      <c r="Y131" s="7">
        <v>0</v>
      </c>
      <c r="Z131" s="7">
        <v>42.449672857488302</v>
      </c>
      <c r="AA131" s="4">
        <v>0</v>
      </c>
      <c r="AB131" s="8">
        <v>329395.06605086278</v>
      </c>
      <c r="AC131" s="8">
        <v>-1213.3489470231566</v>
      </c>
      <c r="AD131" s="8">
        <v>1103.1690910575339</v>
      </c>
      <c r="AE131" s="8">
        <v>1606.9128303666391</v>
      </c>
      <c r="AF131" s="8">
        <v>-9453.7947013716312</v>
      </c>
    </row>
    <row r="132" spans="1:32" x14ac:dyDescent="0.25">
      <c r="A132" s="1">
        <v>2016</v>
      </c>
      <c r="B132" s="1">
        <v>1</v>
      </c>
      <c r="C132" s="8">
        <v>8808803.1125975437</v>
      </c>
      <c r="D132" s="8">
        <v>4814044.2749276087</v>
      </c>
      <c r="E132" s="9">
        <v>1.7444719634073584</v>
      </c>
      <c r="F132" s="5">
        <v>0.47586523824689803</v>
      </c>
      <c r="G132" s="5">
        <v>104.012380279974</v>
      </c>
      <c r="H132" s="5">
        <v>0</v>
      </c>
      <c r="I132" s="5">
        <v>0</v>
      </c>
      <c r="J132" s="5">
        <v>0</v>
      </c>
      <c r="K132" s="3">
        <v>0.128093943462572</v>
      </c>
      <c r="L132" s="6">
        <v>7.0267054901608903</v>
      </c>
      <c r="M132" s="6">
        <v>-1.2346113626433541</v>
      </c>
      <c r="N132" s="3">
        <v>16.869025888773098</v>
      </c>
      <c r="O132" s="7">
        <v>26.872581391315101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0</v>
      </c>
      <c r="W132" s="7">
        <v>0</v>
      </c>
      <c r="X132" s="7">
        <v>0</v>
      </c>
      <c r="Y132" s="7">
        <v>0</v>
      </c>
      <c r="Z132" s="7">
        <v>0</v>
      </c>
      <c r="AA132" s="4">
        <v>0</v>
      </c>
      <c r="AB132" s="8">
        <v>405657.91994827497</v>
      </c>
      <c r="AC132" s="8">
        <v>-2338.6708718949221</v>
      </c>
      <c r="AD132" s="8">
        <v>1902.4848013855467</v>
      </c>
      <c r="AE132" s="8">
        <v>12780.440385067275</v>
      </c>
      <c r="AF132" s="8">
        <v>-7164.3298782065103</v>
      </c>
    </row>
    <row r="133" spans="1:32" x14ac:dyDescent="0.25">
      <c r="A133" s="1">
        <v>2016</v>
      </c>
      <c r="B133" s="1">
        <v>2</v>
      </c>
      <c r="C133" s="8">
        <v>8194553.2661054842</v>
      </c>
      <c r="D133" s="8">
        <v>4820925.6661655679</v>
      </c>
      <c r="E133" s="9">
        <v>1.6147200037334344</v>
      </c>
      <c r="F133" s="5">
        <v>0</v>
      </c>
      <c r="G133" s="5">
        <v>0</v>
      </c>
      <c r="H133" s="5">
        <v>57.948681528250397</v>
      </c>
      <c r="I133" s="5">
        <v>0</v>
      </c>
      <c r="J133" s="5">
        <v>0</v>
      </c>
      <c r="K133" s="3">
        <v>0.127868846393767</v>
      </c>
      <c r="L133" s="6">
        <v>7.0267054901608903</v>
      </c>
      <c r="M133" s="6">
        <v>-1.2346113626433541</v>
      </c>
      <c r="N133" s="3">
        <v>16.913884346795701</v>
      </c>
      <c r="O133" s="7">
        <v>0</v>
      </c>
      <c r="P133" s="7">
        <v>34.723950066840601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4">
        <v>1</v>
      </c>
      <c r="AB133" s="8">
        <v>404350.24456852657</v>
      </c>
      <c r="AC133" s="8">
        <v>-2328.5132316210493</v>
      </c>
      <c r="AD133" s="8">
        <v>1909.0129855242471</v>
      </c>
      <c r="AE133" s="8">
        <v>12780.440385067275</v>
      </c>
      <c r="AF133" s="8">
        <v>-6603.0282714885143</v>
      </c>
    </row>
    <row r="134" spans="1:32" x14ac:dyDescent="0.25">
      <c r="A134" s="1">
        <v>2016</v>
      </c>
      <c r="B134" s="1">
        <v>3</v>
      </c>
      <c r="C134" s="8">
        <v>8995609.4587945845</v>
      </c>
      <c r="D134" s="8">
        <v>4828282.0587858176</v>
      </c>
      <c r="E134" s="9">
        <v>1.7635576905064938</v>
      </c>
      <c r="F134" s="5">
        <v>0</v>
      </c>
      <c r="G134" s="5">
        <v>0</v>
      </c>
      <c r="H134" s="5">
        <v>0</v>
      </c>
      <c r="I134" s="5">
        <v>29.133900916766098</v>
      </c>
      <c r="J134" s="5">
        <v>0</v>
      </c>
      <c r="K134" s="3">
        <v>0.139129924625431</v>
      </c>
      <c r="L134" s="6">
        <v>7.0267054901608903</v>
      </c>
      <c r="M134" s="6">
        <v>-1.2346113626433541</v>
      </c>
      <c r="N134" s="3">
        <v>16.948380936763801</v>
      </c>
      <c r="O134" s="7">
        <v>0</v>
      </c>
      <c r="P134" s="7">
        <v>0</v>
      </c>
      <c r="Q134" s="7">
        <v>67.088827391533002</v>
      </c>
      <c r="R134" s="7">
        <v>0</v>
      </c>
      <c r="S134" s="7">
        <v>0</v>
      </c>
      <c r="T134" s="7">
        <v>0</v>
      </c>
      <c r="U134" s="7">
        <v>0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4">
        <v>0</v>
      </c>
      <c r="AB134" s="8">
        <v>475977.30175618664</v>
      </c>
      <c r="AC134" s="8">
        <v>-2959.165605116028</v>
      </c>
      <c r="AD134" s="8">
        <v>1902.4848013855467</v>
      </c>
      <c r="AE134" s="8">
        <v>12780.440385067275</v>
      </c>
      <c r="AF134" s="8">
        <v>-7045.5592491938396</v>
      </c>
    </row>
    <row r="135" spans="1:32" x14ac:dyDescent="0.25">
      <c r="A135" s="1">
        <v>2016</v>
      </c>
      <c r="B135" s="1">
        <v>4</v>
      </c>
      <c r="C135" s="8">
        <v>9297257.7504615486</v>
      </c>
      <c r="D135" s="8">
        <v>4833256.5330835655</v>
      </c>
      <c r="E135" s="9">
        <v>1.8162462094403431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3">
        <v>0.15997858065228501</v>
      </c>
      <c r="L135" s="6">
        <v>7.0267054901608903</v>
      </c>
      <c r="M135" s="6">
        <v>-1.3189313755887602</v>
      </c>
      <c r="N135" s="3">
        <v>16.9848641784337</v>
      </c>
      <c r="O135" s="7">
        <v>0</v>
      </c>
      <c r="P135" s="7">
        <v>0</v>
      </c>
      <c r="Q135" s="7">
        <v>0</v>
      </c>
      <c r="R135" s="7">
        <v>117.428646914796</v>
      </c>
      <c r="S135" s="7">
        <v>0</v>
      </c>
      <c r="T135" s="7">
        <v>0</v>
      </c>
      <c r="U135" s="7">
        <v>0</v>
      </c>
      <c r="V135" s="7">
        <v>0</v>
      </c>
      <c r="W135" s="7">
        <v>0</v>
      </c>
      <c r="X135" s="7">
        <v>0</v>
      </c>
      <c r="Y135" s="7">
        <v>0</v>
      </c>
      <c r="Z135" s="7">
        <v>0</v>
      </c>
      <c r="AA135" s="4">
        <v>0</v>
      </c>
      <c r="AB135" s="8">
        <v>514946.1742312042</v>
      </c>
      <c r="AC135" s="8">
        <v>-3096.1550642063094</v>
      </c>
      <c r="AD135" s="8">
        <v>1902.4848013855467</v>
      </c>
      <c r="AE135" s="8">
        <v>12780.440385067275</v>
      </c>
      <c r="AF135" s="8">
        <v>-7659.0513577021666</v>
      </c>
    </row>
    <row r="136" spans="1:32" x14ac:dyDescent="0.25">
      <c r="A136" s="1">
        <v>2016</v>
      </c>
      <c r="B136" s="1">
        <v>5</v>
      </c>
      <c r="C136" s="8">
        <v>10568988.114463476</v>
      </c>
      <c r="D136" s="8">
        <v>4836753.0944449604</v>
      </c>
      <c r="E136" s="9">
        <v>2.076797294639563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3">
        <v>0.20751073675803799</v>
      </c>
      <c r="L136" s="6">
        <v>7.0267054901608903</v>
      </c>
      <c r="M136" s="6">
        <v>-1.3490943740847707</v>
      </c>
      <c r="N136" s="3">
        <v>17.020816314585101</v>
      </c>
      <c r="O136" s="7">
        <v>0</v>
      </c>
      <c r="P136" s="7">
        <v>0</v>
      </c>
      <c r="Q136" s="7">
        <v>0</v>
      </c>
      <c r="R136" s="7">
        <v>0</v>
      </c>
      <c r="S136" s="7">
        <v>205.87235315983</v>
      </c>
      <c r="T136" s="7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4">
        <v>0</v>
      </c>
      <c r="AB136" s="8">
        <v>521141.55644358549</v>
      </c>
      <c r="AC136" s="8">
        <v>-3100.539266535664</v>
      </c>
      <c r="AD136" s="8">
        <v>1841.1143239214975</v>
      </c>
      <c r="AE136" s="8">
        <v>12780.440385067275</v>
      </c>
      <c r="AF136" s="8">
        <v>-8630.1988053893492</v>
      </c>
    </row>
    <row r="137" spans="1:32" x14ac:dyDescent="0.25">
      <c r="A137" s="1">
        <v>2016</v>
      </c>
      <c r="B137" s="1">
        <v>6</v>
      </c>
      <c r="C137" s="8">
        <v>11074872.688369358</v>
      </c>
      <c r="D137" s="8">
        <v>4841873.495190056</v>
      </c>
      <c r="E137" s="9">
        <v>2.1739173574403492</v>
      </c>
      <c r="F137" s="5">
        <v>0</v>
      </c>
      <c r="G137" s="5">
        <v>0</v>
      </c>
      <c r="H137" s="5">
        <v>0</v>
      </c>
      <c r="I137" s="5">
        <v>0</v>
      </c>
      <c r="J137" s="5">
        <v>0</v>
      </c>
      <c r="K137" s="3">
        <v>0.23949831416612499</v>
      </c>
      <c r="L137" s="6">
        <v>7.0267054901608903</v>
      </c>
      <c r="M137" s="6">
        <v>-1.3652400375666986</v>
      </c>
      <c r="N137" s="3">
        <v>17.058741258106998</v>
      </c>
      <c r="O137" s="7">
        <v>0</v>
      </c>
      <c r="P137" s="7">
        <v>0</v>
      </c>
      <c r="Q137" s="7">
        <v>0</v>
      </c>
      <c r="R137" s="7">
        <v>0</v>
      </c>
      <c r="S137" s="7">
        <v>0</v>
      </c>
      <c r="T137" s="7">
        <v>273.797287378232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0</v>
      </c>
      <c r="AA137" s="4">
        <v>0</v>
      </c>
      <c r="AB137" s="8">
        <v>545693.48196711473</v>
      </c>
      <c r="AC137" s="8">
        <v>-2675.0676151031967</v>
      </c>
      <c r="AD137" s="8">
        <v>1902.4848013855467</v>
      </c>
      <c r="AE137" s="8">
        <v>12780.440385067275</v>
      </c>
      <c r="AF137" s="8">
        <v>-8661.484893138786</v>
      </c>
    </row>
    <row r="138" spans="1:32" x14ac:dyDescent="0.25">
      <c r="A138" s="1">
        <v>2016</v>
      </c>
      <c r="B138" s="1">
        <v>7</v>
      </c>
      <c r="C138" s="8">
        <v>11833884.051813323</v>
      </c>
      <c r="D138" s="8">
        <v>4846591.4270504322</v>
      </c>
      <c r="E138" s="9">
        <v>2.3263997267780412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3">
        <v>0.26888784262566601</v>
      </c>
      <c r="L138" s="6">
        <v>7.0267054901608903</v>
      </c>
      <c r="M138" s="6">
        <v>-1.3740078164360057</v>
      </c>
      <c r="N138" s="3">
        <v>17.091952593603999</v>
      </c>
      <c r="O138" s="7">
        <v>0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323.21495100202401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4">
        <v>0</v>
      </c>
      <c r="AB138" s="8">
        <v>556463.03307093552</v>
      </c>
      <c r="AC138" s="8">
        <v>-2856.650626076248</v>
      </c>
      <c r="AD138" s="8">
        <v>1841.1143239214975</v>
      </c>
      <c r="AE138" s="8">
        <v>12780.440385067275</v>
      </c>
      <c r="AF138" s="8">
        <v>-9452.8570354460262</v>
      </c>
    </row>
    <row r="139" spans="1:32" x14ac:dyDescent="0.25">
      <c r="A139" s="1">
        <v>2016</v>
      </c>
      <c r="B139" s="1">
        <v>8</v>
      </c>
      <c r="C139" s="8">
        <v>11995478.804426113</v>
      </c>
      <c r="D139" s="8">
        <v>4851833.1990756812</v>
      </c>
      <c r="E139" s="9">
        <v>2.3619477581294457</v>
      </c>
      <c r="F139" s="5">
        <v>0</v>
      </c>
      <c r="G139" s="5">
        <v>0</v>
      </c>
      <c r="H139" s="5">
        <v>0</v>
      </c>
      <c r="I139" s="5">
        <v>0</v>
      </c>
      <c r="J139" s="5">
        <v>0</v>
      </c>
      <c r="K139" s="3">
        <v>0.275132262547503</v>
      </c>
      <c r="L139" s="6">
        <v>7.0267054901608903</v>
      </c>
      <c r="M139" s="6">
        <v>-1.3804599769749175</v>
      </c>
      <c r="N139" s="3">
        <v>17.122864052146401</v>
      </c>
      <c r="O139" s="7">
        <v>0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329.73144935858801</v>
      </c>
      <c r="W139" s="7">
        <v>0</v>
      </c>
      <c r="X139" s="7">
        <v>0</v>
      </c>
      <c r="Y139" s="7">
        <v>0</v>
      </c>
      <c r="Z139" s="7">
        <v>0</v>
      </c>
      <c r="AA139" s="4">
        <v>0</v>
      </c>
      <c r="AB139" s="8">
        <v>534213.42511779198</v>
      </c>
      <c r="AC139" s="8">
        <v>-4272.74232665414</v>
      </c>
      <c r="AD139" s="8">
        <v>3042.4261954783315</v>
      </c>
      <c r="AE139" s="8">
        <v>12780.440385067275</v>
      </c>
      <c r="AF139" s="8">
        <v>-10061.292320392698</v>
      </c>
    </row>
    <row r="140" spans="1:32" x14ac:dyDescent="0.25">
      <c r="A140" s="1">
        <v>2016</v>
      </c>
      <c r="B140" s="1">
        <v>9</v>
      </c>
      <c r="C140" s="8">
        <v>11061196.752127161</v>
      </c>
      <c r="D140" s="8">
        <v>4857968.6510417722</v>
      </c>
      <c r="E140" s="9">
        <v>2.1706420960368584</v>
      </c>
      <c r="F140" s="5">
        <v>0</v>
      </c>
      <c r="G140" s="5">
        <v>0</v>
      </c>
      <c r="H140" s="5">
        <v>0</v>
      </c>
      <c r="I140" s="5">
        <v>0</v>
      </c>
      <c r="J140" s="5">
        <v>0</v>
      </c>
      <c r="K140" s="3">
        <v>0.25343693695643499</v>
      </c>
      <c r="L140" s="6">
        <v>7.0267054901608903</v>
      </c>
      <c r="M140" s="6">
        <v>-1.3962073733618765</v>
      </c>
      <c r="N140" s="3">
        <v>17.155846963792602</v>
      </c>
      <c r="O140" s="7">
        <v>0</v>
      </c>
      <c r="P140" s="7">
        <v>0</v>
      </c>
      <c r="Q140" s="7">
        <v>0</v>
      </c>
      <c r="R140" s="7">
        <v>0</v>
      </c>
      <c r="S140" s="7">
        <v>0</v>
      </c>
      <c r="T140" s="7">
        <v>0</v>
      </c>
      <c r="U140" s="7">
        <v>0</v>
      </c>
      <c r="V140" s="7">
        <v>0</v>
      </c>
      <c r="W140" s="7">
        <v>278.21093356333802</v>
      </c>
      <c r="X140" s="7">
        <v>0</v>
      </c>
      <c r="Y140" s="7">
        <v>0</v>
      </c>
      <c r="Z140" s="7">
        <v>0</v>
      </c>
      <c r="AA140" s="4">
        <v>0</v>
      </c>
      <c r="AB140" s="8">
        <v>513047.07072469895</v>
      </c>
      <c r="AC140" s="8">
        <v>-3754.5824904481274</v>
      </c>
      <c r="AD140" s="8">
        <v>3042.4261954783315</v>
      </c>
      <c r="AE140" s="8">
        <v>12780.440385067275</v>
      </c>
      <c r="AF140" s="8">
        <v>-8829.8578662967611</v>
      </c>
    </row>
    <row r="141" spans="1:32" x14ac:dyDescent="0.25">
      <c r="A141" s="1">
        <v>2016</v>
      </c>
      <c r="B141" s="1">
        <v>10</v>
      </c>
      <c r="C141" s="8">
        <v>10360328.189388869</v>
      </c>
      <c r="D141" s="8">
        <v>4864293.9691015771</v>
      </c>
      <c r="E141" s="9">
        <v>2.0330689188621101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3">
        <v>0.215829829150884</v>
      </c>
      <c r="L141" s="6">
        <v>7.0267054901608903</v>
      </c>
      <c r="M141" s="6">
        <v>-1.3962073733618765</v>
      </c>
      <c r="N141" s="3">
        <v>17.196712993671099</v>
      </c>
      <c r="O141" s="7">
        <v>0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7">
        <v>0</v>
      </c>
      <c r="X141" s="7">
        <v>198.83661390818901</v>
      </c>
      <c r="Y141" s="7">
        <v>0</v>
      </c>
      <c r="Z141" s="7">
        <v>0</v>
      </c>
      <c r="AA141" s="4">
        <v>0</v>
      </c>
      <c r="AB141" s="8">
        <v>467296.06989782071</v>
      </c>
      <c r="AC141" s="8">
        <v>-3778.2653191232225</v>
      </c>
      <c r="AD141" s="8">
        <v>2944.2834149790315</v>
      </c>
      <c r="AE141" s="8">
        <v>12780.440385067275</v>
      </c>
      <c r="AF141" s="8">
        <v>-8359.2197786996767</v>
      </c>
    </row>
    <row r="142" spans="1:32" x14ac:dyDescent="0.25">
      <c r="A142" s="1">
        <v>2016</v>
      </c>
      <c r="B142" s="1">
        <v>11</v>
      </c>
      <c r="C142" s="8">
        <v>8615994.318781063</v>
      </c>
      <c r="D142" s="8">
        <v>4870987.3960650349</v>
      </c>
      <c r="E142" s="9">
        <v>1.6894096390921285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3">
        <v>0.15380969053356899</v>
      </c>
      <c r="L142" s="6">
        <v>7.0267054901608903</v>
      </c>
      <c r="M142" s="6">
        <v>-1.3962073733618765</v>
      </c>
      <c r="N142" s="3">
        <v>17.2543102511254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0</v>
      </c>
      <c r="W142" s="7">
        <v>0</v>
      </c>
      <c r="X142" s="7">
        <v>0</v>
      </c>
      <c r="Y142" s="7">
        <v>75.667245198870006</v>
      </c>
      <c r="Z142" s="7">
        <v>0</v>
      </c>
      <c r="AA142" s="4">
        <v>0</v>
      </c>
      <c r="AB142" s="8">
        <v>381283.00798130268</v>
      </c>
      <c r="AC142" s="8">
        <v>-3459.1754120821643</v>
      </c>
      <c r="AD142" s="8">
        <v>3042.4261954783315</v>
      </c>
      <c r="AE142" s="8">
        <v>12780.440385067275</v>
      </c>
      <c r="AF142" s="8">
        <v>-6745.4391772402696</v>
      </c>
    </row>
    <row r="143" spans="1:32" x14ac:dyDescent="0.25">
      <c r="A143" s="1">
        <v>2016</v>
      </c>
      <c r="B143" s="1">
        <v>12</v>
      </c>
      <c r="C143" s="8">
        <v>8817793.1841988545</v>
      </c>
      <c r="D143" s="8">
        <v>4877869.0580916172</v>
      </c>
      <c r="E143" s="9">
        <v>1.7371522976023874</v>
      </c>
      <c r="F143" s="5">
        <v>0.175443008650843</v>
      </c>
      <c r="G143" s="5">
        <v>0</v>
      </c>
      <c r="H143" s="5">
        <v>0</v>
      </c>
      <c r="I143" s="5">
        <v>0</v>
      </c>
      <c r="J143" s="5">
        <v>65.410489377284904</v>
      </c>
      <c r="K143" s="3">
        <v>0.13693374384860599</v>
      </c>
      <c r="L143" s="6">
        <v>7.0267054901608903</v>
      </c>
      <c r="M143" s="6">
        <v>-1.4132806636113835</v>
      </c>
      <c r="N143" s="3">
        <v>17.3163567607075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42.449672857488302</v>
      </c>
      <c r="AA143" s="4">
        <v>0</v>
      </c>
      <c r="AB143" s="8">
        <v>338838.74017006217</v>
      </c>
      <c r="AC143" s="8">
        <v>-3353.7448634788293</v>
      </c>
      <c r="AD143" s="8">
        <v>2944.2834149790315</v>
      </c>
      <c r="AE143" s="8">
        <v>12780.440385067275</v>
      </c>
      <c r="AF143" s="8">
        <v>-7017.9765752211779</v>
      </c>
    </row>
    <row r="144" spans="1:32" x14ac:dyDescent="0.25">
      <c r="A144" s="1">
        <v>2017</v>
      </c>
      <c r="B144" s="1">
        <v>1</v>
      </c>
      <c r="C144" s="8">
        <v>8847227.7248073239</v>
      </c>
      <c r="D144" s="8">
        <v>4884523.5388476243</v>
      </c>
      <c r="E144" s="9">
        <v>1.7361943794546708</v>
      </c>
      <c r="F144" s="5">
        <v>0.47586523824689803</v>
      </c>
      <c r="G144" s="5">
        <v>104.012380279974</v>
      </c>
      <c r="H144" s="5">
        <v>0</v>
      </c>
      <c r="I144" s="5">
        <v>0</v>
      </c>
      <c r="J144" s="5">
        <v>0</v>
      </c>
      <c r="K144" s="3">
        <v>0.142493725660228</v>
      </c>
      <c r="L144" s="6">
        <v>7.1295723210711293</v>
      </c>
      <c r="M144" s="6">
        <v>-1.4132806636113835</v>
      </c>
      <c r="N144" s="3">
        <v>17.377819399006398</v>
      </c>
      <c r="O144" s="7">
        <v>26.872581391315101</v>
      </c>
      <c r="P144" s="7">
        <v>0</v>
      </c>
      <c r="Q144" s="7">
        <v>0</v>
      </c>
      <c r="R144" s="7">
        <v>0</v>
      </c>
      <c r="S144" s="7">
        <v>0</v>
      </c>
      <c r="T144" s="7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4">
        <v>0</v>
      </c>
      <c r="AB144" s="8">
        <v>353342.60319573834</v>
      </c>
      <c r="AC144" s="8">
        <v>-4233.5835377276208</v>
      </c>
      <c r="AD144" s="8">
        <v>5060.1937096048296</v>
      </c>
      <c r="AE144" s="8">
        <v>23276.894156323953</v>
      </c>
      <c r="AF144" s="8">
        <v>-10700.697177899134</v>
      </c>
    </row>
    <row r="145" spans="1:32" x14ac:dyDescent="0.25">
      <c r="A145" s="1">
        <v>2017</v>
      </c>
      <c r="B145" s="1">
        <v>2</v>
      </c>
      <c r="C145" s="8">
        <v>7987296.8638781561</v>
      </c>
      <c r="D145" s="8">
        <v>4891265.5922517208</v>
      </c>
      <c r="E145" s="9">
        <v>1.5569374169527135</v>
      </c>
      <c r="F145" s="5">
        <v>0</v>
      </c>
      <c r="G145" s="5">
        <v>0</v>
      </c>
      <c r="H145" s="5">
        <v>57.948681528250397</v>
      </c>
      <c r="I145" s="5">
        <v>0</v>
      </c>
      <c r="J145" s="5">
        <v>0</v>
      </c>
      <c r="K145" s="3">
        <v>0.14173198863264799</v>
      </c>
      <c r="L145" s="6">
        <v>7.2389564352059574</v>
      </c>
      <c r="M145" s="6">
        <v>-1.4132806636113835</v>
      </c>
      <c r="N145" s="3">
        <v>17.4278926429851</v>
      </c>
      <c r="O145" s="7">
        <v>0</v>
      </c>
      <c r="P145" s="7">
        <v>34.723950066840601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4">
        <v>0</v>
      </c>
      <c r="AB145" s="8">
        <v>358134.06726434699</v>
      </c>
      <c r="AC145" s="8">
        <v>-4216.6790549962798</v>
      </c>
      <c r="AD145" s="8">
        <v>4570.4975441592014</v>
      </c>
      <c r="AE145" s="8">
        <v>23276.894156323953</v>
      </c>
      <c r="AF145" s="8">
        <v>-9862.3328617572442</v>
      </c>
    </row>
    <row r="146" spans="1:32" x14ac:dyDescent="0.25">
      <c r="A146" s="1">
        <v>2017</v>
      </c>
      <c r="B146" s="1">
        <v>3</v>
      </c>
      <c r="C146" s="8">
        <v>8977158.7783935312</v>
      </c>
      <c r="D146" s="8">
        <v>4898331.4889721163</v>
      </c>
      <c r="E146" s="9">
        <v>1.7412475024641181</v>
      </c>
      <c r="F146" s="5">
        <v>0</v>
      </c>
      <c r="G146" s="5">
        <v>0</v>
      </c>
      <c r="H146" s="5">
        <v>0</v>
      </c>
      <c r="I146" s="5">
        <v>29.133900916766098</v>
      </c>
      <c r="J146" s="5">
        <v>0</v>
      </c>
      <c r="K146" s="3">
        <v>0.15463426216014101</v>
      </c>
      <c r="L146" s="6">
        <v>7.346494675074017</v>
      </c>
      <c r="M146" s="6">
        <v>-1.4206266107030063</v>
      </c>
      <c r="N146" s="3">
        <v>17.463615974457099</v>
      </c>
      <c r="O146" s="7">
        <v>0</v>
      </c>
      <c r="P146" s="7">
        <v>0</v>
      </c>
      <c r="Q146" s="7">
        <v>67.088827391533002</v>
      </c>
      <c r="R146" s="7">
        <v>0</v>
      </c>
      <c r="S146" s="7">
        <v>0</v>
      </c>
      <c r="T146" s="7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4">
        <v>0</v>
      </c>
      <c r="AB146" s="8">
        <v>435498.09106540628</v>
      </c>
      <c r="AC146" s="8">
        <v>-5360.5714818455635</v>
      </c>
      <c r="AD146" s="8">
        <v>5060.1937096048296</v>
      </c>
      <c r="AE146" s="8">
        <v>23276.894156323953</v>
      </c>
      <c r="AF146" s="8">
        <v>-10523.300470000564</v>
      </c>
    </row>
    <row r="147" spans="1:32" x14ac:dyDescent="0.25">
      <c r="A147" s="1">
        <v>2017</v>
      </c>
      <c r="B147" s="1">
        <v>4</v>
      </c>
      <c r="C147" s="8">
        <v>9245820.1920002718</v>
      </c>
      <c r="D147" s="8">
        <v>4903743.7770855799</v>
      </c>
      <c r="E147" s="9">
        <v>1.7854057147777718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3">
        <v>0.17750765484831299</v>
      </c>
      <c r="L147" s="6">
        <v>7.4518938823699576</v>
      </c>
      <c r="M147" s="6">
        <v>-1.4462560312409889</v>
      </c>
      <c r="N147" s="3">
        <v>17.5022849288911</v>
      </c>
      <c r="O147" s="7">
        <v>0</v>
      </c>
      <c r="P147" s="7">
        <v>0</v>
      </c>
      <c r="Q147" s="7">
        <v>0</v>
      </c>
      <c r="R147" s="7">
        <v>117.428646914796</v>
      </c>
      <c r="S147" s="7">
        <v>0</v>
      </c>
      <c r="T147" s="7">
        <v>0</v>
      </c>
      <c r="U147" s="7">
        <v>0</v>
      </c>
      <c r="V147" s="7">
        <v>0</v>
      </c>
      <c r="W147" s="7">
        <v>0</v>
      </c>
      <c r="X147" s="7">
        <v>0</v>
      </c>
      <c r="Y147" s="7">
        <v>0</v>
      </c>
      <c r="Z147" s="7">
        <v>0</v>
      </c>
      <c r="AA147" s="4">
        <v>0</v>
      </c>
      <c r="AB147" s="8">
        <v>479360.76576192467</v>
      </c>
      <c r="AC147" s="8">
        <v>-5610.2081285948489</v>
      </c>
      <c r="AD147" s="8">
        <v>5060.1937096048296</v>
      </c>
      <c r="AE147" s="8">
        <v>23276.894156323953</v>
      </c>
      <c r="AF147" s="8">
        <v>-11439.616913517239</v>
      </c>
    </row>
    <row r="148" spans="1:32" x14ac:dyDescent="0.25">
      <c r="A148" s="1">
        <v>2017</v>
      </c>
      <c r="B148" s="1">
        <v>5</v>
      </c>
      <c r="C148" s="8">
        <v>10504682.402446391</v>
      </c>
      <c r="D148" s="8">
        <v>4908128.3259152109</v>
      </c>
      <c r="E148" s="9">
        <v>2.0423287720581826</v>
      </c>
      <c r="F148" s="5">
        <v>0</v>
      </c>
      <c r="G148" s="5">
        <v>0</v>
      </c>
      <c r="H148" s="5">
        <v>0</v>
      </c>
      <c r="I148" s="5">
        <v>0</v>
      </c>
      <c r="J148" s="5">
        <v>0</v>
      </c>
      <c r="K148" s="3">
        <v>0.22982331071680701</v>
      </c>
      <c r="L148" s="6">
        <v>7.4518938823699576</v>
      </c>
      <c r="M148" s="6">
        <v>-1.4772409042619103</v>
      </c>
      <c r="N148" s="3">
        <v>17.5400077924985</v>
      </c>
      <c r="O148" s="7">
        <v>0</v>
      </c>
      <c r="P148" s="7">
        <v>0</v>
      </c>
      <c r="Q148" s="7">
        <v>0</v>
      </c>
      <c r="R148" s="7">
        <v>0</v>
      </c>
      <c r="S148" s="7">
        <v>205.87235315983</v>
      </c>
      <c r="T148" s="7">
        <v>0</v>
      </c>
      <c r="U148" s="7">
        <v>0</v>
      </c>
      <c r="V148" s="7">
        <v>0</v>
      </c>
      <c r="W148" s="7">
        <v>0</v>
      </c>
      <c r="X148" s="7">
        <v>0</v>
      </c>
      <c r="Y148" s="7">
        <v>0</v>
      </c>
      <c r="Z148" s="7">
        <v>0</v>
      </c>
      <c r="AA148" s="4">
        <v>0</v>
      </c>
      <c r="AB148" s="8">
        <v>471007.07445443276</v>
      </c>
      <c r="AC148" s="8">
        <v>-5620.0947182318569</v>
      </c>
      <c r="AD148" s="8">
        <v>4896.9616544562869</v>
      </c>
      <c r="AE148" s="8">
        <v>23276.894156323953</v>
      </c>
      <c r="AF148" s="8">
        <v>-12890.130070986708</v>
      </c>
    </row>
    <row r="149" spans="1:32" x14ac:dyDescent="0.25">
      <c r="A149" s="1">
        <v>2017</v>
      </c>
      <c r="B149" s="1">
        <v>6</v>
      </c>
      <c r="C149" s="8">
        <v>10996325.515224205</v>
      </c>
      <c r="D149" s="8">
        <v>4913632.2893329971</v>
      </c>
      <c r="E149" s="9">
        <v>2.1370631992862443</v>
      </c>
      <c r="F149" s="5">
        <v>0</v>
      </c>
      <c r="G149" s="5">
        <v>0</v>
      </c>
      <c r="H149" s="5">
        <v>0</v>
      </c>
      <c r="I149" s="5">
        <v>0</v>
      </c>
      <c r="J149" s="5">
        <v>0</v>
      </c>
      <c r="K149" s="3">
        <v>0.26494273962743398</v>
      </c>
      <c r="L149" s="6">
        <v>7.4518938823699576</v>
      </c>
      <c r="M149" s="6">
        <v>-1.490599750402763</v>
      </c>
      <c r="N149" s="3">
        <v>17.580426775614601</v>
      </c>
      <c r="O149" s="7">
        <v>0</v>
      </c>
      <c r="P149" s="7">
        <v>0</v>
      </c>
      <c r="Q149" s="7">
        <v>0</v>
      </c>
      <c r="R149" s="7">
        <v>0</v>
      </c>
      <c r="S149" s="7">
        <v>0</v>
      </c>
      <c r="T149" s="7">
        <v>273.797287378232</v>
      </c>
      <c r="U149" s="7">
        <v>0</v>
      </c>
      <c r="V149" s="7">
        <v>0</v>
      </c>
      <c r="W149" s="7">
        <v>0</v>
      </c>
      <c r="X149" s="7">
        <v>0</v>
      </c>
      <c r="Y149" s="7">
        <v>0</v>
      </c>
      <c r="Z149" s="7">
        <v>0</v>
      </c>
      <c r="AA149" s="4">
        <v>0</v>
      </c>
      <c r="AB149" s="8">
        <v>485032.41297147761</v>
      </c>
      <c r="AC149" s="8">
        <v>-4849.8667635926513</v>
      </c>
      <c r="AD149" s="8">
        <v>5060.1937096048296</v>
      </c>
      <c r="AE149" s="8">
        <v>23276.894156323953</v>
      </c>
      <c r="AF149" s="8">
        <v>-12936.859207776781</v>
      </c>
    </row>
    <row r="150" spans="1:32" x14ac:dyDescent="0.25">
      <c r="A150" s="1">
        <v>2017</v>
      </c>
      <c r="B150" s="1">
        <v>7</v>
      </c>
      <c r="C150" s="8">
        <v>11750677.731709536</v>
      </c>
      <c r="D150" s="8">
        <v>4918853.1591642648</v>
      </c>
      <c r="E150" s="9">
        <v>2.2873332444356418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3">
        <v>0.29733907667229498</v>
      </c>
      <c r="L150" s="6">
        <v>7.4518938823699576</v>
      </c>
      <c r="M150" s="6">
        <v>-1.5017679108923567</v>
      </c>
      <c r="N150" s="3">
        <v>17.618241602767799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7">
        <v>0</v>
      </c>
      <c r="U150" s="7">
        <v>323.21495100202401</v>
      </c>
      <c r="V150" s="7">
        <v>0</v>
      </c>
      <c r="W150" s="7">
        <v>0</v>
      </c>
      <c r="X150" s="7">
        <v>0</v>
      </c>
      <c r="Y150" s="7">
        <v>0</v>
      </c>
      <c r="Z150" s="7">
        <v>0</v>
      </c>
      <c r="AA150" s="4">
        <v>0</v>
      </c>
      <c r="AB150" s="8">
        <v>490745.00591227983</v>
      </c>
      <c r="AC150" s="8">
        <v>-5178.6268549259485</v>
      </c>
      <c r="AD150" s="8">
        <v>4896.9616544562869</v>
      </c>
      <c r="AE150" s="8">
        <v>23276.894156323953</v>
      </c>
      <c r="AF150" s="8">
        <v>-14118.858612300985</v>
      </c>
    </row>
    <row r="151" spans="1:32" x14ac:dyDescent="0.25">
      <c r="A151" s="1">
        <v>2017</v>
      </c>
      <c r="B151" s="1">
        <v>8</v>
      </c>
      <c r="C151" s="8">
        <v>11913188.210152347</v>
      </c>
      <c r="D151" s="8">
        <v>4924447.0442776391</v>
      </c>
      <c r="E151" s="9">
        <v>2.3224747445510086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3">
        <v>0.30425090266615201</v>
      </c>
      <c r="L151" s="6">
        <v>7.4518938823699576</v>
      </c>
      <c r="M151" s="6">
        <v>-1.5079537473159967</v>
      </c>
      <c r="N151" s="3">
        <v>17.656425703724501</v>
      </c>
      <c r="O151" s="7">
        <v>0</v>
      </c>
      <c r="P151" s="7">
        <v>0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7">
        <v>329.73144935858801</v>
      </c>
      <c r="W151" s="7">
        <v>0</v>
      </c>
      <c r="X151" s="7">
        <v>0</v>
      </c>
      <c r="Y151" s="7">
        <v>0</v>
      </c>
      <c r="Z151" s="7">
        <v>0</v>
      </c>
      <c r="AA151" s="4">
        <v>0</v>
      </c>
      <c r="AB151" s="8">
        <v>468329.30801269831</v>
      </c>
      <c r="AC151" s="8">
        <v>-6494.3961880726647</v>
      </c>
      <c r="AD151" s="8">
        <v>6200.1351036976148</v>
      </c>
      <c r="AE151" s="8">
        <v>23276.894156323953</v>
      </c>
      <c r="AF151" s="8">
        <v>-15027.622145980282</v>
      </c>
    </row>
    <row r="152" spans="1:32" x14ac:dyDescent="0.25">
      <c r="A152" s="1">
        <v>2017</v>
      </c>
      <c r="B152" s="1">
        <v>9</v>
      </c>
      <c r="C152" s="8">
        <v>10982746.776574139</v>
      </c>
      <c r="D152" s="8">
        <v>4930655.2437836546</v>
      </c>
      <c r="E152" s="9">
        <v>2.1329202401876204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  <c r="K152" s="3">
        <v>0.28032324783511697</v>
      </c>
      <c r="L152" s="6">
        <v>7.4518938823699576</v>
      </c>
      <c r="M152" s="6">
        <v>-1.5211222328371687</v>
      </c>
      <c r="N152" s="3">
        <v>17.6938864997698</v>
      </c>
      <c r="O152" s="7">
        <v>0</v>
      </c>
      <c r="P152" s="7">
        <v>0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>
        <v>0</v>
      </c>
      <c r="W152" s="7">
        <v>278.21093356333802</v>
      </c>
      <c r="X152" s="7">
        <v>0</v>
      </c>
      <c r="Y152" s="7">
        <v>0</v>
      </c>
      <c r="Z152" s="7">
        <v>0</v>
      </c>
      <c r="AA152" s="4">
        <v>0</v>
      </c>
      <c r="AB152" s="8">
        <v>455468.21047164255</v>
      </c>
      <c r="AC152" s="8">
        <v>-5704.487659649425</v>
      </c>
      <c r="AD152" s="8">
        <v>6200.1351036976148</v>
      </c>
      <c r="AE152" s="8">
        <v>23276.894156323953</v>
      </c>
      <c r="AF152" s="8">
        <v>-13188.342351257752</v>
      </c>
    </row>
    <row r="153" spans="1:32" x14ac:dyDescent="0.25">
      <c r="A153" s="1">
        <v>2017</v>
      </c>
      <c r="B153" s="1">
        <v>10</v>
      </c>
      <c r="C153" s="8">
        <v>10297901.726722648</v>
      </c>
      <c r="D153" s="8">
        <v>4936990.6767385164</v>
      </c>
      <c r="E153" s="9">
        <v>1.9981114806434972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3">
        <v>0.23901420697136799</v>
      </c>
      <c r="L153" s="6">
        <v>7.4518938823699576</v>
      </c>
      <c r="M153" s="6">
        <v>-1.5211222328371687</v>
      </c>
      <c r="N153" s="3">
        <v>17.730044680314101</v>
      </c>
      <c r="O153" s="7">
        <v>0</v>
      </c>
      <c r="P153" s="7">
        <v>0</v>
      </c>
      <c r="Q153" s="7">
        <v>0</v>
      </c>
      <c r="R153" s="7">
        <v>0</v>
      </c>
      <c r="S153" s="7">
        <v>0</v>
      </c>
      <c r="T153" s="7">
        <v>0</v>
      </c>
      <c r="U153" s="7">
        <v>0</v>
      </c>
      <c r="V153" s="7">
        <v>0</v>
      </c>
      <c r="W153" s="7">
        <v>0</v>
      </c>
      <c r="X153" s="7">
        <v>198.83661390818901</v>
      </c>
      <c r="Y153" s="7">
        <v>0</v>
      </c>
      <c r="Z153" s="7">
        <v>0</v>
      </c>
      <c r="AA153" s="4">
        <v>0</v>
      </c>
      <c r="AB153" s="8">
        <v>422189.43915148074</v>
      </c>
      <c r="AC153" s="8">
        <v>-5737.0946002627716</v>
      </c>
      <c r="AD153" s="8">
        <v>6000.1307455138203</v>
      </c>
      <c r="AE153" s="8">
        <v>23276.894156323953</v>
      </c>
      <c r="AF153" s="8">
        <v>-12485.393751545493</v>
      </c>
    </row>
    <row r="154" spans="1:32" x14ac:dyDescent="0.25">
      <c r="A154" s="1">
        <v>2017</v>
      </c>
      <c r="B154" s="1">
        <v>11</v>
      </c>
      <c r="C154" s="8">
        <v>8563161.1414516345</v>
      </c>
      <c r="D154" s="8">
        <v>4943576.8221642654</v>
      </c>
      <c r="E154" s="9">
        <v>1.6589881777587971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3">
        <v>0.170751748734045</v>
      </c>
      <c r="L154" s="6">
        <v>7.4518938823699576</v>
      </c>
      <c r="M154" s="6">
        <v>-1.5239435041715486</v>
      </c>
      <c r="N154" s="3">
        <v>17.769422786592099</v>
      </c>
      <c r="O154" s="7">
        <v>0</v>
      </c>
      <c r="P154" s="7">
        <v>0</v>
      </c>
      <c r="Q154" s="7">
        <v>0</v>
      </c>
      <c r="R154" s="7">
        <v>0</v>
      </c>
      <c r="S154" s="7">
        <v>0</v>
      </c>
      <c r="T154" s="7">
        <v>0</v>
      </c>
      <c r="U154" s="7">
        <v>0</v>
      </c>
      <c r="V154" s="7">
        <v>0</v>
      </c>
      <c r="W154" s="7">
        <v>0</v>
      </c>
      <c r="X154" s="7">
        <v>0</v>
      </c>
      <c r="Y154" s="7">
        <v>75.667245198870006</v>
      </c>
      <c r="Z154" s="7">
        <v>0</v>
      </c>
      <c r="AA154" s="4">
        <v>0</v>
      </c>
      <c r="AB154" s="8">
        <v>347673.1777575452</v>
      </c>
      <c r="AC154" s="8">
        <v>-5249.5305134370465</v>
      </c>
      <c r="AD154" s="8">
        <v>6200.1351036976148</v>
      </c>
      <c r="AE154" s="8">
        <v>23276.894156323953</v>
      </c>
      <c r="AF154" s="8">
        <v>-10075.038865415097</v>
      </c>
    </row>
    <row r="155" spans="1:32" x14ac:dyDescent="0.25">
      <c r="A155" s="1">
        <v>2017</v>
      </c>
      <c r="B155" s="1">
        <v>12</v>
      </c>
      <c r="C155" s="8">
        <v>8765716.2293519992</v>
      </c>
      <c r="D155" s="8">
        <v>4950289.2673000218</v>
      </c>
      <c r="E155" s="9">
        <v>1.7076491609064792</v>
      </c>
      <c r="F155" s="5">
        <v>0.175443008650843</v>
      </c>
      <c r="G155" s="5">
        <v>0</v>
      </c>
      <c r="H155" s="5">
        <v>0</v>
      </c>
      <c r="I155" s="5">
        <v>0</v>
      </c>
      <c r="J155" s="5">
        <v>65.410489377284904</v>
      </c>
      <c r="K155" s="3">
        <v>0.15224512546402799</v>
      </c>
      <c r="L155" s="6">
        <v>7.4518938823699576</v>
      </c>
      <c r="M155" s="6">
        <v>-1.5449360518402968</v>
      </c>
      <c r="N155" s="3">
        <v>17.806589224334399</v>
      </c>
      <c r="O155" s="7">
        <v>0</v>
      </c>
      <c r="P155" s="7">
        <v>0</v>
      </c>
      <c r="Q155" s="7">
        <v>0</v>
      </c>
      <c r="R155" s="7">
        <v>0</v>
      </c>
      <c r="S155" s="7">
        <v>0</v>
      </c>
      <c r="T155" s="7">
        <v>0</v>
      </c>
      <c r="U155" s="7">
        <v>0</v>
      </c>
      <c r="V155" s="7">
        <v>0</v>
      </c>
      <c r="W155" s="7">
        <v>0</v>
      </c>
      <c r="X155" s="7">
        <v>0</v>
      </c>
      <c r="Y155" s="7">
        <v>0</v>
      </c>
      <c r="Z155" s="7">
        <v>42.449672857488302</v>
      </c>
      <c r="AA155" s="4">
        <v>0</v>
      </c>
      <c r="AB155" s="8">
        <v>298651.80101705238</v>
      </c>
      <c r="AC155" s="8">
        <v>-5087.807336143951</v>
      </c>
      <c r="AD155" s="8">
        <v>6000.1307455138203</v>
      </c>
      <c r="AE155" s="8">
        <v>23276.894156323953</v>
      </c>
      <c r="AF155" s="8">
        <v>-10482.102779978499</v>
      </c>
    </row>
    <row r="156" spans="1:32" x14ac:dyDescent="0.25">
      <c r="A156" s="1">
        <v>2018</v>
      </c>
      <c r="B156" s="1">
        <v>1</v>
      </c>
      <c r="C156" s="8">
        <v>8870942.0426849313</v>
      </c>
      <c r="D156" s="8">
        <v>4956840.5538682071</v>
      </c>
      <c r="E156" s="9">
        <v>1.7141750565493576</v>
      </c>
      <c r="F156" s="5">
        <v>0.47586523824689803</v>
      </c>
      <c r="G156" s="5">
        <v>104.012380279974</v>
      </c>
      <c r="H156" s="5">
        <v>0</v>
      </c>
      <c r="I156" s="5">
        <v>0</v>
      </c>
      <c r="J156" s="5">
        <v>0</v>
      </c>
      <c r="K156" s="3">
        <v>0.15307310075566499</v>
      </c>
      <c r="L156" s="6">
        <v>7.4860809446956349</v>
      </c>
      <c r="M156" s="6">
        <v>-1.5449360518402968</v>
      </c>
      <c r="N156" s="3">
        <v>17.843263495935101</v>
      </c>
      <c r="O156" s="7">
        <v>26.872581391315101</v>
      </c>
      <c r="P156" s="7">
        <v>0</v>
      </c>
      <c r="Q156" s="7">
        <v>0</v>
      </c>
      <c r="R156" s="7">
        <v>0</v>
      </c>
      <c r="S156" s="7">
        <v>0</v>
      </c>
      <c r="T156" s="7">
        <v>0</v>
      </c>
      <c r="U156" s="7">
        <v>0</v>
      </c>
      <c r="V156" s="7">
        <v>0</v>
      </c>
      <c r="W156" s="7">
        <v>0</v>
      </c>
      <c r="X156" s="7">
        <v>0</v>
      </c>
      <c r="Y156" s="7">
        <v>0</v>
      </c>
      <c r="Z156" s="7">
        <v>0</v>
      </c>
      <c r="AA156" s="4">
        <v>0</v>
      </c>
      <c r="AB156" s="8">
        <v>357579.96533487621</v>
      </c>
      <c r="AC156" s="8">
        <v>-6863.7639493730576</v>
      </c>
      <c r="AD156" s="8">
        <v>11705.028900016134</v>
      </c>
      <c r="AE156" s="8">
        <v>26014.33981959692</v>
      </c>
      <c r="AF156" s="8">
        <v>-14385.964153368288</v>
      </c>
    </row>
    <row r="157" spans="1:32" x14ac:dyDescent="0.25">
      <c r="A157" s="1">
        <v>2018</v>
      </c>
      <c r="B157" s="1">
        <v>2</v>
      </c>
      <c r="C157" s="8">
        <v>8017769.4211006192</v>
      </c>
      <c r="D157" s="8">
        <v>4963448.6474818923</v>
      </c>
      <c r="E157" s="9">
        <v>1.5390227726182912</v>
      </c>
      <c r="F157" s="5">
        <v>0</v>
      </c>
      <c r="G157" s="5">
        <v>0</v>
      </c>
      <c r="H157" s="5">
        <v>57.948681528250397</v>
      </c>
      <c r="I157" s="5">
        <v>0</v>
      </c>
      <c r="J157" s="5">
        <v>0</v>
      </c>
      <c r="K157" s="3">
        <v>0.15222014173060799</v>
      </c>
      <c r="L157" s="6">
        <v>7.5257316757321941</v>
      </c>
      <c r="M157" s="6">
        <v>-1.5449360518402968</v>
      </c>
      <c r="N157" s="3">
        <v>17.875918645664498</v>
      </c>
      <c r="O157" s="7">
        <v>0</v>
      </c>
      <c r="P157" s="7">
        <v>34.723950066840601</v>
      </c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>
        <v>0</v>
      </c>
      <c r="W157" s="7">
        <v>0</v>
      </c>
      <c r="X157" s="7">
        <v>0</v>
      </c>
      <c r="Y157" s="7">
        <v>0</v>
      </c>
      <c r="Z157" s="7">
        <v>0</v>
      </c>
      <c r="AA157" s="4">
        <v>0</v>
      </c>
      <c r="AB157" s="8">
        <v>362420.88368020172</v>
      </c>
      <c r="AC157" s="8">
        <v>-6839.7144335150761</v>
      </c>
      <c r="AD157" s="8">
        <v>10572.284167756508</v>
      </c>
      <c r="AE157" s="8">
        <v>26014.33981959692</v>
      </c>
      <c r="AF157" s="8">
        <v>-13258.871329510972</v>
      </c>
    </row>
    <row r="158" spans="1:32" x14ac:dyDescent="0.25">
      <c r="A158" s="1">
        <v>2018</v>
      </c>
      <c r="B158" s="1">
        <v>3</v>
      </c>
      <c r="C158" s="8">
        <v>9035659.8035288677</v>
      </c>
      <c r="D158" s="8">
        <v>4970277.1852376396</v>
      </c>
      <c r="E158" s="9">
        <v>1.7263044919604429</v>
      </c>
      <c r="F158" s="5">
        <v>0</v>
      </c>
      <c r="G158" s="5">
        <v>0</v>
      </c>
      <c r="H158" s="5">
        <v>0</v>
      </c>
      <c r="I158" s="5">
        <v>29.133900916766098</v>
      </c>
      <c r="J158" s="5">
        <v>0</v>
      </c>
      <c r="K158" s="3">
        <v>0.16654471033728199</v>
      </c>
      <c r="L158" s="6">
        <v>7.564514874843848</v>
      </c>
      <c r="M158" s="6">
        <v>-1.5512274508743018</v>
      </c>
      <c r="N158" s="3">
        <v>17.900704794838401</v>
      </c>
      <c r="O158" s="7">
        <v>0</v>
      </c>
      <c r="P158" s="7">
        <v>0</v>
      </c>
      <c r="Q158" s="7">
        <v>67.088827391533002</v>
      </c>
      <c r="R158" s="7">
        <v>0</v>
      </c>
      <c r="S158" s="7">
        <v>0</v>
      </c>
      <c r="T158" s="7">
        <v>0</v>
      </c>
      <c r="U158" s="7">
        <v>0</v>
      </c>
      <c r="V158" s="7">
        <v>0</v>
      </c>
      <c r="W158" s="7">
        <v>0</v>
      </c>
      <c r="X158" s="7">
        <v>0</v>
      </c>
      <c r="Y158" s="7">
        <v>0</v>
      </c>
      <c r="Z158" s="7">
        <v>0</v>
      </c>
      <c r="AA158" s="4">
        <v>0</v>
      </c>
      <c r="AB158" s="8">
        <v>440575.44280582631</v>
      </c>
      <c r="AC158" s="8">
        <v>-8699.3662607097249</v>
      </c>
      <c r="AD158" s="8">
        <v>11705.028900016134</v>
      </c>
      <c r="AE158" s="8">
        <v>26014.33981959692</v>
      </c>
      <c r="AF158" s="8">
        <v>-14147.472900104414</v>
      </c>
    </row>
    <row r="159" spans="1:32" x14ac:dyDescent="0.25">
      <c r="A159" s="1">
        <v>2018</v>
      </c>
      <c r="B159" s="1">
        <v>4</v>
      </c>
      <c r="C159" s="8">
        <v>9319909.8209983576</v>
      </c>
      <c r="D159" s="8">
        <v>4975957.4564807834</v>
      </c>
      <c r="E159" s="9">
        <v>1.7728785486515652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3">
        <v>0.19146543848533901</v>
      </c>
      <c r="L159" s="6">
        <v>7.6024828696043283</v>
      </c>
      <c r="M159" s="6">
        <v>-1.5754808159477469</v>
      </c>
      <c r="N159" s="3">
        <v>17.928911109329999</v>
      </c>
      <c r="O159" s="7">
        <v>0</v>
      </c>
      <c r="P159" s="7">
        <v>0</v>
      </c>
      <c r="Q159" s="7">
        <v>0</v>
      </c>
      <c r="R159" s="7">
        <v>117.428646914796</v>
      </c>
      <c r="S159" s="7">
        <v>0</v>
      </c>
      <c r="T159" s="7">
        <v>0</v>
      </c>
      <c r="U159" s="7">
        <v>0</v>
      </c>
      <c r="V159" s="7">
        <v>0</v>
      </c>
      <c r="W159" s="7">
        <v>0</v>
      </c>
      <c r="X159" s="7">
        <v>0</v>
      </c>
      <c r="Y159" s="7">
        <v>0</v>
      </c>
      <c r="Z159" s="7">
        <v>0</v>
      </c>
      <c r="AA159" s="4">
        <v>0</v>
      </c>
      <c r="AB159" s="8">
        <v>484909.41336713044</v>
      </c>
      <c r="AC159" s="8">
        <v>-9107.8305090257891</v>
      </c>
      <c r="AD159" s="8">
        <v>11705.028900016134</v>
      </c>
      <c r="AE159" s="8">
        <v>26014.33981959692</v>
      </c>
      <c r="AF159" s="8">
        <v>-15379.364176945579</v>
      </c>
    </row>
    <row r="160" spans="1:32" x14ac:dyDescent="0.25">
      <c r="A160" s="1">
        <v>2018</v>
      </c>
      <c r="B160" s="1">
        <v>5</v>
      </c>
      <c r="C160" s="8">
        <v>10579453.238535425</v>
      </c>
      <c r="D160" s="8">
        <v>4980922.7755207233</v>
      </c>
      <c r="E160" s="9">
        <v>2.026114503566891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3">
        <v>0.248366126067572</v>
      </c>
      <c r="L160" s="6">
        <v>7.6024828696043283</v>
      </c>
      <c r="M160" s="6">
        <v>-1.6056280998614185</v>
      </c>
      <c r="N160" s="3">
        <v>17.955037459523499</v>
      </c>
      <c r="O160" s="7">
        <v>0</v>
      </c>
      <c r="P160" s="7">
        <v>0</v>
      </c>
      <c r="Q160" s="7">
        <v>0</v>
      </c>
      <c r="R160" s="7">
        <v>0</v>
      </c>
      <c r="S160" s="7">
        <v>205.87235315983</v>
      </c>
      <c r="T160" s="7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4">
        <v>0</v>
      </c>
      <c r="AB160" s="8">
        <v>476649.27421181125</v>
      </c>
      <c r="AC160" s="8">
        <v>-9128.2725842141954</v>
      </c>
      <c r="AD160" s="8">
        <v>11327.447322596259</v>
      </c>
      <c r="AE160" s="8">
        <v>26014.33981959692</v>
      </c>
      <c r="AF160" s="8">
        <v>-17329.42686355659</v>
      </c>
    </row>
    <row r="161" spans="1:32" x14ac:dyDescent="0.25">
      <c r="A161" s="1">
        <v>2018</v>
      </c>
      <c r="B161" s="1">
        <v>6</v>
      </c>
      <c r="C161" s="8">
        <v>11066887.993827291</v>
      </c>
      <c r="D161" s="8">
        <v>4986659.4925260209</v>
      </c>
      <c r="E161" s="9">
        <v>2.1183635864574395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3">
        <v>0.286447456830349</v>
      </c>
      <c r="L161" s="6">
        <v>7.6024828696043283</v>
      </c>
      <c r="M161" s="6">
        <v>-1.6188063819456224</v>
      </c>
      <c r="N161" s="3">
        <v>17.980690178419099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  <c r="T161" s="7">
        <v>273.797287378232</v>
      </c>
      <c r="U161" s="7">
        <v>0</v>
      </c>
      <c r="V161" s="7">
        <v>0</v>
      </c>
      <c r="W161" s="7">
        <v>0</v>
      </c>
      <c r="X161" s="7">
        <v>0</v>
      </c>
      <c r="Y161" s="7">
        <v>0</v>
      </c>
      <c r="Z161" s="7">
        <v>0</v>
      </c>
      <c r="AA161" s="4">
        <v>0</v>
      </c>
      <c r="AB161" s="8">
        <v>490882.47713611275</v>
      </c>
      <c r="AC161" s="8">
        <v>-7879.4897748606245</v>
      </c>
      <c r="AD161" s="8">
        <v>11705.028900016134</v>
      </c>
      <c r="AE161" s="8">
        <v>26014.33981959692</v>
      </c>
      <c r="AF161" s="8">
        <v>-17392.249283031109</v>
      </c>
    </row>
    <row r="162" spans="1:32" x14ac:dyDescent="0.25">
      <c r="A162" s="1">
        <v>2018</v>
      </c>
      <c r="B162" s="1">
        <v>7</v>
      </c>
      <c r="C162" s="8">
        <v>11819273.561484005</v>
      </c>
      <c r="D162" s="8">
        <v>4992196.8686311292</v>
      </c>
      <c r="E162" s="9">
        <v>2.2662541581840068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3">
        <v>0.32159710653482998</v>
      </c>
      <c r="L162" s="6">
        <v>7.6024828696043283</v>
      </c>
      <c r="M162" s="6">
        <v>-1.6284301082577302</v>
      </c>
      <c r="N162" s="3">
        <v>18.000908708336599</v>
      </c>
      <c r="O162" s="7">
        <v>0</v>
      </c>
      <c r="P162" s="7">
        <v>0</v>
      </c>
      <c r="Q162" s="7">
        <v>0</v>
      </c>
      <c r="R162" s="7">
        <v>0</v>
      </c>
      <c r="S162" s="7">
        <v>0</v>
      </c>
      <c r="T162" s="7">
        <v>0</v>
      </c>
      <c r="U162" s="7">
        <v>323.21495100202401</v>
      </c>
      <c r="V162" s="7">
        <v>0</v>
      </c>
      <c r="W162" s="7">
        <v>0</v>
      </c>
      <c r="X162" s="7">
        <v>0</v>
      </c>
      <c r="Y162" s="7">
        <v>0</v>
      </c>
      <c r="Z162" s="7">
        <v>0</v>
      </c>
      <c r="AA162" s="4">
        <v>0</v>
      </c>
      <c r="AB162" s="8">
        <v>495738.79408990021</v>
      </c>
      <c r="AC162" s="8">
        <v>-8412.6083431176085</v>
      </c>
      <c r="AD162" s="8">
        <v>11327.447322596259</v>
      </c>
      <c r="AE162" s="8">
        <v>26014.33981959692</v>
      </c>
      <c r="AF162" s="8">
        <v>-18981.323413444574</v>
      </c>
    </row>
    <row r="163" spans="1:32" x14ac:dyDescent="0.25">
      <c r="A163" s="1">
        <v>2018</v>
      </c>
      <c r="B163" s="1">
        <v>8</v>
      </c>
      <c r="C163" s="8">
        <v>11981913.503804933</v>
      </c>
      <c r="D163" s="8">
        <v>4997933.7507436415</v>
      </c>
      <c r="E163" s="9">
        <v>2.3007053060663467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3">
        <v>0.32899810772090099</v>
      </c>
      <c r="L163" s="6">
        <v>7.6024828696043283</v>
      </c>
      <c r="M163" s="6">
        <v>-1.6341294077413608</v>
      </c>
      <c r="N163" s="3">
        <v>18.017858258430401</v>
      </c>
      <c r="O163" s="7">
        <v>0</v>
      </c>
      <c r="P163" s="7">
        <v>0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7">
        <v>329.73144935858801</v>
      </c>
      <c r="W163" s="7">
        <v>0</v>
      </c>
      <c r="X163" s="7">
        <v>0</v>
      </c>
      <c r="Y163" s="7">
        <v>0</v>
      </c>
      <c r="Z163" s="7">
        <v>0</v>
      </c>
      <c r="AA163" s="4">
        <v>0</v>
      </c>
      <c r="AB163" s="8">
        <v>474071.31170853064</v>
      </c>
      <c r="AC163" s="8">
        <v>-9586.7571254741488</v>
      </c>
      <c r="AD163" s="8">
        <v>12844.97029410892</v>
      </c>
      <c r="AE163" s="8">
        <v>26014.33981959692</v>
      </c>
      <c r="AF163" s="8">
        <v>-20203.06059580313</v>
      </c>
    </row>
    <row r="164" spans="1:32" x14ac:dyDescent="0.25">
      <c r="A164" s="1">
        <v>2018</v>
      </c>
      <c r="B164" s="1">
        <v>9</v>
      </c>
      <c r="C164" s="8">
        <v>11045420.731613673</v>
      </c>
      <c r="D164" s="8">
        <v>5004092.638087281</v>
      </c>
      <c r="E164" s="9">
        <v>2.1125584504579509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3">
        <v>0.30283447146292303</v>
      </c>
      <c r="L164" s="6">
        <v>7.6024828696043283</v>
      </c>
      <c r="M164" s="6">
        <v>-1.6461975063906125</v>
      </c>
      <c r="N164" s="3">
        <v>18.035288161359599</v>
      </c>
      <c r="O164" s="7">
        <v>0</v>
      </c>
      <c r="P164" s="7">
        <v>0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  <c r="V164" s="7">
        <v>0</v>
      </c>
      <c r="W164" s="7">
        <v>278.21093356333802</v>
      </c>
      <c r="X164" s="7">
        <v>0</v>
      </c>
      <c r="Y164" s="7">
        <v>0</v>
      </c>
      <c r="Z164" s="7">
        <v>0</v>
      </c>
      <c r="AA164" s="4">
        <v>0</v>
      </c>
      <c r="AB164" s="8">
        <v>461270.48780315398</v>
      </c>
      <c r="AC164" s="8">
        <v>-8416.9137964647362</v>
      </c>
      <c r="AD164" s="8">
        <v>12844.97029410892</v>
      </c>
      <c r="AE164" s="8">
        <v>26014.33981959692</v>
      </c>
      <c r="AF164" s="8">
        <v>-17730.341972427625</v>
      </c>
    </row>
    <row r="165" spans="1:32" x14ac:dyDescent="0.25">
      <c r="A165" s="1">
        <v>2018</v>
      </c>
      <c r="B165" s="1">
        <v>10</v>
      </c>
      <c r="C165" s="8">
        <v>10362644.818800356</v>
      </c>
      <c r="D165" s="8">
        <v>5010336.4477247577</v>
      </c>
      <c r="E165" s="9">
        <v>1.9802953955361438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3">
        <v>0.25794567555411102</v>
      </c>
      <c r="L165" s="6">
        <v>7.6024828696043283</v>
      </c>
      <c r="M165" s="6">
        <v>-1.6461975063906125</v>
      </c>
      <c r="N165" s="3">
        <v>18.058205549169799</v>
      </c>
      <c r="O165" s="7">
        <v>0</v>
      </c>
      <c r="P165" s="7">
        <v>0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  <c r="V165" s="7">
        <v>0</v>
      </c>
      <c r="W165" s="7">
        <v>0</v>
      </c>
      <c r="X165" s="7">
        <v>198.83661390818901</v>
      </c>
      <c r="Y165" s="7">
        <v>0</v>
      </c>
      <c r="Z165" s="7">
        <v>0</v>
      </c>
      <c r="AA165" s="4">
        <v>0</v>
      </c>
      <c r="AB165" s="8">
        <v>427498.45670317166</v>
      </c>
      <c r="AC165" s="8">
        <v>-8459.4902869704038</v>
      </c>
      <c r="AD165" s="8">
        <v>12430.616413653792</v>
      </c>
      <c r="AE165" s="8">
        <v>26014.33981959692</v>
      </c>
      <c r="AF165" s="8">
        <v>-16785.30136535324</v>
      </c>
    </row>
    <row r="166" spans="1:32" x14ac:dyDescent="0.25">
      <c r="A166" s="1">
        <v>2018</v>
      </c>
      <c r="B166" s="1">
        <v>11</v>
      </c>
      <c r="C166" s="8">
        <v>8625899.3691300042</v>
      </c>
      <c r="D166" s="8">
        <v>5016750.7264273632</v>
      </c>
      <c r="E166" s="9">
        <v>1.6456551607311369</v>
      </c>
      <c r="F166" s="5">
        <v>0</v>
      </c>
      <c r="G166" s="5">
        <v>0</v>
      </c>
      <c r="H166" s="5">
        <v>0</v>
      </c>
      <c r="I166" s="5">
        <v>0</v>
      </c>
      <c r="J166" s="5">
        <v>0</v>
      </c>
      <c r="K166" s="3">
        <v>0.18375548993044499</v>
      </c>
      <c r="L166" s="6">
        <v>7.6024828696043283</v>
      </c>
      <c r="M166" s="6">
        <v>-1.6495332820050046</v>
      </c>
      <c r="N166" s="3">
        <v>18.093583321929799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  <c r="U166" s="7">
        <v>0</v>
      </c>
      <c r="V166" s="7">
        <v>0</v>
      </c>
      <c r="W166" s="7">
        <v>0</v>
      </c>
      <c r="X166" s="7">
        <v>0</v>
      </c>
      <c r="Y166" s="7">
        <v>75.667245198870006</v>
      </c>
      <c r="Z166" s="7">
        <v>0</v>
      </c>
      <c r="AA166" s="4">
        <v>0</v>
      </c>
      <c r="AB166" s="8">
        <v>352478.74015407113</v>
      </c>
      <c r="AC166" s="8">
        <v>-7735.5719599710919</v>
      </c>
      <c r="AD166" s="8">
        <v>12844.97029410892</v>
      </c>
      <c r="AE166" s="8">
        <v>26014.33981959692</v>
      </c>
      <c r="AF166" s="8">
        <v>-13544.83222467097</v>
      </c>
    </row>
    <row r="167" spans="1:32" x14ac:dyDescent="0.25">
      <c r="A167" s="1">
        <v>2018</v>
      </c>
      <c r="B167" s="1">
        <v>12</v>
      </c>
      <c r="C167" s="8">
        <v>8837189.9807034936</v>
      </c>
      <c r="D167" s="8">
        <v>5023249.4277576189</v>
      </c>
      <c r="E167" s="9">
        <v>1.6955480797012057</v>
      </c>
      <c r="F167" s="5">
        <v>0.175443008650843</v>
      </c>
      <c r="G167" s="5">
        <v>0</v>
      </c>
      <c r="H167" s="5">
        <v>0</v>
      </c>
      <c r="I167" s="5">
        <v>0</v>
      </c>
      <c r="J167" s="5">
        <v>65.410489377284904</v>
      </c>
      <c r="K167" s="3">
        <v>0.16368300529173799</v>
      </c>
      <c r="L167" s="6">
        <v>7.6024828696043283</v>
      </c>
      <c r="M167" s="6">
        <v>-1.6711940444801123</v>
      </c>
      <c r="N167" s="3">
        <v>18.132617476071498</v>
      </c>
      <c r="O167" s="7">
        <v>0</v>
      </c>
      <c r="P167" s="7">
        <v>0</v>
      </c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42.449672857488302</v>
      </c>
      <c r="AA167" s="4">
        <v>0</v>
      </c>
      <c r="AB167" s="8">
        <v>303170.61888559128</v>
      </c>
      <c r="AC167" s="8">
        <v>-7494.4285797606153</v>
      </c>
      <c r="AD167" s="8">
        <v>12430.616413653792</v>
      </c>
      <c r="AE167" s="8">
        <v>26014.33981959692</v>
      </c>
      <c r="AF167" s="8">
        <v>-14092.086930199286</v>
      </c>
    </row>
  </sheetData>
  <pageMargins left="0.7" right="0.7" top="1" bottom="0.5" header="0.3" footer="0.3"/>
  <pageSetup scale="59" fitToHeight="0" orientation="portrait" r:id="rId1"/>
  <headerFooter>
    <oddHeader xml:space="preserve">&amp;C&amp;"Arial,Bold"&amp;12
INPUTS FOR THE NET ENERGY FOR LOAD FORECAST&amp;R&amp;"Arial,Regular"FLORIDA POWER &amp;&amp; LIGHT COMPANY 
AND SUBSIDIARIES
DOCKET NO. 160021-EI
MFR NO. F-7
ATTACHMENT NO. 5 OF 16
PAGE &amp;P OF &amp;N  
</oddHeader>
  </headerFooter>
  <colBreaks count="3" manualBreakCount="3">
    <brk id="10" max="166" man="1"/>
    <brk id="19" max="166" man="1"/>
    <brk id="27" max="16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Q41"/>
  <sheetViews>
    <sheetView zoomScaleNormal="100" workbookViewId="0">
      <selection activeCell="A173" sqref="A173"/>
    </sheetView>
  </sheetViews>
  <sheetFormatPr defaultRowHeight="21" x14ac:dyDescent="0.35"/>
  <cols>
    <col min="1" max="1" width="14.140625" style="46" customWidth="1"/>
    <col min="2" max="2" width="15.5703125" style="46" bestFit="1" customWidth="1"/>
    <col min="3" max="3" width="17.28515625" style="46" bestFit="1" customWidth="1"/>
    <col min="4" max="4" width="16.28515625" style="46" customWidth="1"/>
    <col min="5" max="5" width="20.7109375" style="46" customWidth="1"/>
    <col min="6" max="6" width="20.5703125" style="46" customWidth="1"/>
    <col min="7" max="7" width="24" style="46" customWidth="1"/>
    <col min="8" max="8" width="22.28515625" style="46" customWidth="1"/>
    <col min="9" max="9" width="17.5703125" style="46" bestFit="1" customWidth="1"/>
    <col min="10" max="10" width="17" style="46" customWidth="1"/>
    <col min="11" max="11" width="16.5703125" style="46" customWidth="1"/>
    <col min="12" max="12" width="22.7109375" style="46" customWidth="1"/>
    <col min="13" max="13" width="20.28515625" style="48" customWidth="1"/>
    <col min="14" max="14" width="19.140625" style="48" customWidth="1"/>
    <col min="15" max="15" width="22.7109375" style="48" customWidth="1"/>
    <col min="16" max="16" width="18.7109375" style="48" customWidth="1"/>
  </cols>
  <sheetData>
    <row r="1" spans="1:16" s="31" customFormat="1" ht="147" customHeight="1" x14ac:dyDescent="0.3">
      <c r="A1" s="29" t="s">
        <v>0</v>
      </c>
      <c r="B1" s="29" t="s">
        <v>39</v>
      </c>
      <c r="C1" s="29" t="s">
        <v>35</v>
      </c>
      <c r="D1" s="30" t="s">
        <v>40</v>
      </c>
      <c r="E1" s="29" t="s">
        <v>41</v>
      </c>
      <c r="F1" s="29" t="s">
        <v>42</v>
      </c>
      <c r="G1" s="29" t="s">
        <v>37</v>
      </c>
      <c r="H1" s="30" t="s">
        <v>43</v>
      </c>
      <c r="I1" s="29" t="s">
        <v>44</v>
      </c>
      <c r="J1" s="30" t="s">
        <v>45</v>
      </c>
      <c r="K1" s="30" t="s">
        <v>46</v>
      </c>
      <c r="L1" s="30" t="s">
        <v>31</v>
      </c>
      <c r="M1" s="30" t="s">
        <v>32</v>
      </c>
      <c r="N1" s="30" t="s">
        <v>33</v>
      </c>
      <c r="O1" s="30" t="s">
        <v>34</v>
      </c>
      <c r="P1" s="30"/>
    </row>
    <row r="2" spans="1:16" s="31" customFormat="1" ht="23.25" x14ac:dyDescent="0.3">
      <c r="A2" s="29"/>
      <c r="B2" s="29" t="s">
        <v>47</v>
      </c>
      <c r="C2" s="29"/>
      <c r="D2" s="29" t="s">
        <v>48</v>
      </c>
      <c r="E2" s="30" t="s">
        <v>49</v>
      </c>
      <c r="F2" s="30" t="s">
        <v>28</v>
      </c>
      <c r="G2" s="30" t="s">
        <v>50</v>
      </c>
      <c r="H2" s="32" t="s">
        <v>51</v>
      </c>
      <c r="I2" s="29" t="s">
        <v>52</v>
      </c>
      <c r="J2" s="30"/>
      <c r="K2" s="30"/>
      <c r="L2" s="29" t="s">
        <v>47</v>
      </c>
      <c r="M2" s="29" t="s">
        <v>47</v>
      </c>
      <c r="N2" s="29" t="s">
        <v>47</v>
      </c>
      <c r="O2" s="29" t="s">
        <v>47</v>
      </c>
      <c r="P2" s="29"/>
    </row>
    <row r="3" spans="1:16" x14ac:dyDescent="0.35">
      <c r="A3" s="33">
        <v>1990</v>
      </c>
      <c r="B3" s="34">
        <v>13754</v>
      </c>
      <c r="C3" s="34">
        <v>3158817.25</v>
      </c>
      <c r="D3" s="35">
        <v>4.3541613558049299</v>
      </c>
      <c r="E3" s="36">
        <v>95</v>
      </c>
      <c r="F3" s="36">
        <v>268</v>
      </c>
      <c r="G3" s="35">
        <v>0</v>
      </c>
      <c r="H3" s="35">
        <v>99.461139096509001</v>
      </c>
      <c r="I3" s="35">
        <v>67.142768983934104</v>
      </c>
      <c r="J3" s="37">
        <v>0</v>
      </c>
      <c r="K3" s="37">
        <v>1</v>
      </c>
      <c r="L3" s="34">
        <v>0</v>
      </c>
      <c r="M3" s="34">
        <v>0</v>
      </c>
      <c r="N3" s="34">
        <v>0</v>
      </c>
      <c r="O3" s="34">
        <v>0</v>
      </c>
      <c r="P3" s="34"/>
    </row>
    <row r="4" spans="1:16" x14ac:dyDescent="0.35">
      <c r="A4" s="33">
        <v>1991</v>
      </c>
      <c r="B4" s="34">
        <v>14123</v>
      </c>
      <c r="C4" s="34">
        <v>3226455.3333333335</v>
      </c>
      <c r="D4" s="35">
        <v>4.3772495016719102</v>
      </c>
      <c r="E4" s="36">
        <v>92</v>
      </c>
      <c r="F4" s="36">
        <v>272</v>
      </c>
      <c r="G4" s="35">
        <v>0</v>
      </c>
      <c r="H4" s="35">
        <v>101.046190095621</v>
      </c>
      <c r="I4" s="35">
        <v>66.362755275061801</v>
      </c>
      <c r="J4" s="37">
        <v>0</v>
      </c>
      <c r="K4" s="37">
        <v>0</v>
      </c>
      <c r="L4" s="34">
        <v>0</v>
      </c>
      <c r="M4" s="34">
        <v>0</v>
      </c>
      <c r="N4" s="34">
        <v>0</v>
      </c>
      <c r="O4" s="34">
        <v>0</v>
      </c>
      <c r="P4" s="34"/>
    </row>
    <row r="5" spans="1:16" x14ac:dyDescent="0.35">
      <c r="A5" s="33">
        <v>1992</v>
      </c>
      <c r="B5" s="34">
        <v>14661</v>
      </c>
      <c r="C5" s="34">
        <v>3281238.0833333335</v>
      </c>
      <c r="D5" s="35">
        <v>4.4681305128295499</v>
      </c>
      <c r="E5" s="36">
        <v>91</v>
      </c>
      <c r="F5" s="36">
        <v>274</v>
      </c>
      <c r="G5" s="35">
        <v>0</v>
      </c>
      <c r="H5" s="35">
        <v>102.687307541872</v>
      </c>
      <c r="I5" s="35">
        <v>67.220906380032403</v>
      </c>
      <c r="J5" s="37">
        <v>0</v>
      </c>
      <c r="K5" s="37">
        <v>0</v>
      </c>
      <c r="L5" s="34">
        <v>0</v>
      </c>
      <c r="M5" s="34">
        <v>0</v>
      </c>
      <c r="N5" s="34">
        <v>0</v>
      </c>
      <c r="O5" s="34">
        <v>0</v>
      </c>
      <c r="P5" s="34"/>
    </row>
    <row r="6" spans="1:16" x14ac:dyDescent="0.35">
      <c r="A6" s="33">
        <v>1993</v>
      </c>
      <c r="B6" s="34">
        <v>15266</v>
      </c>
      <c r="C6" s="34">
        <v>3355794.083333333</v>
      </c>
      <c r="D6" s="35">
        <v>4.5491468251342102</v>
      </c>
      <c r="E6" s="36">
        <v>91</v>
      </c>
      <c r="F6" s="36">
        <v>316</v>
      </c>
      <c r="G6" s="35">
        <v>0</v>
      </c>
      <c r="H6" s="35">
        <v>103.54270585526</v>
      </c>
      <c r="I6" s="35">
        <v>68.4302142755745</v>
      </c>
      <c r="J6" s="37">
        <v>0</v>
      </c>
      <c r="K6" s="37">
        <v>0</v>
      </c>
      <c r="L6" s="34">
        <v>0</v>
      </c>
      <c r="M6" s="34">
        <v>0</v>
      </c>
      <c r="N6" s="34">
        <v>0</v>
      </c>
      <c r="O6" s="34">
        <v>0</v>
      </c>
      <c r="P6" s="34"/>
    </row>
    <row r="7" spans="1:16" x14ac:dyDescent="0.35">
      <c r="A7" s="33">
        <v>1994</v>
      </c>
      <c r="B7" s="34">
        <v>15179</v>
      </c>
      <c r="C7" s="34">
        <v>3422186.666666667</v>
      </c>
      <c r="D7" s="35">
        <v>4.4354681607081599</v>
      </c>
      <c r="E7" s="36">
        <v>92</v>
      </c>
      <c r="F7" s="36">
        <v>192</v>
      </c>
      <c r="G7" s="35">
        <v>0</v>
      </c>
      <c r="H7" s="35">
        <v>103.385129904891</v>
      </c>
      <c r="I7" s="35">
        <v>69.339316242364504</v>
      </c>
      <c r="J7" s="37">
        <v>0</v>
      </c>
      <c r="K7" s="37">
        <v>0</v>
      </c>
      <c r="L7" s="34">
        <v>0</v>
      </c>
      <c r="M7" s="34">
        <v>0</v>
      </c>
      <c r="N7" s="34">
        <v>0</v>
      </c>
      <c r="O7" s="34">
        <v>0</v>
      </c>
      <c r="P7" s="34"/>
    </row>
    <row r="8" spans="1:16" x14ac:dyDescent="0.35">
      <c r="A8" s="33">
        <v>1995</v>
      </c>
      <c r="B8" s="34">
        <v>15813</v>
      </c>
      <c r="C8" s="34">
        <v>3488796</v>
      </c>
      <c r="D8" s="35">
        <v>4.5325092094808603</v>
      </c>
      <c r="E8" s="36">
        <v>93</v>
      </c>
      <c r="F8" s="36">
        <v>240</v>
      </c>
      <c r="G8" s="35">
        <v>0</v>
      </c>
      <c r="H8" s="35">
        <v>105.973796741562</v>
      </c>
      <c r="I8" s="35">
        <v>70.972614108333005</v>
      </c>
      <c r="J8" s="37">
        <v>0</v>
      </c>
      <c r="K8" s="37">
        <v>0</v>
      </c>
      <c r="L8" s="34">
        <v>0</v>
      </c>
      <c r="M8" s="34">
        <v>0</v>
      </c>
      <c r="N8" s="34">
        <v>0</v>
      </c>
      <c r="O8" s="34">
        <v>0</v>
      </c>
      <c r="P8" s="34"/>
    </row>
    <row r="9" spans="1:16" x14ac:dyDescent="0.35">
      <c r="A9" s="33">
        <v>1996</v>
      </c>
      <c r="B9" s="34">
        <v>16064</v>
      </c>
      <c r="C9" s="34">
        <v>3550747.333333334</v>
      </c>
      <c r="D9" s="35">
        <v>4.5241180213517502</v>
      </c>
      <c r="E9" s="36">
        <v>90</v>
      </c>
      <c r="F9" s="36">
        <v>291</v>
      </c>
      <c r="G9" s="35">
        <v>0</v>
      </c>
      <c r="H9" s="35">
        <v>110.826773141807</v>
      </c>
      <c r="I9" s="35">
        <v>71.350151728394295</v>
      </c>
      <c r="J9" s="37">
        <v>0</v>
      </c>
      <c r="K9" s="37">
        <v>0</v>
      </c>
      <c r="L9" s="34">
        <v>0</v>
      </c>
      <c r="M9" s="34">
        <v>0</v>
      </c>
      <c r="N9" s="34">
        <v>0</v>
      </c>
      <c r="O9" s="34">
        <v>0</v>
      </c>
      <c r="P9" s="34"/>
    </row>
    <row r="10" spans="1:16" x14ac:dyDescent="0.35">
      <c r="A10" s="33">
        <v>1997</v>
      </c>
      <c r="B10" s="34">
        <v>16612.986456389575</v>
      </c>
      <c r="C10" s="34">
        <v>3615485.0833333335</v>
      </c>
      <c r="D10" s="35">
        <v>4.5949536710778096</v>
      </c>
      <c r="E10" s="36">
        <v>92</v>
      </c>
      <c r="F10" s="36">
        <v>286</v>
      </c>
      <c r="G10" s="35">
        <v>0</v>
      </c>
      <c r="H10" s="35">
        <v>110.125327630071</v>
      </c>
      <c r="I10" s="35">
        <v>72.125965701476503</v>
      </c>
      <c r="J10" s="37">
        <v>0</v>
      </c>
      <c r="K10" s="37">
        <v>0</v>
      </c>
      <c r="L10" s="34">
        <v>0</v>
      </c>
      <c r="M10" s="34">
        <v>0</v>
      </c>
      <c r="N10" s="34">
        <v>0</v>
      </c>
      <c r="O10" s="34">
        <v>0</v>
      </c>
      <c r="P10" s="34"/>
    </row>
    <row r="11" spans="1:16" x14ac:dyDescent="0.35">
      <c r="A11" s="33">
        <v>1998</v>
      </c>
      <c r="B11" s="34">
        <v>17897</v>
      </c>
      <c r="C11" s="34">
        <v>3680469.9166666665</v>
      </c>
      <c r="D11" s="35">
        <v>4.8626942768789103</v>
      </c>
      <c r="E11" s="36">
        <v>94</v>
      </c>
      <c r="F11" s="36">
        <v>301</v>
      </c>
      <c r="G11" s="35">
        <v>0</v>
      </c>
      <c r="H11" s="35">
        <v>103.09693417649299</v>
      </c>
      <c r="I11" s="35">
        <v>75.178909593337394</v>
      </c>
      <c r="J11" s="37">
        <v>0</v>
      </c>
      <c r="K11" s="37">
        <v>0</v>
      </c>
      <c r="L11" s="34">
        <v>0</v>
      </c>
      <c r="M11" s="34">
        <v>0</v>
      </c>
      <c r="N11" s="34">
        <v>0</v>
      </c>
      <c r="O11" s="34">
        <v>0</v>
      </c>
      <c r="P11" s="34"/>
    </row>
    <row r="12" spans="1:16" x14ac:dyDescent="0.35">
      <c r="A12" s="33">
        <v>1999</v>
      </c>
      <c r="B12" s="34">
        <v>17615</v>
      </c>
      <c r="C12" s="34">
        <v>3756009.333333333</v>
      </c>
      <c r="D12" s="35">
        <v>4.6898179521740602</v>
      </c>
      <c r="E12" s="36">
        <v>91</v>
      </c>
      <c r="F12" s="36">
        <v>307</v>
      </c>
      <c r="G12" s="35">
        <v>0</v>
      </c>
      <c r="H12" s="35">
        <v>108.119012407768</v>
      </c>
      <c r="I12" s="35">
        <v>76.109891931697007</v>
      </c>
      <c r="J12" s="37">
        <v>0</v>
      </c>
      <c r="K12" s="37">
        <v>0</v>
      </c>
      <c r="L12" s="34">
        <v>0</v>
      </c>
      <c r="M12" s="34">
        <v>0</v>
      </c>
      <c r="N12" s="34">
        <v>0</v>
      </c>
      <c r="O12" s="34">
        <v>0</v>
      </c>
      <c r="P12" s="34"/>
    </row>
    <row r="13" spans="1:16" x14ac:dyDescent="0.35">
      <c r="A13" s="33">
        <v>2000</v>
      </c>
      <c r="B13" s="34">
        <v>17808</v>
      </c>
      <c r="C13" s="34">
        <v>3848350.333333333</v>
      </c>
      <c r="D13" s="35">
        <v>4.6274373322387197</v>
      </c>
      <c r="E13" s="36">
        <v>90</v>
      </c>
      <c r="F13" s="36">
        <v>287</v>
      </c>
      <c r="G13" s="35">
        <v>0</v>
      </c>
      <c r="H13" s="35">
        <v>125.33702851689</v>
      </c>
      <c r="I13" s="35">
        <v>78.158234824683504</v>
      </c>
      <c r="J13" s="37">
        <v>0</v>
      </c>
      <c r="K13" s="37">
        <v>0</v>
      </c>
      <c r="L13" s="34">
        <v>0</v>
      </c>
      <c r="M13" s="34">
        <v>0</v>
      </c>
      <c r="N13" s="34">
        <v>0</v>
      </c>
      <c r="O13" s="34">
        <v>0</v>
      </c>
      <c r="P13" s="34"/>
    </row>
    <row r="14" spans="1:16" x14ac:dyDescent="0.35">
      <c r="A14" s="33">
        <v>2001</v>
      </c>
      <c r="B14" s="34">
        <v>18754</v>
      </c>
      <c r="C14" s="34">
        <v>3935281.25</v>
      </c>
      <c r="D14" s="35">
        <v>4.7656060160884302</v>
      </c>
      <c r="E14" s="36">
        <v>91.332325467427793</v>
      </c>
      <c r="F14" s="36">
        <v>280.33046436026501</v>
      </c>
      <c r="G14" s="35">
        <v>0</v>
      </c>
      <c r="H14" s="35">
        <v>132.143562359908</v>
      </c>
      <c r="I14" s="35">
        <v>79.1730450630766</v>
      </c>
      <c r="J14" s="37">
        <v>0</v>
      </c>
      <c r="K14" s="37">
        <v>0</v>
      </c>
      <c r="L14" s="34">
        <v>0</v>
      </c>
      <c r="M14" s="34">
        <v>0</v>
      </c>
      <c r="N14" s="34">
        <v>0</v>
      </c>
      <c r="O14" s="34">
        <v>0</v>
      </c>
      <c r="P14" s="34"/>
    </row>
    <row r="15" spans="1:16" x14ac:dyDescent="0.35">
      <c r="A15" s="33">
        <v>2002</v>
      </c>
      <c r="B15" s="34">
        <v>19219</v>
      </c>
      <c r="C15" s="34">
        <v>4019804.5</v>
      </c>
      <c r="D15" s="35">
        <v>4.7810782837822101</v>
      </c>
      <c r="E15" s="36">
        <v>91.311324509769193</v>
      </c>
      <c r="F15" s="36">
        <v>289.95825381640498</v>
      </c>
      <c r="G15" s="35">
        <v>0</v>
      </c>
      <c r="H15" s="35">
        <v>123.009601663064</v>
      </c>
      <c r="I15" s="35">
        <v>80.539018492490698</v>
      </c>
      <c r="J15" s="37">
        <v>0</v>
      </c>
      <c r="K15" s="37">
        <v>0</v>
      </c>
      <c r="L15" s="34">
        <v>0</v>
      </c>
      <c r="M15" s="34">
        <v>0</v>
      </c>
      <c r="N15" s="34">
        <v>0</v>
      </c>
      <c r="O15" s="34">
        <v>0</v>
      </c>
      <c r="P15" s="34"/>
    </row>
    <row r="16" spans="1:16" x14ac:dyDescent="0.35">
      <c r="A16" s="33">
        <v>2003</v>
      </c>
      <c r="B16" s="34">
        <v>19668</v>
      </c>
      <c r="C16" s="34">
        <v>4117220.6666666665</v>
      </c>
      <c r="D16" s="35">
        <v>4.7770089563655498</v>
      </c>
      <c r="E16" s="36">
        <v>89.7224729358812</v>
      </c>
      <c r="F16" s="36">
        <v>275.43866540355998</v>
      </c>
      <c r="G16" s="35">
        <v>0</v>
      </c>
      <c r="H16" s="35">
        <v>133.26824317948501</v>
      </c>
      <c r="I16" s="35">
        <v>81.894354271865396</v>
      </c>
      <c r="J16" s="37">
        <v>0</v>
      </c>
      <c r="K16" s="37">
        <v>0</v>
      </c>
      <c r="L16" s="34">
        <v>0</v>
      </c>
      <c r="M16" s="34">
        <v>0</v>
      </c>
      <c r="N16" s="34">
        <v>0</v>
      </c>
      <c r="O16" s="34">
        <v>0</v>
      </c>
      <c r="P16" s="34"/>
    </row>
    <row r="17" spans="1:17" x14ac:dyDescent="0.35">
      <c r="A17" s="33">
        <v>2004</v>
      </c>
      <c r="B17" s="34">
        <v>20545</v>
      </c>
      <c r="C17" s="34">
        <v>4224509.166666667</v>
      </c>
      <c r="D17" s="35">
        <v>4.8632868788898698</v>
      </c>
      <c r="E17" s="36">
        <v>91.8807673679933</v>
      </c>
      <c r="F17" s="36">
        <v>243.47988162301201</v>
      </c>
      <c r="G17" s="35">
        <v>0</v>
      </c>
      <c r="H17" s="35">
        <v>148.405209983541</v>
      </c>
      <c r="I17" s="35">
        <v>84.686936230545797</v>
      </c>
      <c r="J17" s="37">
        <v>0</v>
      </c>
      <c r="K17" s="37">
        <v>0</v>
      </c>
      <c r="L17" s="34">
        <v>0</v>
      </c>
      <c r="M17" s="34">
        <v>0</v>
      </c>
      <c r="N17" s="34">
        <v>0</v>
      </c>
      <c r="O17" s="34">
        <v>0</v>
      </c>
      <c r="P17" s="34"/>
    </row>
    <row r="18" spans="1:17" x14ac:dyDescent="0.35">
      <c r="A18" s="33">
        <v>2005</v>
      </c>
      <c r="B18" s="34">
        <v>22361</v>
      </c>
      <c r="C18" s="34">
        <v>4321895.166666666</v>
      </c>
      <c r="D18" s="35">
        <v>5.1738876436575598</v>
      </c>
      <c r="E18" s="36">
        <v>93.606290177506196</v>
      </c>
      <c r="F18" s="36">
        <v>303.506317098284</v>
      </c>
      <c r="G18" s="35">
        <v>5.9962900342078298E-3</v>
      </c>
      <c r="H18" s="35">
        <v>180.151817024205</v>
      </c>
      <c r="I18" s="35">
        <v>86.515398180080993</v>
      </c>
      <c r="J18" s="37">
        <v>1</v>
      </c>
      <c r="K18" s="37">
        <v>0</v>
      </c>
      <c r="L18" s="34">
        <v>0</v>
      </c>
      <c r="M18" s="34">
        <v>0</v>
      </c>
      <c r="N18" s="34">
        <v>0</v>
      </c>
      <c r="O18" s="34">
        <v>0</v>
      </c>
      <c r="P18" s="34"/>
    </row>
    <row r="19" spans="1:17" x14ac:dyDescent="0.35">
      <c r="A19" s="33">
        <v>2006</v>
      </c>
      <c r="B19" s="34">
        <v>21819</v>
      </c>
      <c r="C19" s="34">
        <v>4409562.5</v>
      </c>
      <c r="D19" s="35">
        <v>4.9481099315408299</v>
      </c>
      <c r="E19" s="36">
        <v>91.655838461454294</v>
      </c>
      <c r="F19" s="36">
        <v>299.20016283736197</v>
      </c>
      <c r="G19" s="35">
        <v>4.1973138107798097E-2</v>
      </c>
      <c r="H19" s="35">
        <v>205.24576316532799</v>
      </c>
      <c r="I19" s="35">
        <v>90.044611072389003</v>
      </c>
      <c r="J19" s="37">
        <v>0</v>
      </c>
      <c r="K19" s="37">
        <v>0</v>
      </c>
      <c r="L19" s="34">
        <v>0</v>
      </c>
      <c r="M19" s="34">
        <v>0</v>
      </c>
      <c r="N19" s="34">
        <v>0</v>
      </c>
      <c r="O19" s="34">
        <v>0</v>
      </c>
      <c r="P19" s="34"/>
      <c r="Q19" s="8"/>
    </row>
    <row r="20" spans="1:17" x14ac:dyDescent="0.35">
      <c r="A20" s="33">
        <v>2007</v>
      </c>
      <c r="B20" s="34">
        <v>21962</v>
      </c>
      <c r="C20" s="34">
        <v>4496589.333333333</v>
      </c>
      <c r="D20" s="35">
        <v>4.8841462655251</v>
      </c>
      <c r="E20" s="36">
        <v>91.935537002619</v>
      </c>
      <c r="F20" s="36">
        <v>296.74640005333902</v>
      </c>
      <c r="G20" s="35">
        <v>8.1527414091823402E-2</v>
      </c>
      <c r="H20" s="35">
        <v>208.37972459732401</v>
      </c>
      <c r="I20" s="35">
        <v>90.768021353145897</v>
      </c>
      <c r="J20" s="37">
        <v>0</v>
      </c>
      <c r="K20" s="37">
        <v>0</v>
      </c>
      <c r="L20" s="34">
        <v>0</v>
      </c>
      <c r="M20" s="34">
        <v>0</v>
      </c>
      <c r="N20" s="34">
        <v>0</v>
      </c>
      <c r="O20" s="34">
        <v>0</v>
      </c>
      <c r="P20" s="34"/>
      <c r="Q20" s="8"/>
    </row>
    <row r="21" spans="1:17" x14ac:dyDescent="0.35">
      <c r="A21" s="33">
        <v>2008</v>
      </c>
      <c r="B21" s="34">
        <v>21060</v>
      </c>
      <c r="C21" s="34">
        <v>4509730</v>
      </c>
      <c r="D21" s="35">
        <v>4.6699026327518496</v>
      </c>
      <c r="E21" s="36">
        <v>91.2466268810537</v>
      </c>
      <c r="F21" s="36">
        <v>262.41055536834102</v>
      </c>
      <c r="G21" s="35">
        <v>0.16921163136044201</v>
      </c>
      <c r="H21" s="35">
        <v>262.83206683535099</v>
      </c>
      <c r="I21" s="35">
        <v>89.650039845080002</v>
      </c>
      <c r="J21" s="37">
        <v>0</v>
      </c>
      <c r="K21" s="37">
        <v>0</v>
      </c>
      <c r="L21" s="34">
        <v>0</v>
      </c>
      <c r="M21" s="34">
        <v>0</v>
      </c>
      <c r="N21" s="34">
        <v>0</v>
      </c>
      <c r="O21" s="34">
        <v>0</v>
      </c>
      <c r="P21" s="34"/>
      <c r="Q21" s="8"/>
    </row>
    <row r="22" spans="1:17" x14ac:dyDescent="0.35">
      <c r="A22" s="33">
        <v>2009</v>
      </c>
      <c r="B22" s="34">
        <v>22351</v>
      </c>
      <c r="C22" s="34">
        <v>4499066.75</v>
      </c>
      <c r="D22" s="35">
        <v>4.9679191801277502</v>
      </c>
      <c r="E22" s="36">
        <v>95.279904446285897</v>
      </c>
      <c r="F22" s="36">
        <v>282.02836092733702</v>
      </c>
      <c r="G22" s="35">
        <v>0.20943795141527899</v>
      </c>
      <c r="H22" s="35">
        <v>185.29199276070099</v>
      </c>
      <c r="I22" s="35">
        <v>86.859962844833305</v>
      </c>
      <c r="J22" s="37">
        <v>0</v>
      </c>
      <c r="K22" s="37">
        <v>0</v>
      </c>
      <c r="L22" s="34">
        <v>0</v>
      </c>
      <c r="M22" s="34">
        <v>0</v>
      </c>
      <c r="N22" s="34">
        <v>0</v>
      </c>
      <c r="O22" s="34">
        <v>0</v>
      </c>
      <c r="P22" s="34"/>
      <c r="Q22" s="8"/>
    </row>
    <row r="23" spans="1:17" x14ac:dyDescent="0.35">
      <c r="A23" s="33">
        <v>2010</v>
      </c>
      <c r="B23" s="34">
        <v>22256</v>
      </c>
      <c r="C23" s="34">
        <v>4520327.666666667</v>
      </c>
      <c r="D23" s="35">
        <v>4.8721578664319498</v>
      </c>
      <c r="E23" s="36">
        <v>92.794872036833596</v>
      </c>
      <c r="F23" s="36">
        <v>313.55534926923599</v>
      </c>
      <c r="G23" s="35">
        <v>0.25135788741935899</v>
      </c>
      <c r="H23" s="35">
        <v>206.991453585145</v>
      </c>
      <c r="I23" s="35">
        <v>88.754499748947794</v>
      </c>
      <c r="J23" s="37">
        <v>0</v>
      </c>
      <c r="K23" s="37">
        <v>0</v>
      </c>
      <c r="L23" s="34">
        <v>232.25</v>
      </c>
      <c r="M23" s="34">
        <v>0</v>
      </c>
      <c r="N23" s="34">
        <v>0</v>
      </c>
      <c r="O23" s="34">
        <v>0</v>
      </c>
      <c r="P23" s="34"/>
      <c r="Q23" s="8"/>
    </row>
    <row r="24" spans="1:17" x14ac:dyDescent="0.35">
      <c r="A24" s="33">
        <v>2011</v>
      </c>
      <c r="B24" s="34">
        <v>21619</v>
      </c>
      <c r="C24" s="34">
        <v>4547050.833333333</v>
      </c>
      <c r="D24" s="35">
        <v>4.6952681505235301</v>
      </c>
      <c r="E24" s="36">
        <v>92.836614691542593</v>
      </c>
      <c r="F24" s="36">
        <v>287.67981618398301</v>
      </c>
      <c r="G24" s="35">
        <v>0.29552933471213</v>
      </c>
      <c r="H24" s="35">
        <v>248.578876993656</v>
      </c>
      <c r="I24" s="35">
        <v>89.458019193836293</v>
      </c>
      <c r="J24" s="37">
        <v>0</v>
      </c>
      <c r="K24" s="37">
        <v>0</v>
      </c>
      <c r="L24" s="34">
        <v>234.47900000000001</v>
      </c>
      <c r="M24" s="34">
        <v>0</v>
      </c>
      <c r="N24" s="34">
        <v>0</v>
      </c>
      <c r="O24" s="34">
        <v>0</v>
      </c>
      <c r="P24" s="34"/>
      <c r="Q24" s="8"/>
    </row>
    <row r="25" spans="1:17" x14ac:dyDescent="0.35">
      <c r="A25" s="33">
        <v>2012</v>
      </c>
      <c r="B25" s="34">
        <v>21440</v>
      </c>
      <c r="C25" s="34">
        <v>4576448.666666666</v>
      </c>
      <c r="D25" s="35">
        <v>4.6241641713803698</v>
      </c>
      <c r="E25" s="36">
        <v>90.529534958547899</v>
      </c>
      <c r="F25" s="36">
        <v>284.10994177607603</v>
      </c>
      <c r="G25" s="35">
        <v>0.338515738140172</v>
      </c>
      <c r="H25" s="35">
        <v>243.12921566956601</v>
      </c>
      <c r="I25" s="35">
        <v>89.520145868555204</v>
      </c>
      <c r="J25" s="37">
        <v>0</v>
      </c>
      <c r="K25" s="37">
        <v>0</v>
      </c>
      <c r="L25" s="34">
        <v>223.40299999999999</v>
      </c>
      <c r="M25" s="34">
        <v>0</v>
      </c>
      <c r="N25" s="34">
        <v>0</v>
      </c>
      <c r="O25" s="34">
        <v>0</v>
      </c>
      <c r="P25" s="34"/>
      <c r="Q25" s="8"/>
    </row>
    <row r="26" spans="1:17" x14ac:dyDescent="0.35">
      <c r="A26" s="33">
        <v>2013</v>
      </c>
      <c r="B26" s="34">
        <v>21576</v>
      </c>
      <c r="C26" s="34">
        <v>4626934.333333334</v>
      </c>
      <c r="D26" s="35">
        <v>4.6100728175771604</v>
      </c>
      <c r="E26" s="36">
        <v>90.858716646803202</v>
      </c>
      <c r="F26" s="36">
        <v>312.55939223757201</v>
      </c>
      <c r="G26" s="35">
        <v>0.38903067158175397</v>
      </c>
      <c r="H26" s="35">
        <v>243.30722252488999</v>
      </c>
      <c r="I26" s="35">
        <v>89.384693504329107</v>
      </c>
      <c r="J26" s="37">
        <v>0</v>
      </c>
      <c r="K26" s="37">
        <v>0</v>
      </c>
      <c r="L26" s="34">
        <v>191</v>
      </c>
      <c r="M26" s="34">
        <v>0</v>
      </c>
      <c r="N26" s="34">
        <v>0</v>
      </c>
      <c r="O26" s="34">
        <v>0</v>
      </c>
      <c r="P26" s="34"/>
      <c r="Q26" s="8"/>
    </row>
    <row r="27" spans="1:17" x14ac:dyDescent="0.35">
      <c r="A27" s="33">
        <v>2014</v>
      </c>
      <c r="B27" s="34">
        <v>22935</v>
      </c>
      <c r="C27" s="34">
        <v>4708829.333333334</v>
      </c>
      <c r="D27" s="35">
        <v>4.65954453789222</v>
      </c>
      <c r="E27" s="36">
        <v>92.339496932368306</v>
      </c>
      <c r="F27" s="36">
        <v>251.81844128644099</v>
      </c>
      <c r="G27" s="35">
        <v>0.43926456949814502</v>
      </c>
      <c r="H27" s="35">
        <v>247.634356902278</v>
      </c>
      <c r="I27" s="35">
        <v>91.222415692852806</v>
      </c>
      <c r="J27" s="37">
        <v>0</v>
      </c>
      <c r="K27" s="37">
        <v>0</v>
      </c>
      <c r="L27" s="34">
        <v>994.09804343851783</v>
      </c>
      <c r="M27" s="34">
        <v>0</v>
      </c>
      <c r="N27" s="34">
        <v>0</v>
      </c>
      <c r="O27" s="34">
        <v>0</v>
      </c>
      <c r="P27" s="34"/>
      <c r="Q27" s="8"/>
    </row>
    <row r="28" spans="1:17" x14ac:dyDescent="0.35">
      <c r="A28" s="38">
        <v>2015</v>
      </c>
      <c r="B28" s="39">
        <v>22959</v>
      </c>
      <c r="C28" s="39">
        <v>4763322.7142857146</v>
      </c>
      <c r="D28" s="40">
        <v>4.5793811233042501</v>
      </c>
      <c r="E28" s="41">
        <v>91.488932032806403</v>
      </c>
      <c r="F28" s="41">
        <v>275.181042038138</v>
      </c>
      <c r="G28" s="40">
        <v>0.50489037509554502</v>
      </c>
      <c r="H28" s="40">
        <v>198.82984775480699</v>
      </c>
      <c r="I28" s="40">
        <v>93.848531493953601</v>
      </c>
      <c r="J28" s="42">
        <v>0</v>
      </c>
      <c r="K28" s="42">
        <v>0</v>
      </c>
      <c r="L28" s="39">
        <v>1145.1298779936556</v>
      </c>
      <c r="M28" s="39">
        <v>0</v>
      </c>
      <c r="N28" s="39">
        <v>0</v>
      </c>
      <c r="O28" s="39">
        <v>0</v>
      </c>
      <c r="P28" s="43"/>
      <c r="Q28" s="8"/>
    </row>
    <row r="29" spans="1:17" x14ac:dyDescent="0.35">
      <c r="A29" s="33">
        <v>2016</v>
      </c>
      <c r="B29" s="44">
        <v>24169.686546596025</v>
      </c>
      <c r="C29" s="44">
        <v>4845389.9019186413</v>
      </c>
      <c r="D29" s="45">
        <v>4.75154275628232</v>
      </c>
      <c r="E29" s="36">
        <v>91.790962727444594</v>
      </c>
      <c r="F29" s="36">
        <v>286.500152213967</v>
      </c>
      <c r="G29" s="35">
        <v>0.56433061856747302</v>
      </c>
      <c r="H29" s="35">
        <v>200.59122401936</v>
      </c>
      <c r="I29" s="35">
        <v>95.505490388350694</v>
      </c>
      <c r="J29" s="37">
        <v>0</v>
      </c>
      <c r="K29" s="37">
        <v>0</v>
      </c>
      <c r="L29" s="34">
        <v>1132.1403968019256</v>
      </c>
      <c r="M29" s="34">
        <v>-11.703424143988309</v>
      </c>
      <c r="N29" s="34">
        <v>10.789795167999996</v>
      </c>
      <c r="O29" s="34">
        <v>15.382488945062796</v>
      </c>
      <c r="P29" s="43"/>
      <c r="Q29" s="8"/>
    </row>
    <row r="30" spans="1:17" x14ac:dyDescent="0.35">
      <c r="A30" s="33">
        <v>2017</v>
      </c>
      <c r="B30" s="44">
        <v>24336.040599945238</v>
      </c>
      <c r="C30" s="44">
        <v>4917036.4354861341</v>
      </c>
      <c r="D30" s="45">
        <v>4.7154857519090099</v>
      </c>
      <c r="E30" s="36">
        <v>91.790962727444594</v>
      </c>
      <c r="F30" s="36">
        <v>286.500152213967</v>
      </c>
      <c r="G30" s="35">
        <v>0.62178635272510596</v>
      </c>
      <c r="H30" s="35">
        <v>212.617214619029</v>
      </c>
      <c r="I30" s="35">
        <v>97.559019515976203</v>
      </c>
      <c r="J30" s="37">
        <v>0</v>
      </c>
      <c r="K30" s="37">
        <v>0</v>
      </c>
      <c r="L30" s="34">
        <v>1117.5737204696111</v>
      </c>
      <c r="M30" s="34">
        <v>-17.793044996164141</v>
      </c>
      <c r="N30" s="34">
        <v>21.95383310399999</v>
      </c>
      <c r="O30" s="34">
        <v>28.090838215443039</v>
      </c>
      <c r="P30" s="34"/>
      <c r="Q30" s="8"/>
    </row>
    <row r="31" spans="1:17" x14ac:dyDescent="0.35">
      <c r="A31" s="33">
        <v>2018</v>
      </c>
      <c r="B31" s="44">
        <v>24606.278955403854</v>
      </c>
      <c r="C31" s="44">
        <v>4989888.8308739215</v>
      </c>
      <c r="D31" s="45">
        <v>4.7045902310581598</v>
      </c>
      <c r="E31" s="36">
        <v>91.790962727444594</v>
      </c>
      <c r="F31" s="36">
        <v>286.500152213967</v>
      </c>
      <c r="G31" s="35">
        <v>0.67507720731406695</v>
      </c>
      <c r="H31" s="35">
        <v>228.13293860423599</v>
      </c>
      <c r="I31" s="35">
        <v>99.330172410934694</v>
      </c>
      <c r="J31" s="37">
        <v>0</v>
      </c>
      <c r="K31" s="37">
        <v>0</v>
      </c>
      <c r="L31" s="34">
        <v>1080.0346292623399</v>
      </c>
      <c r="M31" s="34">
        <v>-26.272419310457785</v>
      </c>
      <c r="N31" s="34">
        <v>45.242294559999984</v>
      </c>
      <c r="O31" s="34">
        <v>31.892203096312283</v>
      </c>
      <c r="P31" s="34"/>
      <c r="Q31" s="8"/>
    </row>
    <row r="32" spans="1:17" x14ac:dyDescent="0.35">
      <c r="L32" s="34"/>
      <c r="M32" s="34"/>
      <c r="N32" s="34"/>
      <c r="O32" s="34"/>
      <c r="P32" s="34"/>
      <c r="Q32" s="8"/>
    </row>
    <row r="33" spans="1:17" x14ac:dyDescent="0.35">
      <c r="A33" s="46" t="s">
        <v>69</v>
      </c>
      <c r="B33" s="47"/>
      <c r="L33" s="34"/>
      <c r="M33" s="34"/>
      <c r="N33" s="34"/>
      <c r="O33" s="34"/>
      <c r="P33" s="34"/>
      <c r="Q33" s="8"/>
    </row>
    <row r="34" spans="1:17" x14ac:dyDescent="0.35">
      <c r="A34" s="46" t="s">
        <v>72</v>
      </c>
      <c r="B34" s="88">
        <f>EXP(LN(B31/B28)/3)-1</f>
        <v>2.3366018156717017E-2</v>
      </c>
      <c r="C34" s="88">
        <f>EXP(LN(C31/C28)/3)-1</f>
        <v>1.5609968043801548E-2</v>
      </c>
      <c r="D34" s="88">
        <f>EXP(LN(D31/D28)/3)-1</f>
        <v>9.0321505551975712E-3</v>
      </c>
      <c r="G34" s="88">
        <f>EXP(LN(G31/G28)/3)-1</f>
        <v>0.10167150848002615</v>
      </c>
      <c r="H34" s="88">
        <f>EXP(LN(H31/H28)/3)-1</f>
        <v>4.6892619903916799E-2</v>
      </c>
      <c r="I34" s="88">
        <f>EXP(LN(I31/I28)/3)-1</f>
        <v>1.9102583717616195E-2</v>
      </c>
      <c r="L34" s="34"/>
      <c r="M34" s="34"/>
      <c r="N34" s="34"/>
      <c r="O34" s="34"/>
      <c r="P34" s="34"/>
      <c r="Q34" s="8"/>
    </row>
    <row r="35" spans="1:17" x14ac:dyDescent="0.35">
      <c r="A35" s="46" t="s">
        <v>70</v>
      </c>
      <c r="B35" s="88">
        <f>EXP(LN(B28/B13)/15)-1</f>
        <v>1.7081733876722183E-2</v>
      </c>
      <c r="C35" s="88">
        <f>EXP(LN(C28/C13)/15)-1</f>
        <v>1.4321646158257373E-2</v>
      </c>
      <c r="D35" s="88">
        <f>EXP(LN(D28/D13)/15)-1</f>
        <v>-6.957151997540878E-4</v>
      </c>
      <c r="G35" s="88" t="s">
        <v>74</v>
      </c>
      <c r="H35" s="88">
        <f>EXP(LN(H28/H13)/15)-1</f>
        <v>3.1240939163004633E-2</v>
      </c>
      <c r="I35" s="88">
        <f>EXP(LN(I28/I13)/15)-1</f>
        <v>1.2271126095990459E-2</v>
      </c>
      <c r="L35" s="34"/>
      <c r="M35" s="34"/>
      <c r="N35" s="34"/>
      <c r="O35" s="34"/>
      <c r="P35" s="34"/>
      <c r="Q35" s="8"/>
    </row>
    <row r="36" spans="1:17" x14ac:dyDescent="0.35">
      <c r="A36" s="46" t="s">
        <v>73</v>
      </c>
      <c r="B36" s="88">
        <f>EXP(LN(B28/B21)/7)-1</f>
        <v>1.2409872679087108E-2</v>
      </c>
      <c r="C36" s="88">
        <f t="shared" ref="C36:D36" si="0">EXP(LN(C28/C21)/7)-1</f>
        <v>7.8460759889995568E-3</v>
      </c>
      <c r="D36" s="88">
        <f t="shared" si="0"/>
        <v>-2.7924308723797919E-3</v>
      </c>
      <c r="G36" s="88">
        <f t="shared" ref="G36" si="1">EXP(LN(G28/G21)/7)-1</f>
        <v>0.16902511058802139</v>
      </c>
      <c r="H36" s="88">
        <f t="shared" ref="H36:I36" si="2">EXP(LN(H28/H21)/7)-1</f>
        <v>-3.9082338582351994E-2</v>
      </c>
      <c r="I36" s="88">
        <f t="shared" si="2"/>
        <v>6.5597746968804049E-3</v>
      </c>
      <c r="L36" s="34"/>
      <c r="M36" s="34"/>
      <c r="N36" s="34"/>
      <c r="O36" s="34"/>
      <c r="P36" s="34"/>
      <c r="Q36" s="8"/>
    </row>
    <row r="37" spans="1:17" x14ac:dyDescent="0.35">
      <c r="A37" s="46" t="s">
        <v>71</v>
      </c>
      <c r="B37" s="88">
        <f>EXP(LN(B28/B25)/3)-1</f>
        <v>2.3079530901543022E-2</v>
      </c>
      <c r="C37" s="88">
        <f t="shared" ref="C37:D37" si="3">EXP(LN(C28/C25)/3)-1</f>
        <v>1.3430110150416619E-2</v>
      </c>
      <c r="D37" s="88">
        <f t="shared" si="3"/>
        <v>-3.2386681138865114E-3</v>
      </c>
      <c r="G37" s="88">
        <f t="shared" ref="G37" si="4">EXP(LN(G28/G25)/3)-1</f>
        <v>0.14254349591500381</v>
      </c>
      <c r="H37" s="88">
        <f t="shared" ref="H37:I37" si="5">EXP(LN(H28/H25)/3)-1</f>
        <v>-6.4849571985976517E-2</v>
      </c>
      <c r="I37" s="88">
        <f t="shared" si="5"/>
        <v>1.5863991973112501E-2</v>
      </c>
      <c r="L37" s="34"/>
      <c r="M37" s="34"/>
      <c r="N37" s="34"/>
      <c r="O37" s="34"/>
      <c r="P37" s="34"/>
      <c r="Q37" s="8"/>
    </row>
    <row r="38" spans="1:17" x14ac:dyDescent="0.35">
      <c r="L38" s="34"/>
      <c r="M38" s="34"/>
      <c r="N38" s="34"/>
      <c r="O38" s="34"/>
      <c r="P38" s="34"/>
      <c r="Q38" s="8"/>
    </row>
    <row r="39" spans="1:17" x14ac:dyDescent="0.35">
      <c r="L39" s="34"/>
      <c r="M39" s="34"/>
      <c r="N39" s="34"/>
      <c r="O39" s="34"/>
      <c r="P39" s="34"/>
      <c r="Q39" s="8"/>
    </row>
    <row r="40" spans="1:17" x14ac:dyDescent="0.35">
      <c r="B40" s="89">
        <f>(C40*D40)/1000+SUM(L31:O31)</f>
        <v>24479.100217494266</v>
      </c>
      <c r="C40" s="47">
        <f>C31</f>
        <v>4989888.8308739215</v>
      </c>
      <c r="D40" s="91">
        <f>D31+I41</f>
        <v>4.679102942218635</v>
      </c>
      <c r="I40" s="90">
        <f>I28*(1+I37)^3</f>
        <v>98.386198750211562</v>
      </c>
    </row>
    <row r="41" spans="1:17" x14ac:dyDescent="0.35">
      <c r="B41" s="88">
        <f>EXP(LN(B40/B28)/3)-1</f>
        <v>2.1599866321206918E-2</v>
      </c>
      <c r="I41" s="91">
        <f>(I40-I31)*0.027</f>
        <v>-2.5487288839524537E-2</v>
      </c>
    </row>
  </sheetData>
  <pageMargins left="0.7" right="0.7" top="1" bottom="0.25" header="0.3" footer="0.3"/>
  <pageSetup scale="40" fitToHeight="0" orientation="landscape" r:id="rId1"/>
  <headerFooter>
    <oddHeader>&amp;C&amp;"Arial,Bold"&amp;16
INPUTS FOR THE SUMMER PEAK FORECAST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Exhibit DED-7 Load Factors</vt:lpstr>
      <vt:lpstr>Load Factor Calculations</vt:lpstr>
      <vt:lpstr>Net Energy for Load</vt:lpstr>
      <vt:lpstr>Summer Peak</vt:lpstr>
      <vt:lpstr>'Net Energy for Load'!Print_Area</vt:lpstr>
      <vt:lpstr>'Summer Peak'!Print_Area</vt:lpstr>
      <vt:lpstr>'Net Energy for Load'!Print_Titles</vt:lpstr>
      <vt:lpstr>'Summer Peak'!Print_Titles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2016-03-01T13:05:06Z</dcterms:created>
  <dcterms:modified xsi:type="dcterms:W3CDTF">2016-07-12T22:39:07Z</dcterms:modified>
</cp:coreProperties>
</file>