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4632" windowWidth="19416" windowHeight="2556" tabRatio="895"/>
  </bookViews>
  <sheets>
    <sheet name="Exhibit-KO 5 Summary" sheetId="18" r:id="rId1"/>
    <sheet name="By years analysis" sheetId="4" r:id="rId2"/>
    <sheet name="BS - 13m Ave" sheetId="13" r:id="rId3"/>
    <sheet name="Rev Req 17" sheetId="5" r:id="rId4"/>
    <sheet name="Rev Req 2018" sheetId="7" r:id="rId5"/>
    <sheet name="Outage Nuclear total" sheetId="3" r:id="rId6"/>
    <sheet name="Accruals &amp; Rev by Units" sheetId="19" r:id="rId7"/>
    <sheet name="MFR_D_1A_Test" sheetId="20" r:id="rId8"/>
    <sheet name="MFR_D_1A_Sub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#REF!</definedName>
    <definedName name="\C">#REF!</definedName>
    <definedName name="\P">'[1]Cost of Capital Worksheet'!#REF!</definedName>
    <definedName name="\Z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C_38B">[2]REPORT!$A$1:$N$56</definedName>
    <definedName name="_11C_56">[3]REPORT!$A$1:$P$56</definedName>
    <definedName name="_12C_58">#REF!</definedName>
    <definedName name="_13C_9">#REF!</definedName>
    <definedName name="_14D_1">#REF!</definedName>
    <definedName name="_15PG_1">#REF!</definedName>
    <definedName name="_1B_6">#REF!</definedName>
    <definedName name="_1C_12">[4]REPORT!$A$1:$AB$56</definedName>
    <definedName name="_1D_1">#REF!</definedName>
    <definedName name="_2B_7_1OF3">#REF!</definedName>
    <definedName name="_2C_38B">[5]REPORT!$A$1:$N$56</definedName>
    <definedName name="_2PG_1">#REF!</definedName>
    <definedName name="_3B_7_2OF3">#REF!</definedName>
    <definedName name="_3C_38B">[6]REPORT!$A$1:$N$56</definedName>
    <definedName name="_3C_56">[7]REPORT!$A$1:$P$56</definedName>
    <definedName name="_4B_7_3OF3">#REF!</definedName>
    <definedName name="_4C_56">[8]REPORT!$A$1:$P$56</definedName>
    <definedName name="_5B_9A">#REF!</definedName>
    <definedName name="_6B_9B">#REF!</definedName>
    <definedName name="_7C_12">[9]REPORT!$A$1:$AB$56</definedName>
    <definedName name="_8C_2">#REF!</definedName>
    <definedName name="_9C_38A">#REF!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Key1" hidden="1">'[10]1999'!$D$9</definedName>
    <definedName name="_key2" hidden="1">#REF!</definedName>
    <definedName name="_Order1" hidden="1">255</definedName>
    <definedName name="_Order2" hidden="1">255</definedName>
    <definedName name="_Sort" hidden="1">'[10]1999'!#REF!</definedName>
    <definedName name="AMOUNT">'[11]~4600717'!$C$2:$C$15</definedName>
    <definedName name="Application">#REF!</definedName>
    <definedName name="bayatxinc">'[12]All Companies'!#REF!</definedName>
    <definedName name="BottomUDA">#REF!</definedName>
    <definedName name="bradtxinc">'[13]All Companies'!#REF!</definedName>
    <definedName name="btwcols">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</definedName>
    <definedName name="BUSelection">#REF!</definedName>
    <definedName name="calitxinc">'[12]All Companies'!#REF!</definedName>
    <definedName name="CAP_STRUCT_ITEM">'[11]~4600717'!$A$2:$A$15</definedName>
    <definedName name="co_name_line1">#REF!</definedName>
    <definedName name="co_name_line2">#REF!</definedName>
    <definedName name="COS_ID">'[11]~4600717'!$B$2:$B$15</definedName>
    <definedName name="COS_ID_DESC">'[14]Cap Structure Adj'!$A:$A</definedName>
    <definedName name="CSAMOUNT">'[14]Cap Structure'!$D:$D</definedName>
    <definedName name="CSCATEGORY">'[14]Cap Structure'!$A:$A</definedName>
    <definedName name="CSLEDGER_MONTH">'[14]Cap Structure'!$B:$B</definedName>
    <definedName name="CSRAMOUNT">'[14]Cap Structure Cost Rates'!$D:$D</definedName>
    <definedName name="CSRCAP_STRUCTURE_ITEM">'[14]Cap Structure Cost Rates'!$A:$A</definedName>
    <definedName name="CSRLEDGER_MONTH">'[14]Cap Structure Cost Rates'!$C:$C</definedName>
    <definedName name="CurrentOptions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faultPageMember1">#REF!</definedName>
    <definedName name="DefaultTitle">#REF!</definedName>
    <definedName name="DefaultUDA">#REF!</definedName>
    <definedName name="DETAIL_EST">#REF!</definedName>
    <definedName name="DF_GRID_1" localSheetId="6">GAAP [15]Account!$F$15:$AC$1216</definedName>
    <definedName name="DF_GRID_1" localSheetId="2">GAAP [15]Account!$F$15:$AC$1216</definedName>
    <definedName name="DF_GRID_1">#REF!</definedName>
    <definedName name="DIF_DETAIL">#REF!</definedName>
    <definedName name="DIF_SUM">#REF!</definedName>
    <definedName name="DIF_SUM_SUM">#REF!</definedName>
    <definedName name="diffexpl">'[12]All Companies'!#REF!</definedName>
    <definedName name="docket_no">'[16]B-1 2013'!#REF!</definedName>
    <definedName name="docket_num">#REF!</definedName>
    <definedName name="doubtxinc">'[12]All Companies'!#REF!</definedName>
    <definedName name="ebentxinc">'[12]All Companies'!#REF!</definedName>
    <definedName name="Energy_Sales">#REF!</definedName>
    <definedName name="esireport">'[12]All Companies'!$D$1:$H$118,'[12]All Companies'!$L$1:$M$118,'[12]All Companies'!$N$1:$O$118,'[12]All Companies'!$P$1:$Q$118,'[12]All Companies'!$R$1:$T$118,'[12]All Companies'!$U$1:$W$118,'[12]All Companies'!$X$1:$Y$118,'[12]All Companies'!$Z$1:$AA$118</definedName>
    <definedName name="Ess_Database">#REF!</definedName>
    <definedName name="FormatSelection">#REF!</definedName>
    <definedName name="fplreport">'[12]All Companies'!$D$1:$H$92,'[12]All Companies'!$L$1:$M$92,'[12]All Companies'!$N$1:$O$92,'[12]All Companies'!$P$1:$Q$92,'[12]All Companies'!$R$1:$T$92,'[12]All Companies'!$U$1:$W$92,'[12]All Companies'!$X$1:$Y$92,'[12]All Companies'!$Z$1:$AA$92</definedName>
    <definedName name="GP_COMPSTUD_Sheet">'[1]Cost of Capital Worksheet'!#REF!</definedName>
    <definedName name="GP_Cost_of_Capital">#REF!</definedName>
    <definedName name="GP_Sheet1">#REF!</definedName>
    <definedName name="HISTORICAL_YEAR_DATE">'[16]A-1 2013'!$I$7</definedName>
    <definedName name="HISTORICAL_YEAR_X">#REF!</definedName>
    <definedName name="impetxinc">'[12]All Companies'!#REF!</definedName>
    <definedName name="jonetxinc">'[13]All Companies'!#REF!</definedName>
    <definedName name="jpg" hidden="1">{"detail305",#N/A,FALSE,"BI-305"}</definedName>
    <definedName name="Jun2K4K7200">#REF!</definedName>
    <definedName name="kerntxinc">'[13]All Companies'!#REF!</definedName>
    <definedName name="keys">#REF!</definedName>
    <definedName name="KWH_Data">#REF!</definedName>
    <definedName name="LEDGER_MONTH">'[14]Cap Structure Adj'!$B:$B</definedName>
    <definedName name="midcols">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txinc">'[12]All Companies'!#REF!</definedName>
    <definedName name="Net_Generation">#REF!</definedName>
    <definedName name="Net_Income">#REF!</definedName>
    <definedName name="NUAMOUNT">'[14]NON UTILITY'!$C:$C</definedName>
    <definedName name="NUITEM_LIST">'[14]NON UTILITY'!$B:$B</definedName>
    <definedName name="NULEDGER_MONTH">'[14]NON UTILITY'!$A:$A</definedName>
    <definedName name="OldDblClickSetting">#REF!</definedName>
    <definedName name="OldOptions">#REF!</definedName>
    <definedName name="OldRMouseSetting">#REF!</definedName>
    <definedName name="ormetxinc">'[12]All Companies'!#REF!</definedName>
    <definedName name="Otl_Dims">#REF!</definedName>
    <definedName name="P1_">'[17]Overhauls, pg 2'!#REF!</definedName>
    <definedName name="PAGE_1_END">#REF!</definedName>
    <definedName name="PAGE_1_START">'[16]A-1 2013'!$I$17</definedName>
    <definedName name="PAGE_15_END">'[16]C-4 2013'!#REF!</definedName>
    <definedName name="PAGE_15_START">'[16]C-4 2013'!#REF!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2VIEWS">#REF!</definedName>
    <definedName name="PageDim1">#REF!</definedName>
    <definedName name="parea">'[12]All Companies'!$D$6:$L$49,'[12]All Companies'!$M$6:$M$49,'[12]All Companies'!$N$6:$O$49,'[12]All Companies'!$Q$6:$R$49,'[12]All Companies'!$S$6:$T$49,'[12]All Companies'!$U$6:$W$49,'[12]All Companies'!$X$6:$Y$49,'[12]All Companies'!$D$54:$L$118,'[12]All Companies'!$M$54:$M$118,'[12]All Companies'!$N$54:$O$118,'[12]All Companies'!$Q$54:$R$118,'[12]All Companies'!$S$54:$T$118,'[12]All Companies'!$U$54:$W$118,'[12]All Companies'!$X$54:$Y$118,'[12]All Companies'!#REF!</definedName>
    <definedName name="pareaold">'[12]All Companies'!$D$6:$L$49,'[12]All Companies'!$M$6:$M$49,'[12]All Companies'!$N$6:$O$49,'[12]All Companies'!$Q$6:$R$49,'[12]All Companies'!$S$6:$T$49,'[12]All Companies'!$U$6:$W$49,'[12]All Companies'!$X$6:$Y$49,'[12]All Companies'!$D$54:$L$118,'[12]All Companies'!$M$54:$M$118,'[12]All Companies'!$N$54:$O$118,'[12]All Companies'!$Q$54:$R$118,'[12]All Companies'!$S$54:$T$118,'[12]All Companies'!$U$54:$W$118,'[12]All Companies'!$X$54:$Y$118,'[12]All Companies'!#REF!</definedName>
    <definedName name="Passwor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 localSheetId="2">'BS - 13m Ave'!$A$1:$AC$119</definedName>
    <definedName name="_xlnm.Print_Area" localSheetId="0">'Exhibit-KO 5 Summary'!$A$3:$E$89</definedName>
    <definedName name="_xlnm.Print_Area" localSheetId="8">MFR_D_1A_Sub!$A$2:$L$46</definedName>
    <definedName name="_xlnm.Print_Area" localSheetId="7">MFR_D_1A_Test!$A$2:$L$46</definedName>
    <definedName name="_xlnm.Print_Area">#REF!</definedName>
    <definedName name="_xlnm.Print_Titles" localSheetId="6">'Accruals &amp; Rev by Units'!$E:$E</definedName>
    <definedName name="_xlnm.Print_Titles" localSheetId="2">'BS - 13m Ave'!$A:$C</definedName>
    <definedName name="_xlnm.Print_Titles" localSheetId="8">MFR_D_1A_Sub!$A:$B,MFR_D_1A_Sub!$2:$12</definedName>
    <definedName name="_xlnm.Print_Titles" localSheetId="7">MFR_D_1A_Test!$A:$B,MFR_D_1A_Test!$2:$12</definedName>
    <definedName name="PrintArea">#REF!</definedName>
    <definedName name="printfpli">'[12]All Companies'!$S$6:$Z$49,'[12]All Companies'!$S$54:$Z$118,'[12]All Companies'!#REF!</definedName>
    <definedName name="PRIOR_YEAR_DATE">#REF!</definedName>
    <definedName name="PRIOR_YEAR_X">#REF!</definedName>
    <definedName name="Profile">[18]PROFILES!$A$10:$B$15</definedName>
    <definedName name="prtrecon">'[12]All Companies'!#REF!,'[12]All Companies'!#REF!,'[12]All Companies'!#REF!,'[12]All Companies'!#REF!</definedName>
    <definedName name="rate_schedule">'[12]All Companies'!#REF!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p_efoh_puf_yrs_rp_efoh_puf_yrs_List">#REF!</definedName>
    <definedName name="Rpt1_RequiredRev">#REF!</definedName>
    <definedName name="sada" hidden="1">{"summary",#N/A,FALSE,"PCR DIRECTORY"}</definedName>
    <definedName name="SAPBEXdnldView" hidden="1">"4FF00RAMDPJZ88O2AGW5D406R"</definedName>
    <definedName name="SAPBEXhrIndnt" hidden="1">"Wide"</definedName>
    <definedName name="SAPBEXrevision" hidden="1">0</definedName>
    <definedName name="SAPBEXsysID" hidden="1">"GP1"</definedName>
    <definedName name="SAPBEXwbID" hidden="1">"4EHVVTWW5NJH9YQ89TMHA90XF"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matxinc">'[12]All Companies'!#REF!</definedName>
    <definedName name="Server">#REF!</definedName>
    <definedName name="siertxinc">'[12]All Companies'!#REF!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'[16]A-1 2013'!$I$8</definedName>
    <definedName name="SUBSEQUENT_YEAR_X">'[16]A-1 2013'!$H$8</definedName>
    <definedName name="SumUDA">#REF!</definedName>
    <definedName name="TAMI" hidden="1">{"summary",#N/A,FALSE,"PCR DIRECTORY"}</definedName>
    <definedName name="temppt">'[12]All Companies'!$D$6:$L$49,'[12]All Companies'!$M$6:$M$49,'[12]All Companies'!$N$6:$Q$49,'[12]All Companies'!$R$6:$Z$49,'[12]All Companies'!$S$6:$U$49,'[12]All Companies'!$V$6:$W$49,'[12]All Companies'!$X$6:$Y$49,'[12]All Companies'!$D$54:$L$118,'[12]All Companies'!$M$54:$M$118,'[12]All Companies'!$N$54:$Q$118,'[12]All Companies'!$R$54:$R$118,'[12]All Companies'!$S$54:$U$118,'[12]All Companies'!$V$54:$W$118,'[12]All Companies'!$X$54:$Y$118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1">'[19]YTD 2009'!#REF!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">#REF!</definedName>
    <definedName name="titles">'[12]All Companies'!$1:$5,'[12]All Companies'!$A:$A</definedName>
    <definedName name="Total_Co">#REF!</definedName>
    <definedName name="two">#REF!</definedName>
    <definedName name="User">#REF!</definedName>
    <definedName name="UserPageMember1">#REF!</definedName>
    <definedName name="UserParameters">#REF!</definedName>
    <definedName name="westtxinc">'[12]All Companies'!#REF!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L25" i="21" l="1"/>
  <c r="I21" i="21"/>
  <c r="I22" i="21" s="1"/>
  <c r="E20" i="21"/>
  <c r="C20" i="21"/>
  <c r="F19" i="21"/>
  <c r="D19" i="21"/>
  <c r="F18" i="21"/>
  <c r="D18" i="21" s="1"/>
  <c r="F17" i="21"/>
  <c r="D17" i="21"/>
  <c r="F16" i="21"/>
  <c r="D16" i="21" s="1"/>
  <c r="F15" i="21"/>
  <c r="D15" i="21"/>
  <c r="F13" i="21"/>
  <c r="D13" i="21" s="1"/>
  <c r="L24" i="20"/>
  <c r="I21" i="20"/>
  <c r="I22" i="20" s="1"/>
  <c r="E20" i="20"/>
  <c r="C20" i="20"/>
  <c r="F19" i="20"/>
  <c r="D19" i="20" s="1"/>
  <c r="F18" i="20"/>
  <c r="D18" i="20" s="1"/>
  <c r="F17" i="20"/>
  <c r="D17" i="20" s="1"/>
  <c r="F16" i="20"/>
  <c r="D16" i="20"/>
  <c r="F15" i="20"/>
  <c r="F13" i="20"/>
  <c r="D13" i="20" s="1"/>
  <c r="F20" i="20" l="1"/>
  <c r="D20" i="21"/>
  <c r="D15" i="20"/>
  <c r="D20" i="20" s="1"/>
  <c r="F20" i="21"/>
  <c r="C46" i="13" l="1"/>
  <c r="G43" i="7"/>
  <c r="M43" i="7" s="1"/>
  <c r="G39" i="7"/>
  <c r="M39" i="7" s="1"/>
  <c r="G34" i="7"/>
  <c r="G31" i="7"/>
  <c r="G43" i="5"/>
  <c r="I43" i="5" s="1"/>
  <c r="G39" i="5"/>
  <c r="M39" i="5" s="1"/>
  <c r="G34" i="5"/>
  <c r="I34" i="5" s="1"/>
  <c r="G31" i="5"/>
  <c r="E80" i="18"/>
  <c r="I34" i="7" l="1"/>
  <c r="M34" i="7"/>
  <c r="M34" i="5"/>
  <c r="I43" i="7"/>
  <c r="I39" i="5"/>
  <c r="I39" i="7"/>
  <c r="M43" i="5"/>
  <c r="T20" i="19" l="1"/>
  <c r="S10" i="19"/>
  <c r="AC162" i="13" l="1"/>
  <c r="AC154" i="13" l="1"/>
  <c r="P154" i="13"/>
  <c r="L20" i="5" l="1"/>
  <c r="K15" i="4" l="1"/>
  <c r="K8" i="4"/>
  <c r="K7" i="4"/>
  <c r="C112" i="13"/>
  <c r="H28" i="19" l="1"/>
  <c r="H27" i="19"/>
  <c r="G26" i="19"/>
  <c r="G29" i="19" s="1"/>
  <c r="E23" i="19" s="1"/>
  <c r="H25" i="19"/>
  <c r="E32" i="19" l="1"/>
  <c r="D22" i="18" s="1"/>
  <c r="H29" i="19"/>
  <c r="D15" i="18" s="1"/>
  <c r="H26" i="19"/>
  <c r="U20" i="19"/>
  <c r="V20" i="19"/>
  <c r="W20" i="19"/>
  <c r="X20" i="19"/>
  <c r="Y20" i="19"/>
  <c r="Z20" i="19"/>
  <c r="AA20" i="19"/>
  <c r="AB20" i="19"/>
  <c r="AC20" i="19"/>
  <c r="AD20" i="19"/>
  <c r="S20" i="19"/>
  <c r="T10" i="19"/>
  <c r="U10" i="19"/>
  <c r="V10" i="19"/>
  <c r="W10" i="19"/>
  <c r="X10" i="19"/>
  <c r="Y10" i="19"/>
  <c r="Z10" i="19"/>
  <c r="AA10" i="19"/>
  <c r="AB10" i="19"/>
  <c r="AC10" i="19"/>
  <c r="AD10" i="19"/>
  <c r="G20" i="19"/>
  <c r="H20" i="19"/>
  <c r="I20" i="19"/>
  <c r="J20" i="19"/>
  <c r="K20" i="19"/>
  <c r="L20" i="19"/>
  <c r="M20" i="19"/>
  <c r="N20" i="19"/>
  <c r="O20" i="19"/>
  <c r="P20" i="19"/>
  <c r="Q20" i="19"/>
  <c r="F2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AD18" i="19"/>
  <c r="AC18" i="19"/>
  <c r="AB18" i="19"/>
  <c r="AA18" i="19"/>
  <c r="Z18" i="19"/>
  <c r="Z21" i="19" s="1"/>
  <c r="X9" i="13" s="1"/>
  <c r="Y18" i="19"/>
  <c r="X18" i="19"/>
  <c r="W18" i="19"/>
  <c r="V18" i="19"/>
  <c r="V21" i="19" s="1"/>
  <c r="T9" i="13" s="1"/>
  <c r="U18" i="19"/>
  <c r="T18" i="19"/>
  <c r="S18" i="19"/>
  <c r="S21" i="19" s="1"/>
  <c r="Q9" i="13" s="1"/>
  <c r="Q18" i="19"/>
  <c r="P18" i="19"/>
  <c r="P21" i="19" s="1"/>
  <c r="N9" i="13" s="1"/>
  <c r="O18" i="19"/>
  <c r="O21" i="19" s="1"/>
  <c r="M9" i="13" s="1"/>
  <c r="N18" i="19"/>
  <c r="N21" i="19" s="1"/>
  <c r="L9" i="13" s="1"/>
  <c r="M18" i="19"/>
  <c r="L18" i="19"/>
  <c r="L21" i="19" s="1"/>
  <c r="J9" i="13" s="1"/>
  <c r="K18" i="19"/>
  <c r="K21" i="19" s="1"/>
  <c r="I9" i="13" s="1"/>
  <c r="J18" i="19"/>
  <c r="J21" i="19" s="1"/>
  <c r="H9" i="13" s="1"/>
  <c r="I18" i="19"/>
  <c r="H18" i="19"/>
  <c r="H21" i="19" s="1"/>
  <c r="F9" i="13" s="1"/>
  <c r="G18" i="19"/>
  <c r="G21" i="19" s="1"/>
  <c r="E9" i="13" s="1"/>
  <c r="F18" i="19"/>
  <c r="F21" i="19" s="1"/>
  <c r="D9" i="13" s="1"/>
  <c r="AE17" i="19"/>
  <c r="C17" i="19" s="1"/>
  <c r="R17" i="19"/>
  <c r="B17" i="19" s="1"/>
  <c r="AE16" i="19"/>
  <c r="C16" i="19" s="1"/>
  <c r="R16" i="19"/>
  <c r="B16" i="19" s="1"/>
  <c r="AE15" i="19"/>
  <c r="C15" i="19" s="1"/>
  <c r="R15" i="19"/>
  <c r="B15" i="19" s="1"/>
  <c r="AE14" i="19"/>
  <c r="AE18" i="19" s="1"/>
  <c r="R14" i="19"/>
  <c r="B14" i="19" s="1"/>
  <c r="AD8" i="19"/>
  <c r="AD11" i="19" s="1"/>
  <c r="AB7" i="13" s="1"/>
  <c r="AC8" i="19"/>
  <c r="AB8" i="19"/>
  <c r="AA8" i="19"/>
  <c r="Z8" i="19"/>
  <c r="Z11" i="19" s="1"/>
  <c r="X7" i="13" s="1"/>
  <c r="Y8" i="19"/>
  <c r="X8" i="19"/>
  <c r="W8" i="19"/>
  <c r="V8" i="19"/>
  <c r="V11" i="19" s="1"/>
  <c r="T7" i="13" s="1"/>
  <c r="U8" i="19"/>
  <c r="T8" i="19"/>
  <c r="S8" i="19"/>
  <c r="Q8" i="19"/>
  <c r="Q11" i="19" s="1"/>
  <c r="O7" i="13" s="1"/>
  <c r="P8" i="19"/>
  <c r="P11" i="19" s="1"/>
  <c r="N7" i="13" s="1"/>
  <c r="O8" i="19"/>
  <c r="O11" i="19" s="1"/>
  <c r="M7" i="13" s="1"/>
  <c r="N8" i="19"/>
  <c r="N11" i="19" s="1"/>
  <c r="L7" i="13" s="1"/>
  <c r="M8" i="19"/>
  <c r="M11" i="19" s="1"/>
  <c r="K7" i="13" s="1"/>
  <c r="L8" i="19"/>
  <c r="L11" i="19" s="1"/>
  <c r="J7" i="13" s="1"/>
  <c r="K8" i="19"/>
  <c r="K11" i="19" s="1"/>
  <c r="I7" i="13" s="1"/>
  <c r="J8" i="19"/>
  <c r="J11" i="19" s="1"/>
  <c r="H7" i="13" s="1"/>
  <c r="I8" i="19"/>
  <c r="I11" i="19" s="1"/>
  <c r="G7" i="13" s="1"/>
  <c r="H8" i="19"/>
  <c r="H11" i="19" s="1"/>
  <c r="F7" i="13" s="1"/>
  <c r="G8" i="19"/>
  <c r="G11" i="19" s="1"/>
  <c r="E7" i="13" s="1"/>
  <c r="F8" i="19"/>
  <c r="F11" i="19" s="1"/>
  <c r="D7" i="13" s="1"/>
  <c r="AE7" i="19"/>
  <c r="C7" i="19" s="1"/>
  <c r="R7" i="19"/>
  <c r="B7" i="19" s="1"/>
  <c r="AE6" i="19"/>
  <c r="C6" i="19" s="1"/>
  <c r="R6" i="19"/>
  <c r="B6" i="19" s="1"/>
  <c r="AE5" i="19"/>
  <c r="C5" i="19" s="1"/>
  <c r="R5" i="19"/>
  <c r="B5" i="19" s="1"/>
  <c r="AE4" i="19"/>
  <c r="AE8" i="19" s="1"/>
  <c r="R4" i="19"/>
  <c r="B4" i="19" s="1"/>
  <c r="AD21" i="19" l="1"/>
  <c r="AB9" i="13" s="1"/>
  <c r="Q21" i="19"/>
  <c r="O9" i="13" s="1"/>
  <c r="F23" i="19"/>
  <c r="R10" i="19"/>
  <c r="D23" i="18" s="1"/>
  <c r="E36" i="19"/>
  <c r="D16" i="18"/>
  <c r="D68" i="18" s="1"/>
  <c r="M21" i="19"/>
  <c r="K9" i="13" s="1"/>
  <c r="I21" i="19"/>
  <c r="G9" i="13" s="1"/>
  <c r="D17" i="18" s="1"/>
  <c r="U11" i="19"/>
  <c r="S7" i="13" s="1"/>
  <c r="Y11" i="19"/>
  <c r="W7" i="13" s="1"/>
  <c r="AC11" i="19"/>
  <c r="AA7" i="13" s="1"/>
  <c r="U21" i="19"/>
  <c r="S9" i="13" s="1"/>
  <c r="Y21" i="19"/>
  <c r="W9" i="13" s="1"/>
  <c r="AC21" i="19"/>
  <c r="AA9" i="13" s="1"/>
  <c r="S11" i="19"/>
  <c r="W11" i="19"/>
  <c r="U7" i="13" s="1"/>
  <c r="AA11" i="19"/>
  <c r="Y7" i="13" s="1"/>
  <c r="W21" i="19"/>
  <c r="U9" i="13" s="1"/>
  <c r="AA21" i="19"/>
  <c r="Y9" i="13" s="1"/>
  <c r="R20" i="19"/>
  <c r="D24" i="18" s="1"/>
  <c r="B8" i="19"/>
  <c r="T11" i="19"/>
  <c r="R7" i="13" s="1"/>
  <c r="X11" i="19"/>
  <c r="V7" i="13" s="1"/>
  <c r="AB11" i="19"/>
  <c r="Z7" i="13" s="1"/>
  <c r="T21" i="19"/>
  <c r="R9" i="13" s="1"/>
  <c r="X21" i="19"/>
  <c r="V9" i="13" s="1"/>
  <c r="AB21" i="19"/>
  <c r="Z9" i="13" s="1"/>
  <c r="AE10" i="19"/>
  <c r="AE20" i="19"/>
  <c r="D32" i="18"/>
  <c r="D33" i="18" s="1"/>
  <c r="C11" i="13"/>
  <c r="C161" i="13" s="1"/>
  <c r="F32" i="19"/>
  <c r="G32" i="19" s="1"/>
  <c r="H32" i="19" s="1"/>
  <c r="I32" i="19" s="1"/>
  <c r="J32" i="19" s="1"/>
  <c r="K32" i="19" s="1"/>
  <c r="L32" i="19" s="1"/>
  <c r="M32" i="19" s="1"/>
  <c r="N32" i="19" s="1"/>
  <c r="O32" i="19" s="1"/>
  <c r="P32" i="19" s="1"/>
  <c r="Q32" i="19" s="1"/>
  <c r="C4" i="19"/>
  <c r="C8" i="19" s="1"/>
  <c r="C14" i="19"/>
  <c r="C18" i="19" s="1"/>
  <c r="D11" i="13"/>
  <c r="D161" i="13" s="1"/>
  <c r="B18" i="19"/>
  <c r="R18" i="19"/>
  <c r="R8" i="19"/>
  <c r="D25" i="18" l="1"/>
  <c r="E22" i="18" s="1"/>
  <c r="S32" i="19"/>
  <c r="T32" i="19" s="1"/>
  <c r="U32" i="19" s="1"/>
  <c r="V32" i="19" s="1"/>
  <c r="W32" i="19" s="1"/>
  <c r="X32" i="19" s="1"/>
  <c r="Y32" i="19" s="1"/>
  <c r="Z32" i="19" s="1"/>
  <c r="AA32" i="19" s="1"/>
  <c r="AB32" i="19" s="1"/>
  <c r="AC32" i="19" s="1"/>
  <c r="AD32" i="19" s="1"/>
  <c r="AE11" i="19"/>
  <c r="E23" i="18"/>
  <c r="Q7" i="13"/>
  <c r="E16" i="18" s="1"/>
  <c r="E68" i="18" s="1"/>
  <c r="G38" i="7" s="1"/>
  <c r="F36" i="19"/>
  <c r="G23" i="19"/>
  <c r="AE21" i="19"/>
  <c r="E24" i="18"/>
  <c r="AC9" i="13"/>
  <c r="E17" i="18"/>
  <c r="C162" i="13"/>
  <c r="P162" i="13" s="1"/>
  <c r="R21" i="19"/>
  <c r="Q33" i="19"/>
  <c r="D27" i="18" s="1"/>
  <c r="G29" i="5" s="1"/>
  <c r="M29" i="5" s="1"/>
  <c r="R11" i="19"/>
  <c r="C14" i="13"/>
  <c r="E11" i="13"/>
  <c r="BK11" i="18"/>
  <c r="BK9" i="18"/>
  <c r="AL11" i="18"/>
  <c r="P9" i="13"/>
  <c r="AL9" i="18"/>
  <c r="P7" i="13"/>
  <c r="G38" i="5" s="1"/>
  <c r="E25" i="18" l="1"/>
  <c r="AC7" i="13"/>
  <c r="AE32" i="19"/>
  <c r="E27" i="18" s="1"/>
  <c r="G29" i="7" s="1"/>
  <c r="M29" i="7" s="1"/>
  <c r="H23" i="19"/>
  <c r="G36" i="19"/>
  <c r="F11" i="13"/>
  <c r="E161" i="13"/>
  <c r="K18" i="4"/>
  <c r="K13" i="4"/>
  <c r="K11" i="4"/>
  <c r="K10" i="4"/>
  <c r="I23" i="19" l="1"/>
  <c r="H36" i="19"/>
  <c r="G11" i="13"/>
  <c r="F161" i="13"/>
  <c r="J23" i="19" l="1"/>
  <c r="I36" i="19"/>
  <c r="H11" i="13"/>
  <c r="G161" i="13"/>
  <c r="K23" i="19" l="1"/>
  <c r="J36" i="19"/>
  <c r="I11" i="13"/>
  <c r="H161" i="13"/>
  <c r="A13" i="18"/>
  <c r="L23" i="19" l="1"/>
  <c r="K36" i="19"/>
  <c r="J11" i="13"/>
  <c r="I161" i="13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C106" i="13"/>
  <c r="M23" i="19" l="1"/>
  <c r="L36" i="19"/>
  <c r="K11" i="13"/>
  <c r="J161" i="13"/>
  <c r="N23" i="19" l="1"/>
  <c r="M36" i="19"/>
  <c r="L11" i="13"/>
  <c r="K161" i="13"/>
  <c r="J19" i="4"/>
  <c r="J18" i="4"/>
  <c r="J17" i="4"/>
  <c r="J15" i="4"/>
  <c r="J14" i="4"/>
  <c r="J13" i="4"/>
  <c r="J11" i="4"/>
  <c r="J10" i="4"/>
  <c r="J8" i="4"/>
  <c r="J7" i="4"/>
  <c r="E24" i="13"/>
  <c r="F24" i="13"/>
  <c r="G24" i="13"/>
  <c r="H24" i="13"/>
  <c r="I24" i="13"/>
  <c r="J24" i="13"/>
  <c r="K24" i="13"/>
  <c r="L24" i="13"/>
  <c r="M24" i="13"/>
  <c r="N24" i="13"/>
  <c r="O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O23" i="19" l="1"/>
  <c r="N36" i="19"/>
  <c r="M11" i="13"/>
  <c r="L161" i="13"/>
  <c r="P23" i="19" l="1"/>
  <c r="O36" i="19"/>
  <c r="N11" i="13"/>
  <c r="N161" i="13" s="1"/>
  <c r="M161" i="13"/>
  <c r="D18" i="18"/>
  <c r="E15" i="18" s="1"/>
  <c r="Q23" i="19" l="1"/>
  <c r="P36" i="19"/>
  <c r="E18" i="18"/>
  <c r="D32" i="13"/>
  <c r="C100" i="13"/>
  <c r="O11" i="13"/>
  <c r="C21" i="13"/>
  <c r="R23" i="19" l="1"/>
  <c r="Q36" i="19"/>
  <c r="Q24" i="19"/>
  <c r="O14" i="13"/>
  <c r="D20" i="18" s="1"/>
  <c r="D63" i="18" s="1"/>
  <c r="O161" i="13"/>
  <c r="D37" i="13"/>
  <c r="D40" i="18"/>
  <c r="Q11" i="13"/>
  <c r="C24" i="13"/>
  <c r="O26" i="13" s="1"/>
  <c r="D36" i="18" s="1"/>
  <c r="D22" i="13"/>
  <c r="D24" i="13" s="1"/>
  <c r="S23" i="19" l="1"/>
  <c r="D124" i="13"/>
  <c r="E37" i="13"/>
  <c r="R11" i="13"/>
  <c r="Q161" i="13"/>
  <c r="P161" i="13"/>
  <c r="B6" i="5"/>
  <c r="G28" i="5"/>
  <c r="G30" i="5" s="1"/>
  <c r="G32" i="5" s="1"/>
  <c r="T23" i="19" l="1"/>
  <c r="S36" i="19"/>
  <c r="S11" i="13"/>
  <c r="R161" i="13"/>
  <c r="F37" i="13"/>
  <c r="E124" i="13"/>
  <c r="C103" i="13"/>
  <c r="G23" i="3"/>
  <c r="U23" i="19" l="1"/>
  <c r="T36" i="19"/>
  <c r="G37" i="13"/>
  <c r="F124" i="13"/>
  <c r="T11" i="13"/>
  <c r="S161" i="13"/>
  <c r="E24" i="4"/>
  <c r="F24" i="4" s="1"/>
  <c r="E22" i="4"/>
  <c r="G22" i="4" s="1"/>
  <c r="E15" i="4"/>
  <c r="G15" i="4" s="1"/>
  <c r="E10" i="4"/>
  <c r="G10" i="4" s="1"/>
  <c r="L10" i="4" s="1"/>
  <c r="E25" i="4"/>
  <c r="G25" i="4" s="1"/>
  <c r="E19" i="4"/>
  <c r="G19" i="4" s="1"/>
  <c r="E14" i="4"/>
  <c r="G14" i="4" s="1"/>
  <c r="E8" i="4"/>
  <c r="G8" i="4" s="1"/>
  <c r="L8" i="4" s="1"/>
  <c r="G60" i="13" s="1"/>
  <c r="E18" i="4"/>
  <c r="F18" i="4" s="1"/>
  <c r="E13" i="4"/>
  <c r="F13" i="4" s="1"/>
  <c r="E7" i="4"/>
  <c r="F7" i="4" s="1"/>
  <c r="E21" i="4"/>
  <c r="E17" i="4"/>
  <c r="G17" i="4" s="1"/>
  <c r="E11" i="4"/>
  <c r="G11" i="4" s="1"/>
  <c r="L11" i="4" s="1"/>
  <c r="V23" i="19" l="1"/>
  <c r="U36" i="19"/>
  <c r="R77" i="13"/>
  <c r="Q77" i="13"/>
  <c r="T77" i="13"/>
  <c r="S77" i="13"/>
  <c r="P11" i="4"/>
  <c r="H62" i="13"/>
  <c r="L62" i="13"/>
  <c r="D62" i="13"/>
  <c r="E62" i="13"/>
  <c r="I62" i="13"/>
  <c r="M62" i="13"/>
  <c r="F62" i="13"/>
  <c r="J62" i="13"/>
  <c r="N62" i="13"/>
  <c r="G62" i="13"/>
  <c r="K62" i="13"/>
  <c r="O62" i="13"/>
  <c r="L25" i="4"/>
  <c r="S25" i="4" s="1"/>
  <c r="M61" i="13"/>
  <c r="H61" i="13"/>
  <c r="L61" i="13"/>
  <c r="O10" i="4"/>
  <c r="E61" i="13"/>
  <c r="I61" i="13"/>
  <c r="D61" i="13"/>
  <c r="F61" i="13"/>
  <c r="J61" i="13"/>
  <c r="G61" i="13"/>
  <c r="K61" i="13"/>
  <c r="U11" i="13"/>
  <c r="T161" i="13"/>
  <c r="H37" i="13"/>
  <c r="G124" i="13"/>
  <c r="E60" i="13"/>
  <c r="O8" i="4"/>
  <c r="F60" i="13"/>
  <c r="M8" i="4"/>
  <c r="D60" i="13"/>
  <c r="T72" i="13"/>
  <c r="L17" i="4"/>
  <c r="L14" i="4"/>
  <c r="G56" i="13"/>
  <c r="L15" i="4"/>
  <c r="M56" i="13"/>
  <c r="L19" i="4"/>
  <c r="Z74" i="13"/>
  <c r="L22" i="4"/>
  <c r="R22" i="4" s="1"/>
  <c r="G18" i="4"/>
  <c r="G7" i="4"/>
  <c r="G13" i="4"/>
  <c r="P34" i="4" s="1"/>
  <c r="D50" i="18" s="1"/>
  <c r="G21" i="4"/>
  <c r="G24" i="4"/>
  <c r="E27" i="4"/>
  <c r="Q22" i="4" l="1"/>
  <c r="W23" i="19"/>
  <c r="V36" i="19"/>
  <c r="B77" i="13"/>
  <c r="H66" i="13"/>
  <c r="S80" i="13"/>
  <c r="W80" i="13"/>
  <c r="Q80" i="13"/>
  <c r="T80" i="13"/>
  <c r="X80" i="13"/>
  <c r="U80" i="13"/>
  <c r="Y80" i="13"/>
  <c r="R80" i="13"/>
  <c r="V80" i="13"/>
  <c r="Z80" i="13"/>
  <c r="R25" i="4"/>
  <c r="T25" i="4" s="1"/>
  <c r="U25" i="4" s="1"/>
  <c r="W83" i="13"/>
  <c r="AA83" i="13"/>
  <c r="X83" i="13"/>
  <c r="AB83" i="13"/>
  <c r="Y83" i="13"/>
  <c r="U83" i="13"/>
  <c r="V83" i="13"/>
  <c r="Z83" i="13"/>
  <c r="P17" i="4"/>
  <c r="Q17" i="4"/>
  <c r="S81" i="13"/>
  <c r="W81" i="13"/>
  <c r="AA81" i="13"/>
  <c r="T81" i="13"/>
  <c r="X81" i="13"/>
  <c r="AB81" i="13"/>
  <c r="U81" i="13"/>
  <c r="Y81" i="13"/>
  <c r="Q81" i="13"/>
  <c r="R81" i="13"/>
  <c r="V81" i="13"/>
  <c r="Z81" i="13"/>
  <c r="O15" i="4"/>
  <c r="L24" i="4"/>
  <c r="S24" i="4" s="1"/>
  <c r="AB85" i="13"/>
  <c r="AA85" i="13"/>
  <c r="R19" i="4"/>
  <c r="I37" i="13"/>
  <c r="H124" i="13"/>
  <c r="V11" i="13"/>
  <c r="U161" i="13"/>
  <c r="P19" i="4"/>
  <c r="Q15" i="4"/>
  <c r="N67" i="13"/>
  <c r="Y73" i="13"/>
  <c r="B74" i="13" s="1"/>
  <c r="L18" i="4"/>
  <c r="F56" i="13"/>
  <c r="L13" i="4"/>
  <c r="L21" i="4"/>
  <c r="P43" i="4"/>
  <c r="E55" i="18" s="1"/>
  <c r="L7" i="4"/>
  <c r="M7" i="4" s="1"/>
  <c r="G27" i="4"/>
  <c r="T22" i="4"/>
  <c r="U22" i="4" s="1"/>
  <c r="R24" i="4" l="1"/>
  <c r="X23" i="19"/>
  <c r="W36" i="19"/>
  <c r="S21" i="4"/>
  <c r="S27" i="4" s="1"/>
  <c r="Y84" i="13"/>
  <c r="AA84" i="13"/>
  <c r="Z84" i="13"/>
  <c r="AB84" i="13"/>
  <c r="P18" i="4"/>
  <c r="R18" i="4"/>
  <c r="V79" i="13"/>
  <c r="R79" i="13"/>
  <c r="M65" i="13"/>
  <c r="I65" i="13"/>
  <c r="Y79" i="13"/>
  <c r="U79" i="13"/>
  <c r="Q79" i="13"/>
  <c r="L65" i="13"/>
  <c r="H65" i="13"/>
  <c r="X79" i="13"/>
  <c r="T79" i="13"/>
  <c r="O65" i="13"/>
  <c r="K65" i="13"/>
  <c r="G65" i="13"/>
  <c r="W79" i="13"/>
  <c r="S79" i="13"/>
  <c r="N65" i="13"/>
  <c r="J65" i="13"/>
  <c r="P13" i="4"/>
  <c r="W11" i="13"/>
  <c r="V161" i="13"/>
  <c r="J37" i="13"/>
  <c r="I124" i="13"/>
  <c r="F59" i="13"/>
  <c r="E59" i="13"/>
  <c r="D59" i="13"/>
  <c r="B56" i="13"/>
  <c r="Q21" i="4"/>
  <c r="R21" i="4"/>
  <c r="T24" i="4"/>
  <c r="U24" i="4" s="1"/>
  <c r="Y23" i="19" l="1"/>
  <c r="X36" i="19"/>
  <c r="B85" i="13"/>
  <c r="B67" i="13"/>
  <c r="B81" i="13"/>
  <c r="K37" i="13"/>
  <c r="J124" i="13"/>
  <c r="X11" i="13"/>
  <c r="W161" i="13"/>
  <c r="T21" i="4"/>
  <c r="U21" i="4" s="1"/>
  <c r="Z23" i="19" l="1"/>
  <c r="Y36" i="19"/>
  <c r="L37" i="13"/>
  <c r="K124" i="13"/>
  <c r="Y11" i="13"/>
  <c r="X161" i="13"/>
  <c r="J7" i="7"/>
  <c r="N6" i="7" s="1"/>
  <c r="AA23" i="19" l="1"/>
  <c r="Z36" i="19"/>
  <c r="Z11" i="13"/>
  <c r="Y161" i="13"/>
  <c r="M37" i="13"/>
  <c r="L124" i="13"/>
  <c r="G40" i="7"/>
  <c r="I31" i="7"/>
  <c r="M31" i="7" s="1"/>
  <c r="M12" i="7"/>
  <c r="B12" i="7"/>
  <c r="AB23" i="19" l="1"/>
  <c r="AA36" i="19"/>
  <c r="N37" i="13"/>
  <c r="M124" i="13"/>
  <c r="AA11" i="13"/>
  <c r="Z161" i="13"/>
  <c r="N12" i="7"/>
  <c r="N13" i="7" s="1"/>
  <c r="AC23" i="19" l="1"/>
  <c r="AB36" i="19"/>
  <c r="O37" i="13"/>
  <c r="N124" i="13"/>
  <c r="AB11" i="13"/>
  <c r="AA161" i="13"/>
  <c r="C12" i="7"/>
  <c r="C13" i="7" s="1"/>
  <c r="AD23" i="19" l="1"/>
  <c r="AC36" i="19"/>
  <c r="AB161" i="13"/>
  <c r="AC161" i="13" s="1"/>
  <c r="AB14" i="13"/>
  <c r="Q42" i="13"/>
  <c r="O124" i="13"/>
  <c r="J7" i="5"/>
  <c r="N6" i="5" s="1"/>
  <c r="C6" i="5"/>
  <c r="AD36" i="19" l="1"/>
  <c r="AD24" i="19"/>
  <c r="R42" i="13"/>
  <c r="S42" i="13" s="1"/>
  <c r="T42" i="13" s="1"/>
  <c r="U42" i="13" s="1"/>
  <c r="V42" i="13" s="1"/>
  <c r="W42" i="13" s="1"/>
  <c r="X42" i="13" s="1"/>
  <c r="Y42" i="13" s="1"/>
  <c r="Z42" i="13" s="1"/>
  <c r="AA42" i="13" s="1"/>
  <c r="AB42" i="13" s="1"/>
  <c r="E20" i="18"/>
  <c r="E63" i="18" s="1"/>
  <c r="G28" i="7"/>
  <c r="G30" i="7" s="1"/>
  <c r="G32" i="7" s="1"/>
  <c r="G36" i="7" s="1"/>
  <c r="G44" i="7" s="1"/>
  <c r="Q124" i="13"/>
  <c r="G40" i="5"/>
  <c r="G36" i="5"/>
  <c r="I31" i="5"/>
  <c r="M31" i="5" s="1"/>
  <c r="N12" i="5"/>
  <c r="N13" i="5" s="1"/>
  <c r="M12" i="5"/>
  <c r="C12" i="5"/>
  <c r="B12" i="5"/>
  <c r="G6" i="5"/>
  <c r="R124" i="13" l="1"/>
  <c r="C13" i="5"/>
  <c r="G44" i="5"/>
  <c r="S124" i="13" l="1"/>
  <c r="R27" i="4"/>
  <c r="O7" i="4"/>
  <c r="O11" i="4"/>
  <c r="N11" i="4"/>
  <c r="P44" i="4"/>
  <c r="E52" i="18" s="1"/>
  <c r="Q19" i="4"/>
  <c r="P15" i="4"/>
  <c r="N7" i="4"/>
  <c r="Q18" i="4"/>
  <c r="T124" i="13" l="1"/>
  <c r="K6" i="7"/>
  <c r="Q6" i="7" s="1"/>
  <c r="P46" i="4"/>
  <c r="E56" i="18" s="1"/>
  <c r="T19" i="4"/>
  <c r="U19" i="4" s="1"/>
  <c r="T17" i="4"/>
  <c r="U17" i="4" s="1"/>
  <c r="T7" i="4"/>
  <c r="U7" i="4" s="1"/>
  <c r="T15" i="4"/>
  <c r="U15" i="4" s="1"/>
  <c r="T11" i="4"/>
  <c r="U11" i="4" s="1"/>
  <c r="T18" i="4"/>
  <c r="U18" i="4" s="1"/>
  <c r="Q27" i="4"/>
  <c r="O13" i="4"/>
  <c r="N8" i="4"/>
  <c r="O14" i="4"/>
  <c r="P14" i="4"/>
  <c r="P45" i="4" s="1"/>
  <c r="E53" i="18" s="1"/>
  <c r="N10" i="4"/>
  <c r="U124" i="13" l="1"/>
  <c r="P37" i="4"/>
  <c r="D53" i="18" s="1"/>
  <c r="P35" i="4"/>
  <c r="G7" i="5" s="1"/>
  <c r="P36" i="4"/>
  <c r="D52" i="18" s="1"/>
  <c r="K7" i="7"/>
  <c r="Q7" i="7" s="1"/>
  <c r="T8" i="4"/>
  <c r="U8" i="4" s="1"/>
  <c r="T10" i="4"/>
  <c r="U10" i="4" s="1"/>
  <c r="T13" i="4"/>
  <c r="U13" i="4" s="1"/>
  <c r="T14" i="4"/>
  <c r="U14" i="4" s="1"/>
  <c r="P27" i="4"/>
  <c r="O27" i="4"/>
  <c r="M27" i="4"/>
  <c r="N27" i="4"/>
  <c r="K8" i="7"/>
  <c r="Q8" i="7" s="1"/>
  <c r="V124" i="13" l="1"/>
  <c r="K7" i="5"/>
  <c r="Q7" i="5" s="1"/>
  <c r="D54" i="13"/>
  <c r="D87" i="13" s="1"/>
  <c r="D164" i="13" s="1"/>
  <c r="D34" i="13"/>
  <c r="T27" i="4"/>
  <c r="K12" i="7"/>
  <c r="K6" i="5"/>
  <c r="D38" i="13" l="1"/>
  <c r="D46" i="13" s="1"/>
  <c r="D41" i="18"/>
  <c r="D42" i="18" s="1"/>
  <c r="D69" i="18" s="1"/>
  <c r="W124" i="13"/>
  <c r="E87" i="13"/>
  <c r="K12" i="5"/>
  <c r="Q6" i="5"/>
  <c r="Q12" i="5" s="1"/>
  <c r="Q12" i="7"/>
  <c r="J6" i="5"/>
  <c r="J12" i="5" s="1"/>
  <c r="G12" i="5"/>
  <c r="D163" i="13" l="1"/>
  <c r="D125" i="13"/>
  <c r="D153" i="13" s="1"/>
  <c r="E38" i="13"/>
  <c r="F87" i="13"/>
  <c r="F164" i="13" s="1"/>
  <c r="E164" i="13"/>
  <c r="X124" i="13"/>
  <c r="F8" i="5"/>
  <c r="R8" i="5" s="1"/>
  <c r="R12" i="5" s="1"/>
  <c r="Q13" i="5" s="1"/>
  <c r="I38" i="5" s="1"/>
  <c r="M38" i="5" s="1"/>
  <c r="F7" i="7"/>
  <c r="D49" i="18"/>
  <c r="D58" i="18" s="1"/>
  <c r="E48" i="18" s="1"/>
  <c r="E58" i="18" s="1"/>
  <c r="J13" i="5"/>
  <c r="F38" i="13" l="1"/>
  <c r="E125" i="13"/>
  <c r="E153" i="13" s="1"/>
  <c r="E156" i="13" s="1"/>
  <c r="D156" i="13"/>
  <c r="E46" i="13"/>
  <c r="Y124" i="13"/>
  <c r="D43" i="18"/>
  <c r="E39" i="18" s="1"/>
  <c r="D70" i="18"/>
  <c r="E42" i="18"/>
  <c r="E69" i="18" s="1"/>
  <c r="E70" i="18" s="1"/>
  <c r="F12" i="5"/>
  <c r="G13" i="5" s="1"/>
  <c r="J6" i="7"/>
  <c r="J12" i="7" s="1"/>
  <c r="J13" i="7" s="1"/>
  <c r="I40" i="5"/>
  <c r="M40" i="5"/>
  <c r="G38" i="13" l="1"/>
  <c r="F125" i="13"/>
  <c r="F153" i="13" s="1"/>
  <c r="F156" i="13" s="1"/>
  <c r="E163" i="13"/>
  <c r="F46" i="13"/>
  <c r="Z124" i="13"/>
  <c r="D79" i="18"/>
  <c r="D81" i="18" s="1"/>
  <c r="E79" i="18"/>
  <c r="E81" i="18" s="1"/>
  <c r="E43" i="18"/>
  <c r="G6" i="7"/>
  <c r="G12" i="7" s="1"/>
  <c r="F12" i="7"/>
  <c r="R8" i="7"/>
  <c r="R12" i="7" s="1"/>
  <c r="Q13" i="7" s="1"/>
  <c r="I38" i="7" s="1"/>
  <c r="H38" i="13" l="1"/>
  <c r="G125" i="13"/>
  <c r="G153" i="13" s="1"/>
  <c r="F163" i="13"/>
  <c r="G46" i="13"/>
  <c r="AA124" i="13"/>
  <c r="G13" i="7"/>
  <c r="M38" i="7"/>
  <c r="M40" i="7" s="1"/>
  <c r="I40" i="7"/>
  <c r="G156" i="13" l="1"/>
  <c r="G163" i="13"/>
  <c r="H46" i="13"/>
  <c r="I38" i="13"/>
  <c r="H125" i="13"/>
  <c r="H153" i="13" s="1"/>
  <c r="H156" i="13" s="1"/>
  <c r="AB124" i="13"/>
  <c r="H163" i="13" l="1"/>
  <c r="I46" i="13"/>
  <c r="J38" i="13"/>
  <c r="I125" i="13"/>
  <c r="I153" i="13" s="1"/>
  <c r="I156" i="13" s="1"/>
  <c r="J46" i="13" l="1"/>
  <c r="I163" i="13"/>
  <c r="K38" i="13"/>
  <c r="J125" i="13"/>
  <c r="J153" i="13" s="1"/>
  <c r="J156" i="13" s="1"/>
  <c r="B62" i="13"/>
  <c r="G87" i="13"/>
  <c r="G164" i="13" s="1"/>
  <c r="K46" i="13" l="1"/>
  <c r="J163" i="13"/>
  <c r="L38" i="13"/>
  <c r="K125" i="13"/>
  <c r="K153" i="13" s="1"/>
  <c r="K156" i="13" s="1"/>
  <c r="H87" i="13"/>
  <c r="M38" i="13" l="1"/>
  <c r="L125" i="13"/>
  <c r="L153" i="13" s="1"/>
  <c r="L156" i="13" s="1"/>
  <c r="I87" i="13"/>
  <c r="H164" i="13"/>
  <c r="K163" i="13"/>
  <c r="L46" i="13"/>
  <c r="J87" i="13" l="1"/>
  <c r="I164" i="13"/>
  <c r="M46" i="13"/>
  <c r="L163" i="13"/>
  <c r="N38" i="13"/>
  <c r="M125" i="13"/>
  <c r="M153" i="13" s="1"/>
  <c r="M156" i="13" s="1"/>
  <c r="N46" i="13" l="1"/>
  <c r="M163" i="13"/>
  <c r="O38" i="13"/>
  <c r="N125" i="13"/>
  <c r="N153" i="13" s="1"/>
  <c r="N156" i="13" s="1"/>
  <c r="K87" i="13"/>
  <c r="J164" i="13"/>
  <c r="Q43" i="13" l="1"/>
  <c r="O125" i="13"/>
  <c r="B38" i="13"/>
  <c r="L87" i="13"/>
  <c r="K164" i="13"/>
  <c r="N163" i="13"/>
  <c r="O46" i="13"/>
  <c r="O163" i="13" l="1"/>
  <c r="P163" i="13" s="1"/>
  <c r="D106" i="13"/>
  <c r="Q46" i="13"/>
  <c r="C107" i="13"/>
  <c r="O48" i="13"/>
  <c r="Q125" i="13"/>
  <c r="O153" i="13"/>
  <c r="M87" i="13"/>
  <c r="L164" i="13"/>
  <c r="R43" i="13"/>
  <c r="S43" i="13" s="1"/>
  <c r="T43" i="13" s="1"/>
  <c r="U43" i="13" s="1"/>
  <c r="V43" i="13" s="1"/>
  <c r="W43" i="13" s="1"/>
  <c r="X43" i="13" s="1"/>
  <c r="Y43" i="13" s="1"/>
  <c r="Z43" i="13" s="1"/>
  <c r="AA43" i="13" s="1"/>
  <c r="AB43" i="13" s="1"/>
  <c r="D45" i="18" l="1"/>
  <c r="C109" i="13"/>
  <c r="B43" i="13"/>
  <c r="O156" i="13"/>
  <c r="P156" i="13" s="1"/>
  <c r="P153" i="13"/>
  <c r="Q163" i="13"/>
  <c r="R46" i="13"/>
  <c r="R125" i="13"/>
  <c r="Q153" i="13"/>
  <c r="Q156" i="13" s="1"/>
  <c r="N87" i="13"/>
  <c r="M164" i="13"/>
  <c r="O87" i="13" l="1"/>
  <c r="N164" i="13"/>
  <c r="R163" i="13"/>
  <c r="S46" i="13"/>
  <c r="S125" i="13"/>
  <c r="R153" i="13"/>
  <c r="R156" i="13" s="1"/>
  <c r="T46" i="13" l="1"/>
  <c r="S163" i="13"/>
  <c r="T125" i="13"/>
  <c r="S153" i="13"/>
  <c r="O164" i="13"/>
  <c r="Q87" i="13"/>
  <c r="C113" i="13"/>
  <c r="P88" i="13"/>
  <c r="D112" i="13"/>
  <c r="O89" i="13"/>
  <c r="D60" i="18" l="1"/>
  <c r="D64" i="18" s="1"/>
  <c r="D65" i="18" s="1"/>
  <c r="D73" i="18" s="1"/>
  <c r="D75" i="18" s="1"/>
  <c r="C115" i="13"/>
  <c r="C117" i="13" s="1"/>
  <c r="I28" i="5"/>
  <c r="R87" i="13"/>
  <c r="Q164" i="13"/>
  <c r="U125" i="13"/>
  <c r="T153" i="13"/>
  <c r="T156" i="13" s="1"/>
  <c r="P164" i="13"/>
  <c r="P165" i="13" s="1"/>
  <c r="S156" i="13"/>
  <c r="U46" i="13"/>
  <c r="T163" i="13"/>
  <c r="V125" i="13" l="1"/>
  <c r="U153" i="13"/>
  <c r="S87" i="13"/>
  <c r="R164" i="13"/>
  <c r="I30" i="5"/>
  <c r="I32" i="5" s="1"/>
  <c r="I36" i="5" s="1"/>
  <c r="I44" i="5" s="1"/>
  <c r="M28" i="5"/>
  <c r="M30" i="5" s="1"/>
  <c r="M32" i="5" s="1"/>
  <c r="V46" i="13"/>
  <c r="U163" i="13"/>
  <c r="D83" i="18"/>
  <c r="D77" i="18"/>
  <c r="D85" i="18" l="1"/>
  <c r="M46" i="5" s="1"/>
  <c r="W46" i="13"/>
  <c r="V163" i="13"/>
  <c r="T87" i="13"/>
  <c r="S164" i="13"/>
  <c r="M42" i="5"/>
  <c r="M36" i="5"/>
  <c r="U156" i="13"/>
  <c r="W125" i="13"/>
  <c r="V153" i="13"/>
  <c r="V156" i="13" s="1"/>
  <c r="M44" i="5" l="1"/>
  <c r="T46" i="5" s="1"/>
  <c r="X125" i="13"/>
  <c r="W153" i="13"/>
  <c r="W156" i="13" s="1"/>
  <c r="X46" i="13"/>
  <c r="W163" i="13"/>
  <c r="U87" i="13"/>
  <c r="T164" i="13"/>
  <c r="M47" i="5" l="1"/>
  <c r="Y46" i="13"/>
  <c r="X163" i="13"/>
  <c r="Y125" i="13"/>
  <c r="X153" i="13"/>
  <c r="V87" i="13"/>
  <c r="U164" i="13"/>
  <c r="W87" i="13" l="1"/>
  <c r="V164" i="13"/>
  <c r="Z125" i="13"/>
  <c r="Y153" i="13"/>
  <c r="Y156" i="13" s="1"/>
  <c r="X156" i="13"/>
  <c r="Z46" i="13"/>
  <c r="Y163" i="13"/>
  <c r="AA46" i="13" l="1"/>
  <c r="Z163" i="13"/>
  <c r="AA125" i="13"/>
  <c r="Z153" i="13"/>
  <c r="X87" i="13"/>
  <c r="W164" i="13"/>
  <c r="Z156" i="13" l="1"/>
  <c r="AB125" i="13"/>
  <c r="AB153" i="13" s="1"/>
  <c r="AB156" i="13" s="1"/>
  <c r="AA153" i="13"/>
  <c r="AA156" i="13" s="1"/>
  <c r="Y87" i="13"/>
  <c r="X164" i="13"/>
  <c r="AB46" i="13"/>
  <c r="AA163" i="13"/>
  <c r="AC156" i="13" l="1"/>
  <c r="AC153" i="13"/>
  <c r="D107" i="13"/>
  <c r="AB163" i="13"/>
  <c r="AC163" i="13" s="1"/>
  <c r="AB48" i="13"/>
  <c r="Z87" i="13"/>
  <c r="Y164" i="13"/>
  <c r="AA87" i="13" l="1"/>
  <c r="Z164" i="13"/>
  <c r="E45" i="18"/>
  <c r="D109" i="13"/>
  <c r="AB87" i="13" l="1"/>
  <c r="AA164" i="13"/>
  <c r="AB164" i="13" l="1"/>
  <c r="AC164" i="13" s="1"/>
  <c r="AC165" i="13" s="1"/>
  <c r="D113" i="13"/>
  <c r="AB89" i="13"/>
  <c r="E60" i="18" l="1"/>
  <c r="E64" i="18" s="1"/>
  <c r="E65" i="18" s="1"/>
  <c r="E73" i="18" s="1"/>
  <c r="E75" i="18" s="1"/>
  <c r="D115" i="13"/>
  <c r="D117" i="13" s="1"/>
  <c r="I28" i="7"/>
  <c r="E83" i="18" l="1"/>
  <c r="E77" i="18"/>
  <c r="M28" i="7"/>
  <c r="M30" i="7" s="1"/>
  <c r="M32" i="7" s="1"/>
  <c r="I30" i="7"/>
  <c r="I32" i="7" s="1"/>
  <c r="I36" i="7" s="1"/>
  <c r="I44" i="7" s="1"/>
  <c r="E85" i="18" l="1"/>
  <c r="M46" i="7" s="1"/>
  <c r="M42" i="7"/>
  <c r="M36" i="7"/>
  <c r="M44" i="7" l="1"/>
  <c r="M47" i="7" s="1"/>
</calcChain>
</file>

<file path=xl/sharedStrings.xml><?xml version="1.0" encoding="utf-8"?>
<sst xmlns="http://schemas.openxmlformats.org/spreadsheetml/2006/main" count="846" uniqueCount="412">
  <si>
    <t>Outage</t>
  </si>
  <si>
    <t>Cycle</t>
  </si>
  <si>
    <t>Start</t>
  </si>
  <si>
    <t>End</t>
  </si>
  <si>
    <t>Duration</t>
  </si>
  <si>
    <t>Total Outage Reserve Model</t>
  </si>
  <si>
    <t>PSL 1 Spring 2015 Maintenance Reserve</t>
  </si>
  <si>
    <t>PSL1-26</t>
  </si>
  <si>
    <t>PSL 1 Fall 2016 Maintenance Reserve</t>
  </si>
  <si>
    <t>PSL1-27</t>
  </si>
  <si>
    <t>PSL 1 Spring 2018 Maintenance Reserve</t>
  </si>
  <si>
    <t>PSL1-28</t>
  </si>
  <si>
    <t>PSL 2 Fall 2015 Maintenance Reserve</t>
  </si>
  <si>
    <t>PSL 2 Spring 2017 Maintenance Reserve</t>
  </si>
  <si>
    <t>PSL2-23</t>
  </si>
  <si>
    <t>PSL 2 Fall 2018 Maintenance Reserve</t>
  </si>
  <si>
    <t>PSL2-24</t>
  </si>
  <si>
    <t>PTN 3 Fall 2015 Maintenance Reserve</t>
  </si>
  <si>
    <t>PTN3-28</t>
  </si>
  <si>
    <t>PTN 3 Spring 2017 Maintenance Reserve</t>
  </si>
  <si>
    <t>PTN3-29</t>
  </si>
  <si>
    <t>PTN 3 Fall 2018 Maintenance Reserve</t>
  </si>
  <si>
    <t>PTN3-30</t>
  </si>
  <si>
    <t>PTN 4 Spring 2016 Maintenance Reserve</t>
  </si>
  <si>
    <t>PTN4-29</t>
  </si>
  <si>
    <t>PTN 4 Fall 2017 Maintenance Reserve</t>
  </si>
  <si>
    <t>PTN4-30</t>
  </si>
  <si>
    <t>PTN4-31</t>
  </si>
  <si>
    <t>Note:  Amounts include stores and payroll loaders that are subject to change.</t>
  </si>
  <si>
    <t>Outage  Unit/Cycle</t>
  </si>
  <si>
    <t>End Date</t>
  </si>
  <si>
    <t>Amount</t>
  </si>
  <si>
    <t># of Amortization months</t>
  </si>
  <si>
    <t>Monthly Amortization</t>
  </si>
  <si>
    <t>PSL 1 Fall 2019 Maintenance Reserve</t>
  </si>
  <si>
    <t>PSL1-29</t>
  </si>
  <si>
    <t>PSL 2 Spring 2020 Maintenance Reserve</t>
  </si>
  <si>
    <t>PSL2-25</t>
  </si>
  <si>
    <t>PTN 3 Spring 2020 Maintenance Reserve</t>
  </si>
  <si>
    <t>PTN3-31</t>
  </si>
  <si>
    <t>PTN 4 Spring 2019 Maintenance Reserve</t>
  </si>
  <si>
    <t>**10/20/2019</t>
  </si>
  <si>
    <t>**11/19/2019</t>
  </si>
  <si>
    <t>**30</t>
  </si>
  <si>
    <t xml:space="preserve">PSL2-22 </t>
  </si>
  <si>
    <t>**3/2/2020</t>
  </si>
  <si>
    <t>**4/2/2020</t>
  </si>
  <si>
    <t>**3/29/2020</t>
  </si>
  <si>
    <t>**4/28/2020</t>
  </si>
  <si>
    <t>**3/30/2019</t>
  </si>
  <si>
    <t>**4/29/2019</t>
  </si>
  <si>
    <t>** The dates and durations are estimated as this schedule has not yet been completed</t>
  </si>
  <si>
    <t>Total</t>
  </si>
  <si>
    <t>Totals</t>
  </si>
  <si>
    <t>Account 228.4</t>
  </si>
  <si>
    <t>Account 254</t>
  </si>
  <si>
    <t>Account 182</t>
  </si>
  <si>
    <t>Account 407</t>
  </si>
  <si>
    <t>Nuc Maint Reserve</t>
  </si>
  <si>
    <t>Cash/A/P</t>
  </si>
  <si>
    <t>Amort Expense</t>
  </si>
  <si>
    <t>(a)</t>
  </si>
  <si>
    <t>(b)</t>
  </si>
  <si>
    <t>(d)</t>
  </si>
  <si>
    <t>(c)</t>
  </si>
  <si>
    <t>(e)</t>
  </si>
  <si>
    <t>(f)</t>
  </si>
  <si>
    <t>Diff</t>
  </si>
  <si>
    <t>Increase in RB</t>
  </si>
  <si>
    <t>Juris Factor</t>
  </si>
  <si>
    <t>Juris Amount</t>
  </si>
  <si>
    <t>Pre-Tax COC</t>
  </si>
  <si>
    <t>Return on RB</t>
  </si>
  <si>
    <t>Increase in Return on RB</t>
  </si>
  <si>
    <t>Decrease in O&amp;M Exp</t>
  </si>
  <si>
    <t>RAF and Bad Debt Multiplier</t>
  </si>
  <si>
    <t>Total Rev Req</t>
  </si>
  <si>
    <t>Total Decrease Rev Req</t>
  </si>
  <si>
    <t>PSL 1 - 27</t>
  </si>
  <si>
    <t>PTN 3 - 29</t>
  </si>
  <si>
    <t>PSL 2 - 23</t>
  </si>
  <si>
    <t>PTN 4 - 29</t>
  </si>
  <si>
    <t>PTN 4 - 30</t>
  </si>
  <si>
    <t>PSL 2 - 24</t>
  </si>
  <si>
    <t>PTN 3 - 30</t>
  </si>
  <si>
    <t>PTN 4 - 31</t>
  </si>
  <si>
    <t>PTN 3 - 31</t>
  </si>
  <si>
    <t>PSL 2 - 25</t>
  </si>
  <si>
    <t>PSL 1 - 29</t>
  </si>
  <si>
    <t>PSL 1 - 28</t>
  </si>
  <si>
    <t>Defer 2017 Outage Expense</t>
  </si>
  <si>
    <t>Defer 2018 Outage Expense</t>
  </si>
  <si>
    <t>Outages Costs Incurred prior to 2017 &amp; 2018 Remaining to be Amortized</t>
  </si>
  <si>
    <t>Amortization in 2017 related to outages occurring prior to 2017</t>
  </si>
  <si>
    <t>Amortization in 2017 related to outages occurring during 2017</t>
  </si>
  <si>
    <t>EB 12/31/16</t>
  </si>
  <si>
    <t>13 Month Average</t>
  </si>
  <si>
    <t>Revenue Requirement Calculation - 2017</t>
  </si>
  <si>
    <t xml:space="preserve">
January 2017</t>
  </si>
  <si>
    <t xml:space="preserve">
February 2017</t>
  </si>
  <si>
    <t xml:space="preserve">
March 2017</t>
  </si>
  <si>
    <t xml:space="preserve">
April 2017</t>
  </si>
  <si>
    <t xml:space="preserve">
May 2017</t>
  </si>
  <si>
    <t xml:space="preserve">
June 2017</t>
  </si>
  <si>
    <t xml:space="preserve">
July 2017</t>
  </si>
  <si>
    <t xml:space="preserve">
August 2017</t>
  </si>
  <si>
    <t xml:space="preserve">
September 2017</t>
  </si>
  <si>
    <t xml:space="preserve">
October 2017</t>
  </si>
  <si>
    <t xml:space="preserve">
November 2017</t>
  </si>
  <si>
    <t xml:space="preserve">
December 2017</t>
  </si>
  <si>
    <t xml:space="preserve">
January 2018</t>
  </si>
  <si>
    <t xml:space="preserve">
February 2018</t>
  </si>
  <si>
    <t xml:space="preserve">
March 2018</t>
  </si>
  <si>
    <t xml:space="preserve">
April 2018</t>
  </si>
  <si>
    <t xml:space="preserve">
May 2018</t>
  </si>
  <si>
    <t xml:space="preserve">
June 2018</t>
  </si>
  <si>
    <t xml:space="preserve">
July 2018</t>
  </si>
  <si>
    <t xml:space="preserve">
August 2018</t>
  </si>
  <si>
    <t xml:space="preserve">
September 2018</t>
  </si>
  <si>
    <t xml:space="preserve">
October 2018</t>
  </si>
  <si>
    <t xml:space="preserve">
November 2018</t>
  </si>
  <si>
    <t xml:space="preserve">
December 2018</t>
  </si>
  <si>
    <t/>
  </si>
  <si>
    <t xml:space="preserve"> </t>
  </si>
  <si>
    <t>Assumptions:</t>
  </si>
  <si>
    <r>
      <t>13-Mo Avg Rate Base (12/31/17)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</si>
  <si>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r>
      <t xml:space="preserve">Juris Factor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</si>
  <si>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 xml:space="preserve">FERC 528 - Nuc Maint Expense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</si>
  <si>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Juris Factor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</si>
  <si>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r>
      <t>RAF and Bad Debt Multiplier</t>
    </r>
    <r>
      <rPr>
        <vertAlign val="superscript"/>
        <sz val="11"/>
        <color theme="1"/>
        <rFont val="Calibri"/>
        <family val="2"/>
        <scheme val="minor"/>
      </rPr>
      <t xml:space="preserve"> (4)</t>
    </r>
  </si>
  <si>
    <t>(g)</t>
  </si>
  <si>
    <t>(g) Represents ending balance as of 12/31/2017</t>
  </si>
  <si>
    <t xml:space="preserve"> (g)</t>
  </si>
  <si>
    <t>(a) Ending balance as of 12/31/2017</t>
  </si>
  <si>
    <r>
      <t>13-Mo Avg Rate Base (12/31/18)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</si>
  <si>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t>Revenue Requirement Calculation - 2018</t>
  </si>
  <si>
    <t>(b) Establish reg asset at 1/1/2017, which represents outages incurred prior 2017 remaining to be amortized.  Note, this amount has already been charged to the reserve, thus a regulatory liability is also created.</t>
  </si>
  <si>
    <t>(c) Defer outage costs incurred in 2017</t>
  </si>
  <si>
    <t>(b) Defer outage costs incurred in 2018</t>
  </si>
  <si>
    <t>Amortization in 2018 related to outages occurring prior to 2017</t>
  </si>
  <si>
    <t>Amortization in 2018 related to outages occurring in 2017</t>
  </si>
  <si>
    <t>(g) Represents ending balance as of 12/31/2018</t>
  </si>
  <si>
    <t>Amortization in 2018 related to outages occurring in 2018</t>
  </si>
  <si>
    <t>Defer and Amortize</t>
  </si>
  <si>
    <t xml:space="preserve">TOTAL </t>
  </si>
  <si>
    <t>Note:</t>
  </si>
  <si>
    <r>
      <t>Interest Sync</t>
    </r>
    <r>
      <rPr>
        <vertAlign val="superscript"/>
        <sz val="11"/>
        <color theme="1"/>
        <rFont val="Calibri"/>
        <family val="2"/>
        <scheme val="minor"/>
      </rPr>
      <t>(6)</t>
    </r>
  </si>
  <si>
    <r>
      <rPr>
        <sz val="10"/>
        <rFont val="Symbol"/>
        <family val="1"/>
        <charset val="2"/>
      </rPr>
      <t>S</t>
    </r>
    <r>
      <rPr>
        <sz val="9"/>
        <rFont val="Arial"/>
        <family val="2"/>
      </rPr>
      <t xml:space="preserve"> (a)</t>
    </r>
  </si>
  <si>
    <r>
      <rPr>
        <sz val="10"/>
        <rFont val="Symbol"/>
        <family val="1"/>
        <charset val="2"/>
      </rPr>
      <t>S</t>
    </r>
    <r>
      <rPr>
        <sz val="9"/>
        <rFont val="Arial"/>
        <family val="2"/>
      </rPr>
      <t xml:space="preserve"> (a-1)</t>
    </r>
  </si>
  <si>
    <t>(a-1)</t>
  </si>
  <si>
    <t>As Filed
Accrue in Advance</t>
  </si>
  <si>
    <t>Next Outage End Date</t>
  </si>
  <si>
    <t>PSL 2 - 22</t>
  </si>
  <si>
    <t>PTN 3 - 28</t>
  </si>
  <si>
    <t>(a-2)</t>
  </si>
  <si>
    <t>Excluded for purposes of this calculation</t>
  </si>
  <si>
    <t>Ties to "By years analysis" tab - Total line</t>
  </si>
  <si>
    <t>Forecast</t>
  </si>
  <si>
    <t>Account Balance</t>
  </si>
  <si>
    <t>(a) Transfer balance of nuclear maintenance reserve to a regulatory liability on 1/1/2017.  Will be flowed back to customers over a 4 year period.</t>
  </si>
  <si>
    <r>
      <rPr>
        <vertAlign val="superscript"/>
        <sz val="11"/>
        <color theme="1"/>
        <rFont val="Calibri"/>
        <family val="2"/>
        <scheme val="minor"/>
      </rPr>
      <t xml:space="preserve">(1) </t>
    </r>
    <r>
      <rPr>
        <sz val="11"/>
        <color theme="1"/>
        <rFont val="Calibri"/>
        <family val="2"/>
        <scheme val="minor"/>
      </rPr>
      <t>Represents 13-month average based on the most current forecasted account balance (FERC 228.4) - provided by Nuclear.</t>
    </r>
  </si>
  <si>
    <r>
      <rPr>
        <vertAlign val="superscript"/>
        <sz val="12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>Provided by Nuclear - Most recent budget run as of 9/24/2015</t>
    </r>
  </si>
  <si>
    <t>Net Amount</t>
  </si>
  <si>
    <t>Beginning Balance</t>
  </si>
  <si>
    <t>13 Month-Average (FERC 228.4)</t>
  </si>
  <si>
    <t>Transition from Accrue in Advance to Defer and Amortize</t>
  </si>
  <si>
    <t>PSL 2-22</t>
  </si>
  <si>
    <t>PTN 3-28</t>
  </si>
  <si>
    <t>PTN 4-29</t>
  </si>
  <si>
    <t>PSL 1-27</t>
  </si>
  <si>
    <t>Outage Duration (in days)</t>
  </si>
  <si>
    <t>Notes:</t>
  </si>
  <si>
    <r>
      <t xml:space="preserve">Not available </t>
    </r>
    <r>
      <rPr>
        <vertAlign val="superscript"/>
        <sz val="10"/>
        <rFont val="Arial"/>
        <family val="2"/>
      </rPr>
      <t>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</si>
  <si>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- These dates are not available and not necessary to complete this calculation</t>
    </r>
  </si>
  <si>
    <t>(b) Outages costs incurred prior to 2017-2018 to be amortized</t>
  </si>
  <si>
    <t>(f) Amortization</t>
  </si>
  <si>
    <t>Total (b)</t>
  </si>
  <si>
    <t>(a) 2017 - Transition Entry - Regulatory Liability as a result in change of methodology (Bal from 228.4 to 254)</t>
  </si>
  <si>
    <t>Account 254 Balance</t>
  </si>
  <si>
    <t>13-month average (FERC 254)</t>
  </si>
  <si>
    <t>(c) Outages costs incurred in 2017</t>
  </si>
  <si>
    <t>(d) Amortization in 2017 related to outages occurring prior to 2017</t>
  </si>
  <si>
    <t>Total (d)</t>
  </si>
  <si>
    <t>(e) Amortization in 2017 related to outages ocurring during 2017</t>
  </si>
  <si>
    <t>13-month average (FERC 182)</t>
  </si>
  <si>
    <r>
      <t xml:space="preserve">Net W/C </t>
    </r>
    <r>
      <rPr>
        <vertAlign val="superscript"/>
        <sz val="11"/>
        <color theme="1"/>
        <rFont val="Calibri"/>
        <family val="2"/>
        <scheme val="minor"/>
      </rPr>
      <t>(5)</t>
    </r>
  </si>
  <si>
    <r>
      <rPr>
        <vertAlign val="superscript"/>
        <sz val="12"/>
        <color theme="1"/>
        <rFont val="Calibri"/>
        <family val="2"/>
        <scheme val="minor"/>
      </rPr>
      <t xml:space="preserve">(5) </t>
    </r>
    <r>
      <rPr>
        <sz val="11"/>
        <color theme="1"/>
        <rFont val="Calibri"/>
        <family val="2"/>
        <scheme val="minor"/>
      </rPr>
      <t>Reflects 13-month average of WC components (FERC 228.4, 254 &amp; 182)</t>
    </r>
  </si>
  <si>
    <t>Reserve Accrual</t>
  </si>
  <si>
    <t>Outages Reversals</t>
  </si>
  <si>
    <t>2017 (See Revenue Req Tab (2017))</t>
  </si>
  <si>
    <t>2018 (See Rev Req 2018 Tab)</t>
  </si>
  <si>
    <t>(c) Amortization</t>
  </si>
  <si>
    <t>Total (c)</t>
  </si>
  <si>
    <t xml:space="preserve"> - Amortization related to (b) above</t>
  </si>
  <si>
    <t>For the letter references, please refer to the individual Rev Req Tabs by year</t>
  </si>
  <si>
    <t>Amortization</t>
  </si>
  <si>
    <t>(d) Amortization in 2018 related to outages occurring prior to 2017</t>
  </si>
  <si>
    <t>(e) Amortization in 2018 related to outages occurring in 2017</t>
  </si>
  <si>
    <t>(f) Amortization in 2018 related to outages occurring in 2018</t>
  </si>
  <si>
    <t>(d) Amortization in 2017 related to regulatory asset set up on 1/1/2017 (2016 outages)</t>
  </si>
  <si>
    <t>Regulatory Liability</t>
  </si>
  <si>
    <t>Regulatory Asset</t>
  </si>
  <si>
    <t>FERC 228.4</t>
  </si>
  <si>
    <t>Ending Balance</t>
  </si>
  <si>
    <t>13-Month Average</t>
  </si>
  <si>
    <t>FERC 254 - Regulatory Liability</t>
  </si>
  <si>
    <t>FERC 182 - Regulatory Asset</t>
  </si>
  <si>
    <t>Account 182 Balance</t>
  </si>
  <si>
    <t>Recap - Working Capital 13-month balance under Defer and Amortize method:</t>
  </si>
  <si>
    <t>Total - Net working capital</t>
  </si>
  <si>
    <t>Line</t>
  </si>
  <si>
    <t>No.</t>
  </si>
  <si>
    <t>Nuclear Maintenance</t>
  </si>
  <si>
    <t>Florida Power &amp; Light Company</t>
  </si>
  <si>
    <t>Accrue-In-Advance (Current Method)</t>
  </si>
  <si>
    <t>Outage Accruals</t>
  </si>
  <si>
    <t>Defer-and-Amortize (Proposed Method)</t>
  </si>
  <si>
    <t>Ending Balance (Lines 4 + 5 + 6)</t>
  </si>
  <si>
    <t>Outage costs incurred prior to 2017 that would still be remaining to be amortized under new method</t>
  </si>
  <si>
    <t>Amortization of outage costs incurred prior to 2017</t>
  </si>
  <si>
    <t>Amortization of 2017 outage costs</t>
  </si>
  <si>
    <t>Amortization of 2018 outage costs</t>
  </si>
  <si>
    <t>Change in Working Capital</t>
  </si>
  <si>
    <t>Increase/(Decrease) in Working Capital - 13-Month Average</t>
  </si>
  <si>
    <t>Increase/(Decrease) in Expense</t>
  </si>
  <si>
    <t>FERC Account 254 - Regulatory Liability</t>
  </si>
  <si>
    <t>FERC Account 228.4 - Nuclear Maintenance Reserve</t>
  </si>
  <si>
    <t xml:space="preserve">Accrue-In-Advance (Current Method) (Line -5) </t>
  </si>
  <si>
    <t>Retail Separation Factor</t>
  </si>
  <si>
    <t>Pre-Tax Cost of Capital (MFR D-1a)</t>
  </si>
  <si>
    <t>Increase in Return on Rate Base</t>
  </si>
  <si>
    <t>Increase in Retail Rate Base</t>
  </si>
  <si>
    <t>Increase in Retail O&amp;M</t>
  </si>
  <si>
    <t>Change in O&amp;M Expense</t>
  </si>
  <si>
    <t>Interest Synchronization</t>
  </si>
  <si>
    <t>Change in Revenue Requirements</t>
  </si>
  <si>
    <t>Change in Accounting Methodology from Accrue-In-Advance to Defer-and-Amortize</t>
  </si>
  <si>
    <t>Transition nuclear maintenance reserve balance to regulatory liability and flow back to customers</t>
  </si>
  <si>
    <t>Participants Credits @ PSL 2 - 14.83877%</t>
  </si>
  <si>
    <t>Accruals</t>
  </si>
  <si>
    <t>TOTAL ACCRUALS 2017</t>
  </si>
  <si>
    <t>TOTAL ACCRUALS 2018</t>
  </si>
  <si>
    <t>PSL 1</t>
  </si>
  <si>
    <t>PSL 2</t>
  </si>
  <si>
    <t>PTN3</t>
  </si>
  <si>
    <t>PTN 3</t>
  </si>
  <si>
    <t>PTN 4</t>
  </si>
  <si>
    <t>Outage Reversals</t>
  </si>
  <si>
    <t>Reversals</t>
  </si>
  <si>
    <t>TOTAL REVERSALS 2017</t>
  </si>
  <si>
    <t>TOTAL REVERSALS 2018</t>
  </si>
  <si>
    <t>Participants</t>
  </si>
  <si>
    <t>Net of participats</t>
  </si>
  <si>
    <r>
      <t>Outage Accruals</t>
    </r>
    <r>
      <rPr>
        <vertAlign val="superscript"/>
        <sz val="12"/>
        <color theme="1"/>
        <rFont val="Arial"/>
        <family val="2"/>
      </rPr>
      <t xml:space="preserve"> (a)</t>
    </r>
  </si>
  <si>
    <r>
      <t xml:space="preserve">Outage Costs - Represents the costs charged under the current method </t>
    </r>
    <r>
      <rPr>
        <vertAlign val="superscript"/>
        <sz val="12"/>
        <color theme="1"/>
        <rFont val="Arial"/>
        <family val="2"/>
      </rPr>
      <t>(a)</t>
    </r>
  </si>
  <si>
    <r>
      <rPr>
        <vertAlign val="superscript"/>
        <sz val="11"/>
        <color theme="1"/>
        <rFont val="Calibri"/>
        <family val="2"/>
        <scheme val="minor"/>
      </rPr>
      <t xml:space="preserve">(a) </t>
    </r>
    <r>
      <rPr>
        <sz val="11"/>
        <color theme="1"/>
        <rFont val="Calibri"/>
        <family val="2"/>
        <scheme val="minor"/>
      </rPr>
      <t>Net of participants credits</t>
    </r>
  </si>
  <si>
    <t>Annual Amount</t>
  </si>
  <si>
    <r>
      <t xml:space="preserve">Account 228.4 - </t>
    </r>
    <r>
      <rPr>
        <i/>
        <sz val="11"/>
        <color theme="1"/>
        <rFont val="Arial"/>
        <family val="2"/>
      </rPr>
      <t xml:space="preserve">(Accrue in Advance Methodology (Current method))
</t>
    </r>
    <r>
      <rPr>
        <sz val="11"/>
        <color theme="1"/>
        <rFont val="Arial"/>
        <family val="2"/>
      </rPr>
      <t>*Net of participants credits</t>
    </r>
  </si>
  <si>
    <r>
      <t xml:space="preserve">Account 228.4 - </t>
    </r>
    <r>
      <rPr>
        <i/>
        <sz val="11"/>
        <color theme="1"/>
        <rFont val="Arial"/>
        <family val="2"/>
      </rPr>
      <t xml:space="preserve">(Defer and Amortize - New Method)
</t>
    </r>
    <r>
      <rPr>
        <sz val="11"/>
        <color theme="1"/>
        <rFont val="Arial"/>
        <family val="2"/>
      </rPr>
      <t>*Net of participants credits</t>
    </r>
  </si>
  <si>
    <r>
      <t xml:space="preserve">Account 254 </t>
    </r>
    <r>
      <rPr>
        <b/>
        <i/>
        <sz val="11"/>
        <color theme="1"/>
        <rFont val="Arial"/>
        <family val="2"/>
      </rPr>
      <t xml:space="preserve">- </t>
    </r>
    <r>
      <rPr>
        <i/>
        <sz val="11"/>
        <color theme="1"/>
        <rFont val="Arial"/>
        <family val="2"/>
      </rPr>
      <t xml:space="preserve"> (Defer and Amortize - New Method)
</t>
    </r>
    <r>
      <rPr>
        <sz val="11"/>
        <color theme="1"/>
        <rFont val="Arial"/>
        <family val="2"/>
      </rPr>
      <t>*Net of participants credits</t>
    </r>
  </si>
  <si>
    <r>
      <rPr>
        <b/>
        <sz val="11"/>
        <color theme="1"/>
        <rFont val="Arial"/>
        <family val="2"/>
      </rPr>
      <t>Account 182</t>
    </r>
    <r>
      <rPr>
        <b/>
        <i/>
        <sz val="11"/>
        <color theme="1"/>
        <rFont val="Arial"/>
        <family val="2"/>
      </rPr>
      <t xml:space="preserve"> -   </t>
    </r>
    <r>
      <rPr>
        <i/>
        <sz val="11"/>
        <color theme="1"/>
        <rFont val="Arial"/>
        <family val="2"/>
      </rPr>
      <t xml:space="preserve">(Defer and Amortize - New Method)
</t>
    </r>
    <r>
      <rPr>
        <sz val="11"/>
        <color theme="1"/>
        <rFont val="Arial"/>
        <family val="2"/>
      </rPr>
      <t>*Net of participants credits</t>
    </r>
  </si>
  <si>
    <t>Beginning Balance @ 1/1/2017</t>
  </si>
  <si>
    <t>Information provided by Scott Sharp@NBO</t>
  </si>
  <si>
    <t xml:space="preserve">
December 2016</t>
  </si>
  <si>
    <t>Net of participants</t>
  </si>
  <si>
    <r>
      <t xml:space="preserve">Beginning Balance </t>
    </r>
    <r>
      <rPr>
        <vertAlign val="superscript"/>
        <sz val="12"/>
        <color theme="1"/>
        <rFont val="Arial"/>
        <family val="2"/>
      </rPr>
      <t>(a)</t>
    </r>
  </si>
  <si>
    <r>
      <t xml:space="preserve">Transition nuclear maintenance reserve balance to regulatory liability and flow back to customers </t>
    </r>
    <r>
      <rPr>
        <vertAlign val="superscript"/>
        <sz val="12"/>
        <color theme="1"/>
        <rFont val="Arial"/>
        <family val="2"/>
      </rPr>
      <t>(a)</t>
    </r>
  </si>
  <si>
    <r>
      <t>Outage costs incurred prior to 2017 that would still be remaining to be amortized under new method</t>
    </r>
    <r>
      <rPr>
        <vertAlign val="superscript"/>
        <sz val="12"/>
        <color theme="1"/>
        <rFont val="Arial"/>
        <family val="2"/>
      </rPr>
      <t xml:space="preserve"> (a)</t>
    </r>
  </si>
  <si>
    <r>
      <t>FERC Account 182</t>
    </r>
    <r>
      <rPr>
        <b/>
        <i/>
        <u/>
        <sz val="12"/>
        <color theme="1"/>
        <rFont val="Arial"/>
        <family val="2"/>
      </rPr>
      <t xml:space="preserve"> - </t>
    </r>
    <r>
      <rPr>
        <b/>
        <u/>
        <sz val="12"/>
        <color theme="1"/>
        <rFont val="Arial"/>
        <family val="2"/>
      </rPr>
      <t>Regulatory Asset</t>
    </r>
    <r>
      <rPr>
        <b/>
        <u/>
        <vertAlign val="superscript"/>
        <sz val="12"/>
        <color theme="1"/>
        <rFont val="Arial"/>
        <family val="2"/>
      </rPr>
      <t xml:space="preserve"> (a)</t>
    </r>
  </si>
  <si>
    <t xml:space="preserve">Deferral of 2017 outage costs </t>
  </si>
  <si>
    <t>Deferral of 2018 outage costs</t>
  </si>
  <si>
    <r>
      <t xml:space="preserve">Ties to Rev Req Tabs - Footnote </t>
    </r>
    <r>
      <rPr>
        <vertAlign val="superscript"/>
        <sz val="11"/>
        <color theme="1"/>
        <rFont val="Arial"/>
        <family val="2"/>
      </rPr>
      <t>(5)</t>
    </r>
    <r>
      <rPr>
        <sz val="11"/>
        <color theme="1"/>
        <rFont val="Arial"/>
        <family val="2"/>
      </rPr>
      <t xml:space="preserve"> 2017, 2018</t>
    </r>
  </si>
  <si>
    <t>Net Amort Exp - Account 528</t>
  </si>
  <si>
    <t>(f) Represents: a) Amortization in 2017 of the $67,172 transition regulatory liability set up on 1/1/2017 ; and b) amortization related to outages prior to 2017 of $57,999 - Both over 4 years</t>
  </si>
  <si>
    <t>(e) Amortization in 2017 related to $95,072 regulatory asset established in 2017 (2017 outages)</t>
  </si>
  <si>
    <t>(c)  Represents: a) Amortization in 2017 of the $67,172 transition regulatory liability set up on 1/1/2017 ; and b) amortization related to outages prior to 2017 of $57,999 - Both over 4 years</t>
  </si>
  <si>
    <t xml:space="preserve">(e) Amortization in 2018 related to the $95,072 deferral of outages occurring in 2017 </t>
  </si>
  <si>
    <t>Total NOI impact (new method)</t>
  </si>
  <si>
    <t>Total NOI impact (old)</t>
  </si>
  <si>
    <t>Net NOI impact</t>
  </si>
  <si>
    <t>Ties to Summary</t>
  </si>
  <si>
    <r>
      <rPr>
        <b/>
        <sz val="11"/>
        <color rgb="FFFF0000"/>
        <rFont val="Arial"/>
        <family val="2"/>
      </rPr>
      <t>Recap NOI impac</t>
    </r>
    <r>
      <rPr>
        <sz val="11"/>
        <color theme="1"/>
        <rFont val="Arial"/>
        <family val="2"/>
      </rPr>
      <t>t - for purposes of Company Adjustment (UI)</t>
    </r>
  </si>
  <si>
    <r>
      <rPr>
        <b/>
        <sz val="11"/>
        <color rgb="FFFF0000"/>
        <rFont val="Arial"/>
        <family val="2"/>
      </rPr>
      <t>Recap Rate Base</t>
    </r>
    <r>
      <rPr>
        <sz val="11"/>
        <color theme="1"/>
        <rFont val="Arial"/>
        <family val="2"/>
      </rPr>
      <t xml:space="preserve"> impact - for purposes of Company Adjustment (UI)</t>
    </r>
  </si>
  <si>
    <t>FERC 228.4 - New Method</t>
  </si>
  <si>
    <t>FERC 254 - New Method</t>
  </si>
  <si>
    <t>FERC 182 - New Method</t>
  </si>
  <si>
    <r>
      <t xml:space="preserve">FERC 228.4 - </t>
    </r>
    <r>
      <rPr>
        <b/>
        <sz val="11"/>
        <color theme="1"/>
        <rFont val="Arial"/>
        <family val="2"/>
      </rPr>
      <t>Current</t>
    </r>
    <r>
      <rPr>
        <sz val="11"/>
        <color theme="1"/>
        <rFont val="Arial"/>
        <family val="2"/>
      </rPr>
      <t xml:space="preserve"> Method (This line removes bal on this acct)</t>
    </r>
  </si>
  <si>
    <r>
      <rPr>
        <vertAlign val="superscript"/>
        <sz val="11"/>
        <color theme="1"/>
        <rFont val="Calibri"/>
        <family val="2"/>
        <scheme val="minor"/>
      </rPr>
      <t xml:space="preserve">(2) </t>
    </r>
    <r>
      <rPr>
        <sz val="11"/>
        <color theme="1"/>
        <rFont val="Calibri"/>
        <family val="2"/>
        <scheme val="minor"/>
      </rPr>
      <t>Based on B-2 &amp; C-3 - TY &amp; SY</t>
    </r>
  </si>
  <si>
    <r>
      <rPr>
        <vertAlign val="superscript"/>
        <sz val="12"/>
        <color theme="1"/>
        <rFont val="Calibri"/>
        <family val="2"/>
        <scheme val="minor"/>
      </rPr>
      <t xml:space="preserve">(4) </t>
    </r>
    <r>
      <rPr>
        <sz val="11"/>
        <color theme="1"/>
        <rFont val="Calibri"/>
        <family val="2"/>
        <scheme val="minor"/>
      </rPr>
      <t>Represents multiplier developed for the 2017 TY</t>
    </r>
  </si>
  <si>
    <r>
      <rPr>
        <vertAlign val="superscript"/>
        <sz val="12"/>
        <color theme="1"/>
        <rFont val="Calibri"/>
        <family val="2"/>
        <scheme val="minor"/>
      </rPr>
      <t>(6)</t>
    </r>
    <r>
      <rPr>
        <sz val="11"/>
        <color theme="1"/>
        <rFont val="Calibri"/>
        <family val="2"/>
        <scheme val="minor"/>
      </rPr>
      <t xml:space="preserve"> Based on debt component of D-1A 2017 TY</t>
    </r>
  </si>
  <si>
    <t>Beginning Balance - Participant Credit Portion</t>
  </si>
  <si>
    <r>
      <t>Outage Accruals</t>
    </r>
    <r>
      <rPr>
        <vertAlign val="superscript"/>
        <sz val="12"/>
        <color theme="1"/>
        <rFont val="Arial"/>
        <family val="2"/>
      </rPr>
      <t xml:space="preserve"> </t>
    </r>
  </si>
  <si>
    <t>Outage Costs (Reversals)</t>
  </si>
  <si>
    <r>
      <t xml:space="preserve">FERC Account 228.4 - Nuclear Maintenance Reserve </t>
    </r>
    <r>
      <rPr>
        <u/>
        <vertAlign val="superscript"/>
        <sz val="12"/>
        <color theme="1"/>
        <rFont val="Arial"/>
        <family val="2"/>
      </rPr>
      <t>(a)</t>
    </r>
  </si>
  <si>
    <t>Ending Balance (Lines 11 + 12 + 13)</t>
  </si>
  <si>
    <t>Ending Balance (Lines 28 + 29 + 30 + 31)</t>
  </si>
  <si>
    <t>Ending Balance (Sum of Lines 37 - 46)</t>
  </si>
  <si>
    <t>Accrue-In-Advance (Current Method) - 13-Month Average (Lines 9 + 16)</t>
  </si>
  <si>
    <t>Defer-and-Amortize (Proposed Method) - 13-Month Average (Lines 25 + 34 + 49)</t>
  </si>
  <si>
    <t>Increase in Rate Base (Line 54)</t>
  </si>
  <si>
    <t>Decrease in O&amp;M Expense (Line 59)</t>
  </si>
  <si>
    <t>Increase/(Decrease) in Revenue Requirements - (Lines 66 + 70 + 72) * Line 73</t>
  </si>
  <si>
    <t>($000)</t>
  </si>
  <si>
    <t>Amortization of regulatory liability over a 3 year period</t>
  </si>
  <si>
    <t xml:space="preserve"> - Amortization related to (a) above over a 3 year period</t>
  </si>
  <si>
    <t xml:space="preserve"> - Amortization related to (a) above over a 3 year period) above)</t>
  </si>
  <si>
    <t xml:space="preserve"> - Amortization related to (b) above over a 3 year period</t>
  </si>
  <si>
    <t>Per exhibit KO-5</t>
  </si>
  <si>
    <t xml:space="preserve">Difference </t>
  </si>
  <si>
    <t>13-Mo Ave Rate Base - Participant Credit portion</t>
  </si>
  <si>
    <t>FLORIDA PUBLIC SERVICE COMMISSION</t>
  </si>
  <si>
    <t>   EXPLANATION:</t>
  </si>
  <si>
    <t>Provide the Company's 13-Month Average</t>
  </si>
  <si>
    <t>Type of Data Shown:</t>
  </si>
  <si>
    <t>Cost of Capital for the Test Year, the Prior</t>
  </si>
  <si>
    <t>X Projected Test Year Ended:12/31/2017</t>
  </si>
  <si>
    <t>COMPANY: FLORIDA POWER &amp; LIGHT COMPANY</t>
  </si>
  <si>
    <t>Year, and the Historical Year.</t>
  </si>
  <si>
    <t>_ Prior Year Ended:__/__/__</t>
  </si>
  <si>
    <t>         AND SUBSIDIARIES</t>
  </si>
  <si>
    <t>_ Historical Test Year Ended:__/__/__</t>
  </si>
  <si>
    <t>_ Projected Subsequent Year Ended:__/__/__</t>
  </si>
  <si>
    <t>DOCKET NO.: 160021-EI</t>
  </si>
  <si>
    <t>Witness: Kim Ousdahl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</si>
  <si>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</si>
  <si>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</si>
  <si>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</si>
  <si>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</si>
  <si>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</si>
  <si>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</si>
  <si>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</si>
  <si>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</si>
  <si>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</si>
  <si>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</si>
  <si>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</si>
  <si>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Line No.</t>
  </si>
  <si>
    <t>CLASS OF CAPITAL</t>
  </si>
  <si>
    <t>COMPANY TOTAL PER BOOKS</t>
  </si>
  <si>
    <t>SPECIFIC ADJUSTMENTS</t>
  </si>
  <si>
    <t>PRO RATA ADJUSTMENTS</t>
  </si>
  <si>
    <t>PRORATION
ADJUSTMENTS
(1)</t>
  </si>
  <si>
    <t>SYSTEM ADJUSTED</t>
  </si>
  <si>
    <t>JURISDICTIONAL FACTOR</t>
  </si>
  <si>
    <t>JURISDICTIONAL ADJUSTED</t>
  </si>
  <si>
    <t>RATIO</t>
  </si>
  <si>
    <t>COST RATE</t>
  </si>
  <si>
    <t>WEIGHTED COST RATE</t>
  </si>
  <si>
    <t>1</t>
  </si>
  <si>
    <t>LONG TERM DEBT</t>
  </si>
  <si>
    <t>2</t>
  </si>
  <si>
    <t>PREFERRED STOCK</t>
  </si>
  <si>
    <t>3</t>
  </si>
  <si>
    <t>CUSTOMER DEPOSITS</t>
  </si>
  <si>
    <t>4</t>
  </si>
  <si>
    <t>COMMON EQUITY</t>
  </si>
  <si>
    <t>5</t>
  </si>
  <si>
    <t>SHORT TERM DEBT</t>
  </si>
  <si>
    <t>6</t>
  </si>
  <si>
    <t>DEFERRED INCOME TAX</t>
  </si>
  <si>
    <t>7</t>
  </si>
  <si>
    <t>INVESTMENT TAX CREDITS</t>
  </si>
  <si>
    <t>8</t>
  </si>
  <si>
    <t>TOTAL</t>
  </si>
  <si>
    <t>9</t>
  </si>
  <si>
    <t>10</t>
  </si>
  <si>
    <t>11</t>
  </si>
  <si>
    <t>12</t>
  </si>
  <si>
    <t>(1) AS REPORTED IN THE DECEMBER 2011 EARNINGS SURVEILLANCE REPORT, THE MIDPOINT ROE APPROVED IN ORDER NO. PSC-10-0153-FOF-EI IS 10.00%.  </t>
  </si>
  <si>
    <t>13</t>
  </si>
  <si>
    <t>HOWEVER, FPL IS PERMITTED UNDER THE SETTLEMENT AGREEMENT APPROVED IN ORDER NO. PSC-11-0089-S-EI TO EARN AN ROE UP TO 11.00% BY </t>
  </si>
  <si>
    <t>14</t>
  </si>
  <si>
    <t>VARYING THE AMOUNT OF DEPRECIATION RESERVE SURPLUS THAT IS AMORTIZED IN EACH YEAR OF THE SETTLEMENT TERM.</t>
  </si>
  <si>
    <t>15</t>
  </si>
  <si>
    <t>16</t>
  </si>
  <si>
    <t>17</t>
  </si>
  <si>
    <t>NOTE: TOTAL MAY NOT ADD DUE TO ROUNDING.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</si>
  <si>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</si>
  <si>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</si>
  <si>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</si>
  <si>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</si>
  <si>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</si>
  <si>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</si>
  <si>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</si>
  <si>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</si>
  <si>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</si>
  <si>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</si>
  <si>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</si>
  <si>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</si>
  <si>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</si>
  <si>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</si>
  <si>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</si>
  <si>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</si>
  <si>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_ Projected Test Year Ended:__/__/__</t>
  </si>
  <si>
    <t>X Projected Subsequent Year Ended:12/31/2018</t>
  </si>
  <si>
    <t>Debt (interest synch)</t>
  </si>
  <si>
    <r>
      <t>Pre-Tax COC (Per D-1A 2017 TY)</t>
    </r>
    <r>
      <rPr>
        <vertAlign val="superscript"/>
        <sz val="11"/>
        <color theme="1"/>
        <rFont val="Calibri"/>
        <family val="2"/>
        <scheme val="minor"/>
      </rPr>
      <t xml:space="preserve"> (6)</t>
    </r>
  </si>
  <si>
    <r>
      <t>Pre-Tax COC (Per D-1A 2018 SY)</t>
    </r>
    <r>
      <rPr>
        <vertAlign val="superscript"/>
        <sz val="11"/>
        <color theme="1"/>
        <rFont val="Calibri"/>
        <family val="2"/>
        <scheme val="minor"/>
      </rPr>
      <t xml:space="preserve"> (6)</t>
    </r>
  </si>
  <si>
    <r>
      <rPr>
        <vertAlign val="superscript"/>
        <sz val="12"/>
        <color theme="1"/>
        <rFont val="Calibri"/>
        <family val="2"/>
        <scheme val="minor"/>
      </rPr>
      <t>(6)</t>
    </r>
    <r>
      <rPr>
        <sz val="11"/>
        <color theme="1"/>
        <rFont val="Calibri"/>
        <family val="2"/>
        <scheme val="minor"/>
      </rPr>
      <t xml:space="preserve"> Based on debt component of D-1A 2018  SYA</t>
    </r>
  </si>
  <si>
    <t>Company Adjustment - Adjustment needed to clear PSL credit portion FERC 254 (new liability account)</t>
  </si>
  <si>
    <t>Exhibit KO-5</t>
  </si>
  <si>
    <t>Defer-and-Amortize (Proposed Method) (Lines -31 -41 -42)</t>
  </si>
  <si>
    <t>Ending Balance (Lines 21 + 22)</t>
  </si>
  <si>
    <t>OPC 006871</t>
  </si>
  <si>
    <t>FLPL RC-16</t>
  </si>
  <si>
    <t>OPC 006872</t>
  </si>
  <si>
    <t>OPC 006873</t>
  </si>
  <si>
    <t>OPC 006874</t>
  </si>
  <si>
    <t>OPC 006875</t>
  </si>
  <si>
    <t>OPC 006876</t>
  </si>
  <si>
    <t>OPC 006877</t>
  </si>
  <si>
    <t>OPC 006878</t>
  </si>
  <si>
    <t>OPC 006879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</si>
</sst>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/d/yy\ h:mm\ AM/PM;@"/>
    <numFmt numFmtId="166" formatCode="_(* #,##0_);_(* \(#,##0\);_(* &quot;-&quot;??_);_(@_)"/>
    <numFmt numFmtId="167" formatCode="0.000%"/>
    <numFmt numFmtId="168" formatCode="#,##0_);[Red]\(#,##0\);&quot; &quot;"/>
    <numFmt numFmtId="169" formatCode="0.0000"/>
    <numFmt numFmtId="170" formatCode="General_)"/>
    <numFmt numFmtId="171" formatCode="0.0000%"/>
    <numFmt numFmtId="172" formatCode="_-* #,##0.00\ _D_M_-;\-* #,##0.00\ _D_M_-;_-* &quot;-&quot;??\ _D_M_-;_-@_-"/>
    <numFmt numFmtId="173" formatCode="_(* #,##0.00000_);_(* \(#,##0.00000\);_(* &quot;-&quot;??_);_(@_)"/>
    <numFmt numFmtId="174" formatCode="0.0"/>
    <numFmt numFmtId="175" formatCode="_(* #,##0.000000_);_(* \(#,##0.000000\);_(* &quot;-&quot;??_);_(@_)"/>
    <numFmt numFmtId="176" formatCode="#,##0.000000"/>
    <numFmt numFmtId="177" formatCode="#,##0.00%_);\(#,##0.00%\)"/>
    <numFmt numFmtId="178" formatCode="#,##0.000000%_);\(#,##0.000000%\)"/>
    <numFmt numFmtId="179" formatCode="&quot;£&quot;#,##0_);[Red]\(&quot;£&quot;#,##0\)"/>
    <numFmt numFmtId="180" formatCode="_-&quot;£&quot;* #,##0.00_-;\-&quot;£&quot;* #,##0.00_-;_-&quot;£&quot;* &quot;-&quot;??_-;_-@_-"/>
    <numFmt numFmtId="181" formatCode="0.000000"/>
    <numFmt numFmtId="182" formatCode="0.000000%"/>
  </numFmts>
  <fonts count="1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u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Symbol"/>
      <family val="1"/>
      <charset val="2"/>
    </font>
    <font>
      <sz val="9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vertAlign val="superscript"/>
      <sz val="12"/>
      <color theme="1"/>
      <name val="Arial"/>
      <family val="2"/>
    </font>
    <font>
      <b/>
      <sz val="11"/>
      <color rgb="FFFF0000"/>
      <name val="Arial"/>
      <family val="2"/>
    </font>
    <font>
      <u/>
      <vertAlign val="superscript"/>
      <sz val="12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0"/>
      <color rgb="FF3F3F3F"/>
      <name val="Arial"/>
      <family val="2"/>
    </font>
    <font>
      <sz val="8"/>
      <name val="Helv"/>
    </font>
    <font>
      <b/>
      <sz val="8"/>
      <color indexed="8"/>
      <name val="Helv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0277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2" fillId="3" borderId="0"/>
    <xf numFmtId="0" fontId="13" fillId="4" borderId="22" applyBorder="0"/>
    <xf numFmtId="4" fontId="14" fillId="6" borderId="23" applyNumberFormat="0" applyProtection="0">
      <alignment horizontal="left" vertical="center" indent="1"/>
    </xf>
    <xf numFmtId="0" fontId="14" fillId="4" borderId="24" applyNumberFormat="0" applyProtection="0">
      <alignment horizontal="left" vertical="top" indent="1"/>
    </xf>
    <xf numFmtId="0" fontId="14" fillId="7" borderId="24" applyNumberFormat="0" applyProtection="0">
      <alignment horizontal="left" vertical="top" indent="1"/>
    </xf>
    <xf numFmtId="4" fontId="14" fillId="6" borderId="23" applyNumberFormat="0" applyProtection="0">
      <alignment horizontal="left" vertical="center" indent="1"/>
    </xf>
    <xf numFmtId="0" fontId="14" fillId="8" borderId="23" applyNumberFormat="0" applyProtection="0">
      <alignment horizontal="left" vertical="center" indent="1"/>
    </xf>
    <xf numFmtId="4" fontId="14" fillId="0" borderId="23" applyNumberFormat="0" applyProtection="0">
      <alignment horizontal="right" vertical="center"/>
    </xf>
    <xf numFmtId="4" fontId="14" fillId="9" borderId="23" applyNumberFormat="0" applyProtection="0">
      <alignment horizontal="left" vertical="center" indent="1"/>
    </xf>
    <xf numFmtId="4" fontId="14" fillId="10" borderId="23" applyNumberFormat="0" applyProtection="0">
      <alignment vertical="center"/>
    </xf>
    <xf numFmtId="4" fontId="14" fillId="6" borderId="23" applyNumberFormat="0" applyProtection="0">
      <alignment horizontal="left" vertical="center" indent="1"/>
    </xf>
    <xf numFmtId="0" fontId="14" fillId="8" borderId="23" applyNumberFormat="0" applyProtection="0">
      <alignment horizontal="left" vertical="center" indent="1"/>
    </xf>
    <xf numFmtId="4" fontId="14" fillId="6" borderId="23" applyNumberFormat="0" applyProtection="0">
      <alignment horizontal="left" vertical="center" indent="1"/>
    </xf>
    <xf numFmtId="4" fontId="14" fillId="0" borderId="23" applyNumberFormat="0" applyProtection="0">
      <alignment horizontal="right" vertical="center"/>
    </xf>
    <xf numFmtId="4" fontId="14" fillId="9" borderId="23" applyNumberFormat="0" applyProtection="0">
      <alignment horizontal="left" vertical="center" indent="1"/>
    </xf>
    <xf numFmtId="4" fontId="14" fillId="10" borderId="23" applyNumberFormat="0" applyProtection="0">
      <alignment vertical="center"/>
    </xf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6" fillId="15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1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5" fillId="18" borderId="0" applyNumberFormat="0" applyBorder="0" applyAlignment="0" applyProtection="0"/>
    <xf numFmtId="0" fontId="18" fillId="24" borderId="0" applyNumberFormat="0" applyBorder="0" applyAlignment="0" applyProtection="0"/>
    <xf numFmtId="4" fontId="19" fillId="9" borderId="23" applyNumberFormat="0" applyProtection="0">
      <alignment vertical="center"/>
    </xf>
    <xf numFmtId="0" fontId="20" fillId="10" borderId="24" applyNumberFormat="0" applyProtection="0">
      <alignment horizontal="left" vertical="top" indent="1"/>
    </xf>
    <xf numFmtId="4" fontId="14" fillId="29" borderId="23" applyNumberFormat="0" applyProtection="0">
      <alignment horizontal="right" vertical="center"/>
    </xf>
    <xf numFmtId="4" fontId="14" fillId="29" borderId="23" applyNumberFormat="0" applyProtection="0">
      <alignment horizontal="right" vertical="center"/>
    </xf>
    <xf numFmtId="4" fontId="14" fillId="30" borderId="23" applyNumberFormat="0" applyProtection="0">
      <alignment horizontal="right" vertical="center"/>
    </xf>
    <xf numFmtId="4" fontId="14" fillId="30" borderId="23" applyNumberFormat="0" applyProtection="0">
      <alignment horizontal="right" vertical="center"/>
    </xf>
    <xf numFmtId="4" fontId="14" fillId="31" borderId="25" applyNumberFormat="0" applyProtection="0">
      <alignment horizontal="right" vertical="center"/>
    </xf>
    <xf numFmtId="4" fontId="14" fillId="31" borderId="25" applyNumberFormat="0" applyProtection="0">
      <alignment horizontal="right" vertical="center"/>
    </xf>
    <xf numFmtId="4" fontId="14" fillId="32" borderId="23" applyNumberFormat="0" applyProtection="0">
      <alignment horizontal="right" vertical="center"/>
    </xf>
    <xf numFmtId="4" fontId="14" fillId="32" borderId="23" applyNumberFormat="0" applyProtection="0">
      <alignment horizontal="right" vertical="center"/>
    </xf>
    <xf numFmtId="4" fontId="14" fillId="33" borderId="23" applyNumberFormat="0" applyProtection="0">
      <alignment horizontal="right" vertical="center"/>
    </xf>
    <xf numFmtId="4" fontId="14" fillId="33" borderId="23" applyNumberFormat="0" applyProtection="0">
      <alignment horizontal="right" vertical="center"/>
    </xf>
    <xf numFmtId="4" fontId="14" fillId="34" borderId="23" applyNumberFormat="0" applyProtection="0">
      <alignment horizontal="right" vertical="center"/>
    </xf>
    <xf numFmtId="4" fontId="14" fillId="34" borderId="23" applyNumberFormat="0" applyProtection="0">
      <alignment horizontal="right" vertical="center"/>
    </xf>
    <xf numFmtId="4" fontId="14" fillId="35" borderId="23" applyNumberFormat="0" applyProtection="0">
      <alignment horizontal="right" vertical="center"/>
    </xf>
    <xf numFmtId="4" fontId="14" fillId="35" borderId="23" applyNumberFormat="0" applyProtection="0">
      <alignment horizontal="right" vertical="center"/>
    </xf>
    <xf numFmtId="4" fontId="14" fillId="36" borderId="23" applyNumberFormat="0" applyProtection="0">
      <alignment horizontal="right" vertical="center"/>
    </xf>
    <xf numFmtId="4" fontId="14" fillId="36" borderId="23" applyNumberFormat="0" applyProtection="0">
      <alignment horizontal="right" vertical="center"/>
    </xf>
    <xf numFmtId="4" fontId="14" fillId="37" borderId="23" applyNumberFormat="0" applyProtection="0">
      <alignment horizontal="right" vertical="center"/>
    </xf>
    <xf numFmtId="4" fontId="14" fillId="37" borderId="23" applyNumberFormat="0" applyProtection="0">
      <alignment horizontal="right" vertical="center"/>
    </xf>
    <xf numFmtId="4" fontId="14" fillId="38" borderId="25" applyNumberFormat="0" applyProtection="0">
      <alignment horizontal="left" vertical="center" indent="1"/>
    </xf>
    <xf numFmtId="4" fontId="14" fillId="38" borderId="25" applyNumberFormat="0" applyProtection="0">
      <alignment horizontal="left" vertical="center" indent="1"/>
    </xf>
    <xf numFmtId="4" fontId="3" fillId="4" borderId="25" applyNumberFormat="0" applyProtection="0">
      <alignment horizontal="left" vertical="center" indent="1"/>
    </xf>
    <xf numFmtId="4" fontId="3" fillId="4" borderId="25" applyNumberFormat="0" applyProtection="0">
      <alignment horizontal="left" vertical="center" indent="1"/>
    </xf>
    <xf numFmtId="4" fontId="14" fillId="7" borderId="23" applyNumberFormat="0" applyProtection="0">
      <alignment horizontal="right" vertical="center"/>
    </xf>
    <xf numFmtId="4" fontId="14" fillId="7" borderId="23" applyNumberFormat="0" applyProtection="0">
      <alignment horizontal="right" vertical="center"/>
    </xf>
    <xf numFmtId="4" fontId="14" fillId="39" borderId="25" applyNumberFormat="0" applyProtection="0">
      <alignment horizontal="left" vertical="center" indent="1"/>
    </xf>
    <xf numFmtId="4" fontId="14" fillId="39" borderId="25" applyNumberFormat="0" applyProtection="0">
      <alignment horizontal="left" vertical="center" indent="1"/>
    </xf>
    <xf numFmtId="4" fontId="14" fillId="7" borderId="25" applyNumberFormat="0" applyProtection="0">
      <alignment horizontal="left" vertical="center" indent="1"/>
    </xf>
    <xf numFmtId="4" fontId="14" fillId="7" borderId="25" applyNumberFormat="0" applyProtection="0">
      <alignment horizontal="left" vertical="center" indent="1"/>
    </xf>
    <xf numFmtId="0" fontId="14" fillId="40" borderId="23" applyNumberFormat="0" applyProtection="0">
      <alignment horizontal="left" vertical="center" indent="1"/>
    </xf>
    <xf numFmtId="0" fontId="14" fillId="40" borderId="23" applyNumberFormat="0" applyProtection="0">
      <alignment horizontal="left" vertical="center" indent="1"/>
    </xf>
    <xf numFmtId="0" fontId="14" fillId="41" borderId="23" applyNumberFormat="0" applyProtection="0">
      <alignment horizontal="left" vertical="center" indent="1"/>
    </xf>
    <xf numFmtId="0" fontId="14" fillId="41" borderId="23" applyNumberFormat="0" applyProtection="0">
      <alignment horizontal="left" vertical="center" indent="1"/>
    </xf>
    <xf numFmtId="0" fontId="14" fillId="41" borderId="24" applyNumberFormat="0" applyProtection="0">
      <alignment horizontal="left" vertical="top" indent="1"/>
    </xf>
    <xf numFmtId="0" fontId="14" fillId="39" borderId="23" applyNumberFormat="0" applyProtection="0">
      <alignment horizontal="left" vertical="center" indent="1"/>
    </xf>
    <xf numFmtId="0" fontId="14" fillId="39" borderId="23" applyNumberFormat="0" applyProtection="0">
      <alignment horizontal="left" vertical="center" indent="1"/>
    </xf>
    <xf numFmtId="0" fontId="14" fillId="39" borderId="24" applyNumberFormat="0" applyProtection="0">
      <alignment horizontal="left" vertical="top" indent="1"/>
    </xf>
    <xf numFmtId="0" fontId="14" fillId="42" borderId="26" applyNumberFormat="0">
      <protection locked="0"/>
    </xf>
    <xf numFmtId="4" fontId="21" fillId="43" borderId="24" applyNumberFormat="0" applyProtection="0">
      <alignment vertical="center"/>
    </xf>
    <xf numFmtId="4" fontId="19" fillId="44" borderId="1" applyNumberFormat="0" applyProtection="0">
      <alignment vertical="center"/>
    </xf>
    <xf numFmtId="4" fontId="21" fillId="8" borderId="24" applyNumberFormat="0" applyProtection="0">
      <alignment horizontal="left" vertical="center" indent="1"/>
    </xf>
    <xf numFmtId="0" fontId="21" fillId="43" borderId="24" applyNumberFormat="0" applyProtection="0">
      <alignment horizontal="left" vertical="top" indent="1"/>
    </xf>
    <xf numFmtId="4" fontId="19" fillId="5" borderId="23" applyNumberFormat="0" applyProtection="0">
      <alignment horizontal="right" vertical="center"/>
    </xf>
    <xf numFmtId="0" fontId="21" fillId="7" borderId="24" applyNumberFormat="0" applyProtection="0">
      <alignment horizontal="left" vertical="top" indent="1"/>
    </xf>
    <xf numFmtId="4" fontId="22" fillId="45" borderId="25" applyNumberFormat="0" applyProtection="0">
      <alignment horizontal="left" vertical="center" indent="1"/>
    </xf>
    <xf numFmtId="0" fontId="14" fillId="46" borderId="1"/>
    <xf numFmtId="0" fontId="14" fillId="46" borderId="1"/>
    <xf numFmtId="4" fontId="23" fillId="42" borderId="23" applyNumberFormat="0" applyProtection="0">
      <alignment horizontal="right" vertical="center"/>
    </xf>
    <xf numFmtId="0" fontId="24" fillId="0" borderId="0" applyNumberFormat="0" applyFill="0" applyBorder="0" applyAlignment="0" applyProtection="0"/>
    <xf numFmtId="170" fontId="30" fillId="0" borderId="0"/>
    <xf numFmtId="4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2" fillId="3" borderId="0"/>
    <xf numFmtId="0" fontId="15" fillId="80" borderId="0" applyNumberFormat="0" applyBorder="0" applyAlignment="0" applyProtection="0"/>
    <xf numFmtId="0" fontId="5" fillId="57" borderId="0" applyNumberFormat="0" applyBorder="0" applyAlignment="0" applyProtection="0"/>
    <xf numFmtId="0" fontId="15" fillId="29" borderId="0" applyNumberFormat="0" applyBorder="0" applyAlignment="0" applyProtection="0"/>
    <xf numFmtId="0" fontId="5" fillId="61" borderId="0" applyNumberFormat="0" applyBorder="0" applyAlignment="0" applyProtection="0"/>
    <xf numFmtId="0" fontId="15" fillId="81" borderId="0" applyNumberFormat="0" applyBorder="0" applyAlignment="0" applyProtection="0"/>
    <xf numFmtId="0" fontId="5" fillId="65" borderId="0" applyNumberFormat="0" applyBorder="0" applyAlignment="0" applyProtection="0"/>
    <xf numFmtId="0" fontId="15" fillId="82" borderId="0" applyNumberFormat="0" applyBorder="0" applyAlignment="0" applyProtection="0"/>
    <xf numFmtId="0" fontId="5" fillId="69" borderId="0" applyNumberFormat="0" applyBorder="0" applyAlignment="0" applyProtection="0"/>
    <xf numFmtId="0" fontId="15" fillId="83" borderId="0" applyNumberFormat="0" applyBorder="0" applyAlignment="0" applyProtection="0"/>
    <xf numFmtId="0" fontId="5" fillId="73" borderId="0" applyNumberFormat="0" applyBorder="0" applyAlignment="0" applyProtection="0"/>
    <xf numFmtId="0" fontId="15" fillId="84" borderId="0" applyNumberFormat="0" applyBorder="0" applyAlignment="0" applyProtection="0"/>
    <xf numFmtId="0" fontId="5" fillId="77" borderId="0" applyNumberFormat="0" applyBorder="0" applyAlignment="0" applyProtection="0"/>
    <xf numFmtId="0" fontId="15" fillId="41" borderId="0" applyNumberFormat="0" applyBorder="0" applyAlignment="0" applyProtection="0"/>
    <xf numFmtId="0" fontId="5" fillId="58" borderId="0" applyNumberFormat="0" applyBorder="0" applyAlignment="0" applyProtection="0"/>
    <xf numFmtId="0" fontId="15" fillId="85" borderId="0" applyNumberFormat="0" applyBorder="0" applyAlignment="0" applyProtection="0"/>
    <xf numFmtId="0" fontId="5" fillId="62" borderId="0" applyNumberFormat="0" applyBorder="0" applyAlignment="0" applyProtection="0"/>
    <xf numFmtId="0" fontId="15" fillId="37" borderId="0" applyNumberFormat="0" applyBorder="0" applyAlignment="0" applyProtection="0"/>
    <xf numFmtId="0" fontId="5" fillId="66" borderId="0" applyNumberFormat="0" applyBorder="0" applyAlignment="0" applyProtection="0"/>
    <xf numFmtId="0" fontId="15" fillId="82" borderId="0" applyNumberFormat="0" applyBorder="0" applyAlignment="0" applyProtection="0"/>
    <xf numFmtId="0" fontId="5" fillId="70" borderId="0" applyNumberFormat="0" applyBorder="0" applyAlignment="0" applyProtection="0"/>
    <xf numFmtId="0" fontId="15" fillId="41" borderId="0" applyNumberFormat="0" applyBorder="0" applyAlignment="0" applyProtection="0"/>
    <xf numFmtId="0" fontId="5" fillId="74" borderId="0" applyNumberFormat="0" applyBorder="0" applyAlignment="0" applyProtection="0"/>
    <xf numFmtId="0" fontId="15" fillId="32" borderId="0" applyNumberFormat="0" applyBorder="0" applyAlignment="0" applyProtection="0"/>
    <xf numFmtId="0" fontId="5" fillId="78" borderId="0" applyNumberFormat="0" applyBorder="0" applyAlignment="0" applyProtection="0"/>
    <xf numFmtId="0" fontId="16" fillId="86" borderId="0" applyNumberFormat="0" applyBorder="0" applyAlignment="0" applyProtection="0"/>
    <xf numFmtId="0" fontId="48" fillId="59" borderId="0" applyNumberFormat="0" applyBorder="0" applyAlignment="0" applyProtection="0"/>
    <xf numFmtId="0" fontId="16" fillId="85" borderId="0" applyNumberFormat="0" applyBorder="0" applyAlignment="0" applyProtection="0"/>
    <xf numFmtId="0" fontId="48" fillId="63" borderId="0" applyNumberFormat="0" applyBorder="0" applyAlignment="0" applyProtection="0"/>
    <xf numFmtId="0" fontId="16" fillId="37" borderId="0" applyNumberFormat="0" applyBorder="0" applyAlignment="0" applyProtection="0"/>
    <xf numFmtId="0" fontId="48" fillId="67" borderId="0" applyNumberFormat="0" applyBorder="0" applyAlignment="0" applyProtection="0"/>
    <xf numFmtId="0" fontId="16" fillId="87" borderId="0" applyNumberFormat="0" applyBorder="0" applyAlignment="0" applyProtection="0"/>
    <xf numFmtId="0" fontId="48" fillId="71" borderId="0" applyNumberFormat="0" applyBorder="0" applyAlignment="0" applyProtection="0"/>
    <xf numFmtId="0" fontId="16" fillId="6" borderId="0" applyNumberFormat="0" applyBorder="0" applyAlignment="0" applyProtection="0"/>
    <xf numFmtId="0" fontId="48" fillId="75" borderId="0" applyNumberFormat="0" applyBorder="0" applyAlignment="0" applyProtection="0"/>
    <xf numFmtId="0" fontId="16" fillId="33" borderId="0" applyNumberFormat="0" applyBorder="0" applyAlignment="0" applyProtection="0"/>
    <xf numFmtId="0" fontId="48" fillId="79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48" fillId="56" borderId="0" applyNumberFormat="0" applyBorder="0" applyAlignment="0" applyProtection="0"/>
    <xf numFmtId="0" fontId="16" fillId="89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9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9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88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8" fillId="60" borderId="0" applyNumberFormat="0" applyBorder="0" applyAlignment="0" applyProtection="0"/>
    <xf numFmtId="0" fontId="16" fillId="9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9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9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48" fillId="64" borderId="0" applyNumberFormat="0" applyBorder="0" applyAlignment="0" applyProtection="0"/>
    <xf numFmtId="0" fontId="16" fillId="9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9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9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48" fillId="68" borderId="0" applyNumberFormat="0" applyBorder="0" applyAlignment="0" applyProtection="0"/>
    <xf numFmtId="0" fontId="16" fillId="92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92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92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8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48" fillId="7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8" fillId="76" borderId="0" applyNumberFormat="0" applyBorder="0" applyAlignment="0" applyProtection="0"/>
    <xf numFmtId="0" fontId="16" fillId="9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9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9" fillId="29" borderId="0" applyNumberFormat="0" applyBorder="0" applyAlignment="0" applyProtection="0"/>
    <xf numFmtId="0" fontId="40" fillId="50" borderId="0" applyNumberFormat="0" applyBorder="0" applyAlignment="0" applyProtection="0"/>
    <xf numFmtId="0" fontId="50" fillId="23" borderId="0" applyNumberFormat="0" applyBorder="0" applyAlignment="0" applyProtection="0"/>
    <xf numFmtId="0" fontId="51" fillId="8" borderId="37" applyNumberFormat="0" applyAlignment="0" applyProtection="0"/>
    <xf numFmtId="0" fontId="44" fillId="53" borderId="31" applyNumberFormat="0" applyAlignment="0" applyProtection="0"/>
    <xf numFmtId="0" fontId="52" fillId="94" borderId="23" applyNumberFormat="0" applyAlignment="0" applyProtection="0"/>
    <xf numFmtId="0" fontId="53" fillId="95" borderId="38" applyNumberFormat="0" applyAlignment="0" applyProtection="0"/>
    <xf numFmtId="0" fontId="46" fillId="54" borderId="34" applyNumberFormat="0" applyAlignment="0" applyProtection="0"/>
    <xf numFmtId="0" fontId="53" fillId="92" borderId="38" applyNumberFormat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49" borderId="0" applyNumberFormat="0" applyBorder="0" applyAlignment="0" applyProtection="0"/>
    <xf numFmtId="0" fontId="15" fillId="18" borderId="0" applyNumberFormat="0" applyBorder="0" applyAlignment="0" applyProtection="0"/>
    <xf numFmtId="0" fontId="55" fillId="0" borderId="39" applyNumberFormat="0" applyFill="0" applyAlignment="0" applyProtection="0"/>
    <xf numFmtId="0" fontId="36" fillId="0" borderId="28" applyNumberFormat="0" applyFill="0" applyAlignment="0" applyProtection="0"/>
    <xf numFmtId="0" fontId="56" fillId="0" borderId="40" applyNumberFormat="0" applyFill="0" applyAlignment="0" applyProtection="0"/>
    <xf numFmtId="0" fontId="57" fillId="0" borderId="41" applyNumberFormat="0" applyFill="0" applyAlignment="0" applyProtection="0"/>
    <xf numFmtId="0" fontId="37" fillId="0" borderId="29" applyNumberFormat="0" applyFill="0" applyAlignment="0" applyProtection="0"/>
    <xf numFmtId="0" fontId="58" fillId="0" borderId="42" applyNumberFormat="0" applyFill="0" applyAlignment="0" applyProtection="0"/>
    <xf numFmtId="0" fontId="59" fillId="0" borderId="43" applyNumberFormat="0" applyFill="0" applyAlignment="0" applyProtection="0"/>
    <xf numFmtId="0" fontId="38" fillId="0" borderId="30" applyNumberFormat="0" applyFill="0" applyAlignment="0" applyProtection="0"/>
    <xf numFmtId="0" fontId="60" fillId="0" borderId="44" applyNumberFormat="0" applyFill="0" applyAlignment="0" applyProtection="0"/>
    <xf numFmtId="0" fontId="5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84" borderId="37" applyNumberFormat="0" applyAlignment="0" applyProtection="0"/>
    <xf numFmtId="0" fontId="42" fillId="52" borderId="31" applyNumberFormat="0" applyAlignment="0" applyProtection="0"/>
    <xf numFmtId="0" fontId="62" fillId="24" borderId="23" applyNumberFormat="0" applyAlignment="0" applyProtection="0"/>
    <xf numFmtId="0" fontId="63" fillId="0" borderId="45" applyNumberFormat="0" applyFill="0" applyAlignment="0" applyProtection="0"/>
    <xf numFmtId="0" fontId="45" fillId="0" borderId="33" applyNumberFormat="0" applyFill="0" applyAlignment="0" applyProtection="0"/>
    <xf numFmtId="0" fontId="18" fillId="0" borderId="46" applyNumberFormat="0" applyFill="0" applyAlignment="0" applyProtection="0"/>
    <xf numFmtId="0" fontId="41" fillId="51" borderId="0" applyNumberFormat="0" applyBorder="0" applyAlignment="0" applyProtection="0"/>
    <xf numFmtId="0" fontId="18" fillId="24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3" fillId="0" borderId="0"/>
    <xf numFmtId="0" fontId="3" fillId="0" borderId="0"/>
    <xf numFmtId="0" fontId="12" fillId="3" borderId="0"/>
    <xf numFmtId="0" fontId="3" fillId="43" borderId="47" applyNumberFormat="0" applyFont="0" applyAlignment="0" applyProtection="0"/>
    <xf numFmtId="0" fontId="5" fillId="55" borderId="35" applyNumberFormat="0" applyFont="0" applyAlignment="0" applyProtection="0"/>
    <xf numFmtId="0" fontId="12" fillId="23" borderId="23" applyNumberFormat="0" applyFont="0" applyAlignment="0" applyProtection="0"/>
    <xf numFmtId="0" fontId="3" fillId="43" borderId="47" applyNumberFormat="0" applyFont="0" applyAlignment="0" applyProtection="0"/>
    <xf numFmtId="0" fontId="15" fillId="43" borderId="47" applyNumberFormat="0" applyFont="0" applyAlignment="0" applyProtection="0"/>
    <xf numFmtId="0" fontId="64" fillId="8" borderId="48" applyNumberFormat="0" applyAlignment="0" applyProtection="0"/>
    <xf numFmtId="0" fontId="43" fillId="53" borderId="32" applyNumberFormat="0" applyAlignment="0" applyProtection="0"/>
    <xf numFmtId="0" fontId="64" fillId="94" borderId="48" applyNumberFormat="0" applyAlignment="0" applyProtection="0"/>
    <xf numFmtId="4" fontId="65" fillId="9" borderId="24" applyNumberFormat="0" applyProtection="0">
      <alignment vertical="center"/>
    </xf>
    <xf numFmtId="0" fontId="66" fillId="9" borderId="24" applyNumberFormat="0" applyProtection="0">
      <alignment horizontal="left" vertical="top" indent="1"/>
    </xf>
    <xf numFmtId="4" fontId="67" fillId="39" borderId="0" applyNumberFormat="0" applyProtection="0">
      <alignment horizontal="left" vertical="center" indent="1"/>
    </xf>
    <xf numFmtId="4" fontId="68" fillId="96" borderId="0" applyNumberFormat="0" applyProtection="0">
      <alignment horizontal="left" vertical="center" indent="1"/>
    </xf>
    <xf numFmtId="4" fontId="68" fillId="96" borderId="0" applyNumberFormat="0" applyProtection="0">
      <alignment horizontal="left" vertical="center" indent="1"/>
    </xf>
    <xf numFmtId="4" fontId="67" fillId="39" borderId="0" applyNumberFormat="0" applyProtection="0">
      <alignment horizontal="left" vertical="center" indent="1"/>
    </xf>
    <xf numFmtId="4" fontId="67" fillId="97" borderId="0" applyNumberFormat="0" applyProtection="0">
      <alignment horizontal="left" vertical="center" indent="1"/>
    </xf>
    <xf numFmtId="0" fontId="3" fillId="96" borderId="24" applyNumberFormat="0" applyProtection="0">
      <alignment horizontal="left" vertical="center" indent="1"/>
    </xf>
    <xf numFmtId="0" fontId="12" fillId="4" borderId="24" applyNumberFormat="0" applyProtection="0">
      <alignment horizontal="left" vertical="top" indent="1"/>
    </xf>
    <xf numFmtId="0" fontId="3" fillId="96" borderId="24" applyNumberFormat="0" applyProtection="0">
      <alignment horizontal="left" vertical="top" indent="1"/>
    </xf>
    <xf numFmtId="0" fontId="3" fillId="96" borderId="24" applyNumberFormat="0" applyProtection="0">
      <alignment horizontal="left" vertical="top" indent="1"/>
    </xf>
    <xf numFmtId="0" fontId="3" fillId="97" borderId="24" applyNumberFormat="0" applyProtection="0">
      <alignment horizontal="left" vertical="center" indent="1"/>
    </xf>
    <xf numFmtId="0" fontId="12" fillId="7" borderId="24" applyNumberFormat="0" applyProtection="0">
      <alignment horizontal="left" vertical="top" indent="1"/>
    </xf>
    <xf numFmtId="0" fontId="3" fillId="97" borderId="24" applyNumberFormat="0" applyProtection="0">
      <alignment horizontal="left" vertical="top" indent="1"/>
    </xf>
    <xf numFmtId="0" fontId="3" fillId="97" borderId="24" applyNumberFormat="0" applyProtection="0">
      <alignment horizontal="left" vertical="top" indent="1"/>
    </xf>
    <xf numFmtId="0" fontId="3" fillId="98" borderId="24" applyNumberFormat="0" applyProtection="0">
      <alignment horizontal="left" vertical="center" indent="1"/>
    </xf>
    <xf numFmtId="0" fontId="12" fillId="41" borderId="24" applyNumberFormat="0" applyProtection="0">
      <alignment horizontal="left" vertical="top" indent="1"/>
    </xf>
    <xf numFmtId="0" fontId="3" fillId="98" borderId="24" applyNumberFormat="0" applyProtection="0">
      <alignment horizontal="left" vertical="top" indent="1"/>
    </xf>
    <xf numFmtId="0" fontId="3" fillId="98" borderId="24" applyNumberFormat="0" applyProtection="0">
      <alignment horizontal="left" vertical="top" indent="1"/>
    </xf>
    <xf numFmtId="0" fontId="3" fillId="99" borderId="24" applyNumberFormat="0" applyProtection="0">
      <alignment horizontal="left" vertical="center" indent="1"/>
    </xf>
    <xf numFmtId="0" fontId="12" fillId="39" borderId="24" applyNumberFormat="0" applyProtection="0">
      <alignment horizontal="left" vertical="top" indent="1"/>
    </xf>
    <xf numFmtId="0" fontId="3" fillId="99" borderId="24" applyNumberFormat="0" applyProtection="0">
      <alignment horizontal="left" vertical="top" indent="1"/>
    </xf>
    <xf numFmtId="0" fontId="3" fillId="99" borderId="24" applyNumberFormat="0" applyProtection="0">
      <alignment horizontal="left" vertical="top" indent="1"/>
    </xf>
    <xf numFmtId="0" fontId="12" fillId="42" borderId="26" applyNumberFormat="0">
      <protection locked="0"/>
    </xf>
    <xf numFmtId="0" fontId="3" fillId="0" borderId="0"/>
    <xf numFmtId="0" fontId="3" fillId="0" borderId="0"/>
    <xf numFmtId="4" fontId="67" fillId="44" borderId="24" applyNumberFormat="0" applyProtection="0">
      <alignment vertical="center"/>
    </xf>
    <xf numFmtId="4" fontId="69" fillId="44" borderId="24" applyNumberFormat="0" applyProtection="0">
      <alignment vertical="center"/>
    </xf>
    <xf numFmtId="4" fontId="67" fillId="44" borderId="24" applyNumberFormat="0" applyProtection="0">
      <alignment horizontal="left" vertical="center" indent="1"/>
    </xf>
    <xf numFmtId="0" fontId="67" fillId="44" borderId="24" applyNumberFormat="0" applyProtection="0">
      <alignment horizontal="left" vertical="top" indent="1"/>
    </xf>
    <xf numFmtId="4" fontId="69" fillId="39" borderId="24" applyNumberFormat="0" applyProtection="0">
      <alignment horizontal="right" vertical="center"/>
    </xf>
    <xf numFmtId="0" fontId="67" fillId="97" borderId="24" applyNumberFormat="0" applyProtection="0">
      <alignment horizontal="left" vertical="top" indent="1"/>
    </xf>
    <xf numFmtId="4" fontId="70" fillId="45" borderId="0" applyNumberFormat="0" applyProtection="0">
      <alignment horizontal="left" vertical="center" indent="1"/>
    </xf>
    <xf numFmtId="4" fontId="70" fillId="45" borderId="0" applyNumberFormat="0" applyProtection="0">
      <alignment horizontal="left" vertical="center" indent="1"/>
    </xf>
    <xf numFmtId="4" fontId="71" fillId="39" borderId="24" applyNumberFormat="0" applyProtection="0">
      <alignment horizontal="right" vertical="center"/>
    </xf>
    <xf numFmtId="0" fontId="7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7" fillId="0" borderId="36" applyNumberFormat="0" applyFill="0" applyAlignment="0" applyProtection="0"/>
    <xf numFmtId="0" fontId="17" fillId="0" borderId="50" applyNumberFormat="0" applyFill="0" applyAlignment="0" applyProtection="0"/>
    <xf numFmtId="0" fontId="7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5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5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5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5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5" fillId="77" borderId="0" applyNumberFormat="0" applyBorder="0" applyAlignment="0" applyProtection="0"/>
    <xf numFmtId="0" fontId="8" fillId="77" borderId="0" applyNumberFormat="0" applyBorder="0" applyAlignment="0" applyProtection="0"/>
    <xf numFmtId="0" fontId="8" fillId="77" borderId="0" applyNumberFormat="0" applyBorder="0" applyAlignment="0" applyProtection="0"/>
    <xf numFmtId="0" fontId="5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5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5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5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5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5" fillId="78" borderId="0" applyNumberFormat="0" applyBorder="0" applyAlignment="0" applyProtection="0"/>
    <xf numFmtId="0" fontId="8" fillId="78" borderId="0" applyNumberFormat="0" applyBorder="0" applyAlignment="0" applyProtection="0"/>
    <xf numFmtId="0" fontId="8" fillId="78" borderId="0" applyNumberFormat="0" applyBorder="0" applyAlignment="0" applyProtection="0"/>
    <xf numFmtId="0" fontId="94" fillId="59" borderId="0" applyNumberFormat="0" applyBorder="0" applyAlignment="0" applyProtection="0"/>
    <xf numFmtId="0" fontId="94" fillId="63" borderId="0" applyNumberFormat="0" applyBorder="0" applyAlignment="0" applyProtection="0"/>
    <xf numFmtId="0" fontId="94" fillId="67" borderId="0" applyNumberFormat="0" applyBorder="0" applyAlignment="0" applyProtection="0"/>
    <xf numFmtId="0" fontId="94" fillId="71" borderId="0" applyNumberFormat="0" applyBorder="0" applyAlignment="0" applyProtection="0"/>
    <xf numFmtId="0" fontId="94" fillId="75" borderId="0" applyNumberFormat="0" applyBorder="0" applyAlignment="0" applyProtection="0"/>
    <xf numFmtId="0" fontId="94" fillId="79" borderId="0" applyNumberFormat="0" applyBorder="0" applyAlignment="0" applyProtection="0"/>
    <xf numFmtId="0" fontId="95" fillId="50" borderId="0" applyNumberFormat="0" applyBorder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10" fontId="3" fillId="0" borderId="14" applyFont="0" applyFill="0" applyAlignment="0" applyProtection="0"/>
    <xf numFmtId="179" fontId="3" fillId="0" borderId="0" applyFill="0" applyBorder="0" applyAlignment="0"/>
    <xf numFmtId="0" fontId="96" fillId="53" borderId="31" applyNumberFormat="0" applyAlignment="0" applyProtection="0"/>
    <xf numFmtId="0" fontId="97" fillId="54" borderId="34" applyNumberFormat="0" applyAlignment="0" applyProtection="0"/>
    <xf numFmtId="0" fontId="2" fillId="0" borderId="7" applyNumberFormat="0" applyFill="0" applyProtection="0">
      <alignment horizontal="center" wrapText="1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8" fillId="0" borderId="0" applyNumberFormat="0" applyAlignment="0">
      <alignment horizontal="left"/>
    </xf>
    <xf numFmtId="42" fontId="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3" fontId="3" fillId="0" borderId="7" applyFont="0" applyFill="0" applyAlignment="0" applyProtection="0"/>
    <xf numFmtId="3" fontId="3" fillId="0" borderId="7" applyFont="0" applyFill="0" applyAlignment="0" applyProtection="0"/>
    <xf numFmtId="3" fontId="3" fillId="0" borderId="7" applyFont="0" applyFill="0" applyAlignment="0" applyProtection="0"/>
    <xf numFmtId="3" fontId="3" fillId="0" borderId="7" applyFont="0" applyFill="0" applyAlignment="0" applyProtection="0"/>
    <xf numFmtId="3" fontId="3" fillId="0" borderId="7" applyFont="0" applyFill="0" applyAlignment="0" applyProtection="0"/>
    <xf numFmtId="3" fontId="3" fillId="0" borderId="7" applyFont="0" applyFill="0" applyAlignment="0" applyProtection="0"/>
    <xf numFmtId="10" fontId="3" fillId="0" borderId="7" applyFont="0" applyFill="0" applyAlignment="0" applyProtection="0"/>
    <xf numFmtId="0" fontId="99" fillId="0" borderId="0" applyNumberFormat="0" applyAlignment="0">
      <alignment horizontal="left"/>
    </xf>
    <xf numFmtId="0" fontId="100" fillId="0" borderId="0" applyNumberFormat="0" applyFill="0" applyBorder="0" applyAlignment="0" applyProtection="0"/>
    <xf numFmtId="0" fontId="101" fillId="49" borderId="0" applyNumberFormat="0" applyBorder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3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10" fontId="3" fillId="0" borderId="55" applyFont="0" applyFill="0" applyAlignment="0" applyProtection="0"/>
    <xf numFmtId="38" fontId="12" fillId="101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2" fillId="0" borderId="56" applyNumberFormat="0" applyAlignment="0" applyProtection="0">
      <alignment horizontal="left" vertical="center"/>
    </xf>
    <xf numFmtId="0" fontId="102" fillId="0" borderId="19">
      <alignment horizontal="left" vertical="center"/>
    </xf>
    <xf numFmtId="0" fontId="103" fillId="0" borderId="28" applyNumberFormat="0" applyFill="0" applyAlignment="0" applyProtection="0"/>
    <xf numFmtId="0" fontId="104" fillId="0" borderId="29" applyNumberFormat="0" applyFill="0" applyAlignment="0" applyProtection="0"/>
    <xf numFmtId="0" fontId="105" fillId="0" borderId="30" applyNumberFormat="0" applyFill="0" applyAlignment="0" applyProtection="0"/>
    <xf numFmtId="0" fontId="105" fillId="0" borderId="0" applyNumberFormat="0" applyFill="0" applyBorder="0" applyAlignment="0" applyProtection="0"/>
    <xf numFmtId="10" fontId="12" fillId="44" borderId="1" applyNumberFormat="0" applyBorder="0" applyAlignment="0" applyProtection="0"/>
    <xf numFmtId="0" fontId="106" fillId="52" borderId="31" applyNumberFormat="0" applyAlignment="0" applyProtection="0"/>
    <xf numFmtId="0" fontId="107" fillId="0" borderId="33" applyNumberFormat="0" applyFill="0" applyAlignment="0" applyProtection="0"/>
    <xf numFmtId="0" fontId="108" fillId="51" borderId="0" applyNumberFormat="0" applyBorder="0" applyAlignment="0" applyProtection="0"/>
    <xf numFmtId="180" fontId="3" fillId="0" borderId="0"/>
    <xf numFmtId="0" fontId="9" fillId="0" borderId="0"/>
    <xf numFmtId="0" fontId="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10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3" borderId="0"/>
    <xf numFmtId="0" fontId="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110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55" borderId="35" applyNumberFormat="0" applyFont="0" applyAlignment="0" applyProtection="0"/>
    <xf numFmtId="0" fontId="111" fillId="53" borderId="32" applyNumberFormat="0" applyAlignment="0" applyProtection="0"/>
    <xf numFmtId="1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4" fontId="112" fillId="0" borderId="0" applyNumberFormat="0" applyFill="0" applyBorder="0" applyAlignment="0" applyProtection="0">
      <alignment horizontal="left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7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9" fillId="9" borderId="48" applyNumberFormat="0" applyProtection="0">
      <alignment vertical="center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4" fontId="67" fillId="9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3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4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5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6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7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8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09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0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7" fillId="111" borderId="48" applyNumberFormat="0" applyProtection="0">
      <alignment horizontal="right" vertical="center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6" fillId="112" borderId="48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4" fontId="67" fillId="113" borderId="57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3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4" fontId="67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4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15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1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0" fontId="13" fillId="4" borderId="22" applyBorder="0"/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7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9" fillId="44" borderId="48" applyNumberFormat="0" applyProtection="0">
      <alignment vertical="center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44" borderId="48" applyNumberFormat="0" applyProtection="0">
      <alignment horizontal="left" vertical="center" indent="1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7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4" fontId="69" fillId="113" borderId="48" applyNumberFormat="0" applyProtection="0">
      <alignment horizontal="right" vertical="center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3" fillId="102" borderId="48" applyNumberFormat="0" applyProtection="0">
      <alignment horizontal="left" vertical="center" indent="1"/>
    </xf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0" fontId="12" fillId="46" borderId="1"/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4" fontId="71" fillId="113" borderId="48" applyNumberFormat="0" applyProtection="0">
      <alignment horizontal="right" vertical="center"/>
    </xf>
    <xf numFmtId="181" fontId="3" fillId="0" borderId="0">
      <alignment horizontal="left" wrapText="1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40" fontId="113" fillId="0" borderId="0" applyBorder="0">
      <alignment horizontal="right"/>
    </xf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3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10" fontId="3" fillId="0" borderId="19" applyFon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14" fillId="0" borderId="36" applyNumberForma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center" wrapText="1"/>
    </xf>
    <xf numFmtId="0" fontId="2" fillId="0" borderId="0" applyNumberFormat="0" applyFill="0" applyBorder="0" applyProtection="0">
      <alignment horizontal="center" wrapText="1"/>
    </xf>
    <xf numFmtId="0" fontId="2" fillId="0" borderId="0" applyNumberFormat="0" applyFill="0" applyBorder="0" applyProtection="0">
      <alignment horizontal="center" wrapText="1"/>
    </xf>
    <xf numFmtId="0" fontId="2" fillId="0" borderId="0" applyNumberFormat="0" applyFill="0" applyBorder="0" applyProtection="0">
      <alignment horizontal="center" wrapText="1"/>
    </xf>
    <xf numFmtId="0" fontId="2" fillId="0" borderId="0" applyNumberFormat="0" applyFill="0" applyBorder="0" applyProtection="0">
      <alignment horizontal="center" wrapText="1"/>
    </xf>
    <xf numFmtId="0" fontId="115" fillId="0" borderId="0" applyNumberFormat="0" applyFill="0" applyBorder="0" applyAlignment="0" applyProtection="0"/>
  </cellStyleXfs>
  <cellXfs count="3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42" fontId="3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 wrapText="1"/>
    </xf>
    <xf numFmtId="42" fontId="2" fillId="2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2" fontId="3" fillId="0" borderId="3" xfId="0" applyNumberFormat="1" applyFont="1" applyFill="1" applyBorder="1"/>
    <xf numFmtId="0" fontId="3" fillId="0" borderId="0" xfId="0" applyFont="1" applyAlignment="1">
      <alignment horizontal="center"/>
    </xf>
    <xf numFmtId="37" fontId="3" fillId="0" borderId="0" xfId="0" applyNumberFormat="1" applyFont="1" applyFill="1" applyAlignment="1">
      <alignment horizontal="center"/>
    </xf>
    <xf numFmtId="37" fontId="3" fillId="0" borderId="3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37" fontId="3" fillId="0" borderId="0" xfId="0" applyNumberFormat="1" applyFont="1" applyAlignment="1">
      <alignment horizontal="center"/>
    </xf>
    <xf numFmtId="0" fontId="3" fillId="0" borderId="0" xfId="0" applyFont="1" applyFill="1"/>
    <xf numFmtId="42" fontId="0" fillId="0" borderId="0" xfId="0" applyNumberFormat="1" applyFont="1"/>
    <xf numFmtId="0" fontId="0" fillId="0" borderId="2" xfId="0" applyFont="1" applyBorder="1" applyAlignment="1">
      <alignment horizontal="left"/>
    </xf>
    <xf numFmtId="0" fontId="0" fillId="0" borderId="5" xfId="0" applyFont="1" applyBorder="1"/>
    <xf numFmtId="0" fontId="0" fillId="0" borderId="5" xfId="0" applyFont="1" applyBorder="1" applyAlignment="1">
      <alignment horizontal="left"/>
    </xf>
    <xf numFmtId="16" fontId="0" fillId="0" borderId="5" xfId="0" applyNumberFormat="1" applyFont="1" applyBorder="1" applyAlignment="1">
      <alignment horizontal="left"/>
    </xf>
    <xf numFmtId="0" fontId="0" fillId="0" borderId="0" xfId="0" applyFont="1" applyFill="1"/>
    <xf numFmtId="0" fontId="3" fillId="0" borderId="0" xfId="1" applyFont="1"/>
    <xf numFmtId="164" fontId="3" fillId="0" borderId="0" xfId="2" applyNumberFormat="1" applyFont="1" applyBorder="1" applyAlignment="1">
      <alignment horizontal="right"/>
    </xf>
    <xf numFmtId="164" fontId="0" fillId="0" borderId="16" xfId="6" applyNumberFormat="1" applyFont="1" applyBorder="1"/>
    <xf numFmtId="164" fontId="0" fillId="0" borderId="0" xfId="6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7" xfId="0" applyBorder="1"/>
    <xf numFmtId="166" fontId="0" fillId="0" borderId="0" xfId="5" applyNumberFormat="1" applyFont="1"/>
    <xf numFmtId="166" fontId="0" fillId="0" borderId="17" xfId="5" applyNumberFormat="1" applyFont="1" applyBorder="1"/>
    <xf numFmtId="0" fontId="0" fillId="0" borderId="0" xfId="0" applyAlignment="1">
      <alignment horizontal="left"/>
    </xf>
    <xf numFmtId="166" fontId="0" fillId="0" borderId="17" xfId="0" applyNumberFormat="1" applyBorder="1"/>
    <xf numFmtId="164" fontId="0" fillId="0" borderId="17" xfId="0" applyNumberFormat="1" applyBorder="1"/>
    <xf numFmtId="0" fontId="0" fillId="0" borderId="18" xfId="0" applyBorder="1"/>
    <xf numFmtId="0" fontId="0" fillId="0" borderId="7" xfId="0" applyBorder="1"/>
    <xf numFmtId="164" fontId="0" fillId="0" borderId="0" xfId="0" applyNumberFormat="1" applyBorder="1"/>
    <xf numFmtId="0" fontId="0" fillId="0" borderId="0" xfId="0" applyBorder="1"/>
    <xf numFmtId="164" fontId="7" fillId="0" borderId="0" xfId="0" applyNumberFormat="1" applyFont="1" applyBorder="1"/>
    <xf numFmtId="164" fontId="7" fillId="0" borderId="0" xfId="0" applyNumberFormat="1" applyFont="1"/>
    <xf numFmtId="164" fontId="7" fillId="0" borderId="17" xfId="0" applyNumberFormat="1" applyFont="1" applyBorder="1"/>
    <xf numFmtId="166" fontId="0" fillId="0" borderId="0" xfId="0" applyNumberFormat="1"/>
    <xf numFmtId="167" fontId="0" fillId="0" borderId="0" xfId="7" applyNumberFormat="1" applyFont="1"/>
    <xf numFmtId="164" fontId="0" fillId="0" borderId="19" xfId="6" applyNumberFormat="1" applyFont="1" applyBorder="1"/>
    <xf numFmtId="166" fontId="0" fillId="0" borderId="19" xfId="0" applyNumberFormat="1" applyBorder="1"/>
    <xf numFmtId="0" fontId="7" fillId="0" borderId="0" xfId="0" applyFont="1" applyAlignment="1">
      <alignment horizontal="right"/>
    </xf>
    <xf numFmtId="164" fontId="7" fillId="0" borderId="6" xfId="0" applyNumberFormat="1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1" applyFont="1" applyFill="1"/>
    <xf numFmtId="165" fontId="3" fillId="0" borderId="0" xfId="1" applyNumberFormat="1" applyFont="1" applyFill="1"/>
    <xf numFmtId="166" fontId="3" fillId="0" borderId="0" xfId="5" applyNumberFormat="1" applyFont="1"/>
    <xf numFmtId="164" fontId="3" fillId="0" borderId="0" xfId="2" applyNumberFormat="1" applyFont="1" applyFill="1"/>
    <xf numFmtId="164" fontId="3" fillId="0" borderId="0" xfId="1" applyNumberFormat="1" applyFont="1"/>
    <xf numFmtId="0" fontId="3" fillId="0" borderId="11" xfId="1" applyFont="1" applyBorder="1"/>
    <xf numFmtId="0" fontId="3" fillId="0" borderId="13" xfId="1" applyFont="1" applyBorder="1"/>
    <xf numFmtId="164" fontId="8" fillId="0" borderId="0" xfId="2" applyNumberFormat="1" applyFont="1" applyFill="1"/>
    <xf numFmtId="164" fontId="8" fillId="0" borderId="0" xfId="2" applyNumberFormat="1" applyFont="1"/>
    <xf numFmtId="164" fontId="8" fillId="0" borderId="9" xfId="2" applyNumberFormat="1" applyFont="1" applyBorder="1"/>
    <xf numFmtId="164" fontId="8" fillId="0" borderId="10" xfId="2" applyNumberFormat="1" applyFont="1" applyBorder="1"/>
    <xf numFmtId="164" fontId="8" fillId="0" borderId="0" xfId="2" applyNumberFormat="1" applyFont="1" applyBorder="1"/>
    <xf numFmtId="164" fontId="8" fillId="0" borderId="0" xfId="2" applyNumberFormat="1" applyFont="1" applyBorder="1" applyAlignment="1">
      <alignment horizontal="right"/>
    </xf>
    <xf numFmtId="164" fontId="8" fillId="0" borderId="14" xfId="2" applyNumberFormat="1" applyFont="1" applyBorder="1"/>
    <xf numFmtId="164" fontId="8" fillId="0" borderId="15" xfId="2" applyNumberFormat="1" applyFont="1" applyBorder="1"/>
    <xf numFmtId="164" fontId="8" fillId="0" borderId="0" xfId="6" applyNumberFormat="1" applyFont="1" applyFill="1" applyAlignment="1">
      <alignment vertical="center"/>
    </xf>
    <xf numFmtId="164" fontId="3" fillId="0" borderId="0" xfId="6" applyNumberFormat="1" applyFont="1" applyFill="1" applyAlignment="1">
      <alignment vertical="center"/>
    </xf>
    <xf numFmtId="166" fontId="8" fillId="0" borderId="0" xfId="5" applyNumberFormat="1" applyFont="1" applyFill="1" applyAlignment="1">
      <alignment vertical="center"/>
    </xf>
    <xf numFmtId="166" fontId="8" fillId="0" borderId="0" xfId="5" applyNumberFormat="1" applyFont="1" applyAlignment="1">
      <alignment vertical="center"/>
    </xf>
    <xf numFmtId="166" fontId="3" fillId="0" borderId="0" xfId="5" applyNumberFormat="1" applyFont="1" applyAlignment="1">
      <alignment vertical="center"/>
    </xf>
    <xf numFmtId="166" fontId="3" fillId="0" borderId="0" xfId="5" applyNumberFormat="1" applyFont="1" applyFill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" fontId="3" fillId="0" borderId="0" xfId="1" applyNumberFormat="1" applyFont="1" applyFill="1" applyAlignment="1">
      <alignment horizontal="center"/>
    </xf>
    <xf numFmtId="164" fontId="8" fillId="0" borderId="6" xfId="6" applyNumberFormat="1" applyFont="1" applyFill="1" applyBorder="1" applyAlignment="1">
      <alignment vertical="center"/>
    </xf>
    <xf numFmtId="164" fontId="8" fillId="0" borderId="6" xfId="2" applyNumberFormat="1" applyFont="1" applyBorder="1"/>
    <xf numFmtId="164" fontId="8" fillId="0" borderId="14" xfId="2" applyNumberFormat="1" applyFont="1" applyBorder="1" applyAlignment="1">
      <alignment horizontal="right"/>
    </xf>
    <xf numFmtId="164" fontId="0" fillId="0" borderId="20" xfId="6" applyNumberFormat="1" applyFont="1" applyBorder="1"/>
    <xf numFmtId="0" fontId="6" fillId="0" borderId="0" xfId="0" applyFont="1"/>
    <xf numFmtId="169" fontId="0" fillId="0" borderId="7" xfId="0" applyNumberFormat="1" applyBorder="1"/>
    <xf numFmtId="0" fontId="10" fillId="0" borderId="7" xfId="0" applyFont="1" applyBorder="1"/>
    <xf numFmtId="164" fontId="0" fillId="0" borderId="0" xfId="6" applyNumberFormat="1" applyFont="1" applyBorder="1"/>
    <xf numFmtId="166" fontId="0" fillId="0" borderId="21" xfId="5" applyNumberFormat="1" applyFont="1" applyBorder="1"/>
    <xf numFmtId="0" fontId="11" fillId="0" borderId="8" xfId="1" applyFont="1" applyBorder="1" applyAlignment="1">
      <alignment horizontal="center"/>
    </xf>
    <xf numFmtId="0" fontId="3" fillId="0" borderId="0" xfId="1" applyFont="1" applyAlignment="1">
      <alignment vertical="center"/>
    </xf>
    <xf numFmtId="166" fontId="10" fillId="0" borderId="0" xfId="5" applyNumberFormat="1" applyFont="1" applyFill="1"/>
    <xf numFmtId="0" fontId="25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25" fillId="0" borderId="0" xfId="0" applyFont="1" applyBorder="1"/>
    <xf numFmtId="0" fontId="27" fillId="0" borderId="0" xfId="0" applyFont="1"/>
    <xf numFmtId="0" fontId="27" fillId="0" borderId="0" xfId="0" applyFont="1" applyBorder="1"/>
    <xf numFmtId="0" fontId="0" fillId="0" borderId="0" xfId="0" applyBorder="1" applyAlignment="1">
      <alignment horizontal="right"/>
    </xf>
    <xf numFmtId="0" fontId="28" fillId="0" borderId="0" xfId="1" applyFont="1"/>
    <xf numFmtId="0" fontId="29" fillId="0" borderId="0" xfId="1" applyFont="1"/>
    <xf numFmtId="166" fontId="0" fillId="0" borderId="0" xfId="5" applyNumberFormat="1" applyFont="1" applyBorder="1"/>
    <xf numFmtId="164" fontId="0" fillId="0" borderId="0" xfId="0" applyNumberFormat="1"/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2" applyNumberFormat="1" applyFont="1" applyBorder="1" applyAlignment="1">
      <alignment horizontal="center" vertical="center"/>
    </xf>
    <xf numFmtId="0" fontId="75" fillId="0" borderId="0" xfId="0" applyFont="1" applyFill="1"/>
    <xf numFmtId="0" fontId="75" fillId="0" borderId="0" xfId="0" applyFont="1"/>
    <xf numFmtId="0" fontId="75" fillId="0" borderId="0" xfId="0" applyFont="1" applyAlignment="1">
      <alignment horizontal="center"/>
    </xf>
    <xf numFmtId="37" fontId="75" fillId="0" borderId="0" xfId="0" applyNumberFormat="1" applyFont="1" applyFill="1"/>
    <xf numFmtId="37" fontId="75" fillId="0" borderId="0" xfId="5" applyNumberFormat="1" applyFont="1" applyFill="1"/>
    <xf numFmtId="0" fontId="76" fillId="0" borderId="0" xfId="8" applyFont="1"/>
    <xf numFmtId="41" fontId="75" fillId="0" borderId="0" xfId="101" applyFont="1" applyBorder="1"/>
    <xf numFmtId="0" fontId="75" fillId="0" borderId="0" xfId="0" applyFont="1" applyBorder="1"/>
    <xf numFmtId="43" fontId="75" fillId="0" borderId="0" xfId="0" applyNumberFormat="1" applyFont="1" applyBorder="1"/>
    <xf numFmtId="0" fontId="78" fillId="0" borderId="0" xfId="0" applyFont="1" applyAlignment="1">
      <alignment horizontal="center"/>
    </xf>
    <xf numFmtId="17" fontId="79" fillId="0" borderId="0" xfId="0" applyNumberFormat="1" applyFont="1" applyAlignment="1">
      <alignment horizontal="center" wrapText="1"/>
    </xf>
    <xf numFmtId="0" fontId="77" fillId="0" borderId="0" xfId="0" applyFont="1"/>
    <xf numFmtId="0" fontId="80" fillId="0" borderId="0" xfId="0" applyFont="1"/>
    <xf numFmtId="37" fontId="75" fillId="0" borderId="6" xfId="5" applyNumberFormat="1" applyFont="1" applyFill="1" applyBorder="1"/>
    <xf numFmtId="43" fontId="75" fillId="0" borderId="6" xfId="5" applyFont="1" applyFill="1" applyBorder="1"/>
    <xf numFmtId="0" fontId="75" fillId="0" borderId="0" xfId="0" applyFont="1" applyAlignment="1">
      <alignment wrapText="1"/>
    </xf>
    <xf numFmtId="0" fontId="75" fillId="0" borderId="0" xfId="0" applyFont="1" applyAlignment="1">
      <alignment vertical="center"/>
    </xf>
    <xf numFmtId="166" fontId="75" fillId="0" borderId="0" xfId="5" applyNumberFormat="1" applyFont="1"/>
    <xf numFmtId="0" fontId="3" fillId="0" borderId="0" xfId="1" applyNumberFormat="1" applyFont="1" applyFill="1" applyAlignment="1">
      <alignment horizontal="center"/>
    </xf>
    <xf numFmtId="37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 applyAlignment="1">
      <alignment vertical="center"/>
    </xf>
    <xf numFmtId="166" fontId="75" fillId="0" borderId="0" xfId="5" applyNumberFormat="1" applyFont="1" applyFill="1"/>
    <xf numFmtId="166" fontId="79" fillId="0" borderId="0" xfId="5" applyNumberFormat="1" applyFont="1" applyFill="1"/>
    <xf numFmtId="0" fontId="80" fillId="0" borderId="0" xfId="0" applyFont="1" applyAlignment="1">
      <alignment horizontal="center"/>
    </xf>
    <xf numFmtId="0" fontId="75" fillId="0" borderId="0" xfId="0" applyFont="1" applyAlignment="1">
      <alignment horizontal="left" wrapText="1"/>
    </xf>
    <xf numFmtId="0" fontId="75" fillId="0" borderId="0" xfId="0" applyFont="1" applyAlignment="1">
      <alignment vertical="top" wrapText="1"/>
    </xf>
    <xf numFmtId="0" fontId="75" fillId="0" borderId="0" xfId="0" quotePrefix="1" applyFont="1"/>
    <xf numFmtId="0" fontId="79" fillId="0" borderId="0" xfId="1" applyFont="1" applyFill="1"/>
    <xf numFmtId="164" fontId="75" fillId="0" borderId="0" xfId="6" applyNumberFormat="1" applyFont="1"/>
    <xf numFmtId="164" fontId="79" fillId="0" borderId="0" xfId="6" applyNumberFormat="1" applyFont="1" applyAlignment="1">
      <alignment horizontal="center" wrapText="1"/>
    </xf>
    <xf numFmtId="164" fontId="75" fillId="0" borderId="0" xfId="6" applyNumberFormat="1" applyFont="1" applyFill="1"/>
    <xf numFmtId="164" fontId="79" fillId="0" borderId="0" xfId="6" applyNumberFormat="1" applyFont="1" applyFill="1"/>
    <xf numFmtId="164" fontId="77" fillId="0" borderId="0" xfId="6" applyNumberFormat="1" applyFont="1"/>
    <xf numFmtId="164" fontId="75" fillId="0" borderId="6" xfId="6" applyNumberFormat="1" applyFont="1" applyFill="1" applyBorder="1"/>
    <xf numFmtId="164" fontId="75" fillId="0" borderId="6" xfId="6" applyNumberFormat="1" applyFont="1" applyBorder="1"/>
    <xf numFmtId="164" fontId="75" fillId="0" borderId="0" xfId="6" applyNumberFormat="1" applyFont="1" applyAlignment="1">
      <alignment vertical="center" wrapText="1"/>
    </xf>
    <xf numFmtId="164" fontId="79" fillId="0" borderId="0" xfId="6" applyNumberFormat="1" applyFont="1" applyAlignment="1">
      <alignment horizontal="center" vertical="center" wrapText="1"/>
    </xf>
    <xf numFmtId="164" fontId="75" fillId="0" borderId="0" xfId="6" applyNumberFormat="1" applyFont="1" applyAlignment="1">
      <alignment vertical="center"/>
    </xf>
    <xf numFmtId="164" fontId="76" fillId="48" borderId="0" xfId="6" applyNumberFormat="1" applyFont="1" applyFill="1"/>
    <xf numFmtId="164" fontId="75" fillId="0" borderId="0" xfId="6" applyNumberFormat="1" applyFont="1" applyAlignment="1">
      <alignment horizontal="center" vertical="center"/>
    </xf>
    <xf numFmtId="164" fontId="75" fillId="0" borderId="0" xfId="6" applyNumberFormat="1" applyFont="1" applyBorder="1"/>
    <xf numFmtId="0" fontId="78" fillId="0" borderId="0" xfId="0" applyFont="1" applyFill="1" applyAlignment="1">
      <alignment horizontal="center"/>
    </xf>
    <xf numFmtId="17" fontId="79" fillId="0" borderId="0" xfId="0" applyNumberFormat="1" applyFont="1" applyFill="1" applyAlignment="1">
      <alignment horizontal="center" wrapText="1"/>
    </xf>
    <xf numFmtId="164" fontId="76" fillId="0" borderId="0" xfId="6" applyNumberFormat="1" applyFont="1" applyFill="1"/>
    <xf numFmtId="41" fontId="75" fillId="0" borderId="0" xfId="101" applyFont="1" applyFill="1" applyBorder="1"/>
    <xf numFmtId="164" fontId="79" fillId="0" borderId="0" xfId="6" applyNumberFormat="1" applyFont="1" applyFill="1" applyAlignment="1">
      <alignment horizontal="center" vertical="center" wrapText="1"/>
    </xf>
    <xf numFmtId="0" fontId="75" fillId="0" borderId="0" xfId="0" applyFont="1" applyFill="1" applyBorder="1"/>
    <xf numFmtId="164" fontId="75" fillId="0" borderId="0" xfId="0" applyNumberFormat="1" applyFont="1"/>
    <xf numFmtId="0" fontId="75" fillId="0" borderId="0" xfId="0" applyFont="1" applyAlignment="1">
      <alignment horizontal="left"/>
    </xf>
    <xf numFmtId="164" fontId="75" fillId="0" borderId="0" xfId="6" applyNumberFormat="1" applyFont="1" applyFill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164" fontId="8" fillId="0" borderId="10" xfId="2" applyNumberFormat="1" applyFont="1" applyFill="1" applyBorder="1"/>
    <xf numFmtId="164" fontId="8" fillId="0" borderId="12" xfId="2" applyNumberFormat="1" applyFont="1" applyFill="1" applyBorder="1"/>
    <xf numFmtId="164" fontId="8" fillId="0" borderId="15" xfId="2" applyNumberFormat="1" applyFont="1" applyFill="1" applyBorder="1"/>
    <xf numFmtId="0" fontId="75" fillId="0" borderId="14" xfId="0" applyFont="1" applyBorder="1"/>
    <xf numFmtId="41" fontId="75" fillId="0" borderId="14" xfId="101" applyFont="1" applyBorder="1"/>
    <xf numFmtId="41" fontId="75" fillId="0" borderId="14" xfId="101" applyFont="1" applyFill="1" applyBorder="1"/>
    <xf numFmtId="0" fontId="75" fillId="100" borderId="0" xfId="0" applyFont="1" applyFill="1"/>
    <xf numFmtId="164" fontId="75" fillId="100" borderId="6" xfId="6" applyNumberFormat="1" applyFont="1" applyFill="1" applyBorder="1"/>
    <xf numFmtId="164" fontId="75" fillId="100" borderId="0" xfId="6" applyNumberFormat="1" applyFont="1" applyFill="1" applyBorder="1"/>
    <xf numFmtId="164" fontId="75" fillId="0" borderId="19" xfId="6" applyNumberFormat="1" applyFont="1" applyBorder="1" applyAlignment="1">
      <alignment horizontal="center"/>
    </xf>
    <xf numFmtId="164" fontId="75" fillId="0" borderId="19" xfId="6" applyNumberFormat="1" applyFont="1" applyBorder="1"/>
    <xf numFmtId="0" fontId="75" fillId="0" borderId="8" xfId="0" applyFont="1" applyBorder="1" applyAlignment="1">
      <alignment horizontal="center"/>
    </xf>
    <xf numFmtId="0" fontId="75" fillId="0" borderId="9" xfId="0" applyFont="1" applyBorder="1"/>
    <xf numFmtId="0" fontId="75" fillId="0" borderId="13" xfId="0" applyFont="1" applyBorder="1"/>
    <xf numFmtId="0" fontId="75" fillId="0" borderId="8" xfId="0" applyFont="1" applyBorder="1"/>
    <xf numFmtId="0" fontId="75" fillId="0" borderId="10" xfId="0" applyFont="1" applyBorder="1"/>
    <xf numFmtId="0" fontId="75" fillId="0" borderId="11" xfId="0" applyFont="1" applyBorder="1"/>
    <xf numFmtId="0" fontId="75" fillId="0" borderId="12" xfId="0" applyFont="1" applyBorder="1"/>
    <xf numFmtId="0" fontId="75" fillId="0" borderId="0" xfId="0" applyFont="1" applyBorder="1" applyAlignment="1">
      <alignment horizontal="center"/>
    </xf>
    <xf numFmtId="0" fontId="75" fillId="0" borderId="12" xfId="0" applyFont="1" applyBorder="1" applyAlignment="1">
      <alignment horizontal="center"/>
    </xf>
    <xf numFmtId="0" fontId="75" fillId="0" borderId="11" xfId="0" applyFont="1" applyBorder="1" applyAlignment="1">
      <alignment horizontal="right"/>
    </xf>
    <xf numFmtId="164" fontId="75" fillId="0" borderId="0" xfId="6" applyNumberFormat="1" applyFont="1" applyBorder="1" applyAlignment="1">
      <alignment horizontal="center"/>
    </xf>
    <xf numFmtId="164" fontId="75" fillId="0" borderId="12" xfId="6" applyNumberFormat="1" applyFont="1" applyBorder="1" applyAlignment="1">
      <alignment horizontal="center"/>
    </xf>
    <xf numFmtId="164" fontId="75" fillId="0" borderId="51" xfId="6" applyNumberFormat="1" applyFont="1" applyBorder="1" applyAlignment="1">
      <alignment horizontal="center"/>
    </xf>
    <xf numFmtId="164" fontId="75" fillId="0" borderId="12" xfId="6" applyNumberFormat="1" applyFont="1" applyBorder="1"/>
    <xf numFmtId="164" fontId="75" fillId="0" borderId="51" xfId="6" applyNumberFormat="1" applyFont="1" applyBorder="1"/>
    <xf numFmtId="164" fontId="75" fillId="100" borderId="9" xfId="6" applyNumberFormat="1" applyFont="1" applyFill="1" applyBorder="1"/>
    <xf numFmtId="164" fontId="75" fillId="100" borderId="10" xfId="6" applyNumberFormat="1" applyFont="1" applyFill="1" applyBorder="1"/>
    <xf numFmtId="0" fontId="80" fillId="0" borderId="0" xfId="0" applyFont="1" applyBorder="1" applyAlignment="1">
      <alignment horizontal="center"/>
    </xf>
    <xf numFmtId="0" fontId="80" fillId="0" borderId="12" xfId="0" applyFont="1" applyBorder="1" applyAlignment="1">
      <alignment horizontal="center"/>
    </xf>
    <xf numFmtId="168" fontId="76" fillId="100" borderId="0" xfId="8" applyNumberFormat="1" applyFont="1" applyFill="1"/>
    <xf numFmtId="0" fontId="76" fillId="100" borderId="0" xfId="8" applyFont="1" applyFill="1"/>
    <xf numFmtId="164" fontId="76" fillId="100" borderId="0" xfId="6" applyNumberFormat="1" applyFont="1" applyFill="1"/>
    <xf numFmtId="0" fontId="85" fillId="0" borderId="0" xfId="0" applyFont="1" applyAlignment="1">
      <alignment horizontal="center"/>
    </xf>
    <xf numFmtId="0" fontId="86" fillId="0" borderId="0" xfId="0" applyFont="1"/>
    <xf numFmtId="0" fontId="85" fillId="0" borderId="7" xfId="0" applyFont="1" applyBorder="1" applyAlignment="1">
      <alignment horizontal="center"/>
    </xf>
    <xf numFmtId="0" fontId="86" fillId="0" borderId="0" xfId="0" applyFont="1" applyBorder="1"/>
    <xf numFmtId="0" fontId="85" fillId="0" borderId="0" xfId="0" applyFont="1" applyBorder="1" applyAlignment="1">
      <alignment horizontal="center"/>
    </xf>
    <xf numFmtId="164" fontId="86" fillId="0" borderId="0" xfId="0" applyNumberFormat="1" applyFont="1" applyBorder="1"/>
    <xf numFmtId="164" fontId="86" fillId="0" borderId="6" xfId="6" applyNumberFormat="1" applyFont="1" applyBorder="1" applyAlignment="1">
      <alignment horizontal="center"/>
    </xf>
    <xf numFmtId="164" fontId="86" fillId="0" borderId="0" xfId="6" applyNumberFormat="1" applyFont="1" applyBorder="1" applyAlignment="1">
      <alignment horizontal="center"/>
    </xf>
    <xf numFmtId="0" fontId="86" fillId="0" borderId="0" xfId="0" applyFont="1" applyFill="1" applyBorder="1" applyAlignment="1">
      <alignment horizontal="left"/>
    </xf>
    <xf numFmtId="164" fontId="86" fillId="0" borderId="0" xfId="6" applyNumberFormat="1" applyFont="1" applyFill="1" applyBorder="1"/>
    <xf numFmtId="164" fontId="86" fillId="0" borderId="6" xfId="6" applyNumberFormat="1" applyFont="1" applyFill="1" applyBorder="1"/>
    <xf numFmtId="0" fontId="86" fillId="0" borderId="0" xfId="0" applyFont="1" applyFill="1" applyAlignment="1">
      <alignment horizontal="left"/>
    </xf>
    <xf numFmtId="0" fontId="86" fillId="0" borderId="0" xfId="0" applyFont="1" applyAlignment="1">
      <alignment horizontal="left"/>
    </xf>
    <xf numFmtId="0" fontId="86" fillId="0" borderId="7" xfId="0" applyFont="1" applyBorder="1" applyAlignment="1">
      <alignment horizontal="left"/>
    </xf>
    <xf numFmtId="0" fontId="87" fillId="0" borderId="0" xfId="0" applyFont="1" applyBorder="1" applyAlignment="1">
      <alignment horizontal="left"/>
    </xf>
    <xf numFmtId="0" fontId="85" fillId="0" borderId="0" xfId="0" applyFont="1" applyBorder="1" applyAlignment="1">
      <alignment horizontal="left"/>
    </xf>
    <xf numFmtId="0" fontId="86" fillId="0" borderId="0" xfId="0" applyFont="1" applyBorder="1" applyAlignment="1">
      <alignment horizontal="left"/>
    </xf>
    <xf numFmtId="166" fontId="86" fillId="0" borderId="0" xfId="5" applyNumberFormat="1" applyFont="1" applyBorder="1"/>
    <xf numFmtId="0" fontId="87" fillId="0" borderId="0" xfId="0" applyFont="1" applyAlignment="1">
      <alignment horizontal="left"/>
    </xf>
    <xf numFmtId="166" fontId="86" fillId="0" borderId="0" xfId="5" applyNumberFormat="1" applyFont="1" applyFill="1"/>
    <xf numFmtId="166" fontId="86" fillId="0" borderId="0" xfId="5" applyNumberFormat="1" applyFont="1" applyFill="1" applyBorder="1" applyAlignment="1">
      <alignment horizontal="center"/>
    </xf>
    <xf numFmtId="0" fontId="0" fillId="0" borderId="27" xfId="0" applyBorder="1"/>
    <xf numFmtId="0" fontId="85" fillId="0" borderId="4" xfId="0" applyFont="1" applyBorder="1" applyAlignment="1">
      <alignment horizontal="left"/>
    </xf>
    <xf numFmtId="0" fontId="85" fillId="0" borderId="21" xfId="0" applyFont="1" applyBorder="1" applyAlignment="1">
      <alignment horizontal="left"/>
    </xf>
    <xf numFmtId="166" fontId="85" fillId="0" borderId="7" xfId="5" applyNumberFormat="1" applyFont="1" applyFill="1" applyBorder="1"/>
    <xf numFmtId="164" fontId="85" fillId="0" borderId="0" xfId="6" applyNumberFormat="1" applyFont="1" applyFill="1" applyBorder="1"/>
    <xf numFmtId="0" fontId="87" fillId="0" borderId="20" xfId="0" applyFont="1" applyBorder="1" applyAlignment="1">
      <alignment horizontal="left"/>
    </xf>
    <xf numFmtId="164" fontId="85" fillId="0" borderId="0" xfId="0" applyNumberFormat="1" applyFont="1" applyBorder="1"/>
    <xf numFmtId="164" fontId="85" fillId="0" borderId="0" xfId="6" applyNumberFormat="1" applyFont="1" applyBorder="1"/>
    <xf numFmtId="0" fontId="0" fillId="0" borderId="4" xfId="0" applyBorder="1"/>
    <xf numFmtId="164" fontId="85" fillId="0" borderId="7" xfId="6" applyNumberFormat="1" applyFont="1" applyFill="1" applyBorder="1"/>
    <xf numFmtId="0" fontId="85" fillId="0" borderId="21" xfId="0" applyFont="1" applyFill="1" applyBorder="1" applyAlignment="1">
      <alignment horizontal="left"/>
    </xf>
    <xf numFmtId="0" fontId="7" fillId="0" borderId="0" xfId="0" applyFont="1" applyBorder="1"/>
    <xf numFmtId="173" fontId="85" fillId="0" borderId="7" xfId="5" applyNumberFormat="1" applyFont="1" applyFill="1" applyBorder="1"/>
    <xf numFmtId="0" fontId="7" fillId="0" borderId="21" xfId="0" applyFont="1" applyBorder="1"/>
    <xf numFmtId="0" fontId="85" fillId="0" borderId="0" xfId="0" applyFont="1" applyFill="1" applyBorder="1" applyAlignment="1">
      <alignment horizontal="left"/>
    </xf>
    <xf numFmtId="173" fontId="85" fillId="0" borderId="0" xfId="5" applyNumberFormat="1" applyFont="1" applyFill="1" applyBorder="1"/>
    <xf numFmtId="174" fontId="3" fillId="0" borderId="0" xfId="1" applyNumberFormat="1" applyFont="1" applyFill="1" applyAlignment="1">
      <alignment horizontal="center"/>
    </xf>
    <xf numFmtId="166" fontId="86" fillId="0" borderId="0" xfId="5" applyNumberFormat="1" applyFont="1" applyFill="1" applyBorder="1"/>
    <xf numFmtId="166" fontId="86" fillId="0" borderId="7" xfId="5" applyNumberFormat="1" applyFont="1" applyFill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7" borderId="24" xfId="614" quotePrefix="1" applyAlignment="1">
      <alignment horizontal="center" vertical="top" wrapText="1"/>
    </xf>
    <xf numFmtId="41" fontId="0" fillId="0" borderId="0" xfId="0" applyNumberFormat="1" applyAlignment="1">
      <alignment horizontal="center"/>
    </xf>
    <xf numFmtId="41" fontId="0" fillId="0" borderId="0" xfId="0" applyNumberFormat="1"/>
    <xf numFmtId="41" fontId="0" fillId="0" borderId="0" xfId="0" applyNumberFormat="1" applyFill="1"/>
    <xf numFmtId="41" fontId="0" fillId="47" borderId="0" xfId="0" applyNumberFormat="1" applyFill="1"/>
    <xf numFmtId="0" fontId="0" fillId="48" borderId="0" xfId="0" applyFill="1" applyAlignment="1">
      <alignment horizontal="center"/>
    </xf>
    <xf numFmtId="41" fontId="0" fillId="48" borderId="0" xfId="0" applyNumberFormat="1" applyFill="1" applyAlignment="1">
      <alignment horizontal="center"/>
    </xf>
    <xf numFmtId="0" fontId="0" fillId="48" borderId="0" xfId="0" applyFill="1"/>
    <xf numFmtId="41" fontId="0" fillId="48" borderId="0" xfId="0" applyNumberFormat="1" applyFill="1"/>
    <xf numFmtId="41" fontId="0" fillId="0" borderId="7" xfId="0" applyNumberFormat="1" applyBorder="1"/>
    <xf numFmtId="41" fontId="0" fillId="0" borderId="7" xfId="0" applyNumberFormat="1" applyFill="1" applyBorder="1"/>
    <xf numFmtId="0" fontId="0" fillId="0" borderId="19" xfId="0" applyBorder="1" applyAlignment="1">
      <alignment horizontal="center"/>
    </xf>
    <xf numFmtId="41" fontId="0" fillId="0" borderId="19" xfId="0" applyNumberFormat="1" applyBorder="1" applyAlignment="1">
      <alignment horizontal="center"/>
    </xf>
    <xf numFmtId="41" fontId="0" fillId="0" borderId="6" xfId="0" applyNumberFormat="1" applyFill="1" applyBorder="1"/>
    <xf numFmtId="41" fontId="0" fillId="47" borderId="6" xfId="0" applyNumberFormat="1" applyFill="1" applyBorder="1"/>
    <xf numFmtId="41" fontId="0" fillId="0" borderId="6" xfId="0" applyNumberFormat="1" applyBorder="1"/>
    <xf numFmtId="166" fontId="0" fillId="0" borderId="0" xfId="0" applyNumberFormat="1" applyFill="1"/>
    <xf numFmtId="0" fontId="0" fillId="0" borderId="0" xfId="0" applyBorder="1" applyAlignment="1">
      <alignment horizontal="center"/>
    </xf>
    <xf numFmtId="41" fontId="0" fillId="0" borderId="0" xfId="0" applyNumberFormat="1" applyBorder="1" applyAlignment="1">
      <alignment horizontal="center"/>
    </xf>
    <xf numFmtId="41" fontId="0" fillId="0" borderId="0" xfId="0" applyNumberFormat="1" applyFill="1" applyBorder="1"/>
    <xf numFmtId="41" fontId="0" fillId="47" borderId="0" xfId="0" applyNumberFormat="1" applyFill="1" applyBorder="1"/>
    <xf numFmtId="166" fontId="0" fillId="0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86" fillId="0" borderId="0" xfId="0" applyNumberFormat="1" applyFont="1" applyFill="1" applyBorder="1"/>
    <xf numFmtId="44" fontId="0" fillId="0" borderId="0" xfId="0" applyNumberFormat="1"/>
    <xf numFmtId="43" fontId="3" fillId="0" borderId="0" xfId="1" applyNumberFormat="1" applyFont="1"/>
    <xf numFmtId="0" fontId="80" fillId="0" borderId="0" xfId="0" applyFont="1" applyAlignment="1">
      <alignment horizontal="left"/>
    </xf>
    <xf numFmtId="164" fontId="75" fillId="0" borderId="0" xfId="6" applyNumberFormat="1" applyFont="1" applyFill="1" applyBorder="1"/>
    <xf numFmtId="164" fontId="75" fillId="0" borderId="0" xfId="0" applyNumberFormat="1" applyFont="1" applyBorder="1"/>
    <xf numFmtId="164" fontId="75" fillId="48" borderId="0" xfId="0" applyNumberFormat="1" applyFont="1" applyFill="1" applyBorder="1"/>
    <xf numFmtId="0" fontId="75" fillId="48" borderId="0" xfId="0" applyFont="1" applyFill="1"/>
    <xf numFmtId="164" fontId="75" fillId="48" borderId="6" xfId="0" applyNumberFormat="1" applyFont="1" applyFill="1" applyBorder="1"/>
    <xf numFmtId="164" fontId="75" fillId="48" borderId="0" xfId="0" applyNumberFormat="1" applyFont="1" applyFill="1"/>
    <xf numFmtId="43" fontId="75" fillId="0" borderId="0" xfId="5" applyFont="1"/>
    <xf numFmtId="166" fontId="75" fillId="0" borderId="0" xfId="0" applyNumberFormat="1" applyFont="1" applyFill="1"/>
    <xf numFmtId="166" fontId="75" fillId="0" borderId="0" xfId="0" applyNumberFormat="1" applyFont="1"/>
    <xf numFmtId="166" fontId="75" fillId="0" borderId="0" xfId="5" applyNumberFormat="1" applyFont="1" applyFill="1" applyBorder="1"/>
    <xf numFmtId="166" fontId="0" fillId="0" borderId="7" xfId="5" applyNumberFormat="1" applyFont="1" applyBorder="1"/>
    <xf numFmtId="43" fontId="0" fillId="0" borderId="0" xfId="5" applyFont="1"/>
    <xf numFmtId="37" fontId="86" fillId="0" borderId="0" xfId="5" applyNumberFormat="1" applyFont="1" applyBorder="1"/>
    <xf numFmtId="37" fontId="86" fillId="0" borderId="7" xfId="5" applyNumberFormat="1" applyFont="1" applyBorder="1"/>
    <xf numFmtId="171" fontId="0" fillId="0" borderId="0" xfId="7" applyNumberFormat="1" applyFont="1"/>
    <xf numFmtId="171" fontId="85" fillId="0" borderId="7" xfId="7" applyNumberFormat="1" applyFont="1" applyFill="1" applyBorder="1"/>
    <xf numFmtId="175" fontId="0" fillId="0" borderId="0" xfId="5" applyNumberFormat="1" applyFont="1"/>
    <xf numFmtId="0" fontId="75" fillId="0" borderId="0" xfId="0" applyFont="1" applyAlignment="1">
      <alignment vertical="center" wrapText="1"/>
    </xf>
    <xf numFmtId="164" fontId="0" fillId="0" borderId="7" xfId="6" applyNumberFormat="1" applyFont="1" applyBorder="1"/>
    <xf numFmtId="0" fontId="9" fillId="0" borderId="52" xfId="8" applyBorder="1"/>
    <xf numFmtId="0" fontId="9" fillId="0" borderId="0" xfId="8"/>
    <xf numFmtId="0" fontId="3" fillId="0" borderId="0" xfId="8" applyFont="1"/>
    <xf numFmtId="0" fontId="3" fillId="0" borderId="0" xfId="8" applyFont="1" applyAlignment="1">
      <alignment horizontal="center"/>
    </xf>
    <xf numFmtId="0" fontId="3" fillId="0" borderId="0" xfId="8" applyFont="1" applyFill="1" applyAlignment="1">
      <alignment horizontal="center"/>
    </xf>
    <xf numFmtId="0" fontId="3" fillId="0" borderId="0" xfId="8" quotePrefix="1" applyFont="1" applyFill="1" applyAlignment="1">
      <alignment horizontal="center"/>
    </xf>
    <xf numFmtId="0" fontId="9" fillId="0" borderId="52" xfId="8" applyFill="1" applyBorder="1"/>
    <xf numFmtId="0" fontId="3" fillId="0" borderId="53" xfId="8" applyFont="1" applyBorder="1" applyAlignment="1">
      <alignment horizontal="center" vertical="center" wrapText="1"/>
    </xf>
    <xf numFmtId="0" fontId="3" fillId="0" borderId="53" xfId="8" applyFont="1" applyFill="1" applyBorder="1" applyAlignment="1">
      <alignment horizontal="center" vertical="center" wrapText="1"/>
    </xf>
    <xf numFmtId="0" fontId="3" fillId="0" borderId="53" xfId="646" applyFont="1" applyFill="1" applyBorder="1" applyAlignment="1">
      <alignment horizontal="center" vertical="center" wrapText="1"/>
    </xf>
    <xf numFmtId="0" fontId="3" fillId="0" borderId="0" xfId="8" applyFont="1" applyAlignment="1">
      <alignment horizontal="left"/>
    </xf>
    <xf numFmtId="37" fontId="3" fillId="0" borderId="0" xfId="8" applyNumberFormat="1" applyFont="1" applyAlignment="1">
      <alignment horizontal="right"/>
    </xf>
    <xf numFmtId="176" fontId="3" fillId="0" borderId="0" xfId="8" applyNumberFormat="1" applyFont="1" applyAlignment="1">
      <alignment horizontal="right"/>
    </xf>
    <xf numFmtId="177" fontId="3" fillId="0" borderId="0" xfId="8" applyNumberFormat="1" applyFont="1" applyAlignment="1">
      <alignment horizontal="right"/>
    </xf>
    <xf numFmtId="37" fontId="3" fillId="0" borderId="54" xfId="8" applyNumberFormat="1" applyFont="1" applyBorder="1" applyAlignment="1">
      <alignment horizontal="right"/>
    </xf>
    <xf numFmtId="0" fontId="3" fillId="0" borderId="0" xfId="8" applyNumberFormat="1" applyFont="1" applyAlignment="1">
      <alignment horizontal="right"/>
    </xf>
    <xf numFmtId="177" fontId="3" fillId="0" borderId="54" xfId="8" applyNumberFormat="1" applyFont="1" applyBorder="1" applyAlignment="1">
      <alignment horizontal="right"/>
    </xf>
    <xf numFmtId="177" fontId="3" fillId="0" borderId="0" xfId="8" applyNumberFormat="1" applyFont="1" applyBorder="1" applyAlignment="1">
      <alignment horizontal="right"/>
    </xf>
    <xf numFmtId="0" fontId="6" fillId="0" borderId="0" xfId="8" applyFont="1"/>
    <xf numFmtId="37" fontId="3" fillId="0" borderId="4" xfId="8" applyNumberFormat="1" applyFont="1" applyBorder="1" applyAlignment="1">
      <alignment horizontal="right"/>
    </xf>
    <xf numFmtId="178" fontId="3" fillId="0" borderId="4" xfId="8" applyNumberFormat="1" applyFont="1" applyBorder="1" applyAlignment="1">
      <alignment horizontal="right"/>
    </xf>
    <xf numFmtId="177" fontId="9" fillId="0" borderId="0" xfId="8" applyNumberFormat="1"/>
    <xf numFmtId="171" fontId="0" fillId="0" borderId="0" xfId="647" applyNumberFormat="1" applyFont="1"/>
    <xf numFmtId="182" fontId="9" fillId="0" borderId="0" xfId="7" applyNumberFormat="1" applyFont="1"/>
    <xf numFmtId="164" fontId="26" fillId="0" borderId="0" xfId="6" quotePrefix="1" applyNumberFormat="1" applyFont="1"/>
    <xf numFmtId="0" fontId="0" fillId="0" borderId="0" xfId="0" applyFill="1"/>
    <xf numFmtId="14" fontId="3" fillId="0" borderId="2" xfId="0" applyNumberFormat="1" applyFont="1" applyFill="1" applyBorder="1" applyAlignment="1">
      <alignment horizontal="center"/>
    </xf>
    <xf numFmtId="37" fontId="3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37" fontId="0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88" fillId="0" borderId="0" xfId="0" applyFont="1" applyAlignment="1">
      <alignment horizontal="center" wrapText="1"/>
    </xf>
    <xf numFmtId="0" fontId="88" fillId="0" borderId="0" xfId="0" quotePrefix="1" applyFont="1" applyAlignment="1">
      <alignment horizontal="center" wrapText="1"/>
    </xf>
    <xf numFmtId="165" fontId="3" fillId="0" borderId="0" xfId="1" applyNumberFormat="1" applyFont="1" applyFill="1" applyAlignment="1">
      <alignment horizontal="center" vertical="center"/>
    </xf>
    <xf numFmtId="0" fontId="75" fillId="100" borderId="14" xfId="0" applyFont="1" applyFill="1" applyBorder="1" applyAlignment="1">
      <alignment horizontal="center"/>
    </xf>
    <xf numFmtId="0" fontId="75" fillId="100" borderId="15" xfId="0" applyFont="1" applyFill="1" applyBorder="1" applyAlignment="1">
      <alignment horizontal="center"/>
    </xf>
    <xf numFmtId="0" fontId="80" fillId="0" borderId="0" xfId="0" applyFont="1" applyAlignment="1">
      <alignment horizontal="left" wrapText="1"/>
    </xf>
    <xf numFmtId="0" fontId="75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6" fillId="0" borderId="0" xfId="8" applyFont="1"/>
    <xf numFmtId="0" fontId="116" fillId="0" borderId="52" xfId="8" applyFont="1" applyBorder="1"/>
    <xf numFmtId="0" fontId="2" fillId="0" borderId="0" xfId="1" applyFont="1"/>
  </cellXfs>
  <cellStyles count="10277">
    <cellStyle name="=C:\WINNT35\SYSTEM32\COMMAND.COM" xfId="648"/>
    <cellStyle name="=C:\WINNT35\SYSTEM32\COMMAND.COM 2" xfId="649"/>
    <cellStyle name="=C:\WINNT35\SYSTEM32\COMMAND.COM_2011-FPL TI v8.01.11  W 2010 &amp; 2011 100% BONUS" xfId="650"/>
    <cellStyle name="20% - Accent1 2" xfId="103"/>
    <cellStyle name="20% - Accent1 2 2" xfId="104"/>
    <cellStyle name="20% - Accent1 3" xfId="651"/>
    <cellStyle name="20% - Accent1 4" xfId="652"/>
    <cellStyle name="20% - Accent1 5" xfId="653"/>
    <cellStyle name="20% - Accent2 2" xfId="105"/>
    <cellStyle name="20% - Accent2 2 2" xfId="106"/>
    <cellStyle name="20% - Accent2 3" xfId="654"/>
    <cellStyle name="20% - Accent2 4" xfId="655"/>
    <cellStyle name="20% - Accent2 5" xfId="656"/>
    <cellStyle name="20% - Accent3 2" xfId="107"/>
    <cellStyle name="20% - Accent3 2 2" xfId="108"/>
    <cellStyle name="20% - Accent3 3" xfId="657"/>
    <cellStyle name="20% - Accent3 4" xfId="658"/>
    <cellStyle name="20% - Accent3 5" xfId="659"/>
    <cellStyle name="20% - Accent4 2" xfId="109"/>
    <cellStyle name="20% - Accent4 2 2" xfId="110"/>
    <cellStyle name="20% - Accent4 3" xfId="660"/>
    <cellStyle name="20% - Accent4 4" xfId="661"/>
    <cellStyle name="20% - Accent4 5" xfId="662"/>
    <cellStyle name="20% - Accent5 2" xfId="111"/>
    <cellStyle name="20% - Accent5 2 2" xfId="112"/>
    <cellStyle name="20% - Accent5 3" xfId="663"/>
    <cellStyle name="20% - Accent5 4" xfId="664"/>
    <cellStyle name="20% - Accent5 5" xfId="665"/>
    <cellStyle name="20% - Accent6 2" xfId="113"/>
    <cellStyle name="20% - Accent6 2 2" xfId="114"/>
    <cellStyle name="20% - Accent6 3" xfId="666"/>
    <cellStyle name="20% - Accent6 4" xfId="667"/>
    <cellStyle name="20% - Accent6 5" xfId="668"/>
    <cellStyle name="40% - Accent1 2" xfId="115"/>
    <cellStyle name="40% - Accent1 2 2" xfId="116"/>
    <cellStyle name="40% - Accent1 3" xfId="669"/>
    <cellStyle name="40% - Accent1 4" xfId="670"/>
    <cellStyle name="40% - Accent1 5" xfId="671"/>
    <cellStyle name="40% - Accent2 2" xfId="117"/>
    <cellStyle name="40% - Accent2 2 2" xfId="118"/>
    <cellStyle name="40% - Accent2 3" xfId="672"/>
    <cellStyle name="40% - Accent2 4" xfId="673"/>
    <cellStyle name="40% - Accent2 5" xfId="674"/>
    <cellStyle name="40% - Accent3 2" xfId="119"/>
    <cellStyle name="40% - Accent3 2 2" xfId="120"/>
    <cellStyle name="40% - Accent3 3" xfId="675"/>
    <cellStyle name="40% - Accent3 4" xfId="676"/>
    <cellStyle name="40% - Accent3 5" xfId="677"/>
    <cellStyle name="40% - Accent4 2" xfId="121"/>
    <cellStyle name="40% - Accent4 2 2" xfId="122"/>
    <cellStyle name="40% - Accent4 3" xfId="678"/>
    <cellStyle name="40% - Accent4 4" xfId="679"/>
    <cellStyle name="40% - Accent4 5" xfId="680"/>
    <cellStyle name="40% - Accent5 2" xfId="123"/>
    <cellStyle name="40% - Accent5 2 2" xfId="124"/>
    <cellStyle name="40% - Accent5 3" xfId="681"/>
    <cellStyle name="40% - Accent5 4" xfId="682"/>
    <cellStyle name="40% - Accent5 5" xfId="683"/>
    <cellStyle name="40% - Accent6 2" xfId="125"/>
    <cellStyle name="40% - Accent6 2 2" xfId="126"/>
    <cellStyle name="40% - Accent6 3" xfId="684"/>
    <cellStyle name="40% - Accent6 4" xfId="685"/>
    <cellStyle name="40% - Accent6 5" xfId="686"/>
    <cellStyle name="60% - Accent1 2" xfId="127"/>
    <cellStyle name="60% - Accent1 2 2" xfId="128"/>
    <cellStyle name="60% - Accent1 3" xfId="687"/>
    <cellStyle name="60% - Accent2 2" xfId="129"/>
    <cellStyle name="60% - Accent2 2 2" xfId="130"/>
    <cellStyle name="60% - Accent2 3" xfId="688"/>
    <cellStyle name="60% - Accent3 2" xfId="131"/>
    <cellStyle name="60% - Accent3 2 2" xfId="132"/>
    <cellStyle name="60% - Accent3 3" xfId="689"/>
    <cellStyle name="60% - Accent4 2" xfId="133"/>
    <cellStyle name="60% - Accent4 2 2" xfId="134"/>
    <cellStyle name="60% - Accent4 3" xfId="690"/>
    <cellStyle name="60% - Accent5 2" xfId="135"/>
    <cellStyle name="60% - Accent5 2 2" xfId="136"/>
    <cellStyle name="60% - Accent5 3" xfId="691"/>
    <cellStyle name="60% - Accent6 2" xfId="137"/>
    <cellStyle name="60% - Accent6 2 2" xfId="138"/>
    <cellStyle name="60% - Accent6 3" xfId="692"/>
    <cellStyle name="Accent1 - 20%" xfId="25"/>
    <cellStyle name="Accent1 - 40%" xfId="26"/>
    <cellStyle name="Accent1 - 60%" xfId="27"/>
    <cellStyle name="Accent1 10" xfId="139"/>
    <cellStyle name="Accent1 11" xfId="140"/>
    <cellStyle name="Accent1 12" xfId="141"/>
    <cellStyle name="Accent1 13" xfId="142"/>
    <cellStyle name="Accent1 14" xfId="143"/>
    <cellStyle name="Accent1 15" xfId="144"/>
    <cellStyle name="Accent1 16" xfId="145"/>
    <cellStyle name="Accent1 17" xfId="146"/>
    <cellStyle name="Accent1 18" xfId="147"/>
    <cellStyle name="Accent1 19" xfId="148"/>
    <cellStyle name="Accent1 2" xfId="149"/>
    <cellStyle name="Accent1 2 2" xfId="150"/>
    <cellStyle name="Accent1 2 3" xfId="151"/>
    <cellStyle name="Accent1 20" xfId="152"/>
    <cellStyle name="Accent1 21" xfId="153"/>
    <cellStyle name="Accent1 22" xfId="154"/>
    <cellStyle name="Accent1 23" xfId="155"/>
    <cellStyle name="Accent1 24" xfId="156"/>
    <cellStyle name="Accent1 25" xfId="157"/>
    <cellStyle name="Accent1 26" xfId="158"/>
    <cellStyle name="Accent1 27" xfId="159"/>
    <cellStyle name="Accent1 28" xfId="160"/>
    <cellStyle name="Accent1 29" xfId="161"/>
    <cellStyle name="Accent1 3" xfId="162"/>
    <cellStyle name="Accent1 3 2" xfId="163"/>
    <cellStyle name="Accent1 30" xfId="164"/>
    <cellStyle name="Accent1 31" xfId="165"/>
    <cellStyle name="Accent1 32" xfId="166"/>
    <cellStyle name="Accent1 33" xfId="167"/>
    <cellStyle name="Accent1 34" xfId="168"/>
    <cellStyle name="Accent1 35" xfId="169"/>
    <cellStyle name="Accent1 36" xfId="170"/>
    <cellStyle name="Accent1 37" xfId="171"/>
    <cellStyle name="Accent1 38" xfId="172"/>
    <cellStyle name="Accent1 39" xfId="173"/>
    <cellStyle name="Accent1 4" xfId="174"/>
    <cellStyle name="Accent1 40" xfId="175"/>
    <cellStyle name="Accent1 41" xfId="176"/>
    <cellStyle name="Accent1 42" xfId="177"/>
    <cellStyle name="Accent1 43" xfId="178"/>
    <cellStyle name="Accent1 44" xfId="179"/>
    <cellStyle name="Accent1 45" xfId="180"/>
    <cellStyle name="Accent1 46" xfId="181"/>
    <cellStyle name="Accent1 47" xfId="182"/>
    <cellStyle name="Accent1 48" xfId="183"/>
    <cellStyle name="Accent1 49" xfId="184"/>
    <cellStyle name="Accent1 5" xfId="185"/>
    <cellStyle name="Accent1 50" xfId="186"/>
    <cellStyle name="Accent1 51" xfId="187"/>
    <cellStyle name="Accent1 52" xfId="188"/>
    <cellStyle name="Accent1 53" xfId="189"/>
    <cellStyle name="Accent1 54" xfId="190"/>
    <cellStyle name="Accent1 55" xfId="191"/>
    <cellStyle name="Accent1 56" xfId="192"/>
    <cellStyle name="Accent1 57" xfId="193"/>
    <cellStyle name="Accent1 58" xfId="194"/>
    <cellStyle name="Accent1 59" xfId="195"/>
    <cellStyle name="Accent1 6" xfId="196"/>
    <cellStyle name="Accent1 60" xfId="197"/>
    <cellStyle name="Accent1 61" xfId="198"/>
    <cellStyle name="Accent1 62" xfId="199"/>
    <cellStyle name="Accent1 63" xfId="200"/>
    <cellStyle name="Accent1 64" xfId="201"/>
    <cellStyle name="Accent1 65" xfId="202"/>
    <cellStyle name="Accent1 66" xfId="203"/>
    <cellStyle name="Accent1 67" xfId="204"/>
    <cellStyle name="Accent1 7" xfId="205"/>
    <cellStyle name="Accent1 8" xfId="206"/>
    <cellStyle name="Accent1 9" xfId="207"/>
    <cellStyle name="Accent2 - 20%" xfId="28"/>
    <cellStyle name="Accent2 - 40%" xfId="29"/>
    <cellStyle name="Accent2 - 60%" xfId="30"/>
    <cellStyle name="Accent2 10" xfId="208"/>
    <cellStyle name="Accent2 11" xfId="209"/>
    <cellStyle name="Accent2 12" xfId="210"/>
    <cellStyle name="Accent2 13" xfId="211"/>
    <cellStyle name="Accent2 14" xfId="212"/>
    <cellStyle name="Accent2 15" xfId="213"/>
    <cellStyle name="Accent2 16" xfId="214"/>
    <cellStyle name="Accent2 17" xfId="215"/>
    <cellStyle name="Accent2 18" xfId="216"/>
    <cellStyle name="Accent2 19" xfId="217"/>
    <cellStyle name="Accent2 2" xfId="218"/>
    <cellStyle name="Accent2 2 2" xfId="219"/>
    <cellStyle name="Accent2 2 3" xfId="220"/>
    <cellStyle name="Accent2 20" xfId="221"/>
    <cellStyle name="Accent2 21" xfId="222"/>
    <cellStyle name="Accent2 22" xfId="223"/>
    <cellStyle name="Accent2 23" xfId="224"/>
    <cellStyle name="Accent2 24" xfId="225"/>
    <cellStyle name="Accent2 25" xfId="226"/>
    <cellStyle name="Accent2 26" xfId="227"/>
    <cellStyle name="Accent2 27" xfId="228"/>
    <cellStyle name="Accent2 28" xfId="229"/>
    <cellStyle name="Accent2 29" xfId="230"/>
    <cellStyle name="Accent2 3" xfId="231"/>
    <cellStyle name="Accent2 3 2" xfId="232"/>
    <cellStyle name="Accent2 30" xfId="233"/>
    <cellStyle name="Accent2 31" xfId="234"/>
    <cellStyle name="Accent2 32" xfId="235"/>
    <cellStyle name="Accent2 33" xfId="236"/>
    <cellStyle name="Accent2 34" xfId="237"/>
    <cellStyle name="Accent2 35" xfId="238"/>
    <cellStyle name="Accent2 36" xfId="239"/>
    <cellStyle name="Accent2 37" xfId="240"/>
    <cellStyle name="Accent2 38" xfId="241"/>
    <cellStyle name="Accent2 39" xfId="242"/>
    <cellStyle name="Accent2 4" xfId="243"/>
    <cellStyle name="Accent2 40" xfId="244"/>
    <cellStyle name="Accent2 41" xfId="245"/>
    <cellStyle name="Accent2 42" xfId="246"/>
    <cellStyle name="Accent2 43" xfId="247"/>
    <cellStyle name="Accent2 44" xfId="248"/>
    <cellStyle name="Accent2 45" xfId="249"/>
    <cellStyle name="Accent2 46" xfId="250"/>
    <cellStyle name="Accent2 47" xfId="251"/>
    <cellStyle name="Accent2 48" xfId="252"/>
    <cellStyle name="Accent2 49" xfId="253"/>
    <cellStyle name="Accent2 5" xfId="254"/>
    <cellStyle name="Accent2 50" xfId="255"/>
    <cellStyle name="Accent2 51" xfId="256"/>
    <cellStyle name="Accent2 52" xfId="257"/>
    <cellStyle name="Accent2 53" xfId="258"/>
    <cellStyle name="Accent2 54" xfId="259"/>
    <cellStyle name="Accent2 55" xfId="260"/>
    <cellStyle name="Accent2 56" xfId="261"/>
    <cellStyle name="Accent2 57" xfId="262"/>
    <cellStyle name="Accent2 58" xfId="263"/>
    <cellStyle name="Accent2 59" xfId="264"/>
    <cellStyle name="Accent2 6" xfId="265"/>
    <cellStyle name="Accent2 60" xfId="266"/>
    <cellStyle name="Accent2 61" xfId="267"/>
    <cellStyle name="Accent2 62" xfId="268"/>
    <cellStyle name="Accent2 63" xfId="269"/>
    <cellStyle name="Accent2 64" xfId="270"/>
    <cellStyle name="Accent2 65" xfId="271"/>
    <cellStyle name="Accent2 66" xfId="272"/>
    <cellStyle name="Accent2 67" xfId="273"/>
    <cellStyle name="Accent2 7" xfId="274"/>
    <cellStyle name="Accent2 8" xfId="275"/>
    <cellStyle name="Accent2 9" xfId="276"/>
    <cellStyle name="Accent3 - 20%" xfId="31"/>
    <cellStyle name="Accent3 - 40%" xfId="32"/>
    <cellStyle name="Accent3 - 60%" xfId="33"/>
    <cellStyle name="Accent3 10" xfId="277"/>
    <cellStyle name="Accent3 11" xfId="278"/>
    <cellStyle name="Accent3 12" xfId="279"/>
    <cellStyle name="Accent3 13" xfId="280"/>
    <cellStyle name="Accent3 14" xfId="281"/>
    <cellStyle name="Accent3 15" xfId="282"/>
    <cellStyle name="Accent3 16" xfId="283"/>
    <cellStyle name="Accent3 17" xfId="284"/>
    <cellStyle name="Accent3 18" xfId="285"/>
    <cellStyle name="Accent3 19" xfId="286"/>
    <cellStyle name="Accent3 2" xfId="287"/>
    <cellStyle name="Accent3 2 2" xfId="288"/>
    <cellStyle name="Accent3 2 3" xfId="289"/>
    <cellStyle name="Accent3 20" xfId="290"/>
    <cellStyle name="Accent3 21" xfId="291"/>
    <cellStyle name="Accent3 22" xfId="292"/>
    <cellStyle name="Accent3 23" xfId="293"/>
    <cellStyle name="Accent3 24" xfId="294"/>
    <cellStyle name="Accent3 25" xfId="295"/>
    <cellStyle name="Accent3 26" xfId="296"/>
    <cellStyle name="Accent3 27" xfId="297"/>
    <cellStyle name="Accent3 28" xfId="298"/>
    <cellStyle name="Accent3 29" xfId="299"/>
    <cellStyle name="Accent3 3" xfId="300"/>
    <cellStyle name="Accent3 3 2" xfId="301"/>
    <cellStyle name="Accent3 30" xfId="302"/>
    <cellStyle name="Accent3 31" xfId="303"/>
    <cellStyle name="Accent3 32" xfId="304"/>
    <cellStyle name="Accent3 33" xfId="305"/>
    <cellStyle name="Accent3 34" xfId="306"/>
    <cellStyle name="Accent3 35" xfId="307"/>
    <cellStyle name="Accent3 36" xfId="308"/>
    <cellStyle name="Accent3 37" xfId="309"/>
    <cellStyle name="Accent3 38" xfId="310"/>
    <cellStyle name="Accent3 39" xfId="311"/>
    <cellStyle name="Accent3 4" xfId="312"/>
    <cellStyle name="Accent3 40" xfId="313"/>
    <cellStyle name="Accent3 41" xfId="314"/>
    <cellStyle name="Accent3 42" xfId="315"/>
    <cellStyle name="Accent3 43" xfId="316"/>
    <cellStyle name="Accent3 44" xfId="317"/>
    <cellStyle name="Accent3 45" xfId="318"/>
    <cellStyle name="Accent3 46" xfId="319"/>
    <cellStyle name="Accent3 47" xfId="320"/>
    <cellStyle name="Accent3 48" xfId="321"/>
    <cellStyle name="Accent3 49" xfId="322"/>
    <cellStyle name="Accent3 5" xfId="323"/>
    <cellStyle name="Accent3 50" xfId="324"/>
    <cellStyle name="Accent3 51" xfId="325"/>
    <cellStyle name="Accent3 52" xfId="326"/>
    <cellStyle name="Accent3 53" xfId="327"/>
    <cellStyle name="Accent3 54" xfId="328"/>
    <cellStyle name="Accent3 55" xfId="329"/>
    <cellStyle name="Accent3 56" xfId="330"/>
    <cellStyle name="Accent3 57" xfId="331"/>
    <cellStyle name="Accent3 58" xfId="332"/>
    <cellStyle name="Accent3 59" xfId="333"/>
    <cellStyle name="Accent3 6" xfId="334"/>
    <cellStyle name="Accent3 60" xfId="335"/>
    <cellStyle name="Accent3 61" xfId="336"/>
    <cellStyle name="Accent3 62" xfId="337"/>
    <cellStyle name="Accent3 63" xfId="338"/>
    <cellStyle name="Accent3 64" xfId="339"/>
    <cellStyle name="Accent3 65" xfId="340"/>
    <cellStyle name="Accent3 66" xfId="341"/>
    <cellStyle name="Accent3 67" xfId="342"/>
    <cellStyle name="Accent3 7" xfId="343"/>
    <cellStyle name="Accent3 8" xfId="344"/>
    <cellStyle name="Accent3 9" xfId="345"/>
    <cellStyle name="Accent4 - 20%" xfId="34"/>
    <cellStyle name="Accent4 - 40%" xfId="35"/>
    <cellStyle name="Accent4 - 60%" xfId="36"/>
    <cellStyle name="Accent4 10" xfId="346"/>
    <cellStyle name="Accent4 11" xfId="347"/>
    <cellStyle name="Accent4 12" xfId="348"/>
    <cellStyle name="Accent4 13" xfId="349"/>
    <cellStyle name="Accent4 14" xfId="350"/>
    <cellStyle name="Accent4 15" xfId="351"/>
    <cellStyle name="Accent4 16" xfId="352"/>
    <cellStyle name="Accent4 17" xfId="353"/>
    <cellStyle name="Accent4 18" xfId="354"/>
    <cellStyle name="Accent4 19" xfId="355"/>
    <cellStyle name="Accent4 2" xfId="356"/>
    <cellStyle name="Accent4 2 2" xfId="357"/>
    <cellStyle name="Accent4 2 3" xfId="358"/>
    <cellStyle name="Accent4 20" xfId="359"/>
    <cellStyle name="Accent4 21" xfId="360"/>
    <cellStyle name="Accent4 22" xfId="361"/>
    <cellStyle name="Accent4 23" xfId="362"/>
    <cellStyle name="Accent4 24" xfId="363"/>
    <cellStyle name="Accent4 25" xfId="364"/>
    <cellStyle name="Accent4 26" xfId="365"/>
    <cellStyle name="Accent4 27" xfId="366"/>
    <cellStyle name="Accent4 28" xfId="367"/>
    <cellStyle name="Accent4 29" xfId="368"/>
    <cellStyle name="Accent4 3" xfId="369"/>
    <cellStyle name="Accent4 3 2" xfId="370"/>
    <cellStyle name="Accent4 30" xfId="371"/>
    <cellStyle name="Accent4 31" xfId="372"/>
    <cellStyle name="Accent4 32" xfId="373"/>
    <cellStyle name="Accent4 33" xfId="374"/>
    <cellStyle name="Accent4 34" xfId="375"/>
    <cellStyle name="Accent4 35" xfId="376"/>
    <cellStyle name="Accent4 36" xfId="377"/>
    <cellStyle name="Accent4 37" xfId="378"/>
    <cellStyle name="Accent4 38" xfId="379"/>
    <cellStyle name="Accent4 39" xfId="380"/>
    <cellStyle name="Accent4 4" xfId="381"/>
    <cellStyle name="Accent4 40" xfId="382"/>
    <cellStyle name="Accent4 41" xfId="383"/>
    <cellStyle name="Accent4 42" xfId="384"/>
    <cellStyle name="Accent4 43" xfId="385"/>
    <cellStyle name="Accent4 44" xfId="386"/>
    <cellStyle name="Accent4 45" xfId="387"/>
    <cellStyle name="Accent4 46" xfId="388"/>
    <cellStyle name="Accent4 47" xfId="389"/>
    <cellStyle name="Accent4 48" xfId="390"/>
    <cellStyle name="Accent4 49" xfId="391"/>
    <cellStyle name="Accent4 5" xfId="392"/>
    <cellStyle name="Accent4 50" xfId="393"/>
    <cellStyle name="Accent4 51" xfId="394"/>
    <cellStyle name="Accent4 52" xfId="395"/>
    <cellStyle name="Accent4 53" xfId="396"/>
    <cellStyle name="Accent4 54" xfId="397"/>
    <cellStyle name="Accent4 55" xfId="398"/>
    <cellStyle name="Accent4 56" xfId="399"/>
    <cellStyle name="Accent4 57" xfId="400"/>
    <cellStyle name="Accent4 58" xfId="401"/>
    <cellStyle name="Accent4 59" xfId="402"/>
    <cellStyle name="Accent4 6" xfId="403"/>
    <cellStyle name="Accent4 60" xfId="404"/>
    <cellStyle name="Accent4 61" xfId="405"/>
    <cellStyle name="Accent4 62" xfId="406"/>
    <cellStyle name="Accent4 63" xfId="407"/>
    <cellStyle name="Accent4 64" xfId="408"/>
    <cellStyle name="Accent4 65" xfId="409"/>
    <cellStyle name="Accent4 66" xfId="410"/>
    <cellStyle name="Accent4 67" xfId="411"/>
    <cellStyle name="Accent4 7" xfId="412"/>
    <cellStyle name="Accent4 8" xfId="413"/>
    <cellStyle name="Accent4 9" xfId="414"/>
    <cellStyle name="Accent5 - 20%" xfId="37"/>
    <cellStyle name="Accent5 - 40%" xfId="38"/>
    <cellStyle name="Accent5 - 60%" xfId="39"/>
    <cellStyle name="Accent5 10" xfId="415"/>
    <cellStyle name="Accent5 11" xfId="416"/>
    <cellStyle name="Accent5 12" xfId="417"/>
    <cellStyle name="Accent5 13" xfId="418"/>
    <cellStyle name="Accent5 14" xfId="419"/>
    <cellStyle name="Accent5 15" xfId="420"/>
    <cellStyle name="Accent5 16" xfId="421"/>
    <cellStyle name="Accent5 17" xfId="422"/>
    <cellStyle name="Accent5 18" xfId="423"/>
    <cellStyle name="Accent5 19" xfId="424"/>
    <cellStyle name="Accent5 2" xfId="425"/>
    <cellStyle name="Accent5 2 2" xfId="426"/>
    <cellStyle name="Accent5 2 3" xfId="427"/>
    <cellStyle name="Accent5 20" xfId="428"/>
    <cellStyle name="Accent5 21" xfId="429"/>
    <cellStyle name="Accent5 22" xfId="430"/>
    <cellStyle name="Accent5 23" xfId="431"/>
    <cellStyle name="Accent5 24" xfId="432"/>
    <cellStyle name="Accent5 25" xfId="433"/>
    <cellStyle name="Accent5 26" xfId="434"/>
    <cellStyle name="Accent5 27" xfId="435"/>
    <cellStyle name="Accent5 28" xfId="436"/>
    <cellStyle name="Accent5 29" xfId="437"/>
    <cellStyle name="Accent5 3" xfId="438"/>
    <cellStyle name="Accent5 3 2" xfId="439"/>
    <cellStyle name="Accent5 30" xfId="440"/>
    <cellStyle name="Accent5 31" xfId="441"/>
    <cellStyle name="Accent5 32" xfId="442"/>
    <cellStyle name="Accent5 33" xfId="443"/>
    <cellStyle name="Accent5 34" xfId="444"/>
    <cellStyle name="Accent5 35" xfId="445"/>
    <cellStyle name="Accent5 36" xfId="446"/>
    <cellStyle name="Accent5 37" xfId="447"/>
    <cellStyle name="Accent5 38" xfId="448"/>
    <cellStyle name="Accent5 39" xfId="449"/>
    <cellStyle name="Accent5 4" xfId="450"/>
    <cellStyle name="Accent5 40" xfId="451"/>
    <cellStyle name="Accent5 41" xfId="452"/>
    <cellStyle name="Accent5 42" xfId="453"/>
    <cellStyle name="Accent5 43" xfId="454"/>
    <cellStyle name="Accent5 44" xfId="455"/>
    <cellStyle name="Accent5 45" xfId="456"/>
    <cellStyle name="Accent5 46" xfId="457"/>
    <cellStyle name="Accent5 47" xfId="458"/>
    <cellStyle name="Accent5 48" xfId="459"/>
    <cellStyle name="Accent5 49" xfId="460"/>
    <cellStyle name="Accent5 5" xfId="461"/>
    <cellStyle name="Accent5 50" xfId="462"/>
    <cellStyle name="Accent5 51" xfId="463"/>
    <cellStyle name="Accent5 52" xfId="464"/>
    <cellStyle name="Accent5 53" xfId="465"/>
    <cellStyle name="Accent5 54" xfId="466"/>
    <cellStyle name="Accent5 55" xfId="467"/>
    <cellStyle name="Accent5 56" xfId="468"/>
    <cellStyle name="Accent5 57" xfId="469"/>
    <cellStyle name="Accent5 58" xfId="470"/>
    <cellStyle name="Accent5 59" xfId="471"/>
    <cellStyle name="Accent5 6" xfId="472"/>
    <cellStyle name="Accent5 60" xfId="473"/>
    <cellStyle name="Accent5 61" xfId="474"/>
    <cellStyle name="Accent5 62" xfId="475"/>
    <cellStyle name="Accent5 63" xfId="476"/>
    <cellStyle name="Accent5 64" xfId="477"/>
    <cellStyle name="Accent5 65" xfId="478"/>
    <cellStyle name="Accent5 66" xfId="479"/>
    <cellStyle name="Accent5 67" xfId="480"/>
    <cellStyle name="Accent5 7" xfId="481"/>
    <cellStyle name="Accent5 8" xfId="482"/>
    <cellStyle name="Accent5 9" xfId="483"/>
    <cellStyle name="Accent6 - 20%" xfId="40"/>
    <cellStyle name="Accent6 - 40%" xfId="41"/>
    <cellStyle name="Accent6 - 60%" xfId="42"/>
    <cellStyle name="Accent6 10" xfId="484"/>
    <cellStyle name="Accent6 11" xfId="485"/>
    <cellStyle name="Accent6 12" xfId="486"/>
    <cellStyle name="Accent6 13" xfId="487"/>
    <cellStyle name="Accent6 14" xfId="488"/>
    <cellStyle name="Accent6 15" xfId="489"/>
    <cellStyle name="Accent6 16" xfId="490"/>
    <cellStyle name="Accent6 17" xfId="491"/>
    <cellStyle name="Accent6 18" xfId="492"/>
    <cellStyle name="Accent6 19" xfId="493"/>
    <cellStyle name="Accent6 2" xfId="494"/>
    <cellStyle name="Accent6 2 2" xfId="495"/>
    <cellStyle name="Accent6 2 3" xfId="496"/>
    <cellStyle name="Accent6 20" xfId="497"/>
    <cellStyle name="Accent6 21" xfId="498"/>
    <cellStyle name="Accent6 22" xfId="499"/>
    <cellStyle name="Accent6 23" xfId="500"/>
    <cellStyle name="Accent6 24" xfId="501"/>
    <cellStyle name="Accent6 25" xfId="502"/>
    <cellStyle name="Accent6 26" xfId="503"/>
    <cellStyle name="Accent6 27" xfId="504"/>
    <cellStyle name="Accent6 28" xfId="505"/>
    <cellStyle name="Accent6 29" xfId="506"/>
    <cellStyle name="Accent6 3" xfId="507"/>
    <cellStyle name="Accent6 3 2" xfId="508"/>
    <cellStyle name="Accent6 30" xfId="509"/>
    <cellStyle name="Accent6 31" xfId="510"/>
    <cellStyle name="Accent6 32" xfId="511"/>
    <cellStyle name="Accent6 33" xfId="512"/>
    <cellStyle name="Accent6 34" xfId="513"/>
    <cellStyle name="Accent6 35" xfId="514"/>
    <cellStyle name="Accent6 36" xfId="515"/>
    <cellStyle name="Accent6 37" xfId="516"/>
    <cellStyle name="Accent6 38" xfId="517"/>
    <cellStyle name="Accent6 39" xfId="518"/>
    <cellStyle name="Accent6 4" xfId="519"/>
    <cellStyle name="Accent6 40" xfId="520"/>
    <cellStyle name="Accent6 41" xfId="521"/>
    <cellStyle name="Accent6 42" xfId="522"/>
    <cellStyle name="Accent6 43" xfId="523"/>
    <cellStyle name="Accent6 44" xfId="524"/>
    <cellStyle name="Accent6 45" xfId="525"/>
    <cellStyle name="Accent6 46" xfId="526"/>
    <cellStyle name="Accent6 47" xfId="527"/>
    <cellStyle name="Accent6 48" xfId="528"/>
    <cellStyle name="Accent6 49" xfId="529"/>
    <cellStyle name="Accent6 5" xfId="530"/>
    <cellStyle name="Accent6 50" xfId="531"/>
    <cellStyle name="Accent6 51" xfId="532"/>
    <cellStyle name="Accent6 52" xfId="533"/>
    <cellStyle name="Accent6 53" xfId="534"/>
    <cellStyle name="Accent6 54" xfId="535"/>
    <cellStyle name="Accent6 55" xfId="536"/>
    <cellStyle name="Accent6 56" xfId="537"/>
    <cellStyle name="Accent6 57" xfId="538"/>
    <cellStyle name="Accent6 58" xfId="539"/>
    <cellStyle name="Accent6 59" xfId="540"/>
    <cellStyle name="Accent6 6" xfId="541"/>
    <cellStyle name="Accent6 60" xfId="542"/>
    <cellStyle name="Accent6 61" xfId="543"/>
    <cellStyle name="Accent6 62" xfId="544"/>
    <cellStyle name="Accent6 63" xfId="545"/>
    <cellStyle name="Accent6 64" xfId="546"/>
    <cellStyle name="Accent6 65" xfId="547"/>
    <cellStyle name="Accent6 66" xfId="548"/>
    <cellStyle name="Accent6 67" xfId="549"/>
    <cellStyle name="Accent6 7" xfId="550"/>
    <cellStyle name="Accent6 8" xfId="551"/>
    <cellStyle name="Accent6 9" xfId="552"/>
    <cellStyle name="Bad 2" xfId="553"/>
    <cellStyle name="Bad 2 2" xfId="554"/>
    <cellStyle name="Bad 2 3" xfId="555"/>
    <cellStyle name="Bad 3" xfId="693"/>
    <cellStyle name="BoldUnderlineNumber" xfId="694"/>
    <cellStyle name="BoldUnderlineNumber 2" xfId="695"/>
    <cellStyle name="BoldUnderlineNumber 3" xfId="696"/>
    <cellStyle name="BoldUnderlineNumber 4" xfId="697"/>
    <cellStyle name="BoldUnderlineNumber 5" xfId="698"/>
    <cellStyle name="BoldUnderlineRate" xfId="699"/>
    <cellStyle name="Calc Currency (0)" xfId="700"/>
    <cellStyle name="Calculation 2" xfId="556"/>
    <cellStyle name="Calculation 2 2" xfId="557"/>
    <cellStyle name="Calculation 2 3" xfId="558"/>
    <cellStyle name="Calculation 3" xfId="701"/>
    <cellStyle name="Check Cell 2" xfId="559"/>
    <cellStyle name="Check Cell 2 2" xfId="560"/>
    <cellStyle name="Check Cell 2 3" xfId="561"/>
    <cellStyle name="Check Cell 3" xfId="702"/>
    <cellStyle name="ColumnHeader" xfId="703"/>
    <cellStyle name="Comma" xfId="5" builtinId="3"/>
    <cellStyle name="Comma [0]" xfId="101" builtinId="6"/>
    <cellStyle name="Comma [0] 2" xfId="704"/>
    <cellStyle name="Comma [0] 3" xfId="705"/>
    <cellStyle name="Comma [0] 4" xfId="706"/>
    <cellStyle name="Comma [0] 5" xfId="707"/>
    <cellStyle name="Comma 10" xfId="708"/>
    <cellStyle name="Comma 11" xfId="709"/>
    <cellStyle name="Comma 12" xfId="710"/>
    <cellStyle name="Comma 13" xfId="711"/>
    <cellStyle name="Comma 14" xfId="712"/>
    <cellStyle name="Comma 15" xfId="713"/>
    <cellStyle name="Comma 16" xfId="714"/>
    <cellStyle name="Comma 17" xfId="715"/>
    <cellStyle name="Comma 2" xfId="3"/>
    <cellStyle name="Comma 2 2" xfId="562"/>
    <cellStyle name="Comma 3" xfId="99"/>
    <cellStyle name="Comma 3 2" xfId="563"/>
    <cellStyle name="Comma 4" xfId="645"/>
    <cellStyle name="Comma 5" xfId="716"/>
    <cellStyle name="Comma 6" xfId="717"/>
    <cellStyle name="Comma 7" xfId="718"/>
    <cellStyle name="Comma 8" xfId="719"/>
    <cellStyle name="Comma 9" xfId="720"/>
    <cellStyle name="Copied" xfId="721"/>
    <cellStyle name="Currency" xfId="6" builtinId="4"/>
    <cellStyle name="Currency [0] 2" xfId="722"/>
    <cellStyle name="Currency [0] 3" xfId="723"/>
    <cellStyle name="Currency 10" xfId="724"/>
    <cellStyle name="Currency 11" xfId="725"/>
    <cellStyle name="Currency 12" xfId="726"/>
    <cellStyle name="Currency 13" xfId="727"/>
    <cellStyle name="Currency 14" xfId="728"/>
    <cellStyle name="Currency 15" xfId="729"/>
    <cellStyle name="Currency 16" xfId="730"/>
    <cellStyle name="Currency 2" xfId="2"/>
    <cellStyle name="Currency 3" xfId="731"/>
    <cellStyle name="Currency 4" xfId="732"/>
    <cellStyle name="Currency 5" xfId="733"/>
    <cellStyle name="Currency 6" xfId="734"/>
    <cellStyle name="Currency 7" xfId="735"/>
    <cellStyle name="Currency 8" xfId="736"/>
    <cellStyle name="Currency 9" xfId="737"/>
    <cellStyle name="DetailIndented" xfId="738"/>
    <cellStyle name="DetailIndented 2" xfId="739"/>
    <cellStyle name="DetailIndented 3" xfId="740"/>
    <cellStyle name="DetailIndented 4" xfId="741"/>
    <cellStyle name="DetailIndented 5" xfId="742"/>
    <cellStyle name="DetailTotalNumber" xfId="743"/>
    <cellStyle name="DetailTotalNumber 2" xfId="744"/>
    <cellStyle name="DetailTotalNumber 3" xfId="745"/>
    <cellStyle name="DetailTotalNumber 4" xfId="746"/>
    <cellStyle name="DetailTotalNumber 5" xfId="747"/>
    <cellStyle name="DetailTotalNumber 6" xfId="748"/>
    <cellStyle name="DetailTotalRate" xfId="749"/>
    <cellStyle name="Emphasis 1" xfId="43"/>
    <cellStyle name="Emphasis 2" xfId="44"/>
    <cellStyle name="Emphasis 3" xfId="45"/>
    <cellStyle name="Entered" xfId="750"/>
    <cellStyle name="Explanatory Text 2" xfId="564"/>
    <cellStyle name="Explanatory Text 2 2" xfId="565"/>
    <cellStyle name="Explanatory Text 3" xfId="751"/>
    <cellStyle name="Good 2" xfId="46"/>
    <cellStyle name="Good 2 2" xfId="566"/>
    <cellStyle name="Good 2 3" xfId="567"/>
    <cellStyle name="Good 3" xfId="752"/>
    <cellStyle name="GrandTotalNumber" xfId="753"/>
    <cellStyle name="GrandTotalNumber 10" xfId="754"/>
    <cellStyle name="GrandTotalNumber 10 2" xfId="755"/>
    <cellStyle name="GrandTotalNumber 10 2 2" xfId="756"/>
    <cellStyle name="GrandTotalNumber 10 3" xfId="757"/>
    <cellStyle name="GrandTotalNumber 10 3 2" xfId="758"/>
    <cellStyle name="GrandTotalNumber 10 4" xfId="759"/>
    <cellStyle name="GrandTotalNumber 10 4 2" xfId="760"/>
    <cellStyle name="GrandTotalNumber 10 5" xfId="761"/>
    <cellStyle name="GrandTotalNumber 10 5 2" xfId="762"/>
    <cellStyle name="GrandTotalNumber 10 6" xfId="763"/>
    <cellStyle name="GrandTotalNumber 10 6 2" xfId="764"/>
    <cellStyle name="GrandTotalNumber 10 7" xfId="765"/>
    <cellStyle name="GrandTotalNumber 11" xfId="766"/>
    <cellStyle name="GrandTotalNumber 11 2" xfId="767"/>
    <cellStyle name="GrandTotalNumber 12" xfId="768"/>
    <cellStyle name="GrandTotalNumber 12 2" xfId="769"/>
    <cellStyle name="GrandTotalNumber 13" xfId="770"/>
    <cellStyle name="GrandTotalNumber 13 2" xfId="771"/>
    <cellStyle name="GrandTotalNumber 14" xfId="772"/>
    <cellStyle name="GrandTotalNumber 14 2" xfId="773"/>
    <cellStyle name="GrandTotalNumber 15" xfId="774"/>
    <cellStyle name="GrandTotalNumber 15 2" xfId="775"/>
    <cellStyle name="GrandTotalNumber 16" xfId="776"/>
    <cellStyle name="GrandTotalNumber 17" xfId="777"/>
    <cellStyle name="GrandTotalNumber 18" xfId="778"/>
    <cellStyle name="GrandTotalNumber 2" xfId="779"/>
    <cellStyle name="GrandTotalNumber 2 10" xfId="780"/>
    <cellStyle name="GrandTotalNumber 2 11" xfId="781"/>
    <cellStyle name="GrandTotalNumber 2 12" xfId="782"/>
    <cellStyle name="GrandTotalNumber 2 13" xfId="783"/>
    <cellStyle name="GrandTotalNumber 2 14" xfId="784"/>
    <cellStyle name="GrandTotalNumber 2 2" xfId="785"/>
    <cellStyle name="GrandTotalNumber 2 2 10" xfId="786"/>
    <cellStyle name="GrandTotalNumber 2 2 2" xfId="787"/>
    <cellStyle name="GrandTotalNumber 2 2 2 2" xfId="788"/>
    <cellStyle name="GrandTotalNumber 2 2 2 2 2" xfId="789"/>
    <cellStyle name="GrandTotalNumber 2 2 2 3" xfId="790"/>
    <cellStyle name="GrandTotalNumber 2 2 2 3 2" xfId="791"/>
    <cellStyle name="GrandTotalNumber 2 2 2 4" xfId="792"/>
    <cellStyle name="GrandTotalNumber 2 2 2 4 2" xfId="793"/>
    <cellStyle name="GrandTotalNumber 2 2 2 5" xfId="794"/>
    <cellStyle name="GrandTotalNumber 2 2 2 5 2" xfId="795"/>
    <cellStyle name="GrandTotalNumber 2 2 2 6" xfId="796"/>
    <cellStyle name="GrandTotalNumber 2 2 2 6 2" xfId="797"/>
    <cellStyle name="GrandTotalNumber 2 2 2 7" xfId="798"/>
    <cellStyle name="GrandTotalNumber 2 2 3" xfId="799"/>
    <cellStyle name="GrandTotalNumber 2 2 3 2" xfId="800"/>
    <cellStyle name="GrandTotalNumber 2 2 3 2 2" xfId="801"/>
    <cellStyle name="GrandTotalNumber 2 2 3 3" xfId="802"/>
    <cellStyle name="GrandTotalNumber 2 2 3 3 2" xfId="803"/>
    <cellStyle name="GrandTotalNumber 2 2 3 4" xfId="804"/>
    <cellStyle name="GrandTotalNumber 2 2 3 4 2" xfId="805"/>
    <cellStyle name="GrandTotalNumber 2 2 3 5" xfId="806"/>
    <cellStyle name="GrandTotalNumber 2 2 3 5 2" xfId="807"/>
    <cellStyle name="GrandTotalNumber 2 2 3 6" xfId="808"/>
    <cellStyle name="GrandTotalNumber 2 2 3 6 2" xfId="809"/>
    <cellStyle name="GrandTotalNumber 2 2 3 7" xfId="810"/>
    <cellStyle name="GrandTotalNumber 2 2 4" xfId="811"/>
    <cellStyle name="GrandTotalNumber 2 2 4 2" xfId="812"/>
    <cellStyle name="GrandTotalNumber 2 2 4 2 2" xfId="813"/>
    <cellStyle name="GrandTotalNumber 2 2 4 3" xfId="814"/>
    <cellStyle name="GrandTotalNumber 2 2 4 3 2" xfId="815"/>
    <cellStyle name="GrandTotalNumber 2 2 4 4" xfId="816"/>
    <cellStyle name="GrandTotalNumber 2 2 4 4 2" xfId="817"/>
    <cellStyle name="GrandTotalNumber 2 2 4 5" xfId="818"/>
    <cellStyle name="GrandTotalNumber 2 2 4 5 2" xfId="819"/>
    <cellStyle name="GrandTotalNumber 2 2 4 6" xfId="820"/>
    <cellStyle name="GrandTotalNumber 2 2 4 6 2" xfId="821"/>
    <cellStyle name="GrandTotalNumber 2 2 4 7" xfId="822"/>
    <cellStyle name="GrandTotalNumber 2 2 5" xfId="823"/>
    <cellStyle name="GrandTotalNumber 2 2 5 2" xfId="824"/>
    <cellStyle name="GrandTotalNumber 2 2 6" xfId="825"/>
    <cellStyle name="GrandTotalNumber 2 2 6 2" xfId="826"/>
    <cellStyle name="GrandTotalNumber 2 2 7" xfId="827"/>
    <cellStyle name="GrandTotalNumber 2 2 7 2" xfId="828"/>
    <cellStyle name="GrandTotalNumber 2 2 8" xfId="829"/>
    <cellStyle name="GrandTotalNumber 2 2 8 2" xfId="830"/>
    <cellStyle name="GrandTotalNumber 2 2 9" xfId="831"/>
    <cellStyle name="GrandTotalNumber 2 2 9 2" xfId="832"/>
    <cellStyle name="GrandTotalNumber 2 3" xfId="833"/>
    <cellStyle name="GrandTotalNumber 2 3 2" xfId="834"/>
    <cellStyle name="GrandTotalNumber 2 3 2 2" xfId="835"/>
    <cellStyle name="GrandTotalNumber 2 3 3" xfId="836"/>
    <cellStyle name="GrandTotalNumber 2 3 3 2" xfId="837"/>
    <cellStyle name="GrandTotalNumber 2 3 4" xfId="838"/>
    <cellStyle name="GrandTotalNumber 2 3 4 2" xfId="839"/>
    <cellStyle name="GrandTotalNumber 2 3 5" xfId="840"/>
    <cellStyle name="GrandTotalNumber 2 3 5 2" xfId="841"/>
    <cellStyle name="GrandTotalNumber 2 3 6" xfId="842"/>
    <cellStyle name="GrandTotalNumber 2 3 6 2" xfId="843"/>
    <cellStyle name="GrandTotalNumber 2 3 7" xfId="844"/>
    <cellStyle name="GrandTotalNumber 2 4" xfId="845"/>
    <cellStyle name="GrandTotalNumber 2 4 2" xfId="846"/>
    <cellStyle name="GrandTotalNumber 2 4 2 2" xfId="847"/>
    <cellStyle name="GrandTotalNumber 2 4 3" xfId="848"/>
    <cellStyle name="GrandTotalNumber 2 4 3 2" xfId="849"/>
    <cellStyle name="GrandTotalNumber 2 4 4" xfId="850"/>
    <cellStyle name="GrandTotalNumber 2 4 4 2" xfId="851"/>
    <cellStyle name="GrandTotalNumber 2 4 5" xfId="852"/>
    <cellStyle name="GrandTotalNumber 2 4 5 2" xfId="853"/>
    <cellStyle name="GrandTotalNumber 2 4 6" xfId="854"/>
    <cellStyle name="GrandTotalNumber 2 4 6 2" xfId="855"/>
    <cellStyle name="GrandTotalNumber 2 4 7" xfId="856"/>
    <cellStyle name="GrandTotalNumber 2 5" xfId="857"/>
    <cellStyle name="GrandTotalNumber 2 5 2" xfId="858"/>
    <cellStyle name="GrandTotalNumber 2 5 2 2" xfId="859"/>
    <cellStyle name="GrandTotalNumber 2 5 3" xfId="860"/>
    <cellStyle name="GrandTotalNumber 2 5 3 2" xfId="861"/>
    <cellStyle name="GrandTotalNumber 2 5 4" xfId="862"/>
    <cellStyle name="GrandTotalNumber 2 5 4 2" xfId="863"/>
    <cellStyle name="GrandTotalNumber 2 5 5" xfId="864"/>
    <cellStyle name="GrandTotalNumber 2 5 5 2" xfId="865"/>
    <cellStyle name="GrandTotalNumber 2 5 6" xfId="866"/>
    <cellStyle name="GrandTotalNumber 2 5 6 2" xfId="867"/>
    <cellStyle name="GrandTotalNumber 2 5 7" xfId="868"/>
    <cellStyle name="GrandTotalNumber 2 6" xfId="869"/>
    <cellStyle name="GrandTotalNumber 2 6 2" xfId="870"/>
    <cellStyle name="GrandTotalNumber 2 7" xfId="871"/>
    <cellStyle name="GrandTotalNumber 2 7 2" xfId="872"/>
    <cellStyle name="GrandTotalNumber 2 8" xfId="873"/>
    <cellStyle name="GrandTotalNumber 2 8 2" xfId="874"/>
    <cellStyle name="GrandTotalNumber 2 9" xfId="875"/>
    <cellStyle name="GrandTotalNumber 2 9 2" xfId="876"/>
    <cellStyle name="GrandTotalNumber 3" xfId="877"/>
    <cellStyle name="GrandTotalNumber 3 10" xfId="878"/>
    <cellStyle name="GrandTotalNumber 3 11" xfId="879"/>
    <cellStyle name="GrandTotalNumber 3 12" xfId="880"/>
    <cellStyle name="GrandTotalNumber 3 13" xfId="881"/>
    <cellStyle name="GrandTotalNumber 3 14" xfId="882"/>
    <cellStyle name="GrandTotalNumber 3 2" xfId="883"/>
    <cellStyle name="GrandTotalNumber 3 2 10" xfId="884"/>
    <cellStyle name="GrandTotalNumber 3 2 2" xfId="885"/>
    <cellStyle name="GrandTotalNumber 3 2 2 2" xfId="886"/>
    <cellStyle name="GrandTotalNumber 3 2 2 2 2" xfId="887"/>
    <cellStyle name="GrandTotalNumber 3 2 2 3" xfId="888"/>
    <cellStyle name="GrandTotalNumber 3 2 2 3 2" xfId="889"/>
    <cellStyle name="GrandTotalNumber 3 2 2 4" xfId="890"/>
    <cellStyle name="GrandTotalNumber 3 2 2 4 2" xfId="891"/>
    <cellStyle name="GrandTotalNumber 3 2 2 5" xfId="892"/>
    <cellStyle name="GrandTotalNumber 3 2 2 5 2" xfId="893"/>
    <cellStyle name="GrandTotalNumber 3 2 2 6" xfId="894"/>
    <cellStyle name="GrandTotalNumber 3 2 2 6 2" xfId="895"/>
    <cellStyle name="GrandTotalNumber 3 2 2 7" xfId="896"/>
    <cellStyle name="GrandTotalNumber 3 2 3" xfId="897"/>
    <cellStyle name="GrandTotalNumber 3 2 3 2" xfId="898"/>
    <cellStyle name="GrandTotalNumber 3 2 3 2 2" xfId="899"/>
    <cellStyle name="GrandTotalNumber 3 2 3 3" xfId="900"/>
    <cellStyle name="GrandTotalNumber 3 2 3 3 2" xfId="901"/>
    <cellStyle name="GrandTotalNumber 3 2 3 4" xfId="902"/>
    <cellStyle name="GrandTotalNumber 3 2 3 4 2" xfId="903"/>
    <cellStyle name="GrandTotalNumber 3 2 3 5" xfId="904"/>
    <cellStyle name="GrandTotalNumber 3 2 3 5 2" xfId="905"/>
    <cellStyle name="GrandTotalNumber 3 2 3 6" xfId="906"/>
    <cellStyle name="GrandTotalNumber 3 2 3 6 2" xfId="907"/>
    <cellStyle name="GrandTotalNumber 3 2 3 7" xfId="908"/>
    <cellStyle name="GrandTotalNumber 3 2 4" xfId="909"/>
    <cellStyle name="GrandTotalNumber 3 2 4 2" xfId="910"/>
    <cellStyle name="GrandTotalNumber 3 2 4 2 2" xfId="911"/>
    <cellStyle name="GrandTotalNumber 3 2 4 3" xfId="912"/>
    <cellStyle name="GrandTotalNumber 3 2 4 3 2" xfId="913"/>
    <cellStyle name="GrandTotalNumber 3 2 4 4" xfId="914"/>
    <cellStyle name="GrandTotalNumber 3 2 4 4 2" xfId="915"/>
    <cellStyle name="GrandTotalNumber 3 2 4 5" xfId="916"/>
    <cellStyle name="GrandTotalNumber 3 2 4 5 2" xfId="917"/>
    <cellStyle name="GrandTotalNumber 3 2 4 6" xfId="918"/>
    <cellStyle name="GrandTotalNumber 3 2 4 6 2" xfId="919"/>
    <cellStyle name="GrandTotalNumber 3 2 4 7" xfId="920"/>
    <cellStyle name="GrandTotalNumber 3 2 5" xfId="921"/>
    <cellStyle name="GrandTotalNumber 3 2 5 2" xfId="922"/>
    <cellStyle name="GrandTotalNumber 3 2 6" xfId="923"/>
    <cellStyle name="GrandTotalNumber 3 2 6 2" xfId="924"/>
    <cellStyle name="GrandTotalNumber 3 2 7" xfId="925"/>
    <cellStyle name="GrandTotalNumber 3 2 7 2" xfId="926"/>
    <cellStyle name="GrandTotalNumber 3 2 8" xfId="927"/>
    <cellStyle name="GrandTotalNumber 3 2 8 2" xfId="928"/>
    <cellStyle name="GrandTotalNumber 3 2 9" xfId="929"/>
    <cellStyle name="GrandTotalNumber 3 2 9 2" xfId="930"/>
    <cellStyle name="GrandTotalNumber 3 3" xfId="931"/>
    <cellStyle name="GrandTotalNumber 3 3 2" xfId="932"/>
    <cellStyle name="GrandTotalNumber 3 3 2 2" xfId="933"/>
    <cellStyle name="GrandTotalNumber 3 3 3" xfId="934"/>
    <cellStyle name="GrandTotalNumber 3 3 3 2" xfId="935"/>
    <cellStyle name="GrandTotalNumber 3 3 4" xfId="936"/>
    <cellStyle name="GrandTotalNumber 3 3 4 2" xfId="937"/>
    <cellStyle name="GrandTotalNumber 3 3 5" xfId="938"/>
    <cellStyle name="GrandTotalNumber 3 3 5 2" xfId="939"/>
    <cellStyle name="GrandTotalNumber 3 3 6" xfId="940"/>
    <cellStyle name="GrandTotalNumber 3 3 6 2" xfId="941"/>
    <cellStyle name="GrandTotalNumber 3 3 7" xfId="942"/>
    <cellStyle name="GrandTotalNumber 3 4" xfId="943"/>
    <cellStyle name="GrandTotalNumber 3 4 2" xfId="944"/>
    <cellStyle name="GrandTotalNumber 3 4 2 2" xfId="945"/>
    <cellStyle name="GrandTotalNumber 3 4 3" xfId="946"/>
    <cellStyle name="GrandTotalNumber 3 4 3 2" xfId="947"/>
    <cellStyle name="GrandTotalNumber 3 4 4" xfId="948"/>
    <cellStyle name="GrandTotalNumber 3 4 4 2" xfId="949"/>
    <cellStyle name="GrandTotalNumber 3 4 5" xfId="950"/>
    <cellStyle name="GrandTotalNumber 3 4 5 2" xfId="951"/>
    <cellStyle name="GrandTotalNumber 3 4 6" xfId="952"/>
    <cellStyle name="GrandTotalNumber 3 4 6 2" xfId="953"/>
    <cellStyle name="GrandTotalNumber 3 4 7" xfId="954"/>
    <cellStyle name="GrandTotalNumber 3 5" xfId="955"/>
    <cellStyle name="GrandTotalNumber 3 5 2" xfId="956"/>
    <cellStyle name="GrandTotalNumber 3 5 2 2" xfId="957"/>
    <cellStyle name="GrandTotalNumber 3 5 3" xfId="958"/>
    <cellStyle name="GrandTotalNumber 3 5 3 2" xfId="959"/>
    <cellStyle name="GrandTotalNumber 3 5 4" xfId="960"/>
    <cellStyle name="GrandTotalNumber 3 5 4 2" xfId="961"/>
    <cellStyle name="GrandTotalNumber 3 5 5" xfId="962"/>
    <cellStyle name="GrandTotalNumber 3 5 5 2" xfId="963"/>
    <cellStyle name="GrandTotalNumber 3 5 6" xfId="964"/>
    <cellStyle name="GrandTotalNumber 3 5 6 2" xfId="965"/>
    <cellStyle name="GrandTotalNumber 3 5 7" xfId="966"/>
    <cellStyle name="GrandTotalNumber 3 6" xfId="967"/>
    <cellStyle name="GrandTotalNumber 3 6 2" xfId="968"/>
    <cellStyle name="GrandTotalNumber 3 7" xfId="969"/>
    <cellStyle name="GrandTotalNumber 3 7 2" xfId="970"/>
    <cellStyle name="GrandTotalNumber 3 8" xfId="971"/>
    <cellStyle name="GrandTotalNumber 3 8 2" xfId="972"/>
    <cellStyle name="GrandTotalNumber 3 9" xfId="973"/>
    <cellStyle name="GrandTotalNumber 3 9 2" xfId="974"/>
    <cellStyle name="GrandTotalNumber 4" xfId="975"/>
    <cellStyle name="GrandTotalNumber 4 10" xfId="976"/>
    <cellStyle name="GrandTotalNumber 4 11" xfId="977"/>
    <cellStyle name="GrandTotalNumber 4 12" xfId="978"/>
    <cellStyle name="GrandTotalNumber 4 13" xfId="979"/>
    <cellStyle name="GrandTotalNumber 4 14" xfId="980"/>
    <cellStyle name="GrandTotalNumber 4 2" xfId="981"/>
    <cellStyle name="GrandTotalNumber 4 2 10" xfId="982"/>
    <cellStyle name="GrandTotalNumber 4 2 2" xfId="983"/>
    <cellStyle name="GrandTotalNumber 4 2 2 2" xfId="984"/>
    <cellStyle name="GrandTotalNumber 4 2 2 2 2" xfId="985"/>
    <cellStyle name="GrandTotalNumber 4 2 2 3" xfId="986"/>
    <cellStyle name="GrandTotalNumber 4 2 2 3 2" xfId="987"/>
    <cellStyle name="GrandTotalNumber 4 2 2 4" xfId="988"/>
    <cellStyle name="GrandTotalNumber 4 2 2 4 2" xfId="989"/>
    <cellStyle name="GrandTotalNumber 4 2 2 5" xfId="990"/>
    <cellStyle name="GrandTotalNumber 4 2 2 5 2" xfId="991"/>
    <cellStyle name="GrandTotalNumber 4 2 2 6" xfId="992"/>
    <cellStyle name="GrandTotalNumber 4 2 2 6 2" xfId="993"/>
    <cellStyle name="GrandTotalNumber 4 2 2 7" xfId="994"/>
    <cellStyle name="GrandTotalNumber 4 2 3" xfId="995"/>
    <cellStyle name="GrandTotalNumber 4 2 3 2" xfId="996"/>
    <cellStyle name="GrandTotalNumber 4 2 3 2 2" xfId="997"/>
    <cellStyle name="GrandTotalNumber 4 2 3 3" xfId="998"/>
    <cellStyle name="GrandTotalNumber 4 2 3 3 2" xfId="999"/>
    <cellStyle name="GrandTotalNumber 4 2 3 4" xfId="1000"/>
    <cellStyle name="GrandTotalNumber 4 2 3 4 2" xfId="1001"/>
    <cellStyle name="GrandTotalNumber 4 2 3 5" xfId="1002"/>
    <cellStyle name="GrandTotalNumber 4 2 3 5 2" xfId="1003"/>
    <cellStyle name="GrandTotalNumber 4 2 3 6" xfId="1004"/>
    <cellStyle name="GrandTotalNumber 4 2 3 6 2" xfId="1005"/>
    <cellStyle name="GrandTotalNumber 4 2 3 7" xfId="1006"/>
    <cellStyle name="GrandTotalNumber 4 2 4" xfId="1007"/>
    <cellStyle name="GrandTotalNumber 4 2 4 2" xfId="1008"/>
    <cellStyle name="GrandTotalNumber 4 2 4 2 2" xfId="1009"/>
    <cellStyle name="GrandTotalNumber 4 2 4 3" xfId="1010"/>
    <cellStyle name="GrandTotalNumber 4 2 4 3 2" xfId="1011"/>
    <cellStyle name="GrandTotalNumber 4 2 4 4" xfId="1012"/>
    <cellStyle name="GrandTotalNumber 4 2 4 4 2" xfId="1013"/>
    <cellStyle name="GrandTotalNumber 4 2 4 5" xfId="1014"/>
    <cellStyle name="GrandTotalNumber 4 2 4 5 2" xfId="1015"/>
    <cellStyle name="GrandTotalNumber 4 2 4 6" xfId="1016"/>
    <cellStyle name="GrandTotalNumber 4 2 4 6 2" xfId="1017"/>
    <cellStyle name="GrandTotalNumber 4 2 4 7" xfId="1018"/>
    <cellStyle name="GrandTotalNumber 4 2 5" xfId="1019"/>
    <cellStyle name="GrandTotalNumber 4 2 5 2" xfId="1020"/>
    <cellStyle name="GrandTotalNumber 4 2 6" xfId="1021"/>
    <cellStyle name="GrandTotalNumber 4 2 6 2" xfId="1022"/>
    <cellStyle name="GrandTotalNumber 4 2 7" xfId="1023"/>
    <cellStyle name="GrandTotalNumber 4 2 7 2" xfId="1024"/>
    <cellStyle name="GrandTotalNumber 4 2 8" xfId="1025"/>
    <cellStyle name="GrandTotalNumber 4 2 8 2" xfId="1026"/>
    <cellStyle name="GrandTotalNumber 4 2 9" xfId="1027"/>
    <cellStyle name="GrandTotalNumber 4 2 9 2" xfId="1028"/>
    <cellStyle name="GrandTotalNumber 4 3" xfId="1029"/>
    <cellStyle name="GrandTotalNumber 4 3 2" xfId="1030"/>
    <cellStyle name="GrandTotalNumber 4 3 2 2" xfId="1031"/>
    <cellStyle name="GrandTotalNumber 4 3 3" xfId="1032"/>
    <cellStyle name="GrandTotalNumber 4 3 3 2" xfId="1033"/>
    <cellStyle name="GrandTotalNumber 4 3 4" xfId="1034"/>
    <cellStyle name="GrandTotalNumber 4 3 4 2" xfId="1035"/>
    <cellStyle name="GrandTotalNumber 4 3 5" xfId="1036"/>
    <cellStyle name="GrandTotalNumber 4 3 5 2" xfId="1037"/>
    <cellStyle name="GrandTotalNumber 4 3 6" xfId="1038"/>
    <cellStyle name="GrandTotalNumber 4 3 6 2" xfId="1039"/>
    <cellStyle name="GrandTotalNumber 4 3 7" xfId="1040"/>
    <cellStyle name="GrandTotalNumber 4 4" xfId="1041"/>
    <cellStyle name="GrandTotalNumber 4 4 2" xfId="1042"/>
    <cellStyle name="GrandTotalNumber 4 4 2 2" xfId="1043"/>
    <cellStyle name="GrandTotalNumber 4 4 3" xfId="1044"/>
    <cellStyle name="GrandTotalNumber 4 4 3 2" xfId="1045"/>
    <cellStyle name="GrandTotalNumber 4 4 4" xfId="1046"/>
    <cellStyle name="GrandTotalNumber 4 4 4 2" xfId="1047"/>
    <cellStyle name="GrandTotalNumber 4 4 5" xfId="1048"/>
    <cellStyle name="GrandTotalNumber 4 4 5 2" xfId="1049"/>
    <cellStyle name="GrandTotalNumber 4 4 6" xfId="1050"/>
    <cellStyle name="GrandTotalNumber 4 4 6 2" xfId="1051"/>
    <cellStyle name="GrandTotalNumber 4 4 7" xfId="1052"/>
    <cellStyle name="GrandTotalNumber 4 5" xfId="1053"/>
    <cellStyle name="GrandTotalNumber 4 5 2" xfId="1054"/>
    <cellStyle name="GrandTotalNumber 4 5 2 2" xfId="1055"/>
    <cellStyle name="GrandTotalNumber 4 5 3" xfId="1056"/>
    <cellStyle name="GrandTotalNumber 4 5 3 2" xfId="1057"/>
    <cellStyle name="GrandTotalNumber 4 5 4" xfId="1058"/>
    <cellStyle name="GrandTotalNumber 4 5 4 2" xfId="1059"/>
    <cellStyle name="GrandTotalNumber 4 5 5" xfId="1060"/>
    <cellStyle name="GrandTotalNumber 4 5 5 2" xfId="1061"/>
    <cellStyle name="GrandTotalNumber 4 5 6" xfId="1062"/>
    <cellStyle name="GrandTotalNumber 4 5 6 2" xfId="1063"/>
    <cellStyle name="GrandTotalNumber 4 5 7" xfId="1064"/>
    <cellStyle name="GrandTotalNumber 4 6" xfId="1065"/>
    <cellStyle name="GrandTotalNumber 4 6 2" xfId="1066"/>
    <cellStyle name="GrandTotalNumber 4 7" xfId="1067"/>
    <cellStyle name="GrandTotalNumber 4 7 2" xfId="1068"/>
    <cellStyle name="GrandTotalNumber 4 8" xfId="1069"/>
    <cellStyle name="GrandTotalNumber 4 8 2" xfId="1070"/>
    <cellStyle name="GrandTotalNumber 4 9" xfId="1071"/>
    <cellStyle name="GrandTotalNumber 4 9 2" xfId="1072"/>
    <cellStyle name="GrandTotalNumber 5" xfId="1073"/>
    <cellStyle name="GrandTotalNumber 5 10" xfId="1074"/>
    <cellStyle name="GrandTotalNumber 5 10 2" xfId="1075"/>
    <cellStyle name="GrandTotalNumber 5 11" xfId="1076"/>
    <cellStyle name="GrandTotalNumber 5 12" xfId="1077"/>
    <cellStyle name="GrandTotalNumber 5 13" xfId="1078"/>
    <cellStyle name="GrandTotalNumber 5 14" xfId="1079"/>
    <cellStyle name="GrandTotalNumber 5 15" xfId="1080"/>
    <cellStyle name="GrandTotalNumber 5 2" xfId="1081"/>
    <cellStyle name="GrandTotalNumber 5 2 10" xfId="1082"/>
    <cellStyle name="GrandTotalNumber 5 2 11" xfId="1083"/>
    <cellStyle name="GrandTotalNumber 5 2 12" xfId="1084"/>
    <cellStyle name="GrandTotalNumber 5 2 13" xfId="1085"/>
    <cellStyle name="GrandTotalNumber 5 2 14" xfId="1086"/>
    <cellStyle name="GrandTotalNumber 5 2 2" xfId="1087"/>
    <cellStyle name="GrandTotalNumber 5 2 2 10" xfId="1088"/>
    <cellStyle name="GrandTotalNumber 5 2 2 2" xfId="1089"/>
    <cellStyle name="GrandTotalNumber 5 2 2 2 2" xfId="1090"/>
    <cellStyle name="GrandTotalNumber 5 2 2 2 2 2" xfId="1091"/>
    <cellStyle name="GrandTotalNumber 5 2 2 2 3" xfId="1092"/>
    <cellStyle name="GrandTotalNumber 5 2 2 2 3 2" xfId="1093"/>
    <cellStyle name="GrandTotalNumber 5 2 2 2 4" xfId="1094"/>
    <cellStyle name="GrandTotalNumber 5 2 2 2 4 2" xfId="1095"/>
    <cellStyle name="GrandTotalNumber 5 2 2 2 5" xfId="1096"/>
    <cellStyle name="GrandTotalNumber 5 2 2 2 5 2" xfId="1097"/>
    <cellStyle name="GrandTotalNumber 5 2 2 2 6" xfId="1098"/>
    <cellStyle name="GrandTotalNumber 5 2 2 2 6 2" xfId="1099"/>
    <cellStyle name="GrandTotalNumber 5 2 2 2 7" xfId="1100"/>
    <cellStyle name="GrandTotalNumber 5 2 2 3" xfId="1101"/>
    <cellStyle name="GrandTotalNumber 5 2 2 3 2" xfId="1102"/>
    <cellStyle name="GrandTotalNumber 5 2 2 3 2 2" xfId="1103"/>
    <cellStyle name="GrandTotalNumber 5 2 2 3 3" xfId="1104"/>
    <cellStyle name="GrandTotalNumber 5 2 2 3 3 2" xfId="1105"/>
    <cellStyle name="GrandTotalNumber 5 2 2 3 4" xfId="1106"/>
    <cellStyle name="GrandTotalNumber 5 2 2 3 4 2" xfId="1107"/>
    <cellStyle name="GrandTotalNumber 5 2 2 3 5" xfId="1108"/>
    <cellStyle name="GrandTotalNumber 5 2 2 3 5 2" xfId="1109"/>
    <cellStyle name="GrandTotalNumber 5 2 2 3 6" xfId="1110"/>
    <cellStyle name="GrandTotalNumber 5 2 2 3 6 2" xfId="1111"/>
    <cellStyle name="GrandTotalNumber 5 2 2 3 7" xfId="1112"/>
    <cellStyle name="GrandTotalNumber 5 2 2 4" xfId="1113"/>
    <cellStyle name="GrandTotalNumber 5 2 2 4 2" xfId="1114"/>
    <cellStyle name="GrandTotalNumber 5 2 2 4 2 2" xfId="1115"/>
    <cellStyle name="GrandTotalNumber 5 2 2 4 3" xfId="1116"/>
    <cellStyle name="GrandTotalNumber 5 2 2 4 3 2" xfId="1117"/>
    <cellStyle name="GrandTotalNumber 5 2 2 4 4" xfId="1118"/>
    <cellStyle name="GrandTotalNumber 5 2 2 4 4 2" xfId="1119"/>
    <cellStyle name="GrandTotalNumber 5 2 2 4 5" xfId="1120"/>
    <cellStyle name="GrandTotalNumber 5 2 2 4 5 2" xfId="1121"/>
    <cellStyle name="GrandTotalNumber 5 2 2 4 6" xfId="1122"/>
    <cellStyle name="GrandTotalNumber 5 2 2 4 6 2" xfId="1123"/>
    <cellStyle name="GrandTotalNumber 5 2 2 4 7" xfId="1124"/>
    <cellStyle name="GrandTotalNumber 5 2 2 5" xfId="1125"/>
    <cellStyle name="GrandTotalNumber 5 2 2 5 2" xfId="1126"/>
    <cellStyle name="GrandTotalNumber 5 2 2 6" xfId="1127"/>
    <cellStyle name="GrandTotalNumber 5 2 2 6 2" xfId="1128"/>
    <cellStyle name="GrandTotalNumber 5 2 2 7" xfId="1129"/>
    <cellStyle name="GrandTotalNumber 5 2 2 7 2" xfId="1130"/>
    <cellStyle name="GrandTotalNumber 5 2 2 8" xfId="1131"/>
    <cellStyle name="GrandTotalNumber 5 2 2 8 2" xfId="1132"/>
    <cellStyle name="GrandTotalNumber 5 2 2 9" xfId="1133"/>
    <cellStyle name="GrandTotalNumber 5 2 2 9 2" xfId="1134"/>
    <cellStyle name="GrandTotalNumber 5 2 3" xfId="1135"/>
    <cellStyle name="GrandTotalNumber 5 2 3 2" xfId="1136"/>
    <cellStyle name="GrandTotalNumber 5 2 3 2 2" xfId="1137"/>
    <cellStyle name="GrandTotalNumber 5 2 3 3" xfId="1138"/>
    <cellStyle name="GrandTotalNumber 5 2 3 3 2" xfId="1139"/>
    <cellStyle name="GrandTotalNumber 5 2 3 4" xfId="1140"/>
    <cellStyle name="GrandTotalNumber 5 2 3 4 2" xfId="1141"/>
    <cellStyle name="GrandTotalNumber 5 2 3 5" xfId="1142"/>
    <cellStyle name="GrandTotalNumber 5 2 3 5 2" xfId="1143"/>
    <cellStyle name="GrandTotalNumber 5 2 3 6" xfId="1144"/>
    <cellStyle name="GrandTotalNumber 5 2 3 6 2" xfId="1145"/>
    <cellStyle name="GrandTotalNumber 5 2 3 7" xfId="1146"/>
    <cellStyle name="GrandTotalNumber 5 2 4" xfId="1147"/>
    <cellStyle name="GrandTotalNumber 5 2 4 2" xfId="1148"/>
    <cellStyle name="GrandTotalNumber 5 2 4 2 2" xfId="1149"/>
    <cellStyle name="GrandTotalNumber 5 2 4 3" xfId="1150"/>
    <cellStyle name="GrandTotalNumber 5 2 4 3 2" xfId="1151"/>
    <cellStyle name="GrandTotalNumber 5 2 4 4" xfId="1152"/>
    <cellStyle name="GrandTotalNumber 5 2 4 4 2" xfId="1153"/>
    <cellStyle name="GrandTotalNumber 5 2 4 5" xfId="1154"/>
    <cellStyle name="GrandTotalNumber 5 2 4 5 2" xfId="1155"/>
    <cellStyle name="GrandTotalNumber 5 2 4 6" xfId="1156"/>
    <cellStyle name="GrandTotalNumber 5 2 4 6 2" xfId="1157"/>
    <cellStyle name="GrandTotalNumber 5 2 4 7" xfId="1158"/>
    <cellStyle name="GrandTotalNumber 5 2 5" xfId="1159"/>
    <cellStyle name="GrandTotalNumber 5 2 5 2" xfId="1160"/>
    <cellStyle name="GrandTotalNumber 5 2 5 2 2" xfId="1161"/>
    <cellStyle name="GrandTotalNumber 5 2 5 3" xfId="1162"/>
    <cellStyle name="GrandTotalNumber 5 2 5 3 2" xfId="1163"/>
    <cellStyle name="GrandTotalNumber 5 2 5 4" xfId="1164"/>
    <cellStyle name="GrandTotalNumber 5 2 5 4 2" xfId="1165"/>
    <cellStyle name="GrandTotalNumber 5 2 5 5" xfId="1166"/>
    <cellStyle name="GrandTotalNumber 5 2 5 5 2" xfId="1167"/>
    <cellStyle name="GrandTotalNumber 5 2 5 6" xfId="1168"/>
    <cellStyle name="GrandTotalNumber 5 2 5 6 2" xfId="1169"/>
    <cellStyle name="GrandTotalNumber 5 2 5 7" xfId="1170"/>
    <cellStyle name="GrandTotalNumber 5 2 6" xfId="1171"/>
    <cellStyle name="GrandTotalNumber 5 2 6 2" xfId="1172"/>
    <cellStyle name="GrandTotalNumber 5 2 7" xfId="1173"/>
    <cellStyle name="GrandTotalNumber 5 2 7 2" xfId="1174"/>
    <cellStyle name="GrandTotalNumber 5 2 8" xfId="1175"/>
    <cellStyle name="GrandTotalNumber 5 2 8 2" xfId="1176"/>
    <cellStyle name="GrandTotalNumber 5 2 9" xfId="1177"/>
    <cellStyle name="GrandTotalNumber 5 2 9 2" xfId="1178"/>
    <cellStyle name="GrandTotalNumber 5 3" xfId="1179"/>
    <cellStyle name="GrandTotalNumber 5 3 10" xfId="1180"/>
    <cellStyle name="GrandTotalNumber 5 3 2" xfId="1181"/>
    <cellStyle name="GrandTotalNumber 5 3 2 2" xfId="1182"/>
    <cellStyle name="GrandTotalNumber 5 3 2 2 2" xfId="1183"/>
    <cellStyle name="GrandTotalNumber 5 3 2 3" xfId="1184"/>
    <cellStyle name="GrandTotalNumber 5 3 2 3 2" xfId="1185"/>
    <cellStyle name="GrandTotalNumber 5 3 2 4" xfId="1186"/>
    <cellStyle name="GrandTotalNumber 5 3 2 4 2" xfId="1187"/>
    <cellStyle name="GrandTotalNumber 5 3 2 5" xfId="1188"/>
    <cellStyle name="GrandTotalNumber 5 3 2 5 2" xfId="1189"/>
    <cellStyle name="GrandTotalNumber 5 3 2 6" xfId="1190"/>
    <cellStyle name="GrandTotalNumber 5 3 2 6 2" xfId="1191"/>
    <cellStyle name="GrandTotalNumber 5 3 2 7" xfId="1192"/>
    <cellStyle name="GrandTotalNumber 5 3 3" xfId="1193"/>
    <cellStyle name="GrandTotalNumber 5 3 3 2" xfId="1194"/>
    <cellStyle name="GrandTotalNumber 5 3 3 2 2" xfId="1195"/>
    <cellStyle name="GrandTotalNumber 5 3 3 3" xfId="1196"/>
    <cellStyle name="GrandTotalNumber 5 3 3 3 2" xfId="1197"/>
    <cellStyle name="GrandTotalNumber 5 3 3 4" xfId="1198"/>
    <cellStyle name="GrandTotalNumber 5 3 3 4 2" xfId="1199"/>
    <cellStyle name="GrandTotalNumber 5 3 3 5" xfId="1200"/>
    <cellStyle name="GrandTotalNumber 5 3 3 5 2" xfId="1201"/>
    <cellStyle name="GrandTotalNumber 5 3 3 6" xfId="1202"/>
    <cellStyle name="GrandTotalNumber 5 3 3 6 2" xfId="1203"/>
    <cellStyle name="GrandTotalNumber 5 3 3 7" xfId="1204"/>
    <cellStyle name="GrandTotalNumber 5 3 4" xfId="1205"/>
    <cellStyle name="GrandTotalNumber 5 3 4 2" xfId="1206"/>
    <cellStyle name="GrandTotalNumber 5 3 4 2 2" xfId="1207"/>
    <cellStyle name="GrandTotalNumber 5 3 4 3" xfId="1208"/>
    <cellStyle name="GrandTotalNumber 5 3 4 3 2" xfId="1209"/>
    <cellStyle name="GrandTotalNumber 5 3 4 4" xfId="1210"/>
    <cellStyle name="GrandTotalNumber 5 3 4 4 2" xfId="1211"/>
    <cellStyle name="GrandTotalNumber 5 3 4 5" xfId="1212"/>
    <cellStyle name="GrandTotalNumber 5 3 4 5 2" xfId="1213"/>
    <cellStyle name="GrandTotalNumber 5 3 4 6" xfId="1214"/>
    <cellStyle name="GrandTotalNumber 5 3 4 6 2" xfId="1215"/>
    <cellStyle name="GrandTotalNumber 5 3 4 7" xfId="1216"/>
    <cellStyle name="GrandTotalNumber 5 3 5" xfId="1217"/>
    <cellStyle name="GrandTotalNumber 5 3 5 2" xfId="1218"/>
    <cellStyle name="GrandTotalNumber 5 3 6" xfId="1219"/>
    <cellStyle name="GrandTotalNumber 5 3 6 2" xfId="1220"/>
    <cellStyle name="GrandTotalNumber 5 3 7" xfId="1221"/>
    <cellStyle name="GrandTotalNumber 5 3 7 2" xfId="1222"/>
    <cellStyle name="GrandTotalNumber 5 3 8" xfId="1223"/>
    <cellStyle name="GrandTotalNumber 5 3 8 2" xfId="1224"/>
    <cellStyle name="GrandTotalNumber 5 3 9" xfId="1225"/>
    <cellStyle name="GrandTotalNumber 5 3 9 2" xfId="1226"/>
    <cellStyle name="GrandTotalNumber 5 4" xfId="1227"/>
    <cellStyle name="GrandTotalNumber 5 4 2" xfId="1228"/>
    <cellStyle name="GrandTotalNumber 5 4 2 2" xfId="1229"/>
    <cellStyle name="GrandTotalNumber 5 4 3" xfId="1230"/>
    <cellStyle name="GrandTotalNumber 5 4 3 2" xfId="1231"/>
    <cellStyle name="GrandTotalNumber 5 4 4" xfId="1232"/>
    <cellStyle name="GrandTotalNumber 5 4 4 2" xfId="1233"/>
    <cellStyle name="GrandTotalNumber 5 4 5" xfId="1234"/>
    <cellStyle name="GrandTotalNumber 5 4 5 2" xfId="1235"/>
    <cellStyle name="GrandTotalNumber 5 4 6" xfId="1236"/>
    <cellStyle name="GrandTotalNumber 5 4 6 2" xfId="1237"/>
    <cellStyle name="GrandTotalNumber 5 4 7" xfId="1238"/>
    <cellStyle name="GrandTotalNumber 5 5" xfId="1239"/>
    <cellStyle name="GrandTotalNumber 5 5 2" xfId="1240"/>
    <cellStyle name="GrandTotalNumber 5 5 2 2" xfId="1241"/>
    <cellStyle name="GrandTotalNumber 5 5 3" xfId="1242"/>
    <cellStyle name="GrandTotalNumber 5 5 3 2" xfId="1243"/>
    <cellStyle name="GrandTotalNumber 5 5 4" xfId="1244"/>
    <cellStyle name="GrandTotalNumber 5 5 4 2" xfId="1245"/>
    <cellStyle name="GrandTotalNumber 5 5 5" xfId="1246"/>
    <cellStyle name="GrandTotalNumber 5 5 5 2" xfId="1247"/>
    <cellStyle name="GrandTotalNumber 5 5 6" xfId="1248"/>
    <cellStyle name="GrandTotalNumber 5 5 6 2" xfId="1249"/>
    <cellStyle name="GrandTotalNumber 5 5 7" xfId="1250"/>
    <cellStyle name="GrandTotalNumber 5 6" xfId="1251"/>
    <cellStyle name="GrandTotalNumber 5 6 2" xfId="1252"/>
    <cellStyle name="GrandTotalNumber 5 6 2 2" xfId="1253"/>
    <cellStyle name="GrandTotalNumber 5 6 3" xfId="1254"/>
    <cellStyle name="GrandTotalNumber 5 6 3 2" xfId="1255"/>
    <cellStyle name="GrandTotalNumber 5 6 4" xfId="1256"/>
    <cellStyle name="GrandTotalNumber 5 6 4 2" xfId="1257"/>
    <cellStyle name="GrandTotalNumber 5 6 5" xfId="1258"/>
    <cellStyle name="GrandTotalNumber 5 6 5 2" xfId="1259"/>
    <cellStyle name="GrandTotalNumber 5 6 6" xfId="1260"/>
    <cellStyle name="GrandTotalNumber 5 6 6 2" xfId="1261"/>
    <cellStyle name="GrandTotalNumber 5 6 7" xfId="1262"/>
    <cellStyle name="GrandTotalNumber 5 7" xfId="1263"/>
    <cellStyle name="GrandTotalNumber 5 7 2" xfId="1264"/>
    <cellStyle name="GrandTotalNumber 5 8" xfId="1265"/>
    <cellStyle name="GrandTotalNumber 5 8 2" xfId="1266"/>
    <cellStyle name="GrandTotalNumber 5 9" xfId="1267"/>
    <cellStyle name="GrandTotalNumber 5 9 2" xfId="1268"/>
    <cellStyle name="GrandTotalNumber 6" xfId="1269"/>
    <cellStyle name="GrandTotalNumber 6 10" xfId="1270"/>
    <cellStyle name="GrandTotalNumber 6 11" xfId="1271"/>
    <cellStyle name="GrandTotalNumber 6 12" xfId="1272"/>
    <cellStyle name="GrandTotalNumber 6 13" xfId="1273"/>
    <cellStyle name="GrandTotalNumber 6 14" xfId="1274"/>
    <cellStyle name="GrandTotalNumber 6 2" xfId="1275"/>
    <cellStyle name="GrandTotalNumber 6 2 10" xfId="1276"/>
    <cellStyle name="GrandTotalNumber 6 2 2" xfId="1277"/>
    <cellStyle name="GrandTotalNumber 6 2 2 2" xfId="1278"/>
    <cellStyle name="GrandTotalNumber 6 2 2 2 2" xfId="1279"/>
    <cellStyle name="GrandTotalNumber 6 2 2 3" xfId="1280"/>
    <cellStyle name="GrandTotalNumber 6 2 2 3 2" xfId="1281"/>
    <cellStyle name="GrandTotalNumber 6 2 2 4" xfId="1282"/>
    <cellStyle name="GrandTotalNumber 6 2 2 4 2" xfId="1283"/>
    <cellStyle name="GrandTotalNumber 6 2 2 5" xfId="1284"/>
    <cellStyle name="GrandTotalNumber 6 2 2 5 2" xfId="1285"/>
    <cellStyle name="GrandTotalNumber 6 2 2 6" xfId="1286"/>
    <cellStyle name="GrandTotalNumber 6 2 2 6 2" xfId="1287"/>
    <cellStyle name="GrandTotalNumber 6 2 2 7" xfId="1288"/>
    <cellStyle name="GrandTotalNumber 6 2 3" xfId="1289"/>
    <cellStyle name="GrandTotalNumber 6 2 3 2" xfId="1290"/>
    <cellStyle name="GrandTotalNumber 6 2 3 2 2" xfId="1291"/>
    <cellStyle name="GrandTotalNumber 6 2 3 3" xfId="1292"/>
    <cellStyle name="GrandTotalNumber 6 2 3 3 2" xfId="1293"/>
    <cellStyle name="GrandTotalNumber 6 2 3 4" xfId="1294"/>
    <cellStyle name="GrandTotalNumber 6 2 3 4 2" xfId="1295"/>
    <cellStyle name="GrandTotalNumber 6 2 3 5" xfId="1296"/>
    <cellStyle name="GrandTotalNumber 6 2 3 5 2" xfId="1297"/>
    <cellStyle name="GrandTotalNumber 6 2 3 6" xfId="1298"/>
    <cellStyle name="GrandTotalNumber 6 2 3 6 2" xfId="1299"/>
    <cellStyle name="GrandTotalNumber 6 2 3 7" xfId="1300"/>
    <cellStyle name="GrandTotalNumber 6 2 4" xfId="1301"/>
    <cellStyle name="GrandTotalNumber 6 2 4 2" xfId="1302"/>
    <cellStyle name="GrandTotalNumber 6 2 4 2 2" xfId="1303"/>
    <cellStyle name="GrandTotalNumber 6 2 4 3" xfId="1304"/>
    <cellStyle name="GrandTotalNumber 6 2 4 3 2" xfId="1305"/>
    <cellStyle name="GrandTotalNumber 6 2 4 4" xfId="1306"/>
    <cellStyle name="GrandTotalNumber 6 2 4 4 2" xfId="1307"/>
    <cellStyle name="GrandTotalNumber 6 2 4 5" xfId="1308"/>
    <cellStyle name="GrandTotalNumber 6 2 4 5 2" xfId="1309"/>
    <cellStyle name="GrandTotalNumber 6 2 4 6" xfId="1310"/>
    <cellStyle name="GrandTotalNumber 6 2 4 6 2" xfId="1311"/>
    <cellStyle name="GrandTotalNumber 6 2 4 7" xfId="1312"/>
    <cellStyle name="GrandTotalNumber 6 2 5" xfId="1313"/>
    <cellStyle name="GrandTotalNumber 6 2 5 2" xfId="1314"/>
    <cellStyle name="GrandTotalNumber 6 2 6" xfId="1315"/>
    <cellStyle name="GrandTotalNumber 6 2 6 2" xfId="1316"/>
    <cellStyle name="GrandTotalNumber 6 2 7" xfId="1317"/>
    <cellStyle name="GrandTotalNumber 6 2 7 2" xfId="1318"/>
    <cellStyle name="GrandTotalNumber 6 2 8" xfId="1319"/>
    <cellStyle name="GrandTotalNumber 6 2 8 2" xfId="1320"/>
    <cellStyle name="GrandTotalNumber 6 2 9" xfId="1321"/>
    <cellStyle name="GrandTotalNumber 6 2 9 2" xfId="1322"/>
    <cellStyle name="GrandTotalNumber 6 3" xfId="1323"/>
    <cellStyle name="GrandTotalNumber 6 3 2" xfId="1324"/>
    <cellStyle name="GrandTotalNumber 6 3 2 2" xfId="1325"/>
    <cellStyle name="GrandTotalNumber 6 3 3" xfId="1326"/>
    <cellStyle name="GrandTotalNumber 6 3 3 2" xfId="1327"/>
    <cellStyle name="GrandTotalNumber 6 3 4" xfId="1328"/>
    <cellStyle name="GrandTotalNumber 6 3 4 2" xfId="1329"/>
    <cellStyle name="GrandTotalNumber 6 3 5" xfId="1330"/>
    <cellStyle name="GrandTotalNumber 6 3 5 2" xfId="1331"/>
    <cellStyle name="GrandTotalNumber 6 3 6" xfId="1332"/>
    <cellStyle name="GrandTotalNumber 6 3 6 2" xfId="1333"/>
    <cellStyle name="GrandTotalNumber 6 3 7" xfId="1334"/>
    <cellStyle name="GrandTotalNumber 6 4" xfId="1335"/>
    <cellStyle name="GrandTotalNumber 6 4 2" xfId="1336"/>
    <cellStyle name="GrandTotalNumber 6 4 2 2" xfId="1337"/>
    <cellStyle name="GrandTotalNumber 6 4 3" xfId="1338"/>
    <cellStyle name="GrandTotalNumber 6 4 3 2" xfId="1339"/>
    <cellStyle name="GrandTotalNumber 6 4 4" xfId="1340"/>
    <cellStyle name="GrandTotalNumber 6 4 4 2" xfId="1341"/>
    <cellStyle name="GrandTotalNumber 6 4 5" xfId="1342"/>
    <cellStyle name="GrandTotalNumber 6 4 5 2" xfId="1343"/>
    <cellStyle name="GrandTotalNumber 6 4 6" xfId="1344"/>
    <cellStyle name="GrandTotalNumber 6 4 6 2" xfId="1345"/>
    <cellStyle name="GrandTotalNumber 6 4 7" xfId="1346"/>
    <cellStyle name="GrandTotalNumber 6 5" xfId="1347"/>
    <cellStyle name="GrandTotalNumber 6 5 2" xfId="1348"/>
    <cellStyle name="GrandTotalNumber 6 5 2 2" xfId="1349"/>
    <cellStyle name="GrandTotalNumber 6 5 3" xfId="1350"/>
    <cellStyle name="GrandTotalNumber 6 5 3 2" xfId="1351"/>
    <cellStyle name="GrandTotalNumber 6 5 4" xfId="1352"/>
    <cellStyle name="GrandTotalNumber 6 5 4 2" xfId="1353"/>
    <cellStyle name="GrandTotalNumber 6 5 5" xfId="1354"/>
    <cellStyle name="GrandTotalNumber 6 5 5 2" xfId="1355"/>
    <cellStyle name="GrandTotalNumber 6 5 6" xfId="1356"/>
    <cellStyle name="GrandTotalNumber 6 5 6 2" xfId="1357"/>
    <cellStyle name="GrandTotalNumber 6 5 7" xfId="1358"/>
    <cellStyle name="GrandTotalNumber 6 6" xfId="1359"/>
    <cellStyle name="GrandTotalNumber 6 6 2" xfId="1360"/>
    <cellStyle name="GrandTotalNumber 6 7" xfId="1361"/>
    <cellStyle name="GrandTotalNumber 6 7 2" xfId="1362"/>
    <cellStyle name="GrandTotalNumber 6 8" xfId="1363"/>
    <cellStyle name="GrandTotalNumber 6 8 2" xfId="1364"/>
    <cellStyle name="GrandTotalNumber 6 9" xfId="1365"/>
    <cellStyle name="GrandTotalNumber 6 9 2" xfId="1366"/>
    <cellStyle name="GrandTotalNumber 7" xfId="1367"/>
    <cellStyle name="GrandTotalNumber 7 10" xfId="1368"/>
    <cellStyle name="GrandTotalNumber 7 2" xfId="1369"/>
    <cellStyle name="GrandTotalNumber 7 2 2" xfId="1370"/>
    <cellStyle name="GrandTotalNumber 7 2 2 2" xfId="1371"/>
    <cellStyle name="GrandTotalNumber 7 2 3" xfId="1372"/>
    <cellStyle name="GrandTotalNumber 7 2 3 2" xfId="1373"/>
    <cellStyle name="GrandTotalNumber 7 2 4" xfId="1374"/>
    <cellStyle name="GrandTotalNumber 7 2 4 2" xfId="1375"/>
    <cellStyle name="GrandTotalNumber 7 2 5" xfId="1376"/>
    <cellStyle name="GrandTotalNumber 7 2 5 2" xfId="1377"/>
    <cellStyle name="GrandTotalNumber 7 2 6" xfId="1378"/>
    <cellStyle name="GrandTotalNumber 7 2 6 2" xfId="1379"/>
    <cellStyle name="GrandTotalNumber 7 2 7" xfId="1380"/>
    <cellStyle name="GrandTotalNumber 7 3" xfId="1381"/>
    <cellStyle name="GrandTotalNumber 7 3 2" xfId="1382"/>
    <cellStyle name="GrandTotalNumber 7 3 2 2" xfId="1383"/>
    <cellStyle name="GrandTotalNumber 7 3 3" xfId="1384"/>
    <cellStyle name="GrandTotalNumber 7 3 3 2" xfId="1385"/>
    <cellStyle name="GrandTotalNumber 7 3 4" xfId="1386"/>
    <cellStyle name="GrandTotalNumber 7 3 4 2" xfId="1387"/>
    <cellStyle name="GrandTotalNumber 7 3 5" xfId="1388"/>
    <cellStyle name="GrandTotalNumber 7 3 5 2" xfId="1389"/>
    <cellStyle name="GrandTotalNumber 7 3 6" xfId="1390"/>
    <cellStyle name="GrandTotalNumber 7 3 6 2" xfId="1391"/>
    <cellStyle name="GrandTotalNumber 7 3 7" xfId="1392"/>
    <cellStyle name="GrandTotalNumber 7 4" xfId="1393"/>
    <cellStyle name="GrandTotalNumber 7 4 2" xfId="1394"/>
    <cellStyle name="GrandTotalNumber 7 4 2 2" xfId="1395"/>
    <cellStyle name="GrandTotalNumber 7 4 3" xfId="1396"/>
    <cellStyle name="GrandTotalNumber 7 4 3 2" xfId="1397"/>
    <cellStyle name="GrandTotalNumber 7 4 4" xfId="1398"/>
    <cellStyle name="GrandTotalNumber 7 4 4 2" xfId="1399"/>
    <cellStyle name="GrandTotalNumber 7 4 5" xfId="1400"/>
    <cellStyle name="GrandTotalNumber 7 4 5 2" xfId="1401"/>
    <cellStyle name="GrandTotalNumber 7 4 6" xfId="1402"/>
    <cellStyle name="GrandTotalNumber 7 4 6 2" xfId="1403"/>
    <cellStyle name="GrandTotalNumber 7 4 7" xfId="1404"/>
    <cellStyle name="GrandTotalNumber 7 5" xfId="1405"/>
    <cellStyle name="GrandTotalNumber 7 5 2" xfId="1406"/>
    <cellStyle name="GrandTotalNumber 7 6" xfId="1407"/>
    <cellStyle name="GrandTotalNumber 7 6 2" xfId="1408"/>
    <cellStyle name="GrandTotalNumber 7 7" xfId="1409"/>
    <cellStyle name="GrandTotalNumber 7 7 2" xfId="1410"/>
    <cellStyle name="GrandTotalNumber 7 8" xfId="1411"/>
    <cellStyle name="GrandTotalNumber 7 8 2" xfId="1412"/>
    <cellStyle name="GrandTotalNumber 7 9" xfId="1413"/>
    <cellStyle name="GrandTotalNumber 7 9 2" xfId="1414"/>
    <cellStyle name="GrandTotalNumber 8" xfId="1415"/>
    <cellStyle name="GrandTotalNumber 8 2" xfId="1416"/>
    <cellStyle name="GrandTotalNumber 8 2 2" xfId="1417"/>
    <cellStyle name="GrandTotalNumber 8 3" xfId="1418"/>
    <cellStyle name="GrandTotalNumber 8 3 2" xfId="1419"/>
    <cellStyle name="GrandTotalNumber 8 4" xfId="1420"/>
    <cellStyle name="GrandTotalNumber 8 4 2" xfId="1421"/>
    <cellStyle name="GrandTotalNumber 8 5" xfId="1422"/>
    <cellStyle name="GrandTotalNumber 8 5 2" xfId="1423"/>
    <cellStyle name="GrandTotalNumber 8 6" xfId="1424"/>
    <cellStyle name="GrandTotalNumber 8 6 2" xfId="1425"/>
    <cellStyle name="GrandTotalNumber 8 7" xfId="1426"/>
    <cellStyle name="GrandTotalNumber 9" xfId="1427"/>
    <cellStyle name="GrandTotalNumber 9 2" xfId="1428"/>
    <cellStyle name="GrandTotalNumber 9 2 2" xfId="1429"/>
    <cellStyle name="GrandTotalNumber 9 3" xfId="1430"/>
    <cellStyle name="GrandTotalNumber 9 3 2" xfId="1431"/>
    <cellStyle name="GrandTotalNumber 9 4" xfId="1432"/>
    <cellStyle name="GrandTotalNumber 9 4 2" xfId="1433"/>
    <cellStyle name="GrandTotalNumber 9 5" xfId="1434"/>
    <cellStyle name="GrandTotalNumber 9 5 2" xfId="1435"/>
    <cellStyle name="GrandTotalNumber 9 6" xfId="1436"/>
    <cellStyle name="GrandTotalNumber 9 6 2" xfId="1437"/>
    <cellStyle name="GrandTotalNumber 9 7" xfId="1438"/>
    <cellStyle name="GrandTotalRate" xfId="1439"/>
    <cellStyle name="GrandTotalRate 10" xfId="1440"/>
    <cellStyle name="GrandTotalRate 10 2" xfId="1441"/>
    <cellStyle name="GrandTotalRate 11" xfId="1442"/>
    <cellStyle name="GrandTotalRate 11 2" xfId="1443"/>
    <cellStyle name="GrandTotalRate 12" xfId="1444"/>
    <cellStyle name="GrandTotalRate 13" xfId="1445"/>
    <cellStyle name="GrandTotalRate 14" xfId="1446"/>
    <cellStyle name="GrandTotalRate 2" xfId="1447"/>
    <cellStyle name="GrandTotalRate 2 10" xfId="1448"/>
    <cellStyle name="GrandTotalRate 2 11" xfId="1449"/>
    <cellStyle name="GrandTotalRate 2 12" xfId="1450"/>
    <cellStyle name="GrandTotalRate 2 13" xfId="1451"/>
    <cellStyle name="GrandTotalRate 2 14" xfId="1452"/>
    <cellStyle name="GrandTotalRate 2 2" xfId="1453"/>
    <cellStyle name="GrandTotalRate 2 2 10" xfId="1454"/>
    <cellStyle name="GrandTotalRate 2 2 2" xfId="1455"/>
    <cellStyle name="GrandTotalRate 2 2 2 2" xfId="1456"/>
    <cellStyle name="GrandTotalRate 2 2 2 2 2" xfId="1457"/>
    <cellStyle name="GrandTotalRate 2 2 2 3" xfId="1458"/>
    <cellStyle name="GrandTotalRate 2 2 2 3 2" xfId="1459"/>
    <cellStyle name="GrandTotalRate 2 2 2 4" xfId="1460"/>
    <cellStyle name="GrandTotalRate 2 2 2 4 2" xfId="1461"/>
    <cellStyle name="GrandTotalRate 2 2 2 5" xfId="1462"/>
    <cellStyle name="GrandTotalRate 2 2 2 5 2" xfId="1463"/>
    <cellStyle name="GrandTotalRate 2 2 2 6" xfId="1464"/>
    <cellStyle name="GrandTotalRate 2 2 2 6 2" xfId="1465"/>
    <cellStyle name="GrandTotalRate 2 2 2 7" xfId="1466"/>
    <cellStyle name="GrandTotalRate 2 2 3" xfId="1467"/>
    <cellStyle name="GrandTotalRate 2 2 3 2" xfId="1468"/>
    <cellStyle name="GrandTotalRate 2 2 3 2 2" xfId="1469"/>
    <cellStyle name="GrandTotalRate 2 2 3 3" xfId="1470"/>
    <cellStyle name="GrandTotalRate 2 2 3 3 2" xfId="1471"/>
    <cellStyle name="GrandTotalRate 2 2 3 4" xfId="1472"/>
    <cellStyle name="GrandTotalRate 2 2 3 4 2" xfId="1473"/>
    <cellStyle name="GrandTotalRate 2 2 3 5" xfId="1474"/>
    <cellStyle name="GrandTotalRate 2 2 3 5 2" xfId="1475"/>
    <cellStyle name="GrandTotalRate 2 2 3 6" xfId="1476"/>
    <cellStyle name="GrandTotalRate 2 2 3 6 2" xfId="1477"/>
    <cellStyle name="GrandTotalRate 2 2 3 7" xfId="1478"/>
    <cellStyle name="GrandTotalRate 2 2 4" xfId="1479"/>
    <cellStyle name="GrandTotalRate 2 2 4 2" xfId="1480"/>
    <cellStyle name="GrandTotalRate 2 2 4 2 2" xfId="1481"/>
    <cellStyle name="GrandTotalRate 2 2 4 3" xfId="1482"/>
    <cellStyle name="GrandTotalRate 2 2 4 3 2" xfId="1483"/>
    <cellStyle name="GrandTotalRate 2 2 4 4" xfId="1484"/>
    <cellStyle name="GrandTotalRate 2 2 4 4 2" xfId="1485"/>
    <cellStyle name="GrandTotalRate 2 2 4 5" xfId="1486"/>
    <cellStyle name="GrandTotalRate 2 2 4 5 2" xfId="1487"/>
    <cellStyle name="GrandTotalRate 2 2 4 6" xfId="1488"/>
    <cellStyle name="GrandTotalRate 2 2 4 6 2" xfId="1489"/>
    <cellStyle name="GrandTotalRate 2 2 4 7" xfId="1490"/>
    <cellStyle name="GrandTotalRate 2 2 5" xfId="1491"/>
    <cellStyle name="GrandTotalRate 2 2 5 2" xfId="1492"/>
    <cellStyle name="GrandTotalRate 2 2 6" xfId="1493"/>
    <cellStyle name="GrandTotalRate 2 2 6 2" xfId="1494"/>
    <cellStyle name="GrandTotalRate 2 2 7" xfId="1495"/>
    <cellStyle name="GrandTotalRate 2 2 7 2" xfId="1496"/>
    <cellStyle name="GrandTotalRate 2 2 8" xfId="1497"/>
    <cellStyle name="GrandTotalRate 2 2 8 2" xfId="1498"/>
    <cellStyle name="GrandTotalRate 2 2 9" xfId="1499"/>
    <cellStyle name="GrandTotalRate 2 2 9 2" xfId="1500"/>
    <cellStyle name="GrandTotalRate 2 3" xfId="1501"/>
    <cellStyle name="GrandTotalRate 2 3 2" xfId="1502"/>
    <cellStyle name="GrandTotalRate 2 3 2 2" xfId="1503"/>
    <cellStyle name="GrandTotalRate 2 3 3" xfId="1504"/>
    <cellStyle name="GrandTotalRate 2 3 3 2" xfId="1505"/>
    <cellStyle name="GrandTotalRate 2 3 4" xfId="1506"/>
    <cellStyle name="GrandTotalRate 2 3 4 2" xfId="1507"/>
    <cellStyle name="GrandTotalRate 2 3 5" xfId="1508"/>
    <cellStyle name="GrandTotalRate 2 3 5 2" xfId="1509"/>
    <cellStyle name="GrandTotalRate 2 3 6" xfId="1510"/>
    <cellStyle name="GrandTotalRate 2 3 6 2" xfId="1511"/>
    <cellStyle name="GrandTotalRate 2 3 7" xfId="1512"/>
    <cellStyle name="GrandTotalRate 2 4" xfId="1513"/>
    <cellStyle name="GrandTotalRate 2 4 2" xfId="1514"/>
    <cellStyle name="GrandTotalRate 2 4 2 2" xfId="1515"/>
    <cellStyle name="GrandTotalRate 2 4 3" xfId="1516"/>
    <cellStyle name="GrandTotalRate 2 4 3 2" xfId="1517"/>
    <cellStyle name="GrandTotalRate 2 4 4" xfId="1518"/>
    <cellStyle name="GrandTotalRate 2 4 4 2" xfId="1519"/>
    <cellStyle name="GrandTotalRate 2 4 5" xfId="1520"/>
    <cellStyle name="GrandTotalRate 2 4 5 2" xfId="1521"/>
    <cellStyle name="GrandTotalRate 2 4 6" xfId="1522"/>
    <cellStyle name="GrandTotalRate 2 4 6 2" xfId="1523"/>
    <cellStyle name="GrandTotalRate 2 4 7" xfId="1524"/>
    <cellStyle name="GrandTotalRate 2 5" xfId="1525"/>
    <cellStyle name="GrandTotalRate 2 5 2" xfId="1526"/>
    <cellStyle name="GrandTotalRate 2 5 2 2" xfId="1527"/>
    <cellStyle name="GrandTotalRate 2 5 3" xfId="1528"/>
    <cellStyle name="GrandTotalRate 2 5 3 2" xfId="1529"/>
    <cellStyle name="GrandTotalRate 2 5 4" xfId="1530"/>
    <cellStyle name="GrandTotalRate 2 5 4 2" xfId="1531"/>
    <cellStyle name="GrandTotalRate 2 5 5" xfId="1532"/>
    <cellStyle name="GrandTotalRate 2 5 5 2" xfId="1533"/>
    <cellStyle name="GrandTotalRate 2 5 6" xfId="1534"/>
    <cellStyle name="GrandTotalRate 2 5 6 2" xfId="1535"/>
    <cellStyle name="GrandTotalRate 2 5 7" xfId="1536"/>
    <cellStyle name="GrandTotalRate 2 6" xfId="1537"/>
    <cellStyle name="GrandTotalRate 2 6 2" xfId="1538"/>
    <cellStyle name="GrandTotalRate 2 7" xfId="1539"/>
    <cellStyle name="GrandTotalRate 2 7 2" xfId="1540"/>
    <cellStyle name="GrandTotalRate 2 8" xfId="1541"/>
    <cellStyle name="GrandTotalRate 2 8 2" xfId="1542"/>
    <cellStyle name="GrandTotalRate 2 9" xfId="1543"/>
    <cellStyle name="GrandTotalRate 2 9 2" xfId="1544"/>
    <cellStyle name="GrandTotalRate 3" xfId="1545"/>
    <cellStyle name="GrandTotalRate 3 10" xfId="1546"/>
    <cellStyle name="GrandTotalRate 3 2" xfId="1547"/>
    <cellStyle name="GrandTotalRate 3 2 2" xfId="1548"/>
    <cellStyle name="GrandTotalRate 3 2 2 2" xfId="1549"/>
    <cellStyle name="GrandTotalRate 3 2 3" xfId="1550"/>
    <cellStyle name="GrandTotalRate 3 2 3 2" xfId="1551"/>
    <cellStyle name="GrandTotalRate 3 2 4" xfId="1552"/>
    <cellStyle name="GrandTotalRate 3 2 4 2" xfId="1553"/>
    <cellStyle name="GrandTotalRate 3 2 5" xfId="1554"/>
    <cellStyle name="GrandTotalRate 3 2 5 2" xfId="1555"/>
    <cellStyle name="GrandTotalRate 3 2 6" xfId="1556"/>
    <cellStyle name="GrandTotalRate 3 2 6 2" xfId="1557"/>
    <cellStyle name="GrandTotalRate 3 2 7" xfId="1558"/>
    <cellStyle name="GrandTotalRate 3 3" xfId="1559"/>
    <cellStyle name="GrandTotalRate 3 3 2" xfId="1560"/>
    <cellStyle name="GrandTotalRate 3 3 2 2" xfId="1561"/>
    <cellStyle name="GrandTotalRate 3 3 3" xfId="1562"/>
    <cellStyle name="GrandTotalRate 3 3 3 2" xfId="1563"/>
    <cellStyle name="GrandTotalRate 3 3 4" xfId="1564"/>
    <cellStyle name="GrandTotalRate 3 3 4 2" xfId="1565"/>
    <cellStyle name="GrandTotalRate 3 3 5" xfId="1566"/>
    <cellStyle name="GrandTotalRate 3 3 5 2" xfId="1567"/>
    <cellStyle name="GrandTotalRate 3 3 6" xfId="1568"/>
    <cellStyle name="GrandTotalRate 3 3 6 2" xfId="1569"/>
    <cellStyle name="GrandTotalRate 3 3 7" xfId="1570"/>
    <cellStyle name="GrandTotalRate 3 4" xfId="1571"/>
    <cellStyle name="GrandTotalRate 3 4 2" xfId="1572"/>
    <cellStyle name="GrandTotalRate 3 4 2 2" xfId="1573"/>
    <cellStyle name="GrandTotalRate 3 4 3" xfId="1574"/>
    <cellStyle name="GrandTotalRate 3 4 3 2" xfId="1575"/>
    <cellStyle name="GrandTotalRate 3 4 4" xfId="1576"/>
    <cellStyle name="GrandTotalRate 3 4 4 2" xfId="1577"/>
    <cellStyle name="GrandTotalRate 3 4 5" xfId="1578"/>
    <cellStyle name="GrandTotalRate 3 4 5 2" xfId="1579"/>
    <cellStyle name="GrandTotalRate 3 4 6" xfId="1580"/>
    <cellStyle name="GrandTotalRate 3 4 6 2" xfId="1581"/>
    <cellStyle name="GrandTotalRate 3 4 7" xfId="1582"/>
    <cellStyle name="GrandTotalRate 3 5" xfId="1583"/>
    <cellStyle name="GrandTotalRate 3 5 2" xfId="1584"/>
    <cellStyle name="GrandTotalRate 3 6" xfId="1585"/>
    <cellStyle name="GrandTotalRate 3 6 2" xfId="1586"/>
    <cellStyle name="GrandTotalRate 3 7" xfId="1587"/>
    <cellStyle name="GrandTotalRate 3 7 2" xfId="1588"/>
    <cellStyle name="GrandTotalRate 3 8" xfId="1589"/>
    <cellStyle name="GrandTotalRate 3 8 2" xfId="1590"/>
    <cellStyle name="GrandTotalRate 3 9" xfId="1591"/>
    <cellStyle name="GrandTotalRate 3 9 2" xfId="1592"/>
    <cellStyle name="GrandTotalRate 4" xfId="1593"/>
    <cellStyle name="GrandTotalRate 4 2" xfId="1594"/>
    <cellStyle name="GrandTotalRate 4 2 2" xfId="1595"/>
    <cellStyle name="GrandTotalRate 4 3" xfId="1596"/>
    <cellStyle name="GrandTotalRate 4 3 2" xfId="1597"/>
    <cellStyle name="GrandTotalRate 4 4" xfId="1598"/>
    <cellStyle name="GrandTotalRate 4 4 2" xfId="1599"/>
    <cellStyle name="GrandTotalRate 4 5" xfId="1600"/>
    <cellStyle name="GrandTotalRate 4 5 2" xfId="1601"/>
    <cellStyle name="GrandTotalRate 4 6" xfId="1602"/>
    <cellStyle name="GrandTotalRate 4 6 2" xfId="1603"/>
    <cellStyle name="GrandTotalRate 4 7" xfId="1604"/>
    <cellStyle name="GrandTotalRate 5" xfId="1605"/>
    <cellStyle name="GrandTotalRate 5 2" xfId="1606"/>
    <cellStyle name="GrandTotalRate 5 2 2" xfId="1607"/>
    <cellStyle name="GrandTotalRate 5 3" xfId="1608"/>
    <cellStyle name="GrandTotalRate 5 3 2" xfId="1609"/>
    <cellStyle name="GrandTotalRate 5 4" xfId="1610"/>
    <cellStyle name="GrandTotalRate 5 4 2" xfId="1611"/>
    <cellStyle name="GrandTotalRate 5 5" xfId="1612"/>
    <cellStyle name="GrandTotalRate 5 5 2" xfId="1613"/>
    <cellStyle name="GrandTotalRate 5 6" xfId="1614"/>
    <cellStyle name="GrandTotalRate 5 6 2" xfId="1615"/>
    <cellStyle name="GrandTotalRate 5 7" xfId="1616"/>
    <cellStyle name="GrandTotalRate 6" xfId="1617"/>
    <cellStyle name="GrandTotalRate 6 2" xfId="1618"/>
    <cellStyle name="GrandTotalRate 6 2 2" xfId="1619"/>
    <cellStyle name="GrandTotalRate 6 3" xfId="1620"/>
    <cellStyle name="GrandTotalRate 6 3 2" xfId="1621"/>
    <cellStyle name="GrandTotalRate 6 4" xfId="1622"/>
    <cellStyle name="GrandTotalRate 6 4 2" xfId="1623"/>
    <cellStyle name="GrandTotalRate 6 5" xfId="1624"/>
    <cellStyle name="GrandTotalRate 6 5 2" xfId="1625"/>
    <cellStyle name="GrandTotalRate 6 6" xfId="1626"/>
    <cellStyle name="GrandTotalRate 6 6 2" xfId="1627"/>
    <cellStyle name="GrandTotalRate 6 7" xfId="1628"/>
    <cellStyle name="GrandTotalRate 7" xfId="1629"/>
    <cellStyle name="GrandTotalRate 7 2" xfId="1630"/>
    <cellStyle name="GrandTotalRate 8" xfId="1631"/>
    <cellStyle name="GrandTotalRate 8 2" xfId="1632"/>
    <cellStyle name="GrandTotalRate 9" xfId="1633"/>
    <cellStyle name="GrandTotalRate 9 2" xfId="1634"/>
    <cellStyle name="Grey" xfId="1635"/>
    <cellStyle name="Header" xfId="1636"/>
    <cellStyle name="Header 2" xfId="1637"/>
    <cellStyle name="Header 3" xfId="1638"/>
    <cellStyle name="Header 4" xfId="1639"/>
    <cellStyle name="Header 5" xfId="1640"/>
    <cellStyle name="Header1" xfId="1641"/>
    <cellStyle name="Header2" xfId="1642"/>
    <cellStyle name="Heading 1 2" xfId="568"/>
    <cellStyle name="Heading 1 2 2" xfId="569"/>
    <cellStyle name="Heading 1 2 3" xfId="570"/>
    <cellStyle name="Heading 1 3" xfId="1643"/>
    <cellStyle name="Heading 2 2" xfId="571"/>
    <cellStyle name="Heading 2 2 2" xfId="572"/>
    <cellStyle name="Heading 2 2 3" xfId="573"/>
    <cellStyle name="Heading 2 3" xfId="1644"/>
    <cellStyle name="Heading 3 2" xfId="574"/>
    <cellStyle name="Heading 3 2 2" xfId="575"/>
    <cellStyle name="Heading 3 2 3" xfId="576"/>
    <cellStyle name="Heading 3 3" xfId="1645"/>
    <cellStyle name="Heading 4 2" xfId="577"/>
    <cellStyle name="Heading 4 2 2" xfId="578"/>
    <cellStyle name="Heading 4 2 3" xfId="579"/>
    <cellStyle name="Heading 4 3" xfId="1646"/>
    <cellStyle name="Input [yellow]" xfId="1647"/>
    <cellStyle name="Input 2" xfId="580"/>
    <cellStyle name="Input 2 2" xfId="581"/>
    <cellStyle name="Input 2 3" xfId="582"/>
    <cellStyle name="Input 3" xfId="1648"/>
    <cellStyle name="Linked Cell 2" xfId="583"/>
    <cellStyle name="Linked Cell 2 2" xfId="584"/>
    <cellStyle name="Linked Cell 2 3" xfId="585"/>
    <cellStyle name="Linked Cell 3" xfId="1649"/>
    <cellStyle name="Neutral 2" xfId="47"/>
    <cellStyle name="Neutral 2 2" xfId="586"/>
    <cellStyle name="Neutral 2 3" xfId="587"/>
    <cellStyle name="Neutral 3" xfId="1650"/>
    <cellStyle name="Normal" xfId="0" builtinId="0"/>
    <cellStyle name="Normal - Style1" xfId="1651"/>
    <cellStyle name="Normal 10" xfId="1652"/>
    <cellStyle name="Normal 11" xfId="1653"/>
    <cellStyle name="Normal 12" xfId="1654"/>
    <cellStyle name="Normal 13" xfId="1655"/>
    <cellStyle name="Normal 14" xfId="1656"/>
    <cellStyle name="Normal 15" xfId="1657"/>
    <cellStyle name="Normal 16" xfId="1658"/>
    <cellStyle name="Normal 169" xfId="1659"/>
    <cellStyle name="Normal 17" xfId="1660"/>
    <cellStyle name="Normal 18" xfId="1661"/>
    <cellStyle name="Normal 19" xfId="1662"/>
    <cellStyle name="Normal 2" xfId="1"/>
    <cellStyle name="Normal 2 2" xfId="98"/>
    <cellStyle name="Normal 2 2 2" xfId="588"/>
    <cellStyle name="Normal 2 3" xfId="102"/>
    <cellStyle name="Normal 2 3 2" xfId="1663"/>
    <cellStyle name="Normal 2 4" xfId="1664"/>
    <cellStyle name="Normal 2 5" xfId="1665"/>
    <cellStyle name="Normal 20" xfId="1666"/>
    <cellStyle name="Normal 21" xfId="1667"/>
    <cellStyle name="Normal 22" xfId="1668"/>
    <cellStyle name="Normal 23" xfId="1669"/>
    <cellStyle name="Normal 24" xfId="1670"/>
    <cellStyle name="Normal 25" xfId="1671"/>
    <cellStyle name="Normal 26" xfId="1672"/>
    <cellStyle name="Normal 27" xfId="1673"/>
    <cellStyle name="Normal 28" xfId="1674"/>
    <cellStyle name="Normal 29" xfId="1675"/>
    <cellStyle name="Normal 3" xfId="8"/>
    <cellStyle name="Normal 3 2" xfId="646"/>
    <cellStyle name="Normal 3 3" xfId="1676"/>
    <cellStyle name="Normal 3 4" xfId="1677"/>
    <cellStyle name="Normal 3 5" xfId="1678"/>
    <cellStyle name="Normal 30" xfId="1679"/>
    <cellStyle name="Normal 31" xfId="1680"/>
    <cellStyle name="Normal 32" xfId="1681"/>
    <cellStyle name="Normal 33" xfId="1682"/>
    <cellStyle name="Normal 34" xfId="1683"/>
    <cellStyle name="Normal 35" xfId="1684"/>
    <cellStyle name="Normal 36" xfId="1685"/>
    <cellStyle name="Normal 4" xfId="9"/>
    <cellStyle name="Normal 4 2" xfId="589"/>
    <cellStyle name="Normal 4 3" xfId="590"/>
    <cellStyle name="Normal 5" xfId="591"/>
    <cellStyle name="Normal 5 2" xfId="1686"/>
    <cellStyle name="Normal 6" xfId="592"/>
    <cellStyle name="Normal 6 2" xfId="1687"/>
    <cellStyle name="Normal 7" xfId="593"/>
    <cellStyle name="Normal 7 2" xfId="1688"/>
    <cellStyle name="Normal 8" xfId="1689"/>
    <cellStyle name="Normal 8 2" xfId="1690"/>
    <cellStyle name="Normal 9" xfId="1691"/>
    <cellStyle name="Note 2" xfId="594"/>
    <cellStyle name="Note 2 2" xfId="595"/>
    <cellStyle name="Note 2 3" xfId="596"/>
    <cellStyle name="Note 3" xfId="597"/>
    <cellStyle name="Note 4" xfId="598"/>
    <cellStyle name="Note 5" xfId="1692"/>
    <cellStyle name="Output 2" xfId="599"/>
    <cellStyle name="Output 2 2" xfId="600"/>
    <cellStyle name="Output 2 3" xfId="601"/>
    <cellStyle name="Output 3" xfId="1693"/>
    <cellStyle name="Percent" xfId="7" builtinId="5"/>
    <cellStyle name="Percent [2]" xfId="1694"/>
    <cellStyle name="Percent 2" xfId="4"/>
    <cellStyle name="Percent 2 2" xfId="100"/>
    <cellStyle name="Percent 2 3" xfId="1695"/>
    <cellStyle name="Percent 2 4" xfId="1696"/>
    <cellStyle name="Percent 3" xfId="647"/>
    <cellStyle name="Percent 4" xfId="1697"/>
    <cellStyle name="Percent 5" xfId="1698"/>
    <cellStyle name="RevList" xfId="1699"/>
    <cellStyle name="SAPBEXaggData" xfId="18"/>
    <cellStyle name="SAPBEXaggData 10" xfId="1700"/>
    <cellStyle name="SAPBEXaggData 10 2" xfId="1701"/>
    <cellStyle name="SAPBEXaggData 11" xfId="1702"/>
    <cellStyle name="SAPBEXaggData 12" xfId="1703"/>
    <cellStyle name="SAPBEXaggData 13" xfId="1704"/>
    <cellStyle name="SAPBEXaggData 14" xfId="1705"/>
    <cellStyle name="SAPBEXaggData 15" xfId="1706"/>
    <cellStyle name="SAPBEXaggData 2" xfId="24"/>
    <cellStyle name="SAPBEXaggData 2 10" xfId="1707"/>
    <cellStyle name="SAPBEXaggData 2 11" xfId="1708"/>
    <cellStyle name="SAPBEXaggData 2 12" xfId="1709"/>
    <cellStyle name="SAPBEXaggData 2 13" xfId="1710"/>
    <cellStyle name="SAPBEXaggData 2 14" xfId="1711"/>
    <cellStyle name="SAPBEXaggData 2 2" xfId="1712"/>
    <cellStyle name="SAPBEXaggData 2 2 10" xfId="1713"/>
    <cellStyle name="SAPBEXaggData 2 2 2" xfId="1714"/>
    <cellStyle name="SAPBEXaggData 2 2 2 2" xfId="1715"/>
    <cellStyle name="SAPBEXaggData 2 2 2 2 2" xfId="1716"/>
    <cellStyle name="SAPBEXaggData 2 2 2 3" xfId="1717"/>
    <cellStyle name="SAPBEXaggData 2 2 2 3 2" xfId="1718"/>
    <cellStyle name="SAPBEXaggData 2 2 2 4" xfId="1719"/>
    <cellStyle name="SAPBEXaggData 2 2 2 4 2" xfId="1720"/>
    <cellStyle name="SAPBEXaggData 2 2 2 5" xfId="1721"/>
    <cellStyle name="SAPBEXaggData 2 2 2 5 2" xfId="1722"/>
    <cellStyle name="SAPBEXaggData 2 2 2 6" xfId="1723"/>
    <cellStyle name="SAPBEXaggData 2 2 2 6 2" xfId="1724"/>
    <cellStyle name="SAPBEXaggData 2 2 2 7" xfId="1725"/>
    <cellStyle name="SAPBEXaggData 2 2 3" xfId="1726"/>
    <cellStyle name="SAPBEXaggData 2 2 3 2" xfId="1727"/>
    <cellStyle name="SAPBEXaggData 2 2 3 2 2" xfId="1728"/>
    <cellStyle name="SAPBEXaggData 2 2 3 3" xfId="1729"/>
    <cellStyle name="SAPBEXaggData 2 2 3 3 2" xfId="1730"/>
    <cellStyle name="SAPBEXaggData 2 2 3 4" xfId="1731"/>
    <cellStyle name="SAPBEXaggData 2 2 3 4 2" xfId="1732"/>
    <cellStyle name="SAPBEXaggData 2 2 3 5" xfId="1733"/>
    <cellStyle name="SAPBEXaggData 2 2 3 5 2" xfId="1734"/>
    <cellStyle name="SAPBEXaggData 2 2 3 6" xfId="1735"/>
    <cellStyle name="SAPBEXaggData 2 2 3 6 2" xfId="1736"/>
    <cellStyle name="SAPBEXaggData 2 2 3 7" xfId="1737"/>
    <cellStyle name="SAPBEXaggData 2 2 4" xfId="1738"/>
    <cellStyle name="SAPBEXaggData 2 2 4 2" xfId="1739"/>
    <cellStyle name="SAPBEXaggData 2 2 4 2 2" xfId="1740"/>
    <cellStyle name="SAPBEXaggData 2 2 4 3" xfId="1741"/>
    <cellStyle name="SAPBEXaggData 2 2 4 3 2" xfId="1742"/>
    <cellStyle name="SAPBEXaggData 2 2 4 4" xfId="1743"/>
    <cellStyle name="SAPBEXaggData 2 2 4 4 2" xfId="1744"/>
    <cellStyle name="SAPBEXaggData 2 2 4 5" xfId="1745"/>
    <cellStyle name="SAPBEXaggData 2 2 4 5 2" xfId="1746"/>
    <cellStyle name="SAPBEXaggData 2 2 4 6" xfId="1747"/>
    <cellStyle name="SAPBEXaggData 2 2 4 6 2" xfId="1748"/>
    <cellStyle name="SAPBEXaggData 2 2 4 7" xfId="1749"/>
    <cellStyle name="SAPBEXaggData 2 2 5" xfId="1750"/>
    <cellStyle name="SAPBEXaggData 2 2 5 2" xfId="1751"/>
    <cellStyle name="SAPBEXaggData 2 2 6" xfId="1752"/>
    <cellStyle name="SAPBEXaggData 2 2 6 2" xfId="1753"/>
    <cellStyle name="SAPBEXaggData 2 2 7" xfId="1754"/>
    <cellStyle name="SAPBEXaggData 2 2 7 2" xfId="1755"/>
    <cellStyle name="SAPBEXaggData 2 2 8" xfId="1756"/>
    <cellStyle name="SAPBEXaggData 2 2 8 2" xfId="1757"/>
    <cellStyle name="SAPBEXaggData 2 2 9" xfId="1758"/>
    <cellStyle name="SAPBEXaggData 2 2 9 2" xfId="1759"/>
    <cellStyle name="SAPBEXaggData 2 3" xfId="1760"/>
    <cellStyle name="SAPBEXaggData 2 3 2" xfId="1761"/>
    <cellStyle name="SAPBEXaggData 2 3 2 2" xfId="1762"/>
    <cellStyle name="SAPBEXaggData 2 3 3" xfId="1763"/>
    <cellStyle name="SAPBEXaggData 2 3 3 2" xfId="1764"/>
    <cellStyle name="SAPBEXaggData 2 3 4" xfId="1765"/>
    <cellStyle name="SAPBEXaggData 2 3 4 2" xfId="1766"/>
    <cellStyle name="SAPBEXaggData 2 3 5" xfId="1767"/>
    <cellStyle name="SAPBEXaggData 2 3 5 2" xfId="1768"/>
    <cellStyle name="SAPBEXaggData 2 3 6" xfId="1769"/>
    <cellStyle name="SAPBEXaggData 2 3 6 2" xfId="1770"/>
    <cellStyle name="SAPBEXaggData 2 3 7" xfId="1771"/>
    <cellStyle name="SAPBEXaggData 2 4" xfId="1772"/>
    <cellStyle name="SAPBEXaggData 2 4 2" xfId="1773"/>
    <cellStyle name="SAPBEXaggData 2 4 2 2" xfId="1774"/>
    <cellStyle name="SAPBEXaggData 2 4 3" xfId="1775"/>
    <cellStyle name="SAPBEXaggData 2 4 3 2" xfId="1776"/>
    <cellStyle name="SAPBEXaggData 2 4 4" xfId="1777"/>
    <cellStyle name="SAPBEXaggData 2 4 4 2" xfId="1778"/>
    <cellStyle name="SAPBEXaggData 2 4 5" xfId="1779"/>
    <cellStyle name="SAPBEXaggData 2 4 5 2" xfId="1780"/>
    <cellStyle name="SAPBEXaggData 2 4 6" xfId="1781"/>
    <cellStyle name="SAPBEXaggData 2 4 6 2" xfId="1782"/>
    <cellStyle name="SAPBEXaggData 2 4 7" xfId="1783"/>
    <cellStyle name="SAPBEXaggData 2 5" xfId="1784"/>
    <cellStyle name="SAPBEXaggData 2 5 2" xfId="1785"/>
    <cellStyle name="SAPBEXaggData 2 5 2 2" xfId="1786"/>
    <cellStyle name="SAPBEXaggData 2 5 3" xfId="1787"/>
    <cellStyle name="SAPBEXaggData 2 5 3 2" xfId="1788"/>
    <cellStyle name="SAPBEXaggData 2 5 4" xfId="1789"/>
    <cellStyle name="SAPBEXaggData 2 5 4 2" xfId="1790"/>
    <cellStyle name="SAPBEXaggData 2 5 5" xfId="1791"/>
    <cellStyle name="SAPBEXaggData 2 5 5 2" xfId="1792"/>
    <cellStyle name="SAPBEXaggData 2 5 6" xfId="1793"/>
    <cellStyle name="SAPBEXaggData 2 5 6 2" xfId="1794"/>
    <cellStyle name="SAPBEXaggData 2 5 7" xfId="1795"/>
    <cellStyle name="SAPBEXaggData 2 6" xfId="1796"/>
    <cellStyle name="SAPBEXaggData 2 6 2" xfId="1797"/>
    <cellStyle name="SAPBEXaggData 2 7" xfId="1798"/>
    <cellStyle name="SAPBEXaggData 2 7 2" xfId="1799"/>
    <cellStyle name="SAPBEXaggData 2 8" xfId="1800"/>
    <cellStyle name="SAPBEXaggData 2 8 2" xfId="1801"/>
    <cellStyle name="SAPBEXaggData 2 9" xfId="1802"/>
    <cellStyle name="SAPBEXaggData 2 9 2" xfId="1803"/>
    <cellStyle name="SAPBEXaggData 3" xfId="1804"/>
    <cellStyle name="SAPBEXaggData 3 10" xfId="1805"/>
    <cellStyle name="SAPBEXaggData 3 2" xfId="1806"/>
    <cellStyle name="SAPBEXaggData 3 2 2" xfId="1807"/>
    <cellStyle name="SAPBEXaggData 3 2 2 2" xfId="1808"/>
    <cellStyle name="SAPBEXaggData 3 2 3" xfId="1809"/>
    <cellStyle name="SAPBEXaggData 3 2 3 2" xfId="1810"/>
    <cellStyle name="SAPBEXaggData 3 2 4" xfId="1811"/>
    <cellStyle name="SAPBEXaggData 3 2 4 2" xfId="1812"/>
    <cellStyle name="SAPBEXaggData 3 2 5" xfId="1813"/>
    <cellStyle name="SAPBEXaggData 3 2 5 2" xfId="1814"/>
    <cellStyle name="SAPBEXaggData 3 2 6" xfId="1815"/>
    <cellStyle name="SAPBEXaggData 3 2 6 2" xfId="1816"/>
    <cellStyle name="SAPBEXaggData 3 2 7" xfId="1817"/>
    <cellStyle name="SAPBEXaggData 3 3" xfId="1818"/>
    <cellStyle name="SAPBEXaggData 3 3 2" xfId="1819"/>
    <cellStyle name="SAPBEXaggData 3 3 2 2" xfId="1820"/>
    <cellStyle name="SAPBEXaggData 3 3 3" xfId="1821"/>
    <cellStyle name="SAPBEXaggData 3 3 3 2" xfId="1822"/>
    <cellStyle name="SAPBEXaggData 3 3 4" xfId="1823"/>
    <cellStyle name="SAPBEXaggData 3 3 4 2" xfId="1824"/>
    <cellStyle name="SAPBEXaggData 3 3 5" xfId="1825"/>
    <cellStyle name="SAPBEXaggData 3 3 5 2" xfId="1826"/>
    <cellStyle name="SAPBEXaggData 3 3 6" xfId="1827"/>
    <cellStyle name="SAPBEXaggData 3 3 6 2" xfId="1828"/>
    <cellStyle name="SAPBEXaggData 3 3 7" xfId="1829"/>
    <cellStyle name="SAPBEXaggData 3 4" xfId="1830"/>
    <cellStyle name="SAPBEXaggData 3 4 2" xfId="1831"/>
    <cellStyle name="SAPBEXaggData 3 4 2 2" xfId="1832"/>
    <cellStyle name="SAPBEXaggData 3 4 3" xfId="1833"/>
    <cellStyle name="SAPBEXaggData 3 4 3 2" xfId="1834"/>
    <cellStyle name="SAPBEXaggData 3 4 4" xfId="1835"/>
    <cellStyle name="SAPBEXaggData 3 4 4 2" xfId="1836"/>
    <cellStyle name="SAPBEXaggData 3 4 5" xfId="1837"/>
    <cellStyle name="SAPBEXaggData 3 4 5 2" xfId="1838"/>
    <cellStyle name="SAPBEXaggData 3 4 6" xfId="1839"/>
    <cellStyle name="SAPBEXaggData 3 4 6 2" xfId="1840"/>
    <cellStyle name="SAPBEXaggData 3 4 7" xfId="1841"/>
    <cellStyle name="SAPBEXaggData 3 5" xfId="1842"/>
    <cellStyle name="SAPBEXaggData 3 5 2" xfId="1843"/>
    <cellStyle name="SAPBEXaggData 3 6" xfId="1844"/>
    <cellStyle name="SAPBEXaggData 3 6 2" xfId="1845"/>
    <cellStyle name="SAPBEXaggData 3 7" xfId="1846"/>
    <cellStyle name="SAPBEXaggData 3 7 2" xfId="1847"/>
    <cellStyle name="SAPBEXaggData 3 8" xfId="1848"/>
    <cellStyle name="SAPBEXaggData 3 8 2" xfId="1849"/>
    <cellStyle name="SAPBEXaggData 3 9" xfId="1850"/>
    <cellStyle name="SAPBEXaggData 3 9 2" xfId="1851"/>
    <cellStyle name="SAPBEXaggData 4" xfId="1852"/>
    <cellStyle name="SAPBEXaggData 4 2" xfId="1853"/>
    <cellStyle name="SAPBEXaggData 4 2 2" xfId="1854"/>
    <cellStyle name="SAPBEXaggData 4 3" xfId="1855"/>
    <cellStyle name="SAPBEXaggData 4 3 2" xfId="1856"/>
    <cellStyle name="SAPBEXaggData 4 4" xfId="1857"/>
    <cellStyle name="SAPBEXaggData 4 4 2" xfId="1858"/>
    <cellStyle name="SAPBEXaggData 4 5" xfId="1859"/>
    <cellStyle name="SAPBEXaggData 4 5 2" xfId="1860"/>
    <cellStyle name="SAPBEXaggData 4 6" xfId="1861"/>
    <cellStyle name="SAPBEXaggData 4 6 2" xfId="1862"/>
    <cellStyle name="SAPBEXaggData 4 7" xfId="1863"/>
    <cellStyle name="SAPBEXaggData 5" xfId="1864"/>
    <cellStyle name="SAPBEXaggData 5 2" xfId="1865"/>
    <cellStyle name="SAPBEXaggData 5 2 2" xfId="1866"/>
    <cellStyle name="SAPBEXaggData 5 3" xfId="1867"/>
    <cellStyle name="SAPBEXaggData 5 3 2" xfId="1868"/>
    <cellStyle name="SAPBEXaggData 5 4" xfId="1869"/>
    <cellStyle name="SAPBEXaggData 5 4 2" xfId="1870"/>
    <cellStyle name="SAPBEXaggData 5 5" xfId="1871"/>
    <cellStyle name="SAPBEXaggData 5 5 2" xfId="1872"/>
    <cellStyle name="SAPBEXaggData 5 6" xfId="1873"/>
    <cellStyle name="SAPBEXaggData 5 6 2" xfId="1874"/>
    <cellStyle name="SAPBEXaggData 5 7" xfId="1875"/>
    <cellStyle name="SAPBEXaggData 6" xfId="1876"/>
    <cellStyle name="SAPBEXaggData 6 2" xfId="1877"/>
    <cellStyle name="SAPBEXaggData 6 2 2" xfId="1878"/>
    <cellStyle name="SAPBEXaggData 6 3" xfId="1879"/>
    <cellStyle name="SAPBEXaggData 6 3 2" xfId="1880"/>
    <cellStyle name="SAPBEXaggData 6 4" xfId="1881"/>
    <cellStyle name="SAPBEXaggData 6 4 2" xfId="1882"/>
    <cellStyle name="SAPBEXaggData 6 5" xfId="1883"/>
    <cellStyle name="SAPBEXaggData 6 5 2" xfId="1884"/>
    <cellStyle name="SAPBEXaggData 6 6" xfId="1885"/>
    <cellStyle name="SAPBEXaggData 6 6 2" xfId="1886"/>
    <cellStyle name="SAPBEXaggData 6 7" xfId="1887"/>
    <cellStyle name="SAPBEXaggData 7" xfId="1888"/>
    <cellStyle name="SAPBEXaggData 7 2" xfId="1889"/>
    <cellStyle name="SAPBEXaggData 8" xfId="1890"/>
    <cellStyle name="SAPBEXaggData 8 2" xfId="1891"/>
    <cellStyle name="SAPBEXaggData 9" xfId="1892"/>
    <cellStyle name="SAPBEXaggData 9 2" xfId="1893"/>
    <cellStyle name="SAPBEXaggDataEmph" xfId="48"/>
    <cellStyle name="SAPBEXaggDataEmph 10" xfId="1894"/>
    <cellStyle name="SAPBEXaggDataEmph 10 2" xfId="1895"/>
    <cellStyle name="SAPBEXaggDataEmph 11" xfId="1896"/>
    <cellStyle name="SAPBEXaggDataEmph 12" xfId="1897"/>
    <cellStyle name="SAPBEXaggDataEmph 13" xfId="1898"/>
    <cellStyle name="SAPBEXaggDataEmph 14" xfId="1899"/>
    <cellStyle name="SAPBEXaggDataEmph 15" xfId="1900"/>
    <cellStyle name="SAPBEXaggDataEmph 2" xfId="602"/>
    <cellStyle name="SAPBEXaggDataEmph 2 10" xfId="1901"/>
    <cellStyle name="SAPBEXaggDataEmph 2 11" xfId="1902"/>
    <cellStyle name="SAPBEXaggDataEmph 2 12" xfId="1903"/>
    <cellStyle name="SAPBEXaggDataEmph 2 13" xfId="1904"/>
    <cellStyle name="SAPBEXaggDataEmph 2 14" xfId="1905"/>
    <cellStyle name="SAPBEXaggDataEmph 2 2" xfId="1906"/>
    <cellStyle name="SAPBEXaggDataEmph 2 2 10" xfId="1907"/>
    <cellStyle name="SAPBEXaggDataEmph 2 2 2" xfId="1908"/>
    <cellStyle name="SAPBEXaggDataEmph 2 2 2 2" xfId="1909"/>
    <cellStyle name="SAPBEXaggDataEmph 2 2 2 2 2" xfId="1910"/>
    <cellStyle name="SAPBEXaggDataEmph 2 2 2 3" xfId="1911"/>
    <cellStyle name="SAPBEXaggDataEmph 2 2 2 3 2" xfId="1912"/>
    <cellStyle name="SAPBEXaggDataEmph 2 2 2 4" xfId="1913"/>
    <cellStyle name="SAPBEXaggDataEmph 2 2 2 4 2" xfId="1914"/>
    <cellStyle name="SAPBEXaggDataEmph 2 2 2 5" xfId="1915"/>
    <cellStyle name="SAPBEXaggDataEmph 2 2 2 5 2" xfId="1916"/>
    <cellStyle name="SAPBEXaggDataEmph 2 2 2 6" xfId="1917"/>
    <cellStyle name="SAPBEXaggDataEmph 2 2 2 6 2" xfId="1918"/>
    <cellStyle name="SAPBEXaggDataEmph 2 2 2 7" xfId="1919"/>
    <cellStyle name="SAPBEXaggDataEmph 2 2 3" xfId="1920"/>
    <cellStyle name="SAPBEXaggDataEmph 2 2 3 2" xfId="1921"/>
    <cellStyle name="SAPBEXaggDataEmph 2 2 3 2 2" xfId="1922"/>
    <cellStyle name="SAPBEXaggDataEmph 2 2 3 3" xfId="1923"/>
    <cellStyle name="SAPBEXaggDataEmph 2 2 3 3 2" xfId="1924"/>
    <cellStyle name="SAPBEXaggDataEmph 2 2 3 4" xfId="1925"/>
    <cellStyle name="SAPBEXaggDataEmph 2 2 3 4 2" xfId="1926"/>
    <cellStyle name="SAPBEXaggDataEmph 2 2 3 5" xfId="1927"/>
    <cellStyle name="SAPBEXaggDataEmph 2 2 3 5 2" xfId="1928"/>
    <cellStyle name="SAPBEXaggDataEmph 2 2 3 6" xfId="1929"/>
    <cellStyle name="SAPBEXaggDataEmph 2 2 3 6 2" xfId="1930"/>
    <cellStyle name="SAPBEXaggDataEmph 2 2 3 7" xfId="1931"/>
    <cellStyle name="SAPBEXaggDataEmph 2 2 4" xfId="1932"/>
    <cellStyle name="SAPBEXaggDataEmph 2 2 4 2" xfId="1933"/>
    <cellStyle name="SAPBEXaggDataEmph 2 2 4 2 2" xfId="1934"/>
    <cellStyle name="SAPBEXaggDataEmph 2 2 4 3" xfId="1935"/>
    <cellStyle name="SAPBEXaggDataEmph 2 2 4 3 2" xfId="1936"/>
    <cellStyle name="SAPBEXaggDataEmph 2 2 4 4" xfId="1937"/>
    <cellStyle name="SAPBEXaggDataEmph 2 2 4 4 2" xfId="1938"/>
    <cellStyle name="SAPBEXaggDataEmph 2 2 4 5" xfId="1939"/>
    <cellStyle name="SAPBEXaggDataEmph 2 2 4 5 2" xfId="1940"/>
    <cellStyle name="SAPBEXaggDataEmph 2 2 4 6" xfId="1941"/>
    <cellStyle name="SAPBEXaggDataEmph 2 2 4 6 2" xfId="1942"/>
    <cellStyle name="SAPBEXaggDataEmph 2 2 4 7" xfId="1943"/>
    <cellStyle name="SAPBEXaggDataEmph 2 2 5" xfId="1944"/>
    <cellStyle name="SAPBEXaggDataEmph 2 2 5 2" xfId="1945"/>
    <cellStyle name="SAPBEXaggDataEmph 2 2 6" xfId="1946"/>
    <cellStyle name="SAPBEXaggDataEmph 2 2 6 2" xfId="1947"/>
    <cellStyle name="SAPBEXaggDataEmph 2 2 7" xfId="1948"/>
    <cellStyle name="SAPBEXaggDataEmph 2 2 7 2" xfId="1949"/>
    <cellStyle name="SAPBEXaggDataEmph 2 2 8" xfId="1950"/>
    <cellStyle name="SAPBEXaggDataEmph 2 2 8 2" xfId="1951"/>
    <cellStyle name="SAPBEXaggDataEmph 2 2 9" xfId="1952"/>
    <cellStyle name="SAPBEXaggDataEmph 2 2 9 2" xfId="1953"/>
    <cellStyle name="SAPBEXaggDataEmph 2 3" xfId="1954"/>
    <cellStyle name="SAPBEXaggDataEmph 2 3 2" xfId="1955"/>
    <cellStyle name="SAPBEXaggDataEmph 2 3 2 2" xfId="1956"/>
    <cellStyle name="SAPBEXaggDataEmph 2 3 3" xfId="1957"/>
    <cellStyle name="SAPBEXaggDataEmph 2 3 3 2" xfId="1958"/>
    <cellStyle name="SAPBEXaggDataEmph 2 3 4" xfId="1959"/>
    <cellStyle name="SAPBEXaggDataEmph 2 3 4 2" xfId="1960"/>
    <cellStyle name="SAPBEXaggDataEmph 2 3 5" xfId="1961"/>
    <cellStyle name="SAPBEXaggDataEmph 2 3 5 2" xfId="1962"/>
    <cellStyle name="SAPBEXaggDataEmph 2 3 6" xfId="1963"/>
    <cellStyle name="SAPBEXaggDataEmph 2 3 6 2" xfId="1964"/>
    <cellStyle name="SAPBEXaggDataEmph 2 3 7" xfId="1965"/>
    <cellStyle name="SAPBEXaggDataEmph 2 4" xfId="1966"/>
    <cellStyle name="SAPBEXaggDataEmph 2 4 2" xfId="1967"/>
    <cellStyle name="SAPBEXaggDataEmph 2 4 2 2" xfId="1968"/>
    <cellStyle name="SAPBEXaggDataEmph 2 4 3" xfId="1969"/>
    <cellStyle name="SAPBEXaggDataEmph 2 4 3 2" xfId="1970"/>
    <cellStyle name="SAPBEXaggDataEmph 2 4 4" xfId="1971"/>
    <cellStyle name="SAPBEXaggDataEmph 2 4 4 2" xfId="1972"/>
    <cellStyle name="SAPBEXaggDataEmph 2 4 5" xfId="1973"/>
    <cellStyle name="SAPBEXaggDataEmph 2 4 5 2" xfId="1974"/>
    <cellStyle name="SAPBEXaggDataEmph 2 4 6" xfId="1975"/>
    <cellStyle name="SAPBEXaggDataEmph 2 4 6 2" xfId="1976"/>
    <cellStyle name="SAPBEXaggDataEmph 2 4 7" xfId="1977"/>
    <cellStyle name="SAPBEXaggDataEmph 2 5" xfId="1978"/>
    <cellStyle name="SAPBEXaggDataEmph 2 5 2" xfId="1979"/>
    <cellStyle name="SAPBEXaggDataEmph 2 5 2 2" xfId="1980"/>
    <cellStyle name="SAPBEXaggDataEmph 2 5 3" xfId="1981"/>
    <cellStyle name="SAPBEXaggDataEmph 2 5 3 2" xfId="1982"/>
    <cellStyle name="SAPBEXaggDataEmph 2 5 4" xfId="1983"/>
    <cellStyle name="SAPBEXaggDataEmph 2 5 4 2" xfId="1984"/>
    <cellStyle name="SAPBEXaggDataEmph 2 5 5" xfId="1985"/>
    <cellStyle name="SAPBEXaggDataEmph 2 5 5 2" xfId="1986"/>
    <cellStyle name="SAPBEXaggDataEmph 2 5 6" xfId="1987"/>
    <cellStyle name="SAPBEXaggDataEmph 2 5 6 2" xfId="1988"/>
    <cellStyle name="SAPBEXaggDataEmph 2 5 7" xfId="1989"/>
    <cellStyle name="SAPBEXaggDataEmph 2 6" xfId="1990"/>
    <cellStyle name="SAPBEXaggDataEmph 2 6 2" xfId="1991"/>
    <cellStyle name="SAPBEXaggDataEmph 2 7" xfId="1992"/>
    <cellStyle name="SAPBEXaggDataEmph 2 7 2" xfId="1993"/>
    <cellStyle name="SAPBEXaggDataEmph 2 8" xfId="1994"/>
    <cellStyle name="SAPBEXaggDataEmph 2 8 2" xfId="1995"/>
    <cellStyle name="SAPBEXaggDataEmph 2 9" xfId="1996"/>
    <cellStyle name="SAPBEXaggDataEmph 2 9 2" xfId="1997"/>
    <cellStyle name="SAPBEXaggDataEmph 3" xfId="1998"/>
    <cellStyle name="SAPBEXaggDataEmph 3 10" xfId="1999"/>
    <cellStyle name="SAPBEXaggDataEmph 3 2" xfId="2000"/>
    <cellStyle name="SAPBEXaggDataEmph 3 2 2" xfId="2001"/>
    <cellStyle name="SAPBEXaggDataEmph 3 2 2 2" xfId="2002"/>
    <cellStyle name="SAPBEXaggDataEmph 3 2 3" xfId="2003"/>
    <cellStyle name="SAPBEXaggDataEmph 3 2 3 2" xfId="2004"/>
    <cellStyle name="SAPBEXaggDataEmph 3 2 4" xfId="2005"/>
    <cellStyle name="SAPBEXaggDataEmph 3 2 4 2" xfId="2006"/>
    <cellStyle name="SAPBEXaggDataEmph 3 2 5" xfId="2007"/>
    <cellStyle name="SAPBEXaggDataEmph 3 2 5 2" xfId="2008"/>
    <cellStyle name="SAPBEXaggDataEmph 3 2 6" xfId="2009"/>
    <cellStyle name="SAPBEXaggDataEmph 3 2 6 2" xfId="2010"/>
    <cellStyle name="SAPBEXaggDataEmph 3 2 7" xfId="2011"/>
    <cellStyle name="SAPBEXaggDataEmph 3 3" xfId="2012"/>
    <cellStyle name="SAPBEXaggDataEmph 3 3 2" xfId="2013"/>
    <cellStyle name="SAPBEXaggDataEmph 3 3 2 2" xfId="2014"/>
    <cellStyle name="SAPBEXaggDataEmph 3 3 3" xfId="2015"/>
    <cellStyle name="SAPBEXaggDataEmph 3 3 3 2" xfId="2016"/>
    <cellStyle name="SAPBEXaggDataEmph 3 3 4" xfId="2017"/>
    <cellStyle name="SAPBEXaggDataEmph 3 3 4 2" xfId="2018"/>
    <cellStyle name="SAPBEXaggDataEmph 3 3 5" xfId="2019"/>
    <cellStyle name="SAPBEXaggDataEmph 3 3 5 2" xfId="2020"/>
    <cellStyle name="SAPBEXaggDataEmph 3 3 6" xfId="2021"/>
    <cellStyle name="SAPBEXaggDataEmph 3 3 6 2" xfId="2022"/>
    <cellStyle name="SAPBEXaggDataEmph 3 3 7" xfId="2023"/>
    <cellStyle name="SAPBEXaggDataEmph 3 4" xfId="2024"/>
    <cellStyle name="SAPBEXaggDataEmph 3 4 2" xfId="2025"/>
    <cellStyle name="SAPBEXaggDataEmph 3 4 2 2" xfId="2026"/>
    <cellStyle name="SAPBEXaggDataEmph 3 4 3" xfId="2027"/>
    <cellStyle name="SAPBEXaggDataEmph 3 4 3 2" xfId="2028"/>
    <cellStyle name="SAPBEXaggDataEmph 3 4 4" xfId="2029"/>
    <cellStyle name="SAPBEXaggDataEmph 3 4 4 2" xfId="2030"/>
    <cellStyle name="SAPBEXaggDataEmph 3 4 5" xfId="2031"/>
    <cellStyle name="SAPBEXaggDataEmph 3 4 5 2" xfId="2032"/>
    <cellStyle name="SAPBEXaggDataEmph 3 4 6" xfId="2033"/>
    <cellStyle name="SAPBEXaggDataEmph 3 4 6 2" xfId="2034"/>
    <cellStyle name="SAPBEXaggDataEmph 3 4 7" xfId="2035"/>
    <cellStyle name="SAPBEXaggDataEmph 3 5" xfId="2036"/>
    <cellStyle name="SAPBEXaggDataEmph 3 5 2" xfId="2037"/>
    <cellStyle name="SAPBEXaggDataEmph 3 6" xfId="2038"/>
    <cellStyle name="SAPBEXaggDataEmph 3 6 2" xfId="2039"/>
    <cellStyle name="SAPBEXaggDataEmph 3 7" xfId="2040"/>
    <cellStyle name="SAPBEXaggDataEmph 3 7 2" xfId="2041"/>
    <cellStyle name="SAPBEXaggDataEmph 3 8" xfId="2042"/>
    <cellStyle name="SAPBEXaggDataEmph 3 8 2" xfId="2043"/>
    <cellStyle name="SAPBEXaggDataEmph 3 9" xfId="2044"/>
    <cellStyle name="SAPBEXaggDataEmph 3 9 2" xfId="2045"/>
    <cellStyle name="SAPBEXaggDataEmph 4" xfId="2046"/>
    <cellStyle name="SAPBEXaggDataEmph 4 2" xfId="2047"/>
    <cellStyle name="SAPBEXaggDataEmph 4 2 2" xfId="2048"/>
    <cellStyle name="SAPBEXaggDataEmph 4 3" xfId="2049"/>
    <cellStyle name="SAPBEXaggDataEmph 4 3 2" xfId="2050"/>
    <cellStyle name="SAPBEXaggDataEmph 4 4" xfId="2051"/>
    <cellStyle name="SAPBEXaggDataEmph 4 4 2" xfId="2052"/>
    <cellStyle name="SAPBEXaggDataEmph 4 5" xfId="2053"/>
    <cellStyle name="SAPBEXaggDataEmph 4 5 2" xfId="2054"/>
    <cellStyle name="SAPBEXaggDataEmph 4 6" xfId="2055"/>
    <cellStyle name="SAPBEXaggDataEmph 4 6 2" xfId="2056"/>
    <cellStyle name="SAPBEXaggDataEmph 4 7" xfId="2057"/>
    <cellStyle name="SAPBEXaggDataEmph 5" xfId="2058"/>
    <cellStyle name="SAPBEXaggDataEmph 5 2" xfId="2059"/>
    <cellStyle name="SAPBEXaggDataEmph 5 2 2" xfId="2060"/>
    <cellStyle name="SAPBEXaggDataEmph 5 3" xfId="2061"/>
    <cellStyle name="SAPBEXaggDataEmph 5 3 2" xfId="2062"/>
    <cellStyle name="SAPBEXaggDataEmph 5 4" xfId="2063"/>
    <cellStyle name="SAPBEXaggDataEmph 5 4 2" xfId="2064"/>
    <cellStyle name="SAPBEXaggDataEmph 5 5" xfId="2065"/>
    <cellStyle name="SAPBEXaggDataEmph 5 5 2" xfId="2066"/>
    <cellStyle name="SAPBEXaggDataEmph 5 6" xfId="2067"/>
    <cellStyle name="SAPBEXaggDataEmph 5 6 2" xfId="2068"/>
    <cellStyle name="SAPBEXaggDataEmph 5 7" xfId="2069"/>
    <cellStyle name="SAPBEXaggDataEmph 6" xfId="2070"/>
    <cellStyle name="SAPBEXaggDataEmph 6 2" xfId="2071"/>
    <cellStyle name="SAPBEXaggDataEmph 6 2 2" xfId="2072"/>
    <cellStyle name="SAPBEXaggDataEmph 6 3" xfId="2073"/>
    <cellStyle name="SAPBEXaggDataEmph 6 3 2" xfId="2074"/>
    <cellStyle name="SAPBEXaggDataEmph 6 4" xfId="2075"/>
    <cellStyle name="SAPBEXaggDataEmph 6 4 2" xfId="2076"/>
    <cellStyle name="SAPBEXaggDataEmph 6 5" xfId="2077"/>
    <cellStyle name="SAPBEXaggDataEmph 6 5 2" xfId="2078"/>
    <cellStyle name="SAPBEXaggDataEmph 6 6" xfId="2079"/>
    <cellStyle name="SAPBEXaggDataEmph 6 6 2" xfId="2080"/>
    <cellStyle name="SAPBEXaggDataEmph 6 7" xfId="2081"/>
    <cellStyle name="SAPBEXaggDataEmph 7" xfId="2082"/>
    <cellStyle name="SAPBEXaggDataEmph 7 2" xfId="2083"/>
    <cellStyle name="SAPBEXaggDataEmph 8" xfId="2084"/>
    <cellStyle name="SAPBEXaggDataEmph 8 2" xfId="2085"/>
    <cellStyle name="SAPBEXaggDataEmph 9" xfId="2086"/>
    <cellStyle name="SAPBEXaggDataEmph 9 2" xfId="2087"/>
    <cellStyle name="SAPBEXaggItem" xfId="17"/>
    <cellStyle name="SAPBEXaggItem 10" xfId="2088"/>
    <cellStyle name="SAPBEXaggItem 10 2" xfId="2089"/>
    <cellStyle name="SAPBEXaggItem 11" xfId="2090"/>
    <cellStyle name="SAPBEXaggItem 12" xfId="2091"/>
    <cellStyle name="SAPBEXaggItem 13" xfId="2092"/>
    <cellStyle name="SAPBEXaggItem 14" xfId="2093"/>
    <cellStyle name="SAPBEXaggItem 15" xfId="2094"/>
    <cellStyle name="SAPBEXaggItem 2" xfId="23"/>
    <cellStyle name="SAPBEXaggItem 2 10" xfId="2095"/>
    <cellStyle name="SAPBEXaggItem 2 11" xfId="2096"/>
    <cellStyle name="SAPBEXaggItem 2 12" xfId="2097"/>
    <cellStyle name="SAPBEXaggItem 2 13" xfId="2098"/>
    <cellStyle name="SAPBEXaggItem 2 14" xfId="2099"/>
    <cellStyle name="SAPBEXaggItem 2 2" xfId="2100"/>
    <cellStyle name="SAPBEXaggItem 2 2 10" xfId="2101"/>
    <cellStyle name="SAPBEXaggItem 2 2 2" xfId="2102"/>
    <cellStyle name="SAPBEXaggItem 2 2 2 2" xfId="2103"/>
    <cellStyle name="SAPBEXaggItem 2 2 2 2 2" xfId="2104"/>
    <cellStyle name="SAPBEXaggItem 2 2 2 3" xfId="2105"/>
    <cellStyle name="SAPBEXaggItem 2 2 2 3 2" xfId="2106"/>
    <cellStyle name="SAPBEXaggItem 2 2 2 4" xfId="2107"/>
    <cellStyle name="SAPBEXaggItem 2 2 2 4 2" xfId="2108"/>
    <cellStyle name="SAPBEXaggItem 2 2 2 5" xfId="2109"/>
    <cellStyle name="SAPBEXaggItem 2 2 2 5 2" xfId="2110"/>
    <cellStyle name="SAPBEXaggItem 2 2 2 6" xfId="2111"/>
    <cellStyle name="SAPBEXaggItem 2 2 2 6 2" xfId="2112"/>
    <cellStyle name="SAPBEXaggItem 2 2 2 7" xfId="2113"/>
    <cellStyle name="SAPBEXaggItem 2 2 3" xfId="2114"/>
    <cellStyle name="SAPBEXaggItem 2 2 3 2" xfId="2115"/>
    <cellStyle name="SAPBEXaggItem 2 2 3 2 2" xfId="2116"/>
    <cellStyle name="SAPBEXaggItem 2 2 3 3" xfId="2117"/>
    <cellStyle name="SAPBEXaggItem 2 2 3 3 2" xfId="2118"/>
    <cellStyle name="SAPBEXaggItem 2 2 3 4" xfId="2119"/>
    <cellStyle name="SAPBEXaggItem 2 2 3 4 2" xfId="2120"/>
    <cellStyle name="SAPBEXaggItem 2 2 3 5" xfId="2121"/>
    <cellStyle name="SAPBEXaggItem 2 2 3 5 2" xfId="2122"/>
    <cellStyle name="SAPBEXaggItem 2 2 3 6" xfId="2123"/>
    <cellStyle name="SAPBEXaggItem 2 2 3 6 2" xfId="2124"/>
    <cellStyle name="SAPBEXaggItem 2 2 3 7" xfId="2125"/>
    <cellStyle name="SAPBEXaggItem 2 2 4" xfId="2126"/>
    <cellStyle name="SAPBEXaggItem 2 2 4 2" xfId="2127"/>
    <cellStyle name="SAPBEXaggItem 2 2 4 2 2" xfId="2128"/>
    <cellStyle name="SAPBEXaggItem 2 2 4 3" xfId="2129"/>
    <cellStyle name="SAPBEXaggItem 2 2 4 3 2" xfId="2130"/>
    <cellStyle name="SAPBEXaggItem 2 2 4 4" xfId="2131"/>
    <cellStyle name="SAPBEXaggItem 2 2 4 4 2" xfId="2132"/>
    <cellStyle name="SAPBEXaggItem 2 2 4 5" xfId="2133"/>
    <cellStyle name="SAPBEXaggItem 2 2 4 5 2" xfId="2134"/>
    <cellStyle name="SAPBEXaggItem 2 2 4 6" xfId="2135"/>
    <cellStyle name="SAPBEXaggItem 2 2 4 6 2" xfId="2136"/>
    <cellStyle name="SAPBEXaggItem 2 2 4 7" xfId="2137"/>
    <cellStyle name="SAPBEXaggItem 2 2 5" xfId="2138"/>
    <cellStyle name="SAPBEXaggItem 2 2 5 2" xfId="2139"/>
    <cellStyle name="SAPBEXaggItem 2 2 6" xfId="2140"/>
    <cellStyle name="SAPBEXaggItem 2 2 6 2" xfId="2141"/>
    <cellStyle name="SAPBEXaggItem 2 2 7" xfId="2142"/>
    <cellStyle name="SAPBEXaggItem 2 2 7 2" xfId="2143"/>
    <cellStyle name="SAPBEXaggItem 2 2 8" xfId="2144"/>
    <cellStyle name="SAPBEXaggItem 2 2 8 2" xfId="2145"/>
    <cellStyle name="SAPBEXaggItem 2 2 9" xfId="2146"/>
    <cellStyle name="SAPBEXaggItem 2 2 9 2" xfId="2147"/>
    <cellStyle name="SAPBEXaggItem 2 3" xfId="2148"/>
    <cellStyle name="SAPBEXaggItem 2 3 2" xfId="2149"/>
    <cellStyle name="SAPBEXaggItem 2 3 2 2" xfId="2150"/>
    <cellStyle name="SAPBEXaggItem 2 3 3" xfId="2151"/>
    <cellStyle name="SAPBEXaggItem 2 3 3 2" xfId="2152"/>
    <cellStyle name="SAPBEXaggItem 2 3 4" xfId="2153"/>
    <cellStyle name="SAPBEXaggItem 2 3 4 2" xfId="2154"/>
    <cellStyle name="SAPBEXaggItem 2 3 5" xfId="2155"/>
    <cellStyle name="SAPBEXaggItem 2 3 5 2" xfId="2156"/>
    <cellStyle name="SAPBEXaggItem 2 3 6" xfId="2157"/>
    <cellStyle name="SAPBEXaggItem 2 3 6 2" xfId="2158"/>
    <cellStyle name="SAPBEXaggItem 2 3 7" xfId="2159"/>
    <cellStyle name="SAPBEXaggItem 2 4" xfId="2160"/>
    <cellStyle name="SAPBEXaggItem 2 4 2" xfId="2161"/>
    <cellStyle name="SAPBEXaggItem 2 4 2 2" xfId="2162"/>
    <cellStyle name="SAPBEXaggItem 2 4 3" xfId="2163"/>
    <cellStyle name="SAPBEXaggItem 2 4 3 2" xfId="2164"/>
    <cellStyle name="SAPBEXaggItem 2 4 4" xfId="2165"/>
    <cellStyle name="SAPBEXaggItem 2 4 4 2" xfId="2166"/>
    <cellStyle name="SAPBEXaggItem 2 4 5" xfId="2167"/>
    <cellStyle name="SAPBEXaggItem 2 4 5 2" xfId="2168"/>
    <cellStyle name="SAPBEXaggItem 2 4 6" xfId="2169"/>
    <cellStyle name="SAPBEXaggItem 2 4 6 2" xfId="2170"/>
    <cellStyle name="SAPBEXaggItem 2 4 7" xfId="2171"/>
    <cellStyle name="SAPBEXaggItem 2 5" xfId="2172"/>
    <cellStyle name="SAPBEXaggItem 2 5 2" xfId="2173"/>
    <cellStyle name="SAPBEXaggItem 2 5 2 2" xfId="2174"/>
    <cellStyle name="SAPBEXaggItem 2 5 3" xfId="2175"/>
    <cellStyle name="SAPBEXaggItem 2 5 3 2" xfId="2176"/>
    <cellStyle name="SAPBEXaggItem 2 5 4" xfId="2177"/>
    <cellStyle name="SAPBEXaggItem 2 5 4 2" xfId="2178"/>
    <cellStyle name="SAPBEXaggItem 2 5 5" xfId="2179"/>
    <cellStyle name="SAPBEXaggItem 2 5 5 2" xfId="2180"/>
    <cellStyle name="SAPBEXaggItem 2 5 6" xfId="2181"/>
    <cellStyle name="SAPBEXaggItem 2 5 6 2" xfId="2182"/>
    <cellStyle name="SAPBEXaggItem 2 5 7" xfId="2183"/>
    <cellStyle name="SAPBEXaggItem 2 6" xfId="2184"/>
    <cellStyle name="SAPBEXaggItem 2 6 2" xfId="2185"/>
    <cellStyle name="SAPBEXaggItem 2 7" xfId="2186"/>
    <cellStyle name="SAPBEXaggItem 2 7 2" xfId="2187"/>
    <cellStyle name="SAPBEXaggItem 2 8" xfId="2188"/>
    <cellStyle name="SAPBEXaggItem 2 8 2" xfId="2189"/>
    <cellStyle name="SAPBEXaggItem 2 9" xfId="2190"/>
    <cellStyle name="SAPBEXaggItem 2 9 2" xfId="2191"/>
    <cellStyle name="SAPBEXaggItem 3" xfId="2192"/>
    <cellStyle name="SAPBEXaggItem 3 10" xfId="2193"/>
    <cellStyle name="SAPBEXaggItem 3 2" xfId="2194"/>
    <cellStyle name="SAPBEXaggItem 3 2 2" xfId="2195"/>
    <cellStyle name="SAPBEXaggItem 3 2 2 2" xfId="2196"/>
    <cellStyle name="SAPBEXaggItem 3 2 3" xfId="2197"/>
    <cellStyle name="SAPBEXaggItem 3 2 3 2" xfId="2198"/>
    <cellStyle name="SAPBEXaggItem 3 2 4" xfId="2199"/>
    <cellStyle name="SAPBEXaggItem 3 2 4 2" xfId="2200"/>
    <cellStyle name="SAPBEXaggItem 3 2 5" xfId="2201"/>
    <cellStyle name="SAPBEXaggItem 3 2 5 2" xfId="2202"/>
    <cellStyle name="SAPBEXaggItem 3 2 6" xfId="2203"/>
    <cellStyle name="SAPBEXaggItem 3 2 6 2" xfId="2204"/>
    <cellStyle name="SAPBEXaggItem 3 2 7" xfId="2205"/>
    <cellStyle name="SAPBEXaggItem 3 3" xfId="2206"/>
    <cellStyle name="SAPBEXaggItem 3 3 2" xfId="2207"/>
    <cellStyle name="SAPBEXaggItem 3 3 2 2" xfId="2208"/>
    <cellStyle name="SAPBEXaggItem 3 3 3" xfId="2209"/>
    <cellStyle name="SAPBEXaggItem 3 3 3 2" xfId="2210"/>
    <cellStyle name="SAPBEXaggItem 3 3 4" xfId="2211"/>
    <cellStyle name="SAPBEXaggItem 3 3 4 2" xfId="2212"/>
    <cellStyle name="SAPBEXaggItem 3 3 5" xfId="2213"/>
    <cellStyle name="SAPBEXaggItem 3 3 5 2" xfId="2214"/>
    <cellStyle name="SAPBEXaggItem 3 3 6" xfId="2215"/>
    <cellStyle name="SAPBEXaggItem 3 3 6 2" xfId="2216"/>
    <cellStyle name="SAPBEXaggItem 3 3 7" xfId="2217"/>
    <cellStyle name="SAPBEXaggItem 3 4" xfId="2218"/>
    <cellStyle name="SAPBEXaggItem 3 4 2" xfId="2219"/>
    <cellStyle name="SAPBEXaggItem 3 4 2 2" xfId="2220"/>
    <cellStyle name="SAPBEXaggItem 3 4 3" xfId="2221"/>
    <cellStyle name="SAPBEXaggItem 3 4 3 2" xfId="2222"/>
    <cellStyle name="SAPBEXaggItem 3 4 4" xfId="2223"/>
    <cellStyle name="SAPBEXaggItem 3 4 4 2" xfId="2224"/>
    <cellStyle name="SAPBEXaggItem 3 4 5" xfId="2225"/>
    <cellStyle name="SAPBEXaggItem 3 4 5 2" xfId="2226"/>
    <cellStyle name="SAPBEXaggItem 3 4 6" xfId="2227"/>
    <cellStyle name="SAPBEXaggItem 3 4 6 2" xfId="2228"/>
    <cellStyle name="SAPBEXaggItem 3 4 7" xfId="2229"/>
    <cellStyle name="SAPBEXaggItem 3 5" xfId="2230"/>
    <cellStyle name="SAPBEXaggItem 3 5 2" xfId="2231"/>
    <cellStyle name="SAPBEXaggItem 3 6" xfId="2232"/>
    <cellStyle name="SAPBEXaggItem 3 6 2" xfId="2233"/>
    <cellStyle name="SAPBEXaggItem 3 7" xfId="2234"/>
    <cellStyle name="SAPBEXaggItem 3 7 2" xfId="2235"/>
    <cellStyle name="SAPBEXaggItem 3 8" xfId="2236"/>
    <cellStyle name="SAPBEXaggItem 3 8 2" xfId="2237"/>
    <cellStyle name="SAPBEXaggItem 3 9" xfId="2238"/>
    <cellStyle name="SAPBEXaggItem 3 9 2" xfId="2239"/>
    <cellStyle name="SAPBEXaggItem 4" xfId="2240"/>
    <cellStyle name="SAPBEXaggItem 4 2" xfId="2241"/>
    <cellStyle name="SAPBEXaggItem 4 2 2" xfId="2242"/>
    <cellStyle name="SAPBEXaggItem 4 3" xfId="2243"/>
    <cellStyle name="SAPBEXaggItem 4 3 2" xfId="2244"/>
    <cellStyle name="SAPBEXaggItem 4 4" xfId="2245"/>
    <cellStyle name="SAPBEXaggItem 4 4 2" xfId="2246"/>
    <cellStyle name="SAPBEXaggItem 4 5" xfId="2247"/>
    <cellStyle name="SAPBEXaggItem 4 5 2" xfId="2248"/>
    <cellStyle name="SAPBEXaggItem 4 6" xfId="2249"/>
    <cellStyle name="SAPBEXaggItem 4 6 2" xfId="2250"/>
    <cellStyle name="SAPBEXaggItem 4 7" xfId="2251"/>
    <cellStyle name="SAPBEXaggItem 5" xfId="2252"/>
    <cellStyle name="SAPBEXaggItem 5 2" xfId="2253"/>
    <cellStyle name="SAPBEXaggItem 5 2 2" xfId="2254"/>
    <cellStyle name="SAPBEXaggItem 5 3" xfId="2255"/>
    <cellStyle name="SAPBEXaggItem 5 3 2" xfId="2256"/>
    <cellStyle name="SAPBEXaggItem 5 4" xfId="2257"/>
    <cellStyle name="SAPBEXaggItem 5 4 2" xfId="2258"/>
    <cellStyle name="SAPBEXaggItem 5 5" xfId="2259"/>
    <cellStyle name="SAPBEXaggItem 5 5 2" xfId="2260"/>
    <cellStyle name="SAPBEXaggItem 5 6" xfId="2261"/>
    <cellStyle name="SAPBEXaggItem 5 6 2" xfId="2262"/>
    <cellStyle name="SAPBEXaggItem 5 7" xfId="2263"/>
    <cellStyle name="SAPBEXaggItem 6" xfId="2264"/>
    <cellStyle name="SAPBEXaggItem 6 2" xfId="2265"/>
    <cellStyle name="SAPBEXaggItem 6 2 2" xfId="2266"/>
    <cellStyle name="SAPBEXaggItem 6 3" xfId="2267"/>
    <cellStyle name="SAPBEXaggItem 6 3 2" xfId="2268"/>
    <cellStyle name="SAPBEXaggItem 6 4" xfId="2269"/>
    <cellStyle name="SAPBEXaggItem 6 4 2" xfId="2270"/>
    <cellStyle name="SAPBEXaggItem 6 5" xfId="2271"/>
    <cellStyle name="SAPBEXaggItem 6 5 2" xfId="2272"/>
    <cellStyle name="SAPBEXaggItem 6 6" xfId="2273"/>
    <cellStyle name="SAPBEXaggItem 6 6 2" xfId="2274"/>
    <cellStyle name="SAPBEXaggItem 6 7" xfId="2275"/>
    <cellStyle name="SAPBEXaggItem 7" xfId="2276"/>
    <cellStyle name="SAPBEXaggItem 7 2" xfId="2277"/>
    <cellStyle name="SAPBEXaggItem 8" xfId="2278"/>
    <cellStyle name="SAPBEXaggItem 8 2" xfId="2279"/>
    <cellStyle name="SAPBEXaggItem 9" xfId="2280"/>
    <cellStyle name="SAPBEXaggItem 9 2" xfId="2281"/>
    <cellStyle name="SAPBEXaggItemX" xfId="49"/>
    <cellStyle name="SAPBEXaggItemX 10" xfId="2282"/>
    <cellStyle name="SAPBEXaggItemX 10 2" xfId="2283"/>
    <cellStyle name="SAPBEXaggItemX 11" xfId="2284"/>
    <cellStyle name="SAPBEXaggItemX 12" xfId="2285"/>
    <cellStyle name="SAPBEXaggItemX 13" xfId="2286"/>
    <cellStyle name="SAPBEXaggItemX 14" xfId="2287"/>
    <cellStyle name="SAPBEXaggItemX 15" xfId="2288"/>
    <cellStyle name="SAPBEXaggItemX 2" xfId="603"/>
    <cellStyle name="SAPBEXaggItemX 2 10" xfId="2289"/>
    <cellStyle name="SAPBEXaggItemX 2 11" xfId="2290"/>
    <cellStyle name="SAPBEXaggItemX 2 12" xfId="2291"/>
    <cellStyle name="SAPBEXaggItemX 2 13" xfId="2292"/>
    <cellStyle name="SAPBEXaggItemX 2 14" xfId="2293"/>
    <cellStyle name="SAPBEXaggItemX 2 2" xfId="2294"/>
    <cellStyle name="SAPBEXaggItemX 2 2 10" xfId="2295"/>
    <cellStyle name="SAPBEXaggItemX 2 2 2" xfId="2296"/>
    <cellStyle name="SAPBEXaggItemX 2 2 2 2" xfId="2297"/>
    <cellStyle name="SAPBEXaggItemX 2 2 2 2 2" xfId="2298"/>
    <cellStyle name="SAPBEXaggItemX 2 2 2 3" xfId="2299"/>
    <cellStyle name="SAPBEXaggItemX 2 2 2 3 2" xfId="2300"/>
    <cellStyle name="SAPBEXaggItemX 2 2 2 4" xfId="2301"/>
    <cellStyle name="SAPBEXaggItemX 2 2 2 4 2" xfId="2302"/>
    <cellStyle name="SAPBEXaggItemX 2 2 2 5" xfId="2303"/>
    <cellStyle name="SAPBEXaggItemX 2 2 2 5 2" xfId="2304"/>
    <cellStyle name="SAPBEXaggItemX 2 2 2 6" xfId="2305"/>
    <cellStyle name="SAPBEXaggItemX 2 2 2 6 2" xfId="2306"/>
    <cellStyle name="SAPBEXaggItemX 2 2 2 7" xfId="2307"/>
    <cellStyle name="SAPBEXaggItemX 2 2 3" xfId="2308"/>
    <cellStyle name="SAPBEXaggItemX 2 2 3 2" xfId="2309"/>
    <cellStyle name="SAPBEXaggItemX 2 2 3 2 2" xfId="2310"/>
    <cellStyle name="SAPBEXaggItemX 2 2 3 3" xfId="2311"/>
    <cellStyle name="SAPBEXaggItemX 2 2 3 3 2" xfId="2312"/>
    <cellStyle name="SAPBEXaggItemX 2 2 3 4" xfId="2313"/>
    <cellStyle name="SAPBEXaggItemX 2 2 3 4 2" xfId="2314"/>
    <cellStyle name="SAPBEXaggItemX 2 2 3 5" xfId="2315"/>
    <cellStyle name="SAPBEXaggItemX 2 2 3 5 2" xfId="2316"/>
    <cellStyle name="SAPBEXaggItemX 2 2 3 6" xfId="2317"/>
    <cellStyle name="SAPBEXaggItemX 2 2 3 6 2" xfId="2318"/>
    <cellStyle name="SAPBEXaggItemX 2 2 3 7" xfId="2319"/>
    <cellStyle name="SAPBEXaggItemX 2 2 4" xfId="2320"/>
    <cellStyle name="SAPBEXaggItemX 2 2 4 2" xfId="2321"/>
    <cellStyle name="SAPBEXaggItemX 2 2 4 2 2" xfId="2322"/>
    <cellStyle name="SAPBEXaggItemX 2 2 4 3" xfId="2323"/>
    <cellStyle name="SAPBEXaggItemX 2 2 4 3 2" xfId="2324"/>
    <cellStyle name="SAPBEXaggItemX 2 2 4 4" xfId="2325"/>
    <cellStyle name="SAPBEXaggItemX 2 2 4 4 2" xfId="2326"/>
    <cellStyle name="SAPBEXaggItemX 2 2 4 5" xfId="2327"/>
    <cellStyle name="SAPBEXaggItemX 2 2 4 5 2" xfId="2328"/>
    <cellStyle name="SAPBEXaggItemX 2 2 4 6" xfId="2329"/>
    <cellStyle name="SAPBEXaggItemX 2 2 4 6 2" xfId="2330"/>
    <cellStyle name="SAPBEXaggItemX 2 2 4 7" xfId="2331"/>
    <cellStyle name="SAPBEXaggItemX 2 2 5" xfId="2332"/>
    <cellStyle name="SAPBEXaggItemX 2 2 5 2" xfId="2333"/>
    <cellStyle name="SAPBEXaggItemX 2 2 6" xfId="2334"/>
    <cellStyle name="SAPBEXaggItemX 2 2 6 2" xfId="2335"/>
    <cellStyle name="SAPBEXaggItemX 2 2 7" xfId="2336"/>
    <cellStyle name="SAPBEXaggItemX 2 2 7 2" xfId="2337"/>
    <cellStyle name="SAPBEXaggItemX 2 2 8" xfId="2338"/>
    <cellStyle name="SAPBEXaggItemX 2 2 8 2" xfId="2339"/>
    <cellStyle name="SAPBEXaggItemX 2 2 9" xfId="2340"/>
    <cellStyle name="SAPBEXaggItemX 2 2 9 2" xfId="2341"/>
    <cellStyle name="SAPBEXaggItemX 2 3" xfId="2342"/>
    <cellStyle name="SAPBEXaggItemX 2 3 2" xfId="2343"/>
    <cellStyle name="SAPBEXaggItemX 2 3 2 2" xfId="2344"/>
    <cellStyle name="SAPBEXaggItemX 2 3 3" xfId="2345"/>
    <cellStyle name="SAPBEXaggItemX 2 3 3 2" xfId="2346"/>
    <cellStyle name="SAPBEXaggItemX 2 3 4" xfId="2347"/>
    <cellStyle name="SAPBEXaggItemX 2 3 4 2" xfId="2348"/>
    <cellStyle name="SAPBEXaggItemX 2 3 5" xfId="2349"/>
    <cellStyle name="SAPBEXaggItemX 2 3 5 2" xfId="2350"/>
    <cellStyle name="SAPBEXaggItemX 2 3 6" xfId="2351"/>
    <cellStyle name="SAPBEXaggItemX 2 3 6 2" xfId="2352"/>
    <cellStyle name="SAPBEXaggItemX 2 3 7" xfId="2353"/>
    <cellStyle name="SAPBEXaggItemX 2 4" xfId="2354"/>
    <cellStyle name="SAPBEXaggItemX 2 4 2" xfId="2355"/>
    <cellStyle name="SAPBEXaggItemX 2 4 2 2" xfId="2356"/>
    <cellStyle name="SAPBEXaggItemX 2 4 3" xfId="2357"/>
    <cellStyle name="SAPBEXaggItemX 2 4 3 2" xfId="2358"/>
    <cellStyle name="SAPBEXaggItemX 2 4 4" xfId="2359"/>
    <cellStyle name="SAPBEXaggItemX 2 4 4 2" xfId="2360"/>
    <cellStyle name="SAPBEXaggItemX 2 4 5" xfId="2361"/>
    <cellStyle name="SAPBEXaggItemX 2 4 5 2" xfId="2362"/>
    <cellStyle name="SAPBEXaggItemX 2 4 6" xfId="2363"/>
    <cellStyle name="SAPBEXaggItemX 2 4 6 2" xfId="2364"/>
    <cellStyle name="SAPBEXaggItemX 2 4 7" xfId="2365"/>
    <cellStyle name="SAPBEXaggItemX 2 5" xfId="2366"/>
    <cellStyle name="SAPBEXaggItemX 2 5 2" xfId="2367"/>
    <cellStyle name="SAPBEXaggItemX 2 5 2 2" xfId="2368"/>
    <cellStyle name="SAPBEXaggItemX 2 5 3" xfId="2369"/>
    <cellStyle name="SAPBEXaggItemX 2 5 3 2" xfId="2370"/>
    <cellStyle name="SAPBEXaggItemX 2 5 4" xfId="2371"/>
    <cellStyle name="SAPBEXaggItemX 2 5 4 2" xfId="2372"/>
    <cellStyle name="SAPBEXaggItemX 2 5 5" xfId="2373"/>
    <cellStyle name="SAPBEXaggItemX 2 5 5 2" xfId="2374"/>
    <cellStyle name="SAPBEXaggItemX 2 5 6" xfId="2375"/>
    <cellStyle name="SAPBEXaggItemX 2 5 6 2" xfId="2376"/>
    <cellStyle name="SAPBEXaggItemX 2 5 7" xfId="2377"/>
    <cellStyle name="SAPBEXaggItemX 2 6" xfId="2378"/>
    <cellStyle name="SAPBEXaggItemX 2 6 2" xfId="2379"/>
    <cellStyle name="SAPBEXaggItemX 2 7" xfId="2380"/>
    <cellStyle name="SAPBEXaggItemX 2 7 2" xfId="2381"/>
    <cellStyle name="SAPBEXaggItemX 2 8" xfId="2382"/>
    <cellStyle name="SAPBEXaggItemX 2 8 2" xfId="2383"/>
    <cellStyle name="SAPBEXaggItemX 2 9" xfId="2384"/>
    <cellStyle name="SAPBEXaggItemX 2 9 2" xfId="2385"/>
    <cellStyle name="SAPBEXaggItemX 3" xfId="2386"/>
    <cellStyle name="SAPBEXaggItemX 3 10" xfId="2387"/>
    <cellStyle name="SAPBEXaggItemX 3 2" xfId="2388"/>
    <cellStyle name="SAPBEXaggItemX 3 2 2" xfId="2389"/>
    <cellStyle name="SAPBEXaggItemX 3 2 2 2" xfId="2390"/>
    <cellStyle name="SAPBEXaggItemX 3 2 3" xfId="2391"/>
    <cellStyle name="SAPBEXaggItemX 3 2 3 2" xfId="2392"/>
    <cellStyle name="SAPBEXaggItemX 3 2 4" xfId="2393"/>
    <cellStyle name="SAPBEXaggItemX 3 2 4 2" xfId="2394"/>
    <cellStyle name="SAPBEXaggItemX 3 2 5" xfId="2395"/>
    <cellStyle name="SAPBEXaggItemX 3 2 5 2" xfId="2396"/>
    <cellStyle name="SAPBEXaggItemX 3 2 6" xfId="2397"/>
    <cellStyle name="SAPBEXaggItemX 3 2 6 2" xfId="2398"/>
    <cellStyle name="SAPBEXaggItemX 3 2 7" xfId="2399"/>
    <cellStyle name="SAPBEXaggItemX 3 3" xfId="2400"/>
    <cellStyle name="SAPBEXaggItemX 3 3 2" xfId="2401"/>
    <cellStyle name="SAPBEXaggItemX 3 3 2 2" xfId="2402"/>
    <cellStyle name="SAPBEXaggItemX 3 3 3" xfId="2403"/>
    <cellStyle name="SAPBEXaggItemX 3 3 3 2" xfId="2404"/>
    <cellStyle name="SAPBEXaggItemX 3 3 4" xfId="2405"/>
    <cellStyle name="SAPBEXaggItemX 3 3 4 2" xfId="2406"/>
    <cellStyle name="SAPBEXaggItemX 3 3 5" xfId="2407"/>
    <cellStyle name="SAPBEXaggItemX 3 3 5 2" xfId="2408"/>
    <cellStyle name="SAPBEXaggItemX 3 3 6" xfId="2409"/>
    <cellStyle name="SAPBEXaggItemX 3 3 6 2" xfId="2410"/>
    <cellStyle name="SAPBEXaggItemX 3 3 7" xfId="2411"/>
    <cellStyle name="SAPBEXaggItemX 3 4" xfId="2412"/>
    <cellStyle name="SAPBEXaggItemX 3 4 2" xfId="2413"/>
    <cellStyle name="SAPBEXaggItemX 3 4 2 2" xfId="2414"/>
    <cellStyle name="SAPBEXaggItemX 3 4 3" xfId="2415"/>
    <cellStyle name="SAPBEXaggItemX 3 4 3 2" xfId="2416"/>
    <cellStyle name="SAPBEXaggItemX 3 4 4" xfId="2417"/>
    <cellStyle name="SAPBEXaggItemX 3 4 4 2" xfId="2418"/>
    <cellStyle name="SAPBEXaggItemX 3 4 5" xfId="2419"/>
    <cellStyle name="SAPBEXaggItemX 3 4 5 2" xfId="2420"/>
    <cellStyle name="SAPBEXaggItemX 3 4 6" xfId="2421"/>
    <cellStyle name="SAPBEXaggItemX 3 4 6 2" xfId="2422"/>
    <cellStyle name="SAPBEXaggItemX 3 4 7" xfId="2423"/>
    <cellStyle name="SAPBEXaggItemX 3 5" xfId="2424"/>
    <cellStyle name="SAPBEXaggItemX 3 5 2" xfId="2425"/>
    <cellStyle name="SAPBEXaggItemX 3 6" xfId="2426"/>
    <cellStyle name="SAPBEXaggItemX 3 6 2" xfId="2427"/>
    <cellStyle name="SAPBEXaggItemX 3 7" xfId="2428"/>
    <cellStyle name="SAPBEXaggItemX 3 7 2" xfId="2429"/>
    <cellStyle name="SAPBEXaggItemX 3 8" xfId="2430"/>
    <cellStyle name="SAPBEXaggItemX 3 8 2" xfId="2431"/>
    <cellStyle name="SAPBEXaggItemX 3 9" xfId="2432"/>
    <cellStyle name="SAPBEXaggItemX 3 9 2" xfId="2433"/>
    <cellStyle name="SAPBEXaggItemX 4" xfId="2434"/>
    <cellStyle name="SAPBEXaggItemX 4 2" xfId="2435"/>
    <cellStyle name="SAPBEXaggItemX 4 2 2" xfId="2436"/>
    <cellStyle name="SAPBEXaggItemX 4 3" xfId="2437"/>
    <cellStyle name="SAPBEXaggItemX 4 3 2" xfId="2438"/>
    <cellStyle name="SAPBEXaggItemX 4 4" xfId="2439"/>
    <cellStyle name="SAPBEXaggItemX 4 4 2" xfId="2440"/>
    <cellStyle name="SAPBEXaggItemX 4 5" xfId="2441"/>
    <cellStyle name="SAPBEXaggItemX 4 5 2" xfId="2442"/>
    <cellStyle name="SAPBEXaggItemX 4 6" xfId="2443"/>
    <cellStyle name="SAPBEXaggItemX 4 6 2" xfId="2444"/>
    <cellStyle name="SAPBEXaggItemX 4 7" xfId="2445"/>
    <cellStyle name="SAPBEXaggItemX 5" xfId="2446"/>
    <cellStyle name="SAPBEXaggItemX 5 2" xfId="2447"/>
    <cellStyle name="SAPBEXaggItemX 5 2 2" xfId="2448"/>
    <cellStyle name="SAPBEXaggItemX 5 3" xfId="2449"/>
    <cellStyle name="SAPBEXaggItemX 5 3 2" xfId="2450"/>
    <cellStyle name="SAPBEXaggItemX 5 4" xfId="2451"/>
    <cellStyle name="SAPBEXaggItemX 5 4 2" xfId="2452"/>
    <cellStyle name="SAPBEXaggItemX 5 5" xfId="2453"/>
    <cellStyle name="SAPBEXaggItemX 5 5 2" xfId="2454"/>
    <cellStyle name="SAPBEXaggItemX 5 6" xfId="2455"/>
    <cellStyle name="SAPBEXaggItemX 5 6 2" xfId="2456"/>
    <cellStyle name="SAPBEXaggItemX 5 7" xfId="2457"/>
    <cellStyle name="SAPBEXaggItemX 6" xfId="2458"/>
    <cellStyle name="SAPBEXaggItemX 6 2" xfId="2459"/>
    <cellStyle name="SAPBEXaggItemX 6 2 2" xfId="2460"/>
    <cellStyle name="SAPBEXaggItemX 6 3" xfId="2461"/>
    <cellStyle name="SAPBEXaggItemX 6 3 2" xfId="2462"/>
    <cellStyle name="SAPBEXaggItemX 6 4" xfId="2463"/>
    <cellStyle name="SAPBEXaggItemX 6 4 2" xfId="2464"/>
    <cellStyle name="SAPBEXaggItemX 6 5" xfId="2465"/>
    <cellStyle name="SAPBEXaggItemX 6 5 2" xfId="2466"/>
    <cellStyle name="SAPBEXaggItemX 6 6" xfId="2467"/>
    <cellStyle name="SAPBEXaggItemX 6 6 2" xfId="2468"/>
    <cellStyle name="SAPBEXaggItemX 6 7" xfId="2469"/>
    <cellStyle name="SAPBEXaggItemX 7" xfId="2470"/>
    <cellStyle name="SAPBEXaggItemX 7 2" xfId="2471"/>
    <cellStyle name="SAPBEXaggItemX 8" xfId="2472"/>
    <cellStyle name="SAPBEXaggItemX 8 2" xfId="2473"/>
    <cellStyle name="SAPBEXaggItemX 9" xfId="2474"/>
    <cellStyle name="SAPBEXaggItemX 9 2" xfId="2475"/>
    <cellStyle name="SAPBEXchaText" xfId="11"/>
    <cellStyle name="SAPBEXchaText 10" xfId="2476"/>
    <cellStyle name="SAPBEXchaText 10 2" xfId="2477"/>
    <cellStyle name="SAPBEXchaText 11" xfId="2478"/>
    <cellStyle name="SAPBEXchaText 12" xfId="2479"/>
    <cellStyle name="SAPBEXchaText 13" xfId="2480"/>
    <cellStyle name="SAPBEXchaText 14" xfId="2481"/>
    <cellStyle name="SAPBEXchaText 15" xfId="2482"/>
    <cellStyle name="SAPBEXchaText 2" xfId="19"/>
    <cellStyle name="SAPBEXchaText 2 10" xfId="2483"/>
    <cellStyle name="SAPBEXchaText 2 11" xfId="2484"/>
    <cellStyle name="SAPBEXchaText 2 12" xfId="2485"/>
    <cellStyle name="SAPBEXchaText 2 13" xfId="2486"/>
    <cellStyle name="SAPBEXchaText 2 14" xfId="2487"/>
    <cellStyle name="SAPBEXchaText 2 2" xfId="2488"/>
    <cellStyle name="SAPBEXchaText 2 2 10" xfId="2489"/>
    <cellStyle name="SAPBEXchaText 2 2 2" xfId="2490"/>
    <cellStyle name="SAPBEXchaText 2 2 2 2" xfId="2491"/>
    <cellStyle name="SAPBEXchaText 2 2 2 2 2" xfId="2492"/>
    <cellStyle name="SAPBEXchaText 2 2 2 3" xfId="2493"/>
    <cellStyle name="SAPBEXchaText 2 2 2 3 2" xfId="2494"/>
    <cellStyle name="SAPBEXchaText 2 2 2 4" xfId="2495"/>
    <cellStyle name="SAPBEXchaText 2 2 2 4 2" xfId="2496"/>
    <cellStyle name="SAPBEXchaText 2 2 2 5" xfId="2497"/>
    <cellStyle name="SAPBEXchaText 2 2 2 5 2" xfId="2498"/>
    <cellStyle name="SAPBEXchaText 2 2 2 6" xfId="2499"/>
    <cellStyle name="SAPBEXchaText 2 2 2 6 2" xfId="2500"/>
    <cellStyle name="SAPBEXchaText 2 2 2 7" xfId="2501"/>
    <cellStyle name="SAPBEXchaText 2 2 3" xfId="2502"/>
    <cellStyle name="SAPBEXchaText 2 2 3 2" xfId="2503"/>
    <cellStyle name="SAPBEXchaText 2 2 3 2 2" xfId="2504"/>
    <cellStyle name="SAPBEXchaText 2 2 3 3" xfId="2505"/>
    <cellStyle name="SAPBEXchaText 2 2 3 3 2" xfId="2506"/>
    <cellStyle name="SAPBEXchaText 2 2 3 4" xfId="2507"/>
    <cellStyle name="SAPBEXchaText 2 2 3 4 2" xfId="2508"/>
    <cellStyle name="SAPBEXchaText 2 2 3 5" xfId="2509"/>
    <cellStyle name="SAPBEXchaText 2 2 3 5 2" xfId="2510"/>
    <cellStyle name="SAPBEXchaText 2 2 3 6" xfId="2511"/>
    <cellStyle name="SAPBEXchaText 2 2 3 6 2" xfId="2512"/>
    <cellStyle name="SAPBEXchaText 2 2 3 7" xfId="2513"/>
    <cellStyle name="SAPBEXchaText 2 2 4" xfId="2514"/>
    <cellStyle name="SAPBEXchaText 2 2 4 2" xfId="2515"/>
    <cellStyle name="SAPBEXchaText 2 2 4 2 2" xfId="2516"/>
    <cellStyle name="SAPBEXchaText 2 2 4 3" xfId="2517"/>
    <cellStyle name="SAPBEXchaText 2 2 4 3 2" xfId="2518"/>
    <cellStyle name="SAPBEXchaText 2 2 4 4" xfId="2519"/>
    <cellStyle name="SAPBEXchaText 2 2 4 4 2" xfId="2520"/>
    <cellStyle name="SAPBEXchaText 2 2 4 5" xfId="2521"/>
    <cellStyle name="SAPBEXchaText 2 2 4 5 2" xfId="2522"/>
    <cellStyle name="SAPBEXchaText 2 2 4 6" xfId="2523"/>
    <cellStyle name="SAPBEXchaText 2 2 4 6 2" xfId="2524"/>
    <cellStyle name="SAPBEXchaText 2 2 4 7" xfId="2525"/>
    <cellStyle name="SAPBEXchaText 2 2 5" xfId="2526"/>
    <cellStyle name="SAPBEXchaText 2 2 5 2" xfId="2527"/>
    <cellStyle name="SAPBEXchaText 2 2 6" xfId="2528"/>
    <cellStyle name="SAPBEXchaText 2 2 6 2" xfId="2529"/>
    <cellStyle name="SAPBEXchaText 2 2 7" xfId="2530"/>
    <cellStyle name="SAPBEXchaText 2 2 7 2" xfId="2531"/>
    <cellStyle name="SAPBEXchaText 2 2 8" xfId="2532"/>
    <cellStyle name="SAPBEXchaText 2 2 8 2" xfId="2533"/>
    <cellStyle name="SAPBEXchaText 2 2 9" xfId="2534"/>
    <cellStyle name="SAPBEXchaText 2 2 9 2" xfId="2535"/>
    <cellStyle name="SAPBEXchaText 2 3" xfId="2536"/>
    <cellStyle name="SAPBEXchaText 2 3 2" xfId="2537"/>
    <cellStyle name="SAPBEXchaText 2 3 2 2" xfId="2538"/>
    <cellStyle name="SAPBEXchaText 2 3 3" xfId="2539"/>
    <cellStyle name="SAPBEXchaText 2 3 3 2" xfId="2540"/>
    <cellStyle name="SAPBEXchaText 2 3 4" xfId="2541"/>
    <cellStyle name="SAPBEXchaText 2 3 4 2" xfId="2542"/>
    <cellStyle name="SAPBEXchaText 2 3 5" xfId="2543"/>
    <cellStyle name="SAPBEXchaText 2 3 5 2" xfId="2544"/>
    <cellStyle name="SAPBEXchaText 2 3 6" xfId="2545"/>
    <cellStyle name="SAPBEXchaText 2 3 6 2" xfId="2546"/>
    <cellStyle name="SAPBEXchaText 2 3 7" xfId="2547"/>
    <cellStyle name="SAPBEXchaText 2 4" xfId="2548"/>
    <cellStyle name="SAPBEXchaText 2 4 2" xfId="2549"/>
    <cellStyle name="SAPBEXchaText 2 4 2 2" xfId="2550"/>
    <cellStyle name="SAPBEXchaText 2 4 3" xfId="2551"/>
    <cellStyle name="SAPBEXchaText 2 4 3 2" xfId="2552"/>
    <cellStyle name="SAPBEXchaText 2 4 4" xfId="2553"/>
    <cellStyle name="SAPBEXchaText 2 4 4 2" xfId="2554"/>
    <cellStyle name="SAPBEXchaText 2 4 5" xfId="2555"/>
    <cellStyle name="SAPBEXchaText 2 4 5 2" xfId="2556"/>
    <cellStyle name="SAPBEXchaText 2 4 6" xfId="2557"/>
    <cellStyle name="SAPBEXchaText 2 4 6 2" xfId="2558"/>
    <cellStyle name="SAPBEXchaText 2 4 7" xfId="2559"/>
    <cellStyle name="SAPBEXchaText 2 5" xfId="2560"/>
    <cellStyle name="SAPBEXchaText 2 5 2" xfId="2561"/>
    <cellStyle name="SAPBEXchaText 2 5 2 2" xfId="2562"/>
    <cellStyle name="SAPBEXchaText 2 5 3" xfId="2563"/>
    <cellStyle name="SAPBEXchaText 2 5 3 2" xfId="2564"/>
    <cellStyle name="SAPBEXchaText 2 5 4" xfId="2565"/>
    <cellStyle name="SAPBEXchaText 2 5 4 2" xfId="2566"/>
    <cellStyle name="SAPBEXchaText 2 5 5" xfId="2567"/>
    <cellStyle name="SAPBEXchaText 2 5 5 2" xfId="2568"/>
    <cellStyle name="SAPBEXchaText 2 5 6" xfId="2569"/>
    <cellStyle name="SAPBEXchaText 2 5 6 2" xfId="2570"/>
    <cellStyle name="SAPBEXchaText 2 5 7" xfId="2571"/>
    <cellStyle name="SAPBEXchaText 2 6" xfId="2572"/>
    <cellStyle name="SAPBEXchaText 2 6 2" xfId="2573"/>
    <cellStyle name="SAPBEXchaText 2 7" xfId="2574"/>
    <cellStyle name="SAPBEXchaText 2 7 2" xfId="2575"/>
    <cellStyle name="SAPBEXchaText 2 8" xfId="2576"/>
    <cellStyle name="SAPBEXchaText 2 8 2" xfId="2577"/>
    <cellStyle name="SAPBEXchaText 2 9" xfId="2578"/>
    <cellStyle name="SAPBEXchaText 2 9 2" xfId="2579"/>
    <cellStyle name="SAPBEXchaText 3" xfId="2580"/>
    <cellStyle name="SAPBEXchaText 3 10" xfId="2581"/>
    <cellStyle name="SAPBEXchaText 3 2" xfId="2582"/>
    <cellStyle name="SAPBEXchaText 3 2 2" xfId="2583"/>
    <cellStyle name="SAPBEXchaText 3 2 2 2" xfId="2584"/>
    <cellStyle name="SAPBEXchaText 3 2 3" xfId="2585"/>
    <cellStyle name="SAPBEXchaText 3 2 3 2" xfId="2586"/>
    <cellStyle name="SAPBEXchaText 3 2 4" xfId="2587"/>
    <cellStyle name="SAPBEXchaText 3 2 4 2" xfId="2588"/>
    <cellStyle name="SAPBEXchaText 3 2 5" xfId="2589"/>
    <cellStyle name="SAPBEXchaText 3 2 5 2" xfId="2590"/>
    <cellStyle name="SAPBEXchaText 3 2 6" xfId="2591"/>
    <cellStyle name="SAPBEXchaText 3 2 6 2" xfId="2592"/>
    <cellStyle name="SAPBEXchaText 3 2 7" xfId="2593"/>
    <cellStyle name="SAPBEXchaText 3 3" xfId="2594"/>
    <cellStyle name="SAPBEXchaText 3 3 2" xfId="2595"/>
    <cellStyle name="SAPBEXchaText 3 3 2 2" xfId="2596"/>
    <cellStyle name="SAPBEXchaText 3 3 3" xfId="2597"/>
    <cellStyle name="SAPBEXchaText 3 3 3 2" xfId="2598"/>
    <cellStyle name="SAPBEXchaText 3 3 4" xfId="2599"/>
    <cellStyle name="SAPBEXchaText 3 3 4 2" xfId="2600"/>
    <cellStyle name="SAPBEXchaText 3 3 5" xfId="2601"/>
    <cellStyle name="SAPBEXchaText 3 3 5 2" xfId="2602"/>
    <cellStyle name="SAPBEXchaText 3 3 6" xfId="2603"/>
    <cellStyle name="SAPBEXchaText 3 3 6 2" xfId="2604"/>
    <cellStyle name="SAPBEXchaText 3 3 7" xfId="2605"/>
    <cellStyle name="SAPBEXchaText 3 4" xfId="2606"/>
    <cellStyle name="SAPBEXchaText 3 4 2" xfId="2607"/>
    <cellStyle name="SAPBEXchaText 3 4 2 2" xfId="2608"/>
    <cellStyle name="SAPBEXchaText 3 4 3" xfId="2609"/>
    <cellStyle name="SAPBEXchaText 3 4 3 2" xfId="2610"/>
    <cellStyle name="SAPBEXchaText 3 4 4" xfId="2611"/>
    <cellStyle name="SAPBEXchaText 3 4 4 2" xfId="2612"/>
    <cellStyle name="SAPBEXchaText 3 4 5" xfId="2613"/>
    <cellStyle name="SAPBEXchaText 3 4 5 2" xfId="2614"/>
    <cellStyle name="SAPBEXchaText 3 4 6" xfId="2615"/>
    <cellStyle name="SAPBEXchaText 3 4 6 2" xfId="2616"/>
    <cellStyle name="SAPBEXchaText 3 4 7" xfId="2617"/>
    <cellStyle name="SAPBEXchaText 3 5" xfId="2618"/>
    <cellStyle name="SAPBEXchaText 3 5 2" xfId="2619"/>
    <cellStyle name="SAPBEXchaText 3 6" xfId="2620"/>
    <cellStyle name="SAPBEXchaText 3 6 2" xfId="2621"/>
    <cellStyle name="SAPBEXchaText 3 7" xfId="2622"/>
    <cellStyle name="SAPBEXchaText 3 7 2" xfId="2623"/>
    <cellStyle name="SAPBEXchaText 3 8" xfId="2624"/>
    <cellStyle name="SAPBEXchaText 3 8 2" xfId="2625"/>
    <cellStyle name="SAPBEXchaText 3 9" xfId="2626"/>
    <cellStyle name="SAPBEXchaText 3 9 2" xfId="2627"/>
    <cellStyle name="SAPBEXchaText 4" xfId="2628"/>
    <cellStyle name="SAPBEXchaText 4 2" xfId="2629"/>
    <cellStyle name="SAPBEXchaText 4 2 2" xfId="2630"/>
    <cellStyle name="SAPBEXchaText 4 3" xfId="2631"/>
    <cellStyle name="SAPBEXchaText 4 3 2" xfId="2632"/>
    <cellStyle name="SAPBEXchaText 4 4" xfId="2633"/>
    <cellStyle name="SAPBEXchaText 4 4 2" xfId="2634"/>
    <cellStyle name="SAPBEXchaText 4 5" xfId="2635"/>
    <cellStyle name="SAPBEXchaText 4 5 2" xfId="2636"/>
    <cellStyle name="SAPBEXchaText 4 6" xfId="2637"/>
    <cellStyle name="SAPBEXchaText 4 6 2" xfId="2638"/>
    <cellStyle name="SAPBEXchaText 4 7" xfId="2639"/>
    <cellStyle name="SAPBEXchaText 5" xfId="2640"/>
    <cellStyle name="SAPBEXchaText 5 2" xfId="2641"/>
    <cellStyle name="SAPBEXchaText 5 2 2" xfId="2642"/>
    <cellStyle name="SAPBEXchaText 5 3" xfId="2643"/>
    <cellStyle name="SAPBEXchaText 5 3 2" xfId="2644"/>
    <cellStyle name="SAPBEXchaText 5 4" xfId="2645"/>
    <cellStyle name="SAPBEXchaText 5 4 2" xfId="2646"/>
    <cellStyle name="SAPBEXchaText 5 5" xfId="2647"/>
    <cellStyle name="SAPBEXchaText 5 5 2" xfId="2648"/>
    <cellStyle name="SAPBEXchaText 5 6" xfId="2649"/>
    <cellStyle name="SAPBEXchaText 5 6 2" xfId="2650"/>
    <cellStyle name="SAPBEXchaText 5 7" xfId="2651"/>
    <cellStyle name="SAPBEXchaText 6" xfId="2652"/>
    <cellStyle name="SAPBEXchaText 6 2" xfId="2653"/>
    <cellStyle name="SAPBEXchaText 6 2 2" xfId="2654"/>
    <cellStyle name="SAPBEXchaText 6 3" xfId="2655"/>
    <cellStyle name="SAPBEXchaText 6 3 2" xfId="2656"/>
    <cellStyle name="SAPBEXchaText 6 4" xfId="2657"/>
    <cellStyle name="SAPBEXchaText 6 4 2" xfId="2658"/>
    <cellStyle name="SAPBEXchaText 6 5" xfId="2659"/>
    <cellStyle name="SAPBEXchaText 6 5 2" xfId="2660"/>
    <cellStyle name="SAPBEXchaText 6 6" xfId="2661"/>
    <cellStyle name="SAPBEXchaText 6 6 2" xfId="2662"/>
    <cellStyle name="SAPBEXchaText 6 7" xfId="2663"/>
    <cellStyle name="SAPBEXchaText 7" xfId="2664"/>
    <cellStyle name="SAPBEXchaText 7 2" xfId="2665"/>
    <cellStyle name="SAPBEXchaText 8" xfId="2666"/>
    <cellStyle name="SAPBEXchaText 8 2" xfId="2667"/>
    <cellStyle name="SAPBEXchaText 9" xfId="2668"/>
    <cellStyle name="SAPBEXchaText 9 2" xfId="2669"/>
    <cellStyle name="SAPBEXexcBad7" xfId="50"/>
    <cellStyle name="SAPBEXexcBad7 10" xfId="2670"/>
    <cellStyle name="SAPBEXexcBad7 10 2" xfId="2671"/>
    <cellStyle name="SAPBEXexcBad7 11" xfId="2672"/>
    <cellStyle name="SAPBEXexcBad7 12" xfId="2673"/>
    <cellStyle name="SAPBEXexcBad7 13" xfId="2674"/>
    <cellStyle name="SAPBEXexcBad7 14" xfId="2675"/>
    <cellStyle name="SAPBEXexcBad7 15" xfId="2676"/>
    <cellStyle name="SAPBEXexcBad7 2" xfId="51"/>
    <cellStyle name="SAPBEXexcBad7 2 10" xfId="2677"/>
    <cellStyle name="SAPBEXexcBad7 2 11" xfId="2678"/>
    <cellStyle name="SAPBEXexcBad7 2 12" xfId="2679"/>
    <cellStyle name="SAPBEXexcBad7 2 13" xfId="2680"/>
    <cellStyle name="SAPBEXexcBad7 2 14" xfId="2681"/>
    <cellStyle name="SAPBEXexcBad7 2 2" xfId="2682"/>
    <cellStyle name="SAPBEXexcBad7 2 2 10" xfId="2683"/>
    <cellStyle name="SAPBEXexcBad7 2 2 2" xfId="2684"/>
    <cellStyle name="SAPBEXexcBad7 2 2 2 2" xfId="2685"/>
    <cellStyle name="SAPBEXexcBad7 2 2 2 2 2" xfId="2686"/>
    <cellStyle name="SAPBEXexcBad7 2 2 2 3" xfId="2687"/>
    <cellStyle name="SAPBEXexcBad7 2 2 2 3 2" xfId="2688"/>
    <cellStyle name="SAPBEXexcBad7 2 2 2 4" xfId="2689"/>
    <cellStyle name="SAPBEXexcBad7 2 2 2 4 2" xfId="2690"/>
    <cellStyle name="SAPBEXexcBad7 2 2 2 5" xfId="2691"/>
    <cellStyle name="SAPBEXexcBad7 2 2 2 5 2" xfId="2692"/>
    <cellStyle name="SAPBEXexcBad7 2 2 2 6" xfId="2693"/>
    <cellStyle name="SAPBEXexcBad7 2 2 2 6 2" xfId="2694"/>
    <cellStyle name="SAPBEXexcBad7 2 2 2 7" xfId="2695"/>
    <cellStyle name="SAPBEXexcBad7 2 2 3" xfId="2696"/>
    <cellStyle name="SAPBEXexcBad7 2 2 3 2" xfId="2697"/>
    <cellStyle name="SAPBEXexcBad7 2 2 3 2 2" xfId="2698"/>
    <cellStyle name="SAPBEXexcBad7 2 2 3 3" xfId="2699"/>
    <cellStyle name="SAPBEXexcBad7 2 2 3 3 2" xfId="2700"/>
    <cellStyle name="SAPBEXexcBad7 2 2 3 4" xfId="2701"/>
    <cellStyle name="SAPBEXexcBad7 2 2 3 4 2" xfId="2702"/>
    <cellStyle name="SAPBEXexcBad7 2 2 3 5" xfId="2703"/>
    <cellStyle name="SAPBEXexcBad7 2 2 3 5 2" xfId="2704"/>
    <cellStyle name="SAPBEXexcBad7 2 2 3 6" xfId="2705"/>
    <cellStyle name="SAPBEXexcBad7 2 2 3 6 2" xfId="2706"/>
    <cellStyle name="SAPBEXexcBad7 2 2 3 7" xfId="2707"/>
    <cellStyle name="SAPBEXexcBad7 2 2 4" xfId="2708"/>
    <cellStyle name="SAPBEXexcBad7 2 2 4 2" xfId="2709"/>
    <cellStyle name="SAPBEXexcBad7 2 2 4 2 2" xfId="2710"/>
    <cellStyle name="SAPBEXexcBad7 2 2 4 3" xfId="2711"/>
    <cellStyle name="SAPBEXexcBad7 2 2 4 3 2" xfId="2712"/>
    <cellStyle name="SAPBEXexcBad7 2 2 4 4" xfId="2713"/>
    <cellStyle name="SAPBEXexcBad7 2 2 4 4 2" xfId="2714"/>
    <cellStyle name="SAPBEXexcBad7 2 2 4 5" xfId="2715"/>
    <cellStyle name="SAPBEXexcBad7 2 2 4 5 2" xfId="2716"/>
    <cellStyle name="SAPBEXexcBad7 2 2 4 6" xfId="2717"/>
    <cellStyle name="SAPBEXexcBad7 2 2 4 6 2" xfId="2718"/>
    <cellStyle name="SAPBEXexcBad7 2 2 4 7" xfId="2719"/>
    <cellStyle name="SAPBEXexcBad7 2 2 5" xfId="2720"/>
    <cellStyle name="SAPBEXexcBad7 2 2 5 2" xfId="2721"/>
    <cellStyle name="SAPBEXexcBad7 2 2 6" xfId="2722"/>
    <cellStyle name="SAPBEXexcBad7 2 2 6 2" xfId="2723"/>
    <cellStyle name="SAPBEXexcBad7 2 2 7" xfId="2724"/>
    <cellStyle name="SAPBEXexcBad7 2 2 7 2" xfId="2725"/>
    <cellStyle name="SAPBEXexcBad7 2 2 8" xfId="2726"/>
    <cellStyle name="SAPBEXexcBad7 2 2 8 2" xfId="2727"/>
    <cellStyle name="SAPBEXexcBad7 2 2 9" xfId="2728"/>
    <cellStyle name="SAPBEXexcBad7 2 2 9 2" xfId="2729"/>
    <cellStyle name="SAPBEXexcBad7 2 3" xfId="2730"/>
    <cellStyle name="SAPBEXexcBad7 2 3 2" xfId="2731"/>
    <cellStyle name="SAPBEXexcBad7 2 3 2 2" xfId="2732"/>
    <cellStyle name="SAPBEXexcBad7 2 3 3" xfId="2733"/>
    <cellStyle name="SAPBEXexcBad7 2 3 3 2" xfId="2734"/>
    <cellStyle name="SAPBEXexcBad7 2 3 4" xfId="2735"/>
    <cellStyle name="SAPBEXexcBad7 2 3 4 2" xfId="2736"/>
    <cellStyle name="SAPBEXexcBad7 2 3 5" xfId="2737"/>
    <cellStyle name="SAPBEXexcBad7 2 3 5 2" xfId="2738"/>
    <cellStyle name="SAPBEXexcBad7 2 3 6" xfId="2739"/>
    <cellStyle name="SAPBEXexcBad7 2 3 6 2" xfId="2740"/>
    <cellStyle name="SAPBEXexcBad7 2 3 7" xfId="2741"/>
    <cellStyle name="SAPBEXexcBad7 2 4" xfId="2742"/>
    <cellStyle name="SAPBEXexcBad7 2 4 2" xfId="2743"/>
    <cellStyle name="SAPBEXexcBad7 2 4 2 2" xfId="2744"/>
    <cellStyle name="SAPBEXexcBad7 2 4 3" xfId="2745"/>
    <cellStyle name="SAPBEXexcBad7 2 4 3 2" xfId="2746"/>
    <cellStyle name="SAPBEXexcBad7 2 4 4" xfId="2747"/>
    <cellStyle name="SAPBEXexcBad7 2 4 4 2" xfId="2748"/>
    <cellStyle name="SAPBEXexcBad7 2 4 5" xfId="2749"/>
    <cellStyle name="SAPBEXexcBad7 2 4 5 2" xfId="2750"/>
    <cellStyle name="SAPBEXexcBad7 2 4 6" xfId="2751"/>
    <cellStyle name="SAPBEXexcBad7 2 4 6 2" xfId="2752"/>
    <cellStyle name="SAPBEXexcBad7 2 4 7" xfId="2753"/>
    <cellStyle name="SAPBEXexcBad7 2 5" xfId="2754"/>
    <cellStyle name="SAPBEXexcBad7 2 5 2" xfId="2755"/>
    <cellStyle name="SAPBEXexcBad7 2 5 2 2" xfId="2756"/>
    <cellStyle name="SAPBEXexcBad7 2 5 3" xfId="2757"/>
    <cellStyle name="SAPBEXexcBad7 2 5 3 2" xfId="2758"/>
    <cellStyle name="SAPBEXexcBad7 2 5 4" xfId="2759"/>
    <cellStyle name="SAPBEXexcBad7 2 5 4 2" xfId="2760"/>
    <cellStyle name="SAPBEXexcBad7 2 5 5" xfId="2761"/>
    <cellStyle name="SAPBEXexcBad7 2 5 5 2" xfId="2762"/>
    <cellStyle name="SAPBEXexcBad7 2 5 6" xfId="2763"/>
    <cellStyle name="SAPBEXexcBad7 2 5 6 2" xfId="2764"/>
    <cellStyle name="SAPBEXexcBad7 2 5 7" xfId="2765"/>
    <cellStyle name="SAPBEXexcBad7 2 6" xfId="2766"/>
    <cellStyle name="SAPBEXexcBad7 2 6 2" xfId="2767"/>
    <cellStyle name="SAPBEXexcBad7 2 7" xfId="2768"/>
    <cellStyle name="SAPBEXexcBad7 2 7 2" xfId="2769"/>
    <cellStyle name="SAPBEXexcBad7 2 8" xfId="2770"/>
    <cellStyle name="SAPBEXexcBad7 2 8 2" xfId="2771"/>
    <cellStyle name="SAPBEXexcBad7 2 9" xfId="2772"/>
    <cellStyle name="SAPBEXexcBad7 2 9 2" xfId="2773"/>
    <cellStyle name="SAPBEXexcBad7 3" xfId="2774"/>
    <cellStyle name="SAPBEXexcBad7 3 10" xfId="2775"/>
    <cellStyle name="SAPBEXexcBad7 3 2" xfId="2776"/>
    <cellStyle name="SAPBEXexcBad7 3 2 2" xfId="2777"/>
    <cellStyle name="SAPBEXexcBad7 3 2 2 2" xfId="2778"/>
    <cellStyle name="SAPBEXexcBad7 3 2 3" xfId="2779"/>
    <cellStyle name="SAPBEXexcBad7 3 2 3 2" xfId="2780"/>
    <cellStyle name="SAPBEXexcBad7 3 2 4" xfId="2781"/>
    <cellStyle name="SAPBEXexcBad7 3 2 4 2" xfId="2782"/>
    <cellStyle name="SAPBEXexcBad7 3 2 5" xfId="2783"/>
    <cellStyle name="SAPBEXexcBad7 3 2 5 2" xfId="2784"/>
    <cellStyle name="SAPBEXexcBad7 3 2 6" xfId="2785"/>
    <cellStyle name="SAPBEXexcBad7 3 2 6 2" xfId="2786"/>
    <cellStyle name="SAPBEXexcBad7 3 2 7" xfId="2787"/>
    <cellStyle name="SAPBEXexcBad7 3 3" xfId="2788"/>
    <cellStyle name="SAPBEXexcBad7 3 3 2" xfId="2789"/>
    <cellStyle name="SAPBEXexcBad7 3 3 2 2" xfId="2790"/>
    <cellStyle name="SAPBEXexcBad7 3 3 3" xfId="2791"/>
    <cellStyle name="SAPBEXexcBad7 3 3 3 2" xfId="2792"/>
    <cellStyle name="SAPBEXexcBad7 3 3 4" xfId="2793"/>
    <cellStyle name="SAPBEXexcBad7 3 3 4 2" xfId="2794"/>
    <cellStyle name="SAPBEXexcBad7 3 3 5" xfId="2795"/>
    <cellStyle name="SAPBEXexcBad7 3 3 5 2" xfId="2796"/>
    <cellStyle name="SAPBEXexcBad7 3 3 6" xfId="2797"/>
    <cellStyle name="SAPBEXexcBad7 3 3 6 2" xfId="2798"/>
    <cellStyle name="SAPBEXexcBad7 3 3 7" xfId="2799"/>
    <cellStyle name="SAPBEXexcBad7 3 4" xfId="2800"/>
    <cellStyle name="SAPBEXexcBad7 3 4 2" xfId="2801"/>
    <cellStyle name="SAPBEXexcBad7 3 4 2 2" xfId="2802"/>
    <cellStyle name="SAPBEXexcBad7 3 4 3" xfId="2803"/>
    <cellStyle name="SAPBEXexcBad7 3 4 3 2" xfId="2804"/>
    <cellStyle name="SAPBEXexcBad7 3 4 4" xfId="2805"/>
    <cellStyle name="SAPBEXexcBad7 3 4 4 2" xfId="2806"/>
    <cellStyle name="SAPBEXexcBad7 3 4 5" xfId="2807"/>
    <cellStyle name="SAPBEXexcBad7 3 4 5 2" xfId="2808"/>
    <cellStyle name="SAPBEXexcBad7 3 4 6" xfId="2809"/>
    <cellStyle name="SAPBEXexcBad7 3 4 6 2" xfId="2810"/>
    <cellStyle name="SAPBEXexcBad7 3 4 7" xfId="2811"/>
    <cellStyle name="SAPBEXexcBad7 3 5" xfId="2812"/>
    <cellStyle name="SAPBEXexcBad7 3 5 2" xfId="2813"/>
    <cellStyle name="SAPBEXexcBad7 3 6" xfId="2814"/>
    <cellStyle name="SAPBEXexcBad7 3 6 2" xfId="2815"/>
    <cellStyle name="SAPBEXexcBad7 3 7" xfId="2816"/>
    <cellStyle name="SAPBEXexcBad7 3 7 2" xfId="2817"/>
    <cellStyle name="SAPBEXexcBad7 3 8" xfId="2818"/>
    <cellStyle name="SAPBEXexcBad7 3 8 2" xfId="2819"/>
    <cellStyle name="SAPBEXexcBad7 3 9" xfId="2820"/>
    <cellStyle name="SAPBEXexcBad7 3 9 2" xfId="2821"/>
    <cellStyle name="SAPBEXexcBad7 4" xfId="2822"/>
    <cellStyle name="SAPBEXexcBad7 4 2" xfId="2823"/>
    <cellStyle name="SAPBEXexcBad7 4 2 2" xfId="2824"/>
    <cellStyle name="SAPBEXexcBad7 4 3" xfId="2825"/>
    <cellStyle name="SAPBEXexcBad7 4 3 2" xfId="2826"/>
    <cellStyle name="SAPBEXexcBad7 4 4" xfId="2827"/>
    <cellStyle name="SAPBEXexcBad7 4 4 2" xfId="2828"/>
    <cellStyle name="SAPBEXexcBad7 4 5" xfId="2829"/>
    <cellStyle name="SAPBEXexcBad7 4 5 2" xfId="2830"/>
    <cellStyle name="SAPBEXexcBad7 4 6" xfId="2831"/>
    <cellStyle name="SAPBEXexcBad7 4 6 2" xfId="2832"/>
    <cellStyle name="SAPBEXexcBad7 4 7" xfId="2833"/>
    <cellStyle name="SAPBEXexcBad7 5" xfId="2834"/>
    <cellStyle name="SAPBEXexcBad7 5 2" xfId="2835"/>
    <cellStyle name="SAPBEXexcBad7 5 2 2" xfId="2836"/>
    <cellStyle name="SAPBEXexcBad7 5 3" xfId="2837"/>
    <cellStyle name="SAPBEXexcBad7 5 3 2" xfId="2838"/>
    <cellStyle name="SAPBEXexcBad7 5 4" xfId="2839"/>
    <cellStyle name="SAPBEXexcBad7 5 4 2" xfId="2840"/>
    <cellStyle name="SAPBEXexcBad7 5 5" xfId="2841"/>
    <cellStyle name="SAPBEXexcBad7 5 5 2" xfId="2842"/>
    <cellStyle name="SAPBEXexcBad7 5 6" xfId="2843"/>
    <cellStyle name="SAPBEXexcBad7 5 6 2" xfId="2844"/>
    <cellStyle name="SAPBEXexcBad7 5 7" xfId="2845"/>
    <cellStyle name="SAPBEXexcBad7 6" xfId="2846"/>
    <cellStyle name="SAPBEXexcBad7 6 2" xfId="2847"/>
    <cellStyle name="SAPBEXexcBad7 6 2 2" xfId="2848"/>
    <cellStyle name="SAPBEXexcBad7 6 3" xfId="2849"/>
    <cellStyle name="SAPBEXexcBad7 6 3 2" xfId="2850"/>
    <cellStyle name="SAPBEXexcBad7 6 4" xfId="2851"/>
    <cellStyle name="SAPBEXexcBad7 6 4 2" xfId="2852"/>
    <cellStyle name="SAPBEXexcBad7 6 5" xfId="2853"/>
    <cellStyle name="SAPBEXexcBad7 6 5 2" xfId="2854"/>
    <cellStyle name="SAPBEXexcBad7 6 6" xfId="2855"/>
    <cellStyle name="SAPBEXexcBad7 6 6 2" xfId="2856"/>
    <cellStyle name="SAPBEXexcBad7 6 7" xfId="2857"/>
    <cellStyle name="SAPBEXexcBad7 7" xfId="2858"/>
    <cellStyle name="SAPBEXexcBad7 7 2" xfId="2859"/>
    <cellStyle name="SAPBEXexcBad7 8" xfId="2860"/>
    <cellStyle name="SAPBEXexcBad7 8 2" xfId="2861"/>
    <cellStyle name="SAPBEXexcBad7 9" xfId="2862"/>
    <cellStyle name="SAPBEXexcBad7 9 2" xfId="2863"/>
    <cellStyle name="SAPBEXexcBad8" xfId="52"/>
    <cellStyle name="SAPBEXexcBad8 10" xfId="2864"/>
    <cellStyle name="SAPBEXexcBad8 10 2" xfId="2865"/>
    <cellStyle name="SAPBEXexcBad8 11" xfId="2866"/>
    <cellStyle name="SAPBEXexcBad8 12" xfId="2867"/>
    <cellStyle name="SAPBEXexcBad8 13" xfId="2868"/>
    <cellStyle name="SAPBEXexcBad8 14" xfId="2869"/>
    <cellStyle name="SAPBEXexcBad8 15" xfId="2870"/>
    <cellStyle name="SAPBEXexcBad8 2" xfId="53"/>
    <cellStyle name="SAPBEXexcBad8 2 10" xfId="2871"/>
    <cellStyle name="SAPBEXexcBad8 2 11" xfId="2872"/>
    <cellStyle name="SAPBEXexcBad8 2 12" xfId="2873"/>
    <cellStyle name="SAPBEXexcBad8 2 13" xfId="2874"/>
    <cellStyle name="SAPBEXexcBad8 2 14" xfId="2875"/>
    <cellStyle name="SAPBEXexcBad8 2 2" xfId="2876"/>
    <cellStyle name="SAPBEXexcBad8 2 2 10" xfId="2877"/>
    <cellStyle name="SAPBEXexcBad8 2 2 2" xfId="2878"/>
    <cellStyle name="SAPBEXexcBad8 2 2 2 2" xfId="2879"/>
    <cellStyle name="SAPBEXexcBad8 2 2 2 2 2" xfId="2880"/>
    <cellStyle name="SAPBEXexcBad8 2 2 2 3" xfId="2881"/>
    <cellStyle name="SAPBEXexcBad8 2 2 2 3 2" xfId="2882"/>
    <cellStyle name="SAPBEXexcBad8 2 2 2 4" xfId="2883"/>
    <cellStyle name="SAPBEXexcBad8 2 2 2 4 2" xfId="2884"/>
    <cellStyle name="SAPBEXexcBad8 2 2 2 5" xfId="2885"/>
    <cellStyle name="SAPBEXexcBad8 2 2 2 5 2" xfId="2886"/>
    <cellStyle name="SAPBEXexcBad8 2 2 2 6" xfId="2887"/>
    <cellStyle name="SAPBEXexcBad8 2 2 2 6 2" xfId="2888"/>
    <cellStyle name="SAPBEXexcBad8 2 2 2 7" xfId="2889"/>
    <cellStyle name="SAPBEXexcBad8 2 2 3" xfId="2890"/>
    <cellStyle name="SAPBEXexcBad8 2 2 3 2" xfId="2891"/>
    <cellStyle name="SAPBEXexcBad8 2 2 3 2 2" xfId="2892"/>
    <cellStyle name="SAPBEXexcBad8 2 2 3 3" xfId="2893"/>
    <cellStyle name="SAPBEXexcBad8 2 2 3 3 2" xfId="2894"/>
    <cellStyle name="SAPBEXexcBad8 2 2 3 4" xfId="2895"/>
    <cellStyle name="SAPBEXexcBad8 2 2 3 4 2" xfId="2896"/>
    <cellStyle name="SAPBEXexcBad8 2 2 3 5" xfId="2897"/>
    <cellStyle name="SAPBEXexcBad8 2 2 3 5 2" xfId="2898"/>
    <cellStyle name="SAPBEXexcBad8 2 2 3 6" xfId="2899"/>
    <cellStyle name="SAPBEXexcBad8 2 2 3 6 2" xfId="2900"/>
    <cellStyle name="SAPBEXexcBad8 2 2 3 7" xfId="2901"/>
    <cellStyle name="SAPBEXexcBad8 2 2 4" xfId="2902"/>
    <cellStyle name="SAPBEXexcBad8 2 2 4 2" xfId="2903"/>
    <cellStyle name="SAPBEXexcBad8 2 2 4 2 2" xfId="2904"/>
    <cellStyle name="SAPBEXexcBad8 2 2 4 3" xfId="2905"/>
    <cellStyle name="SAPBEXexcBad8 2 2 4 3 2" xfId="2906"/>
    <cellStyle name="SAPBEXexcBad8 2 2 4 4" xfId="2907"/>
    <cellStyle name="SAPBEXexcBad8 2 2 4 4 2" xfId="2908"/>
    <cellStyle name="SAPBEXexcBad8 2 2 4 5" xfId="2909"/>
    <cellStyle name="SAPBEXexcBad8 2 2 4 5 2" xfId="2910"/>
    <cellStyle name="SAPBEXexcBad8 2 2 4 6" xfId="2911"/>
    <cellStyle name="SAPBEXexcBad8 2 2 4 6 2" xfId="2912"/>
    <cellStyle name="SAPBEXexcBad8 2 2 4 7" xfId="2913"/>
    <cellStyle name="SAPBEXexcBad8 2 2 5" xfId="2914"/>
    <cellStyle name="SAPBEXexcBad8 2 2 5 2" xfId="2915"/>
    <cellStyle name="SAPBEXexcBad8 2 2 6" xfId="2916"/>
    <cellStyle name="SAPBEXexcBad8 2 2 6 2" xfId="2917"/>
    <cellStyle name="SAPBEXexcBad8 2 2 7" xfId="2918"/>
    <cellStyle name="SAPBEXexcBad8 2 2 7 2" xfId="2919"/>
    <cellStyle name="SAPBEXexcBad8 2 2 8" xfId="2920"/>
    <cellStyle name="SAPBEXexcBad8 2 2 8 2" xfId="2921"/>
    <cellStyle name="SAPBEXexcBad8 2 2 9" xfId="2922"/>
    <cellStyle name="SAPBEXexcBad8 2 2 9 2" xfId="2923"/>
    <cellStyle name="SAPBEXexcBad8 2 3" xfId="2924"/>
    <cellStyle name="SAPBEXexcBad8 2 3 2" xfId="2925"/>
    <cellStyle name="SAPBEXexcBad8 2 3 2 2" xfId="2926"/>
    <cellStyle name="SAPBEXexcBad8 2 3 3" xfId="2927"/>
    <cellStyle name="SAPBEXexcBad8 2 3 3 2" xfId="2928"/>
    <cellStyle name="SAPBEXexcBad8 2 3 4" xfId="2929"/>
    <cellStyle name="SAPBEXexcBad8 2 3 4 2" xfId="2930"/>
    <cellStyle name="SAPBEXexcBad8 2 3 5" xfId="2931"/>
    <cellStyle name="SAPBEXexcBad8 2 3 5 2" xfId="2932"/>
    <cellStyle name="SAPBEXexcBad8 2 3 6" xfId="2933"/>
    <cellStyle name="SAPBEXexcBad8 2 3 6 2" xfId="2934"/>
    <cellStyle name="SAPBEXexcBad8 2 3 7" xfId="2935"/>
    <cellStyle name="SAPBEXexcBad8 2 4" xfId="2936"/>
    <cellStyle name="SAPBEXexcBad8 2 4 2" xfId="2937"/>
    <cellStyle name="SAPBEXexcBad8 2 4 2 2" xfId="2938"/>
    <cellStyle name="SAPBEXexcBad8 2 4 3" xfId="2939"/>
    <cellStyle name="SAPBEXexcBad8 2 4 3 2" xfId="2940"/>
    <cellStyle name="SAPBEXexcBad8 2 4 4" xfId="2941"/>
    <cellStyle name="SAPBEXexcBad8 2 4 4 2" xfId="2942"/>
    <cellStyle name="SAPBEXexcBad8 2 4 5" xfId="2943"/>
    <cellStyle name="SAPBEXexcBad8 2 4 5 2" xfId="2944"/>
    <cellStyle name="SAPBEXexcBad8 2 4 6" xfId="2945"/>
    <cellStyle name="SAPBEXexcBad8 2 4 6 2" xfId="2946"/>
    <cellStyle name="SAPBEXexcBad8 2 4 7" xfId="2947"/>
    <cellStyle name="SAPBEXexcBad8 2 5" xfId="2948"/>
    <cellStyle name="SAPBEXexcBad8 2 5 2" xfId="2949"/>
    <cellStyle name="SAPBEXexcBad8 2 5 2 2" xfId="2950"/>
    <cellStyle name="SAPBEXexcBad8 2 5 3" xfId="2951"/>
    <cellStyle name="SAPBEXexcBad8 2 5 3 2" xfId="2952"/>
    <cellStyle name="SAPBEXexcBad8 2 5 4" xfId="2953"/>
    <cellStyle name="SAPBEXexcBad8 2 5 4 2" xfId="2954"/>
    <cellStyle name="SAPBEXexcBad8 2 5 5" xfId="2955"/>
    <cellStyle name="SAPBEXexcBad8 2 5 5 2" xfId="2956"/>
    <cellStyle name="SAPBEXexcBad8 2 5 6" xfId="2957"/>
    <cellStyle name="SAPBEXexcBad8 2 5 6 2" xfId="2958"/>
    <cellStyle name="SAPBEXexcBad8 2 5 7" xfId="2959"/>
    <cellStyle name="SAPBEXexcBad8 2 6" xfId="2960"/>
    <cellStyle name="SAPBEXexcBad8 2 6 2" xfId="2961"/>
    <cellStyle name="SAPBEXexcBad8 2 7" xfId="2962"/>
    <cellStyle name="SAPBEXexcBad8 2 7 2" xfId="2963"/>
    <cellStyle name="SAPBEXexcBad8 2 8" xfId="2964"/>
    <cellStyle name="SAPBEXexcBad8 2 8 2" xfId="2965"/>
    <cellStyle name="SAPBEXexcBad8 2 9" xfId="2966"/>
    <cellStyle name="SAPBEXexcBad8 2 9 2" xfId="2967"/>
    <cellStyle name="SAPBEXexcBad8 3" xfId="2968"/>
    <cellStyle name="SAPBEXexcBad8 3 10" xfId="2969"/>
    <cellStyle name="SAPBEXexcBad8 3 2" xfId="2970"/>
    <cellStyle name="SAPBEXexcBad8 3 2 2" xfId="2971"/>
    <cellStyle name="SAPBEXexcBad8 3 2 2 2" xfId="2972"/>
    <cellStyle name="SAPBEXexcBad8 3 2 3" xfId="2973"/>
    <cellStyle name="SAPBEXexcBad8 3 2 3 2" xfId="2974"/>
    <cellStyle name="SAPBEXexcBad8 3 2 4" xfId="2975"/>
    <cellStyle name="SAPBEXexcBad8 3 2 4 2" xfId="2976"/>
    <cellStyle name="SAPBEXexcBad8 3 2 5" xfId="2977"/>
    <cellStyle name="SAPBEXexcBad8 3 2 5 2" xfId="2978"/>
    <cellStyle name="SAPBEXexcBad8 3 2 6" xfId="2979"/>
    <cellStyle name="SAPBEXexcBad8 3 2 6 2" xfId="2980"/>
    <cellStyle name="SAPBEXexcBad8 3 2 7" xfId="2981"/>
    <cellStyle name="SAPBEXexcBad8 3 3" xfId="2982"/>
    <cellStyle name="SAPBEXexcBad8 3 3 2" xfId="2983"/>
    <cellStyle name="SAPBEXexcBad8 3 3 2 2" xfId="2984"/>
    <cellStyle name="SAPBEXexcBad8 3 3 3" xfId="2985"/>
    <cellStyle name="SAPBEXexcBad8 3 3 3 2" xfId="2986"/>
    <cellStyle name="SAPBEXexcBad8 3 3 4" xfId="2987"/>
    <cellStyle name="SAPBEXexcBad8 3 3 4 2" xfId="2988"/>
    <cellStyle name="SAPBEXexcBad8 3 3 5" xfId="2989"/>
    <cellStyle name="SAPBEXexcBad8 3 3 5 2" xfId="2990"/>
    <cellStyle name="SAPBEXexcBad8 3 3 6" xfId="2991"/>
    <cellStyle name="SAPBEXexcBad8 3 3 6 2" xfId="2992"/>
    <cellStyle name="SAPBEXexcBad8 3 3 7" xfId="2993"/>
    <cellStyle name="SAPBEXexcBad8 3 4" xfId="2994"/>
    <cellStyle name="SAPBEXexcBad8 3 4 2" xfId="2995"/>
    <cellStyle name="SAPBEXexcBad8 3 4 2 2" xfId="2996"/>
    <cellStyle name="SAPBEXexcBad8 3 4 3" xfId="2997"/>
    <cellStyle name="SAPBEXexcBad8 3 4 3 2" xfId="2998"/>
    <cellStyle name="SAPBEXexcBad8 3 4 4" xfId="2999"/>
    <cellStyle name="SAPBEXexcBad8 3 4 4 2" xfId="3000"/>
    <cellStyle name="SAPBEXexcBad8 3 4 5" xfId="3001"/>
    <cellStyle name="SAPBEXexcBad8 3 4 5 2" xfId="3002"/>
    <cellStyle name="SAPBEXexcBad8 3 4 6" xfId="3003"/>
    <cellStyle name="SAPBEXexcBad8 3 4 6 2" xfId="3004"/>
    <cellStyle name="SAPBEXexcBad8 3 4 7" xfId="3005"/>
    <cellStyle name="SAPBEXexcBad8 3 5" xfId="3006"/>
    <cellStyle name="SAPBEXexcBad8 3 5 2" xfId="3007"/>
    <cellStyle name="SAPBEXexcBad8 3 6" xfId="3008"/>
    <cellStyle name="SAPBEXexcBad8 3 6 2" xfId="3009"/>
    <cellStyle name="SAPBEXexcBad8 3 7" xfId="3010"/>
    <cellStyle name="SAPBEXexcBad8 3 7 2" xfId="3011"/>
    <cellStyle name="SAPBEXexcBad8 3 8" xfId="3012"/>
    <cellStyle name="SAPBEXexcBad8 3 8 2" xfId="3013"/>
    <cellStyle name="SAPBEXexcBad8 3 9" xfId="3014"/>
    <cellStyle name="SAPBEXexcBad8 3 9 2" xfId="3015"/>
    <cellStyle name="SAPBEXexcBad8 4" xfId="3016"/>
    <cellStyle name="SAPBEXexcBad8 4 2" xfId="3017"/>
    <cellStyle name="SAPBEXexcBad8 4 2 2" xfId="3018"/>
    <cellStyle name="SAPBEXexcBad8 4 3" xfId="3019"/>
    <cellStyle name="SAPBEXexcBad8 4 3 2" xfId="3020"/>
    <cellStyle name="SAPBEXexcBad8 4 4" xfId="3021"/>
    <cellStyle name="SAPBEXexcBad8 4 4 2" xfId="3022"/>
    <cellStyle name="SAPBEXexcBad8 4 5" xfId="3023"/>
    <cellStyle name="SAPBEXexcBad8 4 5 2" xfId="3024"/>
    <cellStyle name="SAPBEXexcBad8 4 6" xfId="3025"/>
    <cellStyle name="SAPBEXexcBad8 4 6 2" xfId="3026"/>
    <cellStyle name="SAPBEXexcBad8 4 7" xfId="3027"/>
    <cellStyle name="SAPBEXexcBad8 5" xfId="3028"/>
    <cellStyle name="SAPBEXexcBad8 5 2" xfId="3029"/>
    <cellStyle name="SAPBEXexcBad8 5 2 2" xfId="3030"/>
    <cellStyle name="SAPBEXexcBad8 5 3" xfId="3031"/>
    <cellStyle name="SAPBEXexcBad8 5 3 2" xfId="3032"/>
    <cellStyle name="SAPBEXexcBad8 5 4" xfId="3033"/>
    <cellStyle name="SAPBEXexcBad8 5 4 2" xfId="3034"/>
    <cellStyle name="SAPBEXexcBad8 5 5" xfId="3035"/>
    <cellStyle name="SAPBEXexcBad8 5 5 2" xfId="3036"/>
    <cellStyle name="SAPBEXexcBad8 5 6" xfId="3037"/>
    <cellStyle name="SAPBEXexcBad8 5 6 2" xfId="3038"/>
    <cellStyle name="SAPBEXexcBad8 5 7" xfId="3039"/>
    <cellStyle name="SAPBEXexcBad8 6" xfId="3040"/>
    <cellStyle name="SAPBEXexcBad8 6 2" xfId="3041"/>
    <cellStyle name="SAPBEXexcBad8 6 2 2" xfId="3042"/>
    <cellStyle name="SAPBEXexcBad8 6 3" xfId="3043"/>
    <cellStyle name="SAPBEXexcBad8 6 3 2" xfId="3044"/>
    <cellStyle name="SAPBEXexcBad8 6 4" xfId="3045"/>
    <cellStyle name="SAPBEXexcBad8 6 4 2" xfId="3046"/>
    <cellStyle name="SAPBEXexcBad8 6 5" xfId="3047"/>
    <cellStyle name="SAPBEXexcBad8 6 5 2" xfId="3048"/>
    <cellStyle name="SAPBEXexcBad8 6 6" xfId="3049"/>
    <cellStyle name="SAPBEXexcBad8 6 6 2" xfId="3050"/>
    <cellStyle name="SAPBEXexcBad8 6 7" xfId="3051"/>
    <cellStyle name="SAPBEXexcBad8 7" xfId="3052"/>
    <cellStyle name="SAPBEXexcBad8 7 2" xfId="3053"/>
    <cellStyle name="SAPBEXexcBad8 8" xfId="3054"/>
    <cellStyle name="SAPBEXexcBad8 8 2" xfId="3055"/>
    <cellStyle name="SAPBEXexcBad8 9" xfId="3056"/>
    <cellStyle name="SAPBEXexcBad8 9 2" xfId="3057"/>
    <cellStyle name="SAPBEXexcBad9" xfId="54"/>
    <cellStyle name="SAPBEXexcBad9 10" xfId="3058"/>
    <cellStyle name="SAPBEXexcBad9 10 2" xfId="3059"/>
    <cellStyle name="SAPBEXexcBad9 11" xfId="3060"/>
    <cellStyle name="SAPBEXexcBad9 12" xfId="3061"/>
    <cellStyle name="SAPBEXexcBad9 13" xfId="3062"/>
    <cellStyle name="SAPBEXexcBad9 14" xfId="3063"/>
    <cellStyle name="SAPBEXexcBad9 15" xfId="3064"/>
    <cellStyle name="SAPBEXexcBad9 2" xfId="55"/>
    <cellStyle name="SAPBEXexcBad9 2 10" xfId="3065"/>
    <cellStyle name="SAPBEXexcBad9 2 11" xfId="3066"/>
    <cellStyle name="SAPBEXexcBad9 2 12" xfId="3067"/>
    <cellStyle name="SAPBEXexcBad9 2 13" xfId="3068"/>
    <cellStyle name="SAPBEXexcBad9 2 14" xfId="3069"/>
    <cellStyle name="SAPBEXexcBad9 2 2" xfId="3070"/>
    <cellStyle name="SAPBEXexcBad9 2 2 10" xfId="3071"/>
    <cellStyle name="SAPBEXexcBad9 2 2 2" xfId="3072"/>
    <cellStyle name="SAPBEXexcBad9 2 2 2 2" xfId="3073"/>
    <cellStyle name="SAPBEXexcBad9 2 2 2 2 2" xfId="3074"/>
    <cellStyle name="SAPBEXexcBad9 2 2 2 3" xfId="3075"/>
    <cellStyle name="SAPBEXexcBad9 2 2 2 3 2" xfId="3076"/>
    <cellStyle name="SAPBEXexcBad9 2 2 2 4" xfId="3077"/>
    <cellStyle name="SAPBEXexcBad9 2 2 2 4 2" xfId="3078"/>
    <cellStyle name="SAPBEXexcBad9 2 2 2 5" xfId="3079"/>
    <cellStyle name="SAPBEXexcBad9 2 2 2 5 2" xfId="3080"/>
    <cellStyle name="SAPBEXexcBad9 2 2 2 6" xfId="3081"/>
    <cellStyle name="SAPBEXexcBad9 2 2 2 6 2" xfId="3082"/>
    <cellStyle name="SAPBEXexcBad9 2 2 2 7" xfId="3083"/>
    <cellStyle name="SAPBEXexcBad9 2 2 3" xfId="3084"/>
    <cellStyle name="SAPBEXexcBad9 2 2 3 2" xfId="3085"/>
    <cellStyle name="SAPBEXexcBad9 2 2 3 2 2" xfId="3086"/>
    <cellStyle name="SAPBEXexcBad9 2 2 3 3" xfId="3087"/>
    <cellStyle name="SAPBEXexcBad9 2 2 3 3 2" xfId="3088"/>
    <cellStyle name="SAPBEXexcBad9 2 2 3 4" xfId="3089"/>
    <cellStyle name="SAPBEXexcBad9 2 2 3 4 2" xfId="3090"/>
    <cellStyle name="SAPBEXexcBad9 2 2 3 5" xfId="3091"/>
    <cellStyle name="SAPBEXexcBad9 2 2 3 5 2" xfId="3092"/>
    <cellStyle name="SAPBEXexcBad9 2 2 3 6" xfId="3093"/>
    <cellStyle name="SAPBEXexcBad9 2 2 3 6 2" xfId="3094"/>
    <cellStyle name="SAPBEXexcBad9 2 2 3 7" xfId="3095"/>
    <cellStyle name="SAPBEXexcBad9 2 2 4" xfId="3096"/>
    <cellStyle name="SAPBEXexcBad9 2 2 4 2" xfId="3097"/>
    <cellStyle name="SAPBEXexcBad9 2 2 4 2 2" xfId="3098"/>
    <cellStyle name="SAPBEXexcBad9 2 2 4 3" xfId="3099"/>
    <cellStyle name="SAPBEXexcBad9 2 2 4 3 2" xfId="3100"/>
    <cellStyle name="SAPBEXexcBad9 2 2 4 4" xfId="3101"/>
    <cellStyle name="SAPBEXexcBad9 2 2 4 4 2" xfId="3102"/>
    <cellStyle name="SAPBEXexcBad9 2 2 4 5" xfId="3103"/>
    <cellStyle name="SAPBEXexcBad9 2 2 4 5 2" xfId="3104"/>
    <cellStyle name="SAPBEXexcBad9 2 2 4 6" xfId="3105"/>
    <cellStyle name="SAPBEXexcBad9 2 2 4 6 2" xfId="3106"/>
    <cellStyle name="SAPBEXexcBad9 2 2 4 7" xfId="3107"/>
    <cellStyle name="SAPBEXexcBad9 2 2 5" xfId="3108"/>
    <cellStyle name="SAPBEXexcBad9 2 2 5 2" xfId="3109"/>
    <cellStyle name="SAPBEXexcBad9 2 2 6" xfId="3110"/>
    <cellStyle name="SAPBEXexcBad9 2 2 6 2" xfId="3111"/>
    <cellStyle name="SAPBEXexcBad9 2 2 7" xfId="3112"/>
    <cellStyle name="SAPBEXexcBad9 2 2 7 2" xfId="3113"/>
    <cellStyle name="SAPBEXexcBad9 2 2 8" xfId="3114"/>
    <cellStyle name="SAPBEXexcBad9 2 2 8 2" xfId="3115"/>
    <cellStyle name="SAPBEXexcBad9 2 2 9" xfId="3116"/>
    <cellStyle name="SAPBEXexcBad9 2 2 9 2" xfId="3117"/>
    <cellStyle name="SAPBEXexcBad9 2 3" xfId="3118"/>
    <cellStyle name="SAPBEXexcBad9 2 3 2" xfId="3119"/>
    <cellStyle name="SAPBEXexcBad9 2 3 2 2" xfId="3120"/>
    <cellStyle name="SAPBEXexcBad9 2 3 3" xfId="3121"/>
    <cellStyle name="SAPBEXexcBad9 2 3 3 2" xfId="3122"/>
    <cellStyle name="SAPBEXexcBad9 2 3 4" xfId="3123"/>
    <cellStyle name="SAPBEXexcBad9 2 3 4 2" xfId="3124"/>
    <cellStyle name="SAPBEXexcBad9 2 3 5" xfId="3125"/>
    <cellStyle name="SAPBEXexcBad9 2 3 5 2" xfId="3126"/>
    <cellStyle name="SAPBEXexcBad9 2 3 6" xfId="3127"/>
    <cellStyle name="SAPBEXexcBad9 2 3 6 2" xfId="3128"/>
    <cellStyle name="SAPBEXexcBad9 2 3 7" xfId="3129"/>
    <cellStyle name="SAPBEXexcBad9 2 4" xfId="3130"/>
    <cellStyle name="SAPBEXexcBad9 2 4 2" xfId="3131"/>
    <cellStyle name="SAPBEXexcBad9 2 4 2 2" xfId="3132"/>
    <cellStyle name="SAPBEXexcBad9 2 4 3" xfId="3133"/>
    <cellStyle name="SAPBEXexcBad9 2 4 3 2" xfId="3134"/>
    <cellStyle name="SAPBEXexcBad9 2 4 4" xfId="3135"/>
    <cellStyle name="SAPBEXexcBad9 2 4 4 2" xfId="3136"/>
    <cellStyle name="SAPBEXexcBad9 2 4 5" xfId="3137"/>
    <cellStyle name="SAPBEXexcBad9 2 4 5 2" xfId="3138"/>
    <cellStyle name="SAPBEXexcBad9 2 4 6" xfId="3139"/>
    <cellStyle name="SAPBEXexcBad9 2 4 6 2" xfId="3140"/>
    <cellStyle name="SAPBEXexcBad9 2 4 7" xfId="3141"/>
    <cellStyle name="SAPBEXexcBad9 2 5" xfId="3142"/>
    <cellStyle name="SAPBEXexcBad9 2 5 2" xfId="3143"/>
    <cellStyle name="SAPBEXexcBad9 2 5 2 2" xfId="3144"/>
    <cellStyle name="SAPBEXexcBad9 2 5 3" xfId="3145"/>
    <cellStyle name="SAPBEXexcBad9 2 5 3 2" xfId="3146"/>
    <cellStyle name="SAPBEXexcBad9 2 5 4" xfId="3147"/>
    <cellStyle name="SAPBEXexcBad9 2 5 4 2" xfId="3148"/>
    <cellStyle name="SAPBEXexcBad9 2 5 5" xfId="3149"/>
    <cellStyle name="SAPBEXexcBad9 2 5 5 2" xfId="3150"/>
    <cellStyle name="SAPBEXexcBad9 2 5 6" xfId="3151"/>
    <cellStyle name="SAPBEXexcBad9 2 5 6 2" xfId="3152"/>
    <cellStyle name="SAPBEXexcBad9 2 5 7" xfId="3153"/>
    <cellStyle name="SAPBEXexcBad9 2 6" xfId="3154"/>
    <cellStyle name="SAPBEXexcBad9 2 6 2" xfId="3155"/>
    <cellStyle name="SAPBEXexcBad9 2 7" xfId="3156"/>
    <cellStyle name="SAPBEXexcBad9 2 7 2" xfId="3157"/>
    <cellStyle name="SAPBEXexcBad9 2 8" xfId="3158"/>
    <cellStyle name="SAPBEXexcBad9 2 8 2" xfId="3159"/>
    <cellStyle name="SAPBEXexcBad9 2 9" xfId="3160"/>
    <cellStyle name="SAPBEXexcBad9 2 9 2" xfId="3161"/>
    <cellStyle name="SAPBEXexcBad9 3" xfId="3162"/>
    <cellStyle name="SAPBEXexcBad9 3 10" xfId="3163"/>
    <cellStyle name="SAPBEXexcBad9 3 2" xfId="3164"/>
    <cellStyle name="SAPBEXexcBad9 3 2 2" xfId="3165"/>
    <cellStyle name="SAPBEXexcBad9 3 2 2 2" xfId="3166"/>
    <cellStyle name="SAPBEXexcBad9 3 2 3" xfId="3167"/>
    <cellStyle name="SAPBEXexcBad9 3 2 3 2" xfId="3168"/>
    <cellStyle name="SAPBEXexcBad9 3 2 4" xfId="3169"/>
    <cellStyle name="SAPBEXexcBad9 3 2 4 2" xfId="3170"/>
    <cellStyle name="SAPBEXexcBad9 3 2 5" xfId="3171"/>
    <cellStyle name="SAPBEXexcBad9 3 2 5 2" xfId="3172"/>
    <cellStyle name="SAPBEXexcBad9 3 2 6" xfId="3173"/>
    <cellStyle name="SAPBEXexcBad9 3 2 6 2" xfId="3174"/>
    <cellStyle name="SAPBEXexcBad9 3 2 7" xfId="3175"/>
    <cellStyle name="SAPBEXexcBad9 3 3" xfId="3176"/>
    <cellStyle name="SAPBEXexcBad9 3 3 2" xfId="3177"/>
    <cellStyle name="SAPBEXexcBad9 3 3 2 2" xfId="3178"/>
    <cellStyle name="SAPBEXexcBad9 3 3 3" xfId="3179"/>
    <cellStyle name="SAPBEXexcBad9 3 3 3 2" xfId="3180"/>
    <cellStyle name="SAPBEXexcBad9 3 3 4" xfId="3181"/>
    <cellStyle name="SAPBEXexcBad9 3 3 4 2" xfId="3182"/>
    <cellStyle name="SAPBEXexcBad9 3 3 5" xfId="3183"/>
    <cellStyle name="SAPBEXexcBad9 3 3 5 2" xfId="3184"/>
    <cellStyle name="SAPBEXexcBad9 3 3 6" xfId="3185"/>
    <cellStyle name="SAPBEXexcBad9 3 3 6 2" xfId="3186"/>
    <cellStyle name="SAPBEXexcBad9 3 3 7" xfId="3187"/>
    <cellStyle name="SAPBEXexcBad9 3 4" xfId="3188"/>
    <cellStyle name="SAPBEXexcBad9 3 4 2" xfId="3189"/>
    <cellStyle name="SAPBEXexcBad9 3 4 2 2" xfId="3190"/>
    <cellStyle name="SAPBEXexcBad9 3 4 3" xfId="3191"/>
    <cellStyle name="SAPBEXexcBad9 3 4 3 2" xfId="3192"/>
    <cellStyle name="SAPBEXexcBad9 3 4 4" xfId="3193"/>
    <cellStyle name="SAPBEXexcBad9 3 4 4 2" xfId="3194"/>
    <cellStyle name="SAPBEXexcBad9 3 4 5" xfId="3195"/>
    <cellStyle name="SAPBEXexcBad9 3 4 5 2" xfId="3196"/>
    <cellStyle name="SAPBEXexcBad9 3 4 6" xfId="3197"/>
    <cellStyle name="SAPBEXexcBad9 3 4 6 2" xfId="3198"/>
    <cellStyle name="SAPBEXexcBad9 3 4 7" xfId="3199"/>
    <cellStyle name="SAPBEXexcBad9 3 5" xfId="3200"/>
    <cellStyle name="SAPBEXexcBad9 3 5 2" xfId="3201"/>
    <cellStyle name="SAPBEXexcBad9 3 6" xfId="3202"/>
    <cellStyle name="SAPBEXexcBad9 3 6 2" xfId="3203"/>
    <cellStyle name="SAPBEXexcBad9 3 7" xfId="3204"/>
    <cellStyle name="SAPBEXexcBad9 3 7 2" xfId="3205"/>
    <cellStyle name="SAPBEXexcBad9 3 8" xfId="3206"/>
    <cellStyle name="SAPBEXexcBad9 3 8 2" xfId="3207"/>
    <cellStyle name="SAPBEXexcBad9 3 9" xfId="3208"/>
    <cellStyle name="SAPBEXexcBad9 3 9 2" xfId="3209"/>
    <cellStyle name="SAPBEXexcBad9 4" xfId="3210"/>
    <cellStyle name="SAPBEXexcBad9 4 2" xfId="3211"/>
    <cellStyle name="SAPBEXexcBad9 4 2 2" xfId="3212"/>
    <cellStyle name="SAPBEXexcBad9 4 3" xfId="3213"/>
    <cellStyle name="SAPBEXexcBad9 4 3 2" xfId="3214"/>
    <cellStyle name="SAPBEXexcBad9 4 4" xfId="3215"/>
    <cellStyle name="SAPBEXexcBad9 4 4 2" xfId="3216"/>
    <cellStyle name="SAPBEXexcBad9 4 5" xfId="3217"/>
    <cellStyle name="SAPBEXexcBad9 4 5 2" xfId="3218"/>
    <cellStyle name="SAPBEXexcBad9 4 6" xfId="3219"/>
    <cellStyle name="SAPBEXexcBad9 4 6 2" xfId="3220"/>
    <cellStyle name="SAPBEXexcBad9 4 7" xfId="3221"/>
    <cellStyle name="SAPBEXexcBad9 5" xfId="3222"/>
    <cellStyle name="SAPBEXexcBad9 5 2" xfId="3223"/>
    <cellStyle name="SAPBEXexcBad9 5 2 2" xfId="3224"/>
    <cellStyle name="SAPBEXexcBad9 5 3" xfId="3225"/>
    <cellStyle name="SAPBEXexcBad9 5 3 2" xfId="3226"/>
    <cellStyle name="SAPBEXexcBad9 5 4" xfId="3227"/>
    <cellStyle name="SAPBEXexcBad9 5 4 2" xfId="3228"/>
    <cellStyle name="SAPBEXexcBad9 5 5" xfId="3229"/>
    <cellStyle name="SAPBEXexcBad9 5 5 2" xfId="3230"/>
    <cellStyle name="SAPBEXexcBad9 5 6" xfId="3231"/>
    <cellStyle name="SAPBEXexcBad9 5 6 2" xfId="3232"/>
    <cellStyle name="SAPBEXexcBad9 5 7" xfId="3233"/>
    <cellStyle name="SAPBEXexcBad9 6" xfId="3234"/>
    <cellStyle name="SAPBEXexcBad9 6 2" xfId="3235"/>
    <cellStyle name="SAPBEXexcBad9 6 2 2" xfId="3236"/>
    <cellStyle name="SAPBEXexcBad9 6 3" xfId="3237"/>
    <cellStyle name="SAPBEXexcBad9 6 3 2" xfId="3238"/>
    <cellStyle name="SAPBEXexcBad9 6 4" xfId="3239"/>
    <cellStyle name="SAPBEXexcBad9 6 4 2" xfId="3240"/>
    <cellStyle name="SAPBEXexcBad9 6 5" xfId="3241"/>
    <cellStyle name="SAPBEXexcBad9 6 5 2" xfId="3242"/>
    <cellStyle name="SAPBEXexcBad9 6 6" xfId="3243"/>
    <cellStyle name="SAPBEXexcBad9 6 6 2" xfId="3244"/>
    <cellStyle name="SAPBEXexcBad9 6 7" xfId="3245"/>
    <cellStyle name="SAPBEXexcBad9 7" xfId="3246"/>
    <cellStyle name="SAPBEXexcBad9 7 2" xfId="3247"/>
    <cellStyle name="SAPBEXexcBad9 8" xfId="3248"/>
    <cellStyle name="SAPBEXexcBad9 8 2" xfId="3249"/>
    <cellStyle name="SAPBEXexcBad9 9" xfId="3250"/>
    <cellStyle name="SAPBEXexcBad9 9 2" xfId="3251"/>
    <cellStyle name="SAPBEXexcCritical4" xfId="56"/>
    <cellStyle name="SAPBEXexcCritical4 10" xfId="3252"/>
    <cellStyle name="SAPBEXexcCritical4 10 2" xfId="3253"/>
    <cellStyle name="SAPBEXexcCritical4 11" xfId="3254"/>
    <cellStyle name="SAPBEXexcCritical4 12" xfId="3255"/>
    <cellStyle name="SAPBEXexcCritical4 13" xfId="3256"/>
    <cellStyle name="SAPBEXexcCritical4 14" xfId="3257"/>
    <cellStyle name="SAPBEXexcCritical4 15" xfId="3258"/>
    <cellStyle name="SAPBEXexcCritical4 2" xfId="57"/>
    <cellStyle name="SAPBEXexcCritical4 2 10" xfId="3259"/>
    <cellStyle name="SAPBEXexcCritical4 2 11" xfId="3260"/>
    <cellStyle name="SAPBEXexcCritical4 2 12" xfId="3261"/>
    <cellStyle name="SAPBEXexcCritical4 2 13" xfId="3262"/>
    <cellStyle name="SAPBEXexcCritical4 2 14" xfId="3263"/>
    <cellStyle name="SAPBEXexcCritical4 2 2" xfId="3264"/>
    <cellStyle name="SAPBEXexcCritical4 2 2 10" xfId="3265"/>
    <cellStyle name="SAPBEXexcCritical4 2 2 2" xfId="3266"/>
    <cellStyle name="SAPBEXexcCritical4 2 2 2 2" xfId="3267"/>
    <cellStyle name="SAPBEXexcCritical4 2 2 2 2 2" xfId="3268"/>
    <cellStyle name="SAPBEXexcCritical4 2 2 2 3" xfId="3269"/>
    <cellStyle name="SAPBEXexcCritical4 2 2 2 3 2" xfId="3270"/>
    <cellStyle name="SAPBEXexcCritical4 2 2 2 4" xfId="3271"/>
    <cellStyle name="SAPBEXexcCritical4 2 2 2 4 2" xfId="3272"/>
    <cellStyle name="SAPBEXexcCritical4 2 2 2 5" xfId="3273"/>
    <cellStyle name="SAPBEXexcCritical4 2 2 2 5 2" xfId="3274"/>
    <cellStyle name="SAPBEXexcCritical4 2 2 2 6" xfId="3275"/>
    <cellStyle name="SAPBEXexcCritical4 2 2 2 6 2" xfId="3276"/>
    <cellStyle name="SAPBEXexcCritical4 2 2 2 7" xfId="3277"/>
    <cellStyle name="SAPBEXexcCritical4 2 2 3" xfId="3278"/>
    <cellStyle name="SAPBEXexcCritical4 2 2 3 2" xfId="3279"/>
    <cellStyle name="SAPBEXexcCritical4 2 2 3 2 2" xfId="3280"/>
    <cellStyle name="SAPBEXexcCritical4 2 2 3 3" xfId="3281"/>
    <cellStyle name="SAPBEXexcCritical4 2 2 3 3 2" xfId="3282"/>
    <cellStyle name="SAPBEXexcCritical4 2 2 3 4" xfId="3283"/>
    <cellStyle name="SAPBEXexcCritical4 2 2 3 4 2" xfId="3284"/>
    <cellStyle name="SAPBEXexcCritical4 2 2 3 5" xfId="3285"/>
    <cellStyle name="SAPBEXexcCritical4 2 2 3 5 2" xfId="3286"/>
    <cellStyle name="SAPBEXexcCritical4 2 2 3 6" xfId="3287"/>
    <cellStyle name="SAPBEXexcCritical4 2 2 3 6 2" xfId="3288"/>
    <cellStyle name="SAPBEXexcCritical4 2 2 3 7" xfId="3289"/>
    <cellStyle name="SAPBEXexcCritical4 2 2 4" xfId="3290"/>
    <cellStyle name="SAPBEXexcCritical4 2 2 4 2" xfId="3291"/>
    <cellStyle name="SAPBEXexcCritical4 2 2 4 2 2" xfId="3292"/>
    <cellStyle name="SAPBEXexcCritical4 2 2 4 3" xfId="3293"/>
    <cellStyle name="SAPBEXexcCritical4 2 2 4 3 2" xfId="3294"/>
    <cellStyle name="SAPBEXexcCritical4 2 2 4 4" xfId="3295"/>
    <cellStyle name="SAPBEXexcCritical4 2 2 4 4 2" xfId="3296"/>
    <cellStyle name="SAPBEXexcCritical4 2 2 4 5" xfId="3297"/>
    <cellStyle name="SAPBEXexcCritical4 2 2 4 5 2" xfId="3298"/>
    <cellStyle name="SAPBEXexcCritical4 2 2 4 6" xfId="3299"/>
    <cellStyle name="SAPBEXexcCritical4 2 2 4 6 2" xfId="3300"/>
    <cellStyle name="SAPBEXexcCritical4 2 2 4 7" xfId="3301"/>
    <cellStyle name="SAPBEXexcCritical4 2 2 5" xfId="3302"/>
    <cellStyle name="SAPBEXexcCritical4 2 2 5 2" xfId="3303"/>
    <cellStyle name="SAPBEXexcCritical4 2 2 6" xfId="3304"/>
    <cellStyle name="SAPBEXexcCritical4 2 2 6 2" xfId="3305"/>
    <cellStyle name="SAPBEXexcCritical4 2 2 7" xfId="3306"/>
    <cellStyle name="SAPBEXexcCritical4 2 2 7 2" xfId="3307"/>
    <cellStyle name="SAPBEXexcCritical4 2 2 8" xfId="3308"/>
    <cellStyle name="SAPBEXexcCritical4 2 2 8 2" xfId="3309"/>
    <cellStyle name="SAPBEXexcCritical4 2 2 9" xfId="3310"/>
    <cellStyle name="SAPBEXexcCritical4 2 2 9 2" xfId="3311"/>
    <cellStyle name="SAPBEXexcCritical4 2 3" xfId="3312"/>
    <cellStyle name="SAPBEXexcCritical4 2 3 2" xfId="3313"/>
    <cellStyle name="SAPBEXexcCritical4 2 3 2 2" xfId="3314"/>
    <cellStyle name="SAPBEXexcCritical4 2 3 3" xfId="3315"/>
    <cellStyle name="SAPBEXexcCritical4 2 3 3 2" xfId="3316"/>
    <cellStyle name="SAPBEXexcCritical4 2 3 4" xfId="3317"/>
    <cellStyle name="SAPBEXexcCritical4 2 3 4 2" xfId="3318"/>
    <cellStyle name="SAPBEXexcCritical4 2 3 5" xfId="3319"/>
    <cellStyle name="SAPBEXexcCritical4 2 3 5 2" xfId="3320"/>
    <cellStyle name="SAPBEXexcCritical4 2 3 6" xfId="3321"/>
    <cellStyle name="SAPBEXexcCritical4 2 3 6 2" xfId="3322"/>
    <cellStyle name="SAPBEXexcCritical4 2 3 7" xfId="3323"/>
    <cellStyle name="SAPBEXexcCritical4 2 4" xfId="3324"/>
    <cellStyle name="SAPBEXexcCritical4 2 4 2" xfId="3325"/>
    <cellStyle name="SAPBEXexcCritical4 2 4 2 2" xfId="3326"/>
    <cellStyle name="SAPBEXexcCritical4 2 4 3" xfId="3327"/>
    <cellStyle name="SAPBEXexcCritical4 2 4 3 2" xfId="3328"/>
    <cellStyle name="SAPBEXexcCritical4 2 4 4" xfId="3329"/>
    <cellStyle name="SAPBEXexcCritical4 2 4 4 2" xfId="3330"/>
    <cellStyle name="SAPBEXexcCritical4 2 4 5" xfId="3331"/>
    <cellStyle name="SAPBEXexcCritical4 2 4 5 2" xfId="3332"/>
    <cellStyle name="SAPBEXexcCritical4 2 4 6" xfId="3333"/>
    <cellStyle name="SAPBEXexcCritical4 2 4 6 2" xfId="3334"/>
    <cellStyle name="SAPBEXexcCritical4 2 4 7" xfId="3335"/>
    <cellStyle name="SAPBEXexcCritical4 2 5" xfId="3336"/>
    <cellStyle name="SAPBEXexcCritical4 2 5 2" xfId="3337"/>
    <cellStyle name="SAPBEXexcCritical4 2 5 2 2" xfId="3338"/>
    <cellStyle name="SAPBEXexcCritical4 2 5 3" xfId="3339"/>
    <cellStyle name="SAPBEXexcCritical4 2 5 3 2" xfId="3340"/>
    <cellStyle name="SAPBEXexcCritical4 2 5 4" xfId="3341"/>
    <cellStyle name="SAPBEXexcCritical4 2 5 4 2" xfId="3342"/>
    <cellStyle name="SAPBEXexcCritical4 2 5 5" xfId="3343"/>
    <cellStyle name="SAPBEXexcCritical4 2 5 5 2" xfId="3344"/>
    <cellStyle name="SAPBEXexcCritical4 2 5 6" xfId="3345"/>
    <cellStyle name="SAPBEXexcCritical4 2 5 6 2" xfId="3346"/>
    <cellStyle name="SAPBEXexcCritical4 2 5 7" xfId="3347"/>
    <cellStyle name="SAPBEXexcCritical4 2 6" xfId="3348"/>
    <cellStyle name="SAPBEXexcCritical4 2 6 2" xfId="3349"/>
    <cellStyle name="SAPBEXexcCritical4 2 7" xfId="3350"/>
    <cellStyle name="SAPBEXexcCritical4 2 7 2" xfId="3351"/>
    <cellStyle name="SAPBEXexcCritical4 2 8" xfId="3352"/>
    <cellStyle name="SAPBEXexcCritical4 2 8 2" xfId="3353"/>
    <cellStyle name="SAPBEXexcCritical4 2 9" xfId="3354"/>
    <cellStyle name="SAPBEXexcCritical4 2 9 2" xfId="3355"/>
    <cellStyle name="SAPBEXexcCritical4 3" xfId="3356"/>
    <cellStyle name="SAPBEXexcCritical4 3 10" xfId="3357"/>
    <cellStyle name="SAPBEXexcCritical4 3 2" xfId="3358"/>
    <cellStyle name="SAPBEXexcCritical4 3 2 2" xfId="3359"/>
    <cellStyle name="SAPBEXexcCritical4 3 2 2 2" xfId="3360"/>
    <cellStyle name="SAPBEXexcCritical4 3 2 3" xfId="3361"/>
    <cellStyle name="SAPBEXexcCritical4 3 2 3 2" xfId="3362"/>
    <cellStyle name="SAPBEXexcCritical4 3 2 4" xfId="3363"/>
    <cellStyle name="SAPBEXexcCritical4 3 2 4 2" xfId="3364"/>
    <cellStyle name="SAPBEXexcCritical4 3 2 5" xfId="3365"/>
    <cellStyle name="SAPBEXexcCritical4 3 2 5 2" xfId="3366"/>
    <cellStyle name="SAPBEXexcCritical4 3 2 6" xfId="3367"/>
    <cellStyle name="SAPBEXexcCritical4 3 2 6 2" xfId="3368"/>
    <cellStyle name="SAPBEXexcCritical4 3 2 7" xfId="3369"/>
    <cellStyle name="SAPBEXexcCritical4 3 3" xfId="3370"/>
    <cellStyle name="SAPBEXexcCritical4 3 3 2" xfId="3371"/>
    <cellStyle name="SAPBEXexcCritical4 3 3 2 2" xfId="3372"/>
    <cellStyle name="SAPBEXexcCritical4 3 3 3" xfId="3373"/>
    <cellStyle name="SAPBEXexcCritical4 3 3 3 2" xfId="3374"/>
    <cellStyle name="SAPBEXexcCritical4 3 3 4" xfId="3375"/>
    <cellStyle name="SAPBEXexcCritical4 3 3 4 2" xfId="3376"/>
    <cellStyle name="SAPBEXexcCritical4 3 3 5" xfId="3377"/>
    <cellStyle name="SAPBEXexcCritical4 3 3 5 2" xfId="3378"/>
    <cellStyle name="SAPBEXexcCritical4 3 3 6" xfId="3379"/>
    <cellStyle name="SAPBEXexcCritical4 3 3 6 2" xfId="3380"/>
    <cellStyle name="SAPBEXexcCritical4 3 3 7" xfId="3381"/>
    <cellStyle name="SAPBEXexcCritical4 3 4" xfId="3382"/>
    <cellStyle name="SAPBEXexcCritical4 3 4 2" xfId="3383"/>
    <cellStyle name="SAPBEXexcCritical4 3 4 2 2" xfId="3384"/>
    <cellStyle name="SAPBEXexcCritical4 3 4 3" xfId="3385"/>
    <cellStyle name="SAPBEXexcCritical4 3 4 3 2" xfId="3386"/>
    <cellStyle name="SAPBEXexcCritical4 3 4 4" xfId="3387"/>
    <cellStyle name="SAPBEXexcCritical4 3 4 4 2" xfId="3388"/>
    <cellStyle name="SAPBEXexcCritical4 3 4 5" xfId="3389"/>
    <cellStyle name="SAPBEXexcCritical4 3 4 5 2" xfId="3390"/>
    <cellStyle name="SAPBEXexcCritical4 3 4 6" xfId="3391"/>
    <cellStyle name="SAPBEXexcCritical4 3 4 6 2" xfId="3392"/>
    <cellStyle name="SAPBEXexcCritical4 3 4 7" xfId="3393"/>
    <cellStyle name="SAPBEXexcCritical4 3 5" xfId="3394"/>
    <cellStyle name="SAPBEXexcCritical4 3 5 2" xfId="3395"/>
    <cellStyle name="SAPBEXexcCritical4 3 6" xfId="3396"/>
    <cellStyle name="SAPBEXexcCritical4 3 6 2" xfId="3397"/>
    <cellStyle name="SAPBEXexcCritical4 3 7" xfId="3398"/>
    <cellStyle name="SAPBEXexcCritical4 3 7 2" xfId="3399"/>
    <cellStyle name="SAPBEXexcCritical4 3 8" xfId="3400"/>
    <cellStyle name="SAPBEXexcCritical4 3 8 2" xfId="3401"/>
    <cellStyle name="SAPBEXexcCritical4 3 9" xfId="3402"/>
    <cellStyle name="SAPBEXexcCritical4 3 9 2" xfId="3403"/>
    <cellStyle name="SAPBEXexcCritical4 4" xfId="3404"/>
    <cellStyle name="SAPBEXexcCritical4 4 2" xfId="3405"/>
    <cellStyle name="SAPBEXexcCritical4 4 2 2" xfId="3406"/>
    <cellStyle name="SAPBEXexcCritical4 4 3" xfId="3407"/>
    <cellStyle name="SAPBEXexcCritical4 4 3 2" xfId="3408"/>
    <cellStyle name="SAPBEXexcCritical4 4 4" xfId="3409"/>
    <cellStyle name="SAPBEXexcCritical4 4 4 2" xfId="3410"/>
    <cellStyle name="SAPBEXexcCritical4 4 5" xfId="3411"/>
    <cellStyle name="SAPBEXexcCritical4 4 5 2" xfId="3412"/>
    <cellStyle name="SAPBEXexcCritical4 4 6" xfId="3413"/>
    <cellStyle name="SAPBEXexcCritical4 4 6 2" xfId="3414"/>
    <cellStyle name="SAPBEXexcCritical4 4 7" xfId="3415"/>
    <cellStyle name="SAPBEXexcCritical4 5" xfId="3416"/>
    <cellStyle name="SAPBEXexcCritical4 5 2" xfId="3417"/>
    <cellStyle name="SAPBEXexcCritical4 5 2 2" xfId="3418"/>
    <cellStyle name="SAPBEXexcCritical4 5 3" xfId="3419"/>
    <cellStyle name="SAPBEXexcCritical4 5 3 2" xfId="3420"/>
    <cellStyle name="SAPBEXexcCritical4 5 4" xfId="3421"/>
    <cellStyle name="SAPBEXexcCritical4 5 4 2" xfId="3422"/>
    <cellStyle name="SAPBEXexcCritical4 5 5" xfId="3423"/>
    <cellStyle name="SAPBEXexcCritical4 5 5 2" xfId="3424"/>
    <cellStyle name="SAPBEXexcCritical4 5 6" xfId="3425"/>
    <cellStyle name="SAPBEXexcCritical4 5 6 2" xfId="3426"/>
    <cellStyle name="SAPBEXexcCritical4 5 7" xfId="3427"/>
    <cellStyle name="SAPBEXexcCritical4 6" xfId="3428"/>
    <cellStyle name="SAPBEXexcCritical4 6 2" xfId="3429"/>
    <cellStyle name="SAPBEXexcCritical4 6 2 2" xfId="3430"/>
    <cellStyle name="SAPBEXexcCritical4 6 3" xfId="3431"/>
    <cellStyle name="SAPBEXexcCritical4 6 3 2" xfId="3432"/>
    <cellStyle name="SAPBEXexcCritical4 6 4" xfId="3433"/>
    <cellStyle name="SAPBEXexcCritical4 6 4 2" xfId="3434"/>
    <cellStyle name="SAPBEXexcCritical4 6 5" xfId="3435"/>
    <cellStyle name="SAPBEXexcCritical4 6 5 2" xfId="3436"/>
    <cellStyle name="SAPBEXexcCritical4 6 6" xfId="3437"/>
    <cellStyle name="SAPBEXexcCritical4 6 6 2" xfId="3438"/>
    <cellStyle name="SAPBEXexcCritical4 6 7" xfId="3439"/>
    <cellStyle name="SAPBEXexcCritical4 7" xfId="3440"/>
    <cellStyle name="SAPBEXexcCritical4 7 2" xfId="3441"/>
    <cellStyle name="SAPBEXexcCritical4 8" xfId="3442"/>
    <cellStyle name="SAPBEXexcCritical4 8 2" xfId="3443"/>
    <cellStyle name="SAPBEXexcCritical4 9" xfId="3444"/>
    <cellStyle name="SAPBEXexcCritical4 9 2" xfId="3445"/>
    <cellStyle name="SAPBEXexcCritical5" xfId="58"/>
    <cellStyle name="SAPBEXexcCritical5 10" xfId="3446"/>
    <cellStyle name="SAPBEXexcCritical5 10 2" xfId="3447"/>
    <cellStyle name="SAPBEXexcCritical5 11" xfId="3448"/>
    <cellStyle name="SAPBEXexcCritical5 12" xfId="3449"/>
    <cellStyle name="SAPBEXexcCritical5 13" xfId="3450"/>
    <cellStyle name="SAPBEXexcCritical5 14" xfId="3451"/>
    <cellStyle name="SAPBEXexcCritical5 15" xfId="3452"/>
    <cellStyle name="SAPBEXexcCritical5 2" xfId="59"/>
    <cellStyle name="SAPBEXexcCritical5 2 10" xfId="3453"/>
    <cellStyle name="SAPBEXexcCritical5 2 11" xfId="3454"/>
    <cellStyle name="SAPBEXexcCritical5 2 12" xfId="3455"/>
    <cellStyle name="SAPBEXexcCritical5 2 13" xfId="3456"/>
    <cellStyle name="SAPBEXexcCritical5 2 14" xfId="3457"/>
    <cellStyle name="SAPBEXexcCritical5 2 2" xfId="3458"/>
    <cellStyle name="SAPBEXexcCritical5 2 2 10" xfId="3459"/>
    <cellStyle name="SAPBEXexcCritical5 2 2 2" xfId="3460"/>
    <cellStyle name="SAPBEXexcCritical5 2 2 2 2" xfId="3461"/>
    <cellStyle name="SAPBEXexcCritical5 2 2 2 2 2" xfId="3462"/>
    <cellStyle name="SAPBEXexcCritical5 2 2 2 3" xfId="3463"/>
    <cellStyle name="SAPBEXexcCritical5 2 2 2 3 2" xfId="3464"/>
    <cellStyle name="SAPBEXexcCritical5 2 2 2 4" xfId="3465"/>
    <cellStyle name="SAPBEXexcCritical5 2 2 2 4 2" xfId="3466"/>
    <cellStyle name="SAPBEXexcCritical5 2 2 2 5" xfId="3467"/>
    <cellStyle name="SAPBEXexcCritical5 2 2 2 5 2" xfId="3468"/>
    <cellStyle name="SAPBEXexcCritical5 2 2 2 6" xfId="3469"/>
    <cellStyle name="SAPBEXexcCritical5 2 2 2 6 2" xfId="3470"/>
    <cellStyle name="SAPBEXexcCritical5 2 2 2 7" xfId="3471"/>
    <cellStyle name="SAPBEXexcCritical5 2 2 3" xfId="3472"/>
    <cellStyle name="SAPBEXexcCritical5 2 2 3 2" xfId="3473"/>
    <cellStyle name="SAPBEXexcCritical5 2 2 3 2 2" xfId="3474"/>
    <cellStyle name="SAPBEXexcCritical5 2 2 3 3" xfId="3475"/>
    <cellStyle name="SAPBEXexcCritical5 2 2 3 3 2" xfId="3476"/>
    <cellStyle name="SAPBEXexcCritical5 2 2 3 4" xfId="3477"/>
    <cellStyle name="SAPBEXexcCritical5 2 2 3 4 2" xfId="3478"/>
    <cellStyle name="SAPBEXexcCritical5 2 2 3 5" xfId="3479"/>
    <cellStyle name="SAPBEXexcCritical5 2 2 3 5 2" xfId="3480"/>
    <cellStyle name="SAPBEXexcCritical5 2 2 3 6" xfId="3481"/>
    <cellStyle name="SAPBEXexcCritical5 2 2 3 6 2" xfId="3482"/>
    <cellStyle name="SAPBEXexcCritical5 2 2 3 7" xfId="3483"/>
    <cellStyle name="SAPBEXexcCritical5 2 2 4" xfId="3484"/>
    <cellStyle name="SAPBEXexcCritical5 2 2 4 2" xfId="3485"/>
    <cellStyle name="SAPBEXexcCritical5 2 2 4 2 2" xfId="3486"/>
    <cellStyle name="SAPBEXexcCritical5 2 2 4 3" xfId="3487"/>
    <cellStyle name="SAPBEXexcCritical5 2 2 4 3 2" xfId="3488"/>
    <cellStyle name="SAPBEXexcCritical5 2 2 4 4" xfId="3489"/>
    <cellStyle name="SAPBEXexcCritical5 2 2 4 4 2" xfId="3490"/>
    <cellStyle name="SAPBEXexcCritical5 2 2 4 5" xfId="3491"/>
    <cellStyle name="SAPBEXexcCritical5 2 2 4 5 2" xfId="3492"/>
    <cellStyle name="SAPBEXexcCritical5 2 2 4 6" xfId="3493"/>
    <cellStyle name="SAPBEXexcCritical5 2 2 4 6 2" xfId="3494"/>
    <cellStyle name="SAPBEXexcCritical5 2 2 4 7" xfId="3495"/>
    <cellStyle name="SAPBEXexcCritical5 2 2 5" xfId="3496"/>
    <cellStyle name="SAPBEXexcCritical5 2 2 5 2" xfId="3497"/>
    <cellStyle name="SAPBEXexcCritical5 2 2 6" xfId="3498"/>
    <cellStyle name="SAPBEXexcCritical5 2 2 6 2" xfId="3499"/>
    <cellStyle name="SAPBEXexcCritical5 2 2 7" xfId="3500"/>
    <cellStyle name="SAPBEXexcCritical5 2 2 7 2" xfId="3501"/>
    <cellStyle name="SAPBEXexcCritical5 2 2 8" xfId="3502"/>
    <cellStyle name="SAPBEXexcCritical5 2 2 8 2" xfId="3503"/>
    <cellStyle name="SAPBEXexcCritical5 2 2 9" xfId="3504"/>
    <cellStyle name="SAPBEXexcCritical5 2 2 9 2" xfId="3505"/>
    <cellStyle name="SAPBEXexcCritical5 2 3" xfId="3506"/>
    <cellStyle name="SAPBEXexcCritical5 2 3 2" xfId="3507"/>
    <cellStyle name="SAPBEXexcCritical5 2 3 2 2" xfId="3508"/>
    <cellStyle name="SAPBEXexcCritical5 2 3 3" xfId="3509"/>
    <cellStyle name="SAPBEXexcCritical5 2 3 3 2" xfId="3510"/>
    <cellStyle name="SAPBEXexcCritical5 2 3 4" xfId="3511"/>
    <cellStyle name="SAPBEXexcCritical5 2 3 4 2" xfId="3512"/>
    <cellStyle name="SAPBEXexcCritical5 2 3 5" xfId="3513"/>
    <cellStyle name="SAPBEXexcCritical5 2 3 5 2" xfId="3514"/>
    <cellStyle name="SAPBEXexcCritical5 2 3 6" xfId="3515"/>
    <cellStyle name="SAPBEXexcCritical5 2 3 6 2" xfId="3516"/>
    <cellStyle name="SAPBEXexcCritical5 2 3 7" xfId="3517"/>
    <cellStyle name="SAPBEXexcCritical5 2 4" xfId="3518"/>
    <cellStyle name="SAPBEXexcCritical5 2 4 2" xfId="3519"/>
    <cellStyle name="SAPBEXexcCritical5 2 4 2 2" xfId="3520"/>
    <cellStyle name="SAPBEXexcCritical5 2 4 3" xfId="3521"/>
    <cellStyle name="SAPBEXexcCritical5 2 4 3 2" xfId="3522"/>
    <cellStyle name="SAPBEXexcCritical5 2 4 4" xfId="3523"/>
    <cellStyle name="SAPBEXexcCritical5 2 4 4 2" xfId="3524"/>
    <cellStyle name="SAPBEXexcCritical5 2 4 5" xfId="3525"/>
    <cellStyle name="SAPBEXexcCritical5 2 4 5 2" xfId="3526"/>
    <cellStyle name="SAPBEXexcCritical5 2 4 6" xfId="3527"/>
    <cellStyle name="SAPBEXexcCritical5 2 4 6 2" xfId="3528"/>
    <cellStyle name="SAPBEXexcCritical5 2 4 7" xfId="3529"/>
    <cellStyle name="SAPBEXexcCritical5 2 5" xfId="3530"/>
    <cellStyle name="SAPBEXexcCritical5 2 5 2" xfId="3531"/>
    <cellStyle name="SAPBEXexcCritical5 2 5 2 2" xfId="3532"/>
    <cellStyle name="SAPBEXexcCritical5 2 5 3" xfId="3533"/>
    <cellStyle name="SAPBEXexcCritical5 2 5 3 2" xfId="3534"/>
    <cellStyle name="SAPBEXexcCritical5 2 5 4" xfId="3535"/>
    <cellStyle name="SAPBEXexcCritical5 2 5 4 2" xfId="3536"/>
    <cellStyle name="SAPBEXexcCritical5 2 5 5" xfId="3537"/>
    <cellStyle name="SAPBEXexcCritical5 2 5 5 2" xfId="3538"/>
    <cellStyle name="SAPBEXexcCritical5 2 5 6" xfId="3539"/>
    <cellStyle name="SAPBEXexcCritical5 2 5 6 2" xfId="3540"/>
    <cellStyle name="SAPBEXexcCritical5 2 5 7" xfId="3541"/>
    <cellStyle name="SAPBEXexcCritical5 2 6" xfId="3542"/>
    <cellStyle name="SAPBEXexcCritical5 2 6 2" xfId="3543"/>
    <cellStyle name="SAPBEXexcCritical5 2 7" xfId="3544"/>
    <cellStyle name="SAPBEXexcCritical5 2 7 2" xfId="3545"/>
    <cellStyle name="SAPBEXexcCritical5 2 8" xfId="3546"/>
    <cellStyle name="SAPBEXexcCritical5 2 8 2" xfId="3547"/>
    <cellStyle name="SAPBEXexcCritical5 2 9" xfId="3548"/>
    <cellStyle name="SAPBEXexcCritical5 2 9 2" xfId="3549"/>
    <cellStyle name="SAPBEXexcCritical5 3" xfId="3550"/>
    <cellStyle name="SAPBEXexcCritical5 3 10" xfId="3551"/>
    <cellStyle name="SAPBEXexcCritical5 3 2" xfId="3552"/>
    <cellStyle name="SAPBEXexcCritical5 3 2 2" xfId="3553"/>
    <cellStyle name="SAPBEXexcCritical5 3 2 2 2" xfId="3554"/>
    <cellStyle name="SAPBEXexcCritical5 3 2 3" xfId="3555"/>
    <cellStyle name="SAPBEXexcCritical5 3 2 3 2" xfId="3556"/>
    <cellStyle name="SAPBEXexcCritical5 3 2 4" xfId="3557"/>
    <cellStyle name="SAPBEXexcCritical5 3 2 4 2" xfId="3558"/>
    <cellStyle name="SAPBEXexcCritical5 3 2 5" xfId="3559"/>
    <cellStyle name="SAPBEXexcCritical5 3 2 5 2" xfId="3560"/>
    <cellStyle name="SAPBEXexcCritical5 3 2 6" xfId="3561"/>
    <cellStyle name="SAPBEXexcCritical5 3 2 6 2" xfId="3562"/>
    <cellStyle name="SAPBEXexcCritical5 3 2 7" xfId="3563"/>
    <cellStyle name="SAPBEXexcCritical5 3 3" xfId="3564"/>
    <cellStyle name="SAPBEXexcCritical5 3 3 2" xfId="3565"/>
    <cellStyle name="SAPBEXexcCritical5 3 3 2 2" xfId="3566"/>
    <cellStyle name="SAPBEXexcCritical5 3 3 3" xfId="3567"/>
    <cellStyle name="SAPBEXexcCritical5 3 3 3 2" xfId="3568"/>
    <cellStyle name="SAPBEXexcCritical5 3 3 4" xfId="3569"/>
    <cellStyle name="SAPBEXexcCritical5 3 3 4 2" xfId="3570"/>
    <cellStyle name="SAPBEXexcCritical5 3 3 5" xfId="3571"/>
    <cellStyle name="SAPBEXexcCritical5 3 3 5 2" xfId="3572"/>
    <cellStyle name="SAPBEXexcCritical5 3 3 6" xfId="3573"/>
    <cellStyle name="SAPBEXexcCritical5 3 3 6 2" xfId="3574"/>
    <cellStyle name="SAPBEXexcCritical5 3 3 7" xfId="3575"/>
    <cellStyle name="SAPBEXexcCritical5 3 4" xfId="3576"/>
    <cellStyle name="SAPBEXexcCritical5 3 4 2" xfId="3577"/>
    <cellStyle name="SAPBEXexcCritical5 3 4 2 2" xfId="3578"/>
    <cellStyle name="SAPBEXexcCritical5 3 4 3" xfId="3579"/>
    <cellStyle name="SAPBEXexcCritical5 3 4 3 2" xfId="3580"/>
    <cellStyle name="SAPBEXexcCritical5 3 4 4" xfId="3581"/>
    <cellStyle name="SAPBEXexcCritical5 3 4 4 2" xfId="3582"/>
    <cellStyle name="SAPBEXexcCritical5 3 4 5" xfId="3583"/>
    <cellStyle name="SAPBEXexcCritical5 3 4 5 2" xfId="3584"/>
    <cellStyle name="SAPBEXexcCritical5 3 4 6" xfId="3585"/>
    <cellStyle name="SAPBEXexcCritical5 3 4 6 2" xfId="3586"/>
    <cellStyle name="SAPBEXexcCritical5 3 4 7" xfId="3587"/>
    <cellStyle name="SAPBEXexcCritical5 3 5" xfId="3588"/>
    <cellStyle name="SAPBEXexcCritical5 3 5 2" xfId="3589"/>
    <cellStyle name="SAPBEXexcCritical5 3 6" xfId="3590"/>
    <cellStyle name="SAPBEXexcCritical5 3 6 2" xfId="3591"/>
    <cellStyle name="SAPBEXexcCritical5 3 7" xfId="3592"/>
    <cellStyle name="SAPBEXexcCritical5 3 7 2" xfId="3593"/>
    <cellStyle name="SAPBEXexcCritical5 3 8" xfId="3594"/>
    <cellStyle name="SAPBEXexcCritical5 3 8 2" xfId="3595"/>
    <cellStyle name="SAPBEXexcCritical5 3 9" xfId="3596"/>
    <cellStyle name="SAPBEXexcCritical5 3 9 2" xfId="3597"/>
    <cellStyle name="SAPBEXexcCritical5 4" xfId="3598"/>
    <cellStyle name="SAPBEXexcCritical5 4 2" xfId="3599"/>
    <cellStyle name="SAPBEXexcCritical5 4 2 2" xfId="3600"/>
    <cellStyle name="SAPBEXexcCritical5 4 3" xfId="3601"/>
    <cellStyle name="SAPBEXexcCritical5 4 3 2" xfId="3602"/>
    <cellStyle name="SAPBEXexcCritical5 4 4" xfId="3603"/>
    <cellStyle name="SAPBEXexcCritical5 4 4 2" xfId="3604"/>
    <cellStyle name="SAPBEXexcCritical5 4 5" xfId="3605"/>
    <cellStyle name="SAPBEXexcCritical5 4 5 2" xfId="3606"/>
    <cellStyle name="SAPBEXexcCritical5 4 6" xfId="3607"/>
    <cellStyle name="SAPBEXexcCritical5 4 6 2" xfId="3608"/>
    <cellStyle name="SAPBEXexcCritical5 4 7" xfId="3609"/>
    <cellStyle name="SAPBEXexcCritical5 5" xfId="3610"/>
    <cellStyle name="SAPBEXexcCritical5 5 2" xfId="3611"/>
    <cellStyle name="SAPBEXexcCritical5 5 2 2" xfId="3612"/>
    <cellStyle name="SAPBEXexcCritical5 5 3" xfId="3613"/>
    <cellStyle name="SAPBEXexcCritical5 5 3 2" xfId="3614"/>
    <cellStyle name="SAPBEXexcCritical5 5 4" xfId="3615"/>
    <cellStyle name="SAPBEXexcCritical5 5 4 2" xfId="3616"/>
    <cellStyle name="SAPBEXexcCritical5 5 5" xfId="3617"/>
    <cellStyle name="SAPBEXexcCritical5 5 5 2" xfId="3618"/>
    <cellStyle name="SAPBEXexcCritical5 5 6" xfId="3619"/>
    <cellStyle name="SAPBEXexcCritical5 5 6 2" xfId="3620"/>
    <cellStyle name="SAPBEXexcCritical5 5 7" xfId="3621"/>
    <cellStyle name="SAPBEXexcCritical5 6" xfId="3622"/>
    <cellStyle name="SAPBEXexcCritical5 6 2" xfId="3623"/>
    <cellStyle name="SAPBEXexcCritical5 6 2 2" xfId="3624"/>
    <cellStyle name="SAPBEXexcCritical5 6 3" xfId="3625"/>
    <cellStyle name="SAPBEXexcCritical5 6 3 2" xfId="3626"/>
    <cellStyle name="SAPBEXexcCritical5 6 4" xfId="3627"/>
    <cellStyle name="SAPBEXexcCritical5 6 4 2" xfId="3628"/>
    <cellStyle name="SAPBEXexcCritical5 6 5" xfId="3629"/>
    <cellStyle name="SAPBEXexcCritical5 6 5 2" xfId="3630"/>
    <cellStyle name="SAPBEXexcCritical5 6 6" xfId="3631"/>
    <cellStyle name="SAPBEXexcCritical5 6 6 2" xfId="3632"/>
    <cellStyle name="SAPBEXexcCritical5 6 7" xfId="3633"/>
    <cellStyle name="SAPBEXexcCritical5 7" xfId="3634"/>
    <cellStyle name="SAPBEXexcCritical5 7 2" xfId="3635"/>
    <cellStyle name="SAPBEXexcCritical5 8" xfId="3636"/>
    <cellStyle name="SAPBEXexcCritical5 8 2" xfId="3637"/>
    <cellStyle name="SAPBEXexcCritical5 9" xfId="3638"/>
    <cellStyle name="SAPBEXexcCritical5 9 2" xfId="3639"/>
    <cellStyle name="SAPBEXexcCritical6" xfId="60"/>
    <cellStyle name="SAPBEXexcCritical6 10" xfId="3640"/>
    <cellStyle name="SAPBEXexcCritical6 10 2" xfId="3641"/>
    <cellStyle name="SAPBEXexcCritical6 11" xfId="3642"/>
    <cellStyle name="SAPBEXexcCritical6 12" xfId="3643"/>
    <cellStyle name="SAPBEXexcCritical6 13" xfId="3644"/>
    <cellStyle name="SAPBEXexcCritical6 14" xfId="3645"/>
    <cellStyle name="SAPBEXexcCritical6 15" xfId="3646"/>
    <cellStyle name="SAPBEXexcCritical6 2" xfId="61"/>
    <cellStyle name="SAPBEXexcCritical6 2 10" xfId="3647"/>
    <cellStyle name="SAPBEXexcCritical6 2 11" xfId="3648"/>
    <cellStyle name="SAPBEXexcCritical6 2 12" xfId="3649"/>
    <cellStyle name="SAPBEXexcCritical6 2 13" xfId="3650"/>
    <cellStyle name="SAPBEXexcCritical6 2 14" xfId="3651"/>
    <cellStyle name="SAPBEXexcCritical6 2 2" xfId="3652"/>
    <cellStyle name="SAPBEXexcCritical6 2 2 10" xfId="3653"/>
    <cellStyle name="SAPBEXexcCritical6 2 2 2" xfId="3654"/>
    <cellStyle name="SAPBEXexcCritical6 2 2 2 2" xfId="3655"/>
    <cellStyle name="SAPBEXexcCritical6 2 2 2 2 2" xfId="3656"/>
    <cellStyle name="SAPBEXexcCritical6 2 2 2 3" xfId="3657"/>
    <cellStyle name="SAPBEXexcCritical6 2 2 2 3 2" xfId="3658"/>
    <cellStyle name="SAPBEXexcCritical6 2 2 2 4" xfId="3659"/>
    <cellStyle name="SAPBEXexcCritical6 2 2 2 4 2" xfId="3660"/>
    <cellStyle name="SAPBEXexcCritical6 2 2 2 5" xfId="3661"/>
    <cellStyle name="SAPBEXexcCritical6 2 2 2 5 2" xfId="3662"/>
    <cellStyle name="SAPBEXexcCritical6 2 2 2 6" xfId="3663"/>
    <cellStyle name="SAPBEXexcCritical6 2 2 2 6 2" xfId="3664"/>
    <cellStyle name="SAPBEXexcCritical6 2 2 2 7" xfId="3665"/>
    <cellStyle name="SAPBEXexcCritical6 2 2 3" xfId="3666"/>
    <cellStyle name="SAPBEXexcCritical6 2 2 3 2" xfId="3667"/>
    <cellStyle name="SAPBEXexcCritical6 2 2 3 2 2" xfId="3668"/>
    <cellStyle name="SAPBEXexcCritical6 2 2 3 3" xfId="3669"/>
    <cellStyle name="SAPBEXexcCritical6 2 2 3 3 2" xfId="3670"/>
    <cellStyle name="SAPBEXexcCritical6 2 2 3 4" xfId="3671"/>
    <cellStyle name="SAPBEXexcCritical6 2 2 3 4 2" xfId="3672"/>
    <cellStyle name="SAPBEXexcCritical6 2 2 3 5" xfId="3673"/>
    <cellStyle name="SAPBEXexcCritical6 2 2 3 5 2" xfId="3674"/>
    <cellStyle name="SAPBEXexcCritical6 2 2 3 6" xfId="3675"/>
    <cellStyle name="SAPBEXexcCritical6 2 2 3 6 2" xfId="3676"/>
    <cellStyle name="SAPBEXexcCritical6 2 2 3 7" xfId="3677"/>
    <cellStyle name="SAPBEXexcCritical6 2 2 4" xfId="3678"/>
    <cellStyle name="SAPBEXexcCritical6 2 2 4 2" xfId="3679"/>
    <cellStyle name="SAPBEXexcCritical6 2 2 4 2 2" xfId="3680"/>
    <cellStyle name="SAPBEXexcCritical6 2 2 4 3" xfId="3681"/>
    <cellStyle name="SAPBEXexcCritical6 2 2 4 3 2" xfId="3682"/>
    <cellStyle name="SAPBEXexcCritical6 2 2 4 4" xfId="3683"/>
    <cellStyle name="SAPBEXexcCritical6 2 2 4 4 2" xfId="3684"/>
    <cellStyle name="SAPBEXexcCritical6 2 2 4 5" xfId="3685"/>
    <cellStyle name="SAPBEXexcCritical6 2 2 4 5 2" xfId="3686"/>
    <cellStyle name="SAPBEXexcCritical6 2 2 4 6" xfId="3687"/>
    <cellStyle name="SAPBEXexcCritical6 2 2 4 6 2" xfId="3688"/>
    <cellStyle name="SAPBEXexcCritical6 2 2 4 7" xfId="3689"/>
    <cellStyle name="SAPBEXexcCritical6 2 2 5" xfId="3690"/>
    <cellStyle name="SAPBEXexcCritical6 2 2 5 2" xfId="3691"/>
    <cellStyle name="SAPBEXexcCritical6 2 2 6" xfId="3692"/>
    <cellStyle name="SAPBEXexcCritical6 2 2 6 2" xfId="3693"/>
    <cellStyle name="SAPBEXexcCritical6 2 2 7" xfId="3694"/>
    <cellStyle name="SAPBEXexcCritical6 2 2 7 2" xfId="3695"/>
    <cellStyle name="SAPBEXexcCritical6 2 2 8" xfId="3696"/>
    <cellStyle name="SAPBEXexcCritical6 2 2 8 2" xfId="3697"/>
    <cellStyle name="SAPBEXexcCritical6 2 2 9" xfId="3698"/>
    <cellStyle name="SAPBEXexcCritical6 2 2 9 2" xfId="3699"/>
    <cellStyle name="SAPBEXexcCritical6 2 3" xfId="3700"/>
    <cellStyle name="SAPBEXexcCritical6 2 3 2" xfId="3701"/>
    <cellStyle name="SAPBEXexcCritical6 2 3 2 2" xfId="3702"/>
    <cellStyle name="SAPBEXexcCritical6 2 3 3" xfId="3703"/>
    <cellStyle name="SAPBEXexcCritical6 2 3 3 2" xfId="3704"/>
    <cellStyle name="SAPBEXexcCritical6 2 3 4" xfId="3705"/>
    <cellStyle name="SAPBEXexcCritical6 2 3 4 2" xfId="3706"/>
    <cellStyle name="SAPBEXexcCritical6 2 3 5" xfId="3707"/>
    <cellStyle name="SAPBEXexcCritical6 2 3 5 2" xfId="3708"/>
    <cellStyle name="SAPBEXexcCritical6 2 3 6" xfId="3709"/>
    <cellStyle name="SAPBEXexcCritical6 2 3 6 2" xfId="3710"/>
    <cellStyle name="SAPBEXexcCritical6 2 3 7" xfId="3711"/>
    <cellStyle name="SAPBEXexcCritical6 2 4" xfId="3712"/>
    <cellStyle name="SAPBEXexcCritical6 2 4 2" xfId="3713"/>
    <cellStyle name="SAPBEXexcCritical6 2 4 2 2" xfId="3714"/>
    <cellStyle name="SAPBEXexcCritical6 2 4 3" xfId="3715"/>
    <cellStyle name="SAPBEXexcCritical6 2 4 3 2" xfId="3716"/>
    <cellStyle name="SAPBEXexcCritical6 2 4 4" xfId="3717"/>
    <cellStyle name="SAPBEXexcCritical6 2 4 4 2" xfId="3718"/>
    <cellStyle name="SAPBEXexcCritical6 2 4 5" xfId="3719"/>
    <cellStyle name="SAPBEXexcCritical6 2 4 5 2" xfId="3720"/>
    <cellStyle name="SAPBEXexcCritical6 2 4 6" xfId="3721"/>
    <cellStyle name="SAPBEXexcCritical6 2 4 6 2" xfId="3722"/>
    <cellStyle name="SAPBEXexcCritical6 2 4 7" xfId="3723"/>
    <cellStyle name="SAPBEXexcCritical6 2 5" xfId="3724"/>
    <cellStyle name="SAPBEXexcCritical6 2 5 2" xfId="3725"/>
    <cellStyle name="SAPBEXexcCritical6 2 5 2 2" xfId="3726"/>
    <cellStyle name="SAPBEXexcCritical6 2 5 3" xfId="3727"/>
    <cellStyle name="SAPBEXexcCritical6 2 5 3 2" xfId="3728"/>
    <cellStyle name="SAPBEXexcCritical6 2 5 4" xfId="3729"/>
    <cellStyle name="SAPBEXexcCritical6 2 5 4 2" xfId="3730"/>
    <cellStyle name="SAPBEXexcCritical6 2 5 5" xfId="3731"/>
    <cellStyle name="SAPBEXexcCritical6 2 5 5 2" xfId="3732"/>
    <cellStyle name="SAPBEXexcCritical6 2 5 6" xfId="3733"/>
    <cellStyle name="SAPBEXexcCritical6 2 5 6 2" xfId="3734"/>
    <cellStyle name="SAPBEXexcCritical6 2 5 7" xfId="3735"/>
    <cellStyle name="SAPBEXexcCritical6 2 6" xfId="3736"/>
    <cellStyle name="SAPBEXexcCritical6 2 6 2" xfId="3737"/>
    <cellStyle name="SAPBEXexcCritical6 2 7" xfId="3738"/>
    <cellStyle name="SAPBEXexcCritical6 2 7 2" xfId="3739"/>
    <cellStyle name="SAPBEXexcCritical6 2 8" xfId="3740"/>
    <cellStyle name="SAPBEXexcCritical6 2 8 2" xfId="3741"/>
    <cellStyle name="SAPBEXexcCritical6 2 9" xfId="3742"/>
    <cellStyle name="SAPBEXexcCritical6 2 9 2" xfId="3743"/>
    <cellStyle name="SAPBEXexcCritical6 3" xfId="3744"/>
    <cellStyle name="SAPBEXexcCritical6 3 10" xfId="3745"/>
    <cellStyle name="SAPBEXexcCritical6 3 2" xfId="3746"/>
    <cellStyle name="SAPBEXexcCritical6 3 2 2" xfId="3747"/>
    <cellStyle name="SAPBEXexcCritical6 3 2 2 2" xfId="3748"/>
    <cellStyle name="SAPBEXexcCritical6 3 2 3" xfId="3749"/>
    <cellStyle name="SAPBEXexcCritical6 3 2 3 2" xfId="3750"/>
    <cellStyle name="SAPBEXexcCritical6 3 2 4" xfId="3751"/>
    <cellStyle name="SAPBEXexcCritical6 3 2 4 2" xfId="3752"/>
    <cellStyle name="SAPBEXexcCritical6 3 2 5" xfId="3753"/>
    <cellStyle name="SAPBEXexcCritical6 3 2 5 2" xfId="3754"/>
    <cellStyle name="SAPBEXexcCritical6 3 2 6" xfId="3755"/>
    <cellStyle name="SAPBEXexcCritical6 3 2 6 2" xfId="3756"/>
    <cellStyle name="SAPBEXexcCritical6 3 2 7" xfId="3757"/>
    <cellStyle name="SAPBEXexcCritical6 3 3" xfId="3758"/>
    <cellStyle name="SAPBEXexcCritical6 3 3 2" xfId="3759"/>
    <cellStyle name="SAPBEXexcCritical6 3 3 2 2" xfId="3760"/>
    <cellStyle name="SAPBEXexcCritical6 3 3 3" xfId="3761"/>
    <cellStyle name="SAPBEXexcCritical6 3 3 3 2" xfId="3762"/>
    <cellStyle name="SAPBEXexcCritical6 3 3 4" xfId="3763"/>
    <cellStyle name="SAPBEXexcCritical6 3 3 4 2" xfId="3764"/>
    <cellStyle name="SAPBEXexcCritical6 3 3 5" xfId="3765"/>
    <cellStyle name="SAPBEXexcCritical6 3 3 5 2" xfId="3766"/>
    <cellStyle name="SAPBEXexcCritical6 3 3 6" xfId="3767"/>
    <cellStyle name="SAPBEXexcCritical6 3 3 6 2" xfId="3768"/>
    <cellStyle name="SAPBEXexcCritical6 3 3 7" xfId="3769"/>
    <cellStyle name="SAPBEXexcCritical6 3 4" xfId="3770"/>
    <cellStyle name="SAPBEXexcCritical6 3 4 2" xfId="3771"/>
    <cellStyle name="SAPBEXexcCritical6 3 4 2 2" xfId="3772"/>
    <cellStyle name="SAPBEXexcCritical6 3 4 3" xfId="3773"/>
    <cellStyle name="SAPBEXexcCritical6 3 4 3 2" xfId="3774"/>
    <cellStyle name="SAPBEXexcCritical6 3 4 4" xfId="3775"/>
    <cellStyle name="SAPBEXexcCritical6 3 4 4 2" xfId="3776"/>
    <cellStyle name="SAPBEXexcCritical6 3 4 5" xfId="3777"/>
    <cellStyle name="SAPBEXexcCritical6 3 4 5 2" xfId="3778"/>
    <cellStyle name="SAPBEXexcCritical6 3 4 6" xfId="3779"/>
    <cellStyle name="SAPBEXexcCritical6 3 4 6 2" xfId="3780"/>
    <cellStyle name="SAPBEXexcCritical6 3 4 7" xfId="3781"/>
    <cellStyle name="SAPBEXexcCritical6 3 5" xfId="3782"/>
    <cellStyle name="SAPBEXexcCritical6 3 5 2" xfId="3783"/>
    <cellStyle name="SAPBEXexcCritical6 3 6" xfId="3784"/>
    <cellStyle name="SAPBEXexcCritical6 3 6 2" xfId="3785"/>
    <cellStyle name="SAPBEXexcCritical6 3 7" xfId="3786"/>
    <cellStyle name="SAPBEXexcCritical6 3 7 2" xfId="3787"/>
    <cellStyle name="SAPBEXexcCritical6 3 8" xfId="3788"/>
    <cellStyle name="SAPBEXexcCritical6 3 8 2" xfId="3789"/>
    <cellStyle name="SAPBEXexcCritical6 3 9" xfId="3790"/>
    <cellStyle name="SAPBEXexcCritical6 3 9 2" xfId="3791"/>
    <cellStyle name="SAPBEXexcCritical6 4" xfId="3792"/>
    <cellStyle name="SAPBEXexcCritical6 4 2" xfId="3793"/>
    <cellStyle name="SAPBEXexcCritical6 4 2 2" xfId="3794"/>
    <cellStyle name="SAPBEXexcCritical6 4 3" xfId="3795"/>
    <cellStyle name="SAPBEXexcCritical6 4 3 2" xfId="3796"/>
    <cellStyle name="SAPBEXexcCritical6 4 4" xfId="3797"/>
    <cellStyle name="SAPBEXexcCritical6 4 4 2" xfId="3798"/>
    <cellStyle name="SAPBEXexcCritical6 4 5" xfId="3799"/>
    <cellStyle name="SAPBEXexcCritical6 4 5 2" xfId="3800"/>
    <cellStyle name="SAPBEXexcCritical6 4 6" xfId="3801"/>
    <cellStyle name="SAPBEXexcCritical6 4 6 2" xfId="3802"/>
    <cellStyle name="SAPBEXexcCritical6 4 7" xfId="3803"/>
    <cellStyle name="SAPBEXexcCritical6 5" xfId="3804"/>
    <cellStyle name="SAPBEXexcCritical6 5 2" xfId="3805"/>
    <cellStyle name="SAPBEXexcCritical6 5 2 2" xfId="3806"/>
    <cellStyle name="SAPBEXexcCritical6 5 3" xfId="3807"/>
    <cellStyle name="SAPBEXexcCritical6 5 3 2" xfId="3808"/>
    <cellStyle name="SAPBEXexcCritical6 5 4" xfId="3809"/>
    <cellStyle name="SAPBEXexcCritical6 5 4 2" xfId="3810"/>
    <cellStyle name="SAPBEXexcCritical6 5 5" xfId="3811"/>
    <cellStyle name="SAPBEXexcCritical6 5 5 2" xfId="3812"/>
    <cellStyle name="SAPBEXexcCritical6 5 6" xfId="3813"/>
    <cellStyle name="SAPBEXexcCritical6 5 6 2" xfId="3814"/>
    <cellStyle name="SAPBEXexcCritical6 5 7" xfId="3815"/>
    <cellStyle name="SAPBEXexcCritical6 6" xfId="3816"/>
    <cellStyle name="SAPBEXexcCritical6 6 2" xfId="3817"/>
    <cellStyle name="SAPBEXexcCritical6 6 2 2" xfId="3818"/>
    <cellStyle name="SAPBEXexcCritical6 6 3" xfId="3819"/>
    <cellStyle name="SAPBEXexcCritical6 6 3 2" xfId="3820"/>
    <cellStyle name="SAPBEXexcCritical6 6 4" xfId="3821"/>
    <cellStyle name="SAPBEXexcCritical6 6 4 2" xfId="3822"/>
    <cellStyle name="SAPBEXexcCritical6 6 5" xfId="3823"/>
    <cellStyle name="SAPBEXexcCritical6 6 5 2" xfId="3824"/>
    <cellStyle name="SAPBEXexcCritical6 6 6" xfId="3825"/>
    <cellStyle name="SAPBEXexcCritical6 6 6 2" xfId="3826"/>
    <cellStyle name="SAPBEXexcCritical6 6 7" xfId="3827"/>
    <cellStyle name="SAPBEXexcCritical6 7" xfId="3828"/>
    <cellStyle name="SAPBEXexcCritical6 7 2" xfId="3829"/>
    <cellStyle name="SAPBEXexcCritical6 8" xfId="3830"/>
    <cellStyle name="SAPBEXexcCritical6 8 2" xfId="3831"/>
    <cellStyle name="SAPBEXexcCritical6 9" xfId="3832"/>
    <cellStyle name="SAPBEXexcCritical6 9 2" xfId="3833"/>
    <cellStyle name="SAPBEXexcGood1" xfId="62"/>
    <cellStyle name="SAPBEXexcGood1 10" xfId="3834"/>
    <cellStyle name="SAPBEXexcGood1 10 2" xfId="3835"/>
    <cellStyle name="SAPBEXexcGood1 11" xfId="3836"/>
    <cellStyle name="SAPBEXexcGood1 12" xfId="3837"/>
    <cellStyle name="SAPBEXexcGood1 13" xfId="3838"/>
    <cellStyle name="SAPBEXexcGood1 14" xfId="3839"/>
    <cellStyle name="SAPBEXexcGood1 15" xfId="3840"/>
    <cellStyle name="SAPBEXexcGood1 2" xfId="63"/>
    <cellStyle name="SAPBEXexcGood1 2 10" xfId="3841"/>
    <cellStyle name="SAPBEXexcGood1 2 11" xfId="3842"/>
    <cellStyle name="SAPBEXexcGood1 2 12" xfId="3843"/>
    <cellStyle name="SAPBEXexcGood1 2 13" xfId="3844"/>
    <cellStyle name="SAPBEXexcGood1 2 14" xfId="3845"/>
    <cellStyle name="SAPBEXexcGood1 2 2" xfId="3846"/>
    <cellStyle name="SAPBEXexcGood1 2 2 10" xfId="3847"/>
    <cellStyle name="SAPBEXexcGood1 2 2 2" xfId="3848"/>
    <cellStyle name="SAPBEXexcGood1 2 2 2 2" xfId="3849"/>
    <cellStyle name="SAPBEXexcGood1 2 2 2 2 2" xfId="3850"/>
    <cellStyle name="SAPBEXexcGood1 2 2 2 3" xfId="3851"/>
    <cellStyle name="SAPBEXexcGood1 2 2 2 3 2" xfId="3852"/>
    <cellStyle name="SAPBEXexcGood1 2 2 2 4" xfId="3853"/>
    <cellStyle name="SAPBEXexcGood1 2 2 2 4 2" xfId="3854"/>
    <cellStyle name="SAPBEXexcGood1 2 2 2 5" xfId="3855"/>
    <cellStyle name="SAPBEXexcGood1 2 2 2 5 2" xfId="3856"/>
    <cellStyle name="SAPBEXexcGood1 2 2 2 6" xfId="3857"/>
    <cellStyle name="SAPBEXexcGood1 2 2 2 6 2" xfId="3858"/>
    <cellStyle name="SAPBEXexcGood1 2 2 2 7" xfId="3859"/>
    <cellStyle name="SAPBEXexcGood1 2 2 3" xfId="3860"/>
    <cellStyle name="SAPBEXexcGood1 2 2 3 2" xfId="3861"/>
    <cellStyle name="SAPBEXexcGood1 2 2 3 2 2" xfId="3862"/>
    <cellStyle name="SAPBEXexcGood1 2 2 3 3" xfId="3863"/>
    <cellStyle name="SAPBEXexcGood1 2 2 3 3 2" xfId="3864"/>
    <cellStyle name="SAPBEXexcGood1 2 2 3 4" xfId="3865"/>
    <cellStyle name="SAPBEXexcGood1 2 2 3 4 2" xfId="3866"/>
    <cellStyle name="SAPBEXexcGood1 2 2 3 5" xfId="3867"/>
    <cellStyle name="SAPBEXexcGood1 2 2 3 5 2" xfId="3868"/>
    <cellStyle name="SAPBEXexcGood1 2 2 3 6" xfId="3869"/>
    <cellStyle name="SAPBEXexcGood1 2 2 3 6 2" xfId="3870"/>
    <cellStyle name="SAPBEXexcGood1 2 2 3 7" xfId="3871"/>
    <cellStyle name="SAPBEXexcGood1 2 2 4" xfId="3872"/>
    <cellStyle name="SAPBEXexcGood1 2 2 4 2" xfId="3873"/>
    <cellStyle name="SAPBEXexcGood1 2 2 4 2 2" xfId="3874"/>
    <cellStyle name="SAPBEXexcGood1 2 2 4 3" xfId="3875"/>
    <cellStyle name="SAPBEXexcGood1 2 2 4 3 2" xfId="3876"/>
    <cellStyle name="SAPBEXexcGood1 2 2 4 4" xfId="3877"/>
    <cellStyle name="SAPBEXexcGood1 2 2 4 4 2" xfId="3878"/>
    <cellStyle name="SAPBEXexcGood1 2 2 4 5" xfId="3879"/>
    <cellStyle name="SAPBEXexcGood1 2 2 4 5 2" xfId="3880"/>
    <cellStyle name="SAPBEXexcGood1 2 2 4 6" xfId="3881"/>
    <cellStyle name="SAPBEXexcGood1 2 2 4 6 2" xfId="3882"/>
    <cellStyle name="SAPBEXexcGood1 2 2 4 7" xfId="3883"/>
    <cellStyle name="SAPBEXexcGood1 2 2 5" xfId="3884"/>
    <cellStyle name="SAPBEXexcGood1 2 2 5 2" xfId="3885"/>
    <cellStyle name="SAPBEXexcGood1 2 2 6" xfId="3886"/>
    <cellStyle name="SAPBEXexcGood1 2 2 6 2" xfId="3887"/>
    <cellStyle name="SAPBEXexcGood1 2 2 7" xfId="3888"/>
    <cellStyle name="SAPBEXexcGood1 2 2 7 2" xfId="3889"/>
    <cellStyle name="SAPBEXexcGood1 2 2 8" xfId="3890"/>
    <cellStyle name="SAPBEXexcGood1 2 2 8 2" xfId="3891"/>
    <cellStyle name="SAPBEXexcGood1 2 2 9" xfId="3892"/>
    <cellStyle name="SAPBEXexcGood1 2 2 9 2" xfId="3893"/>
    <cellStyle name="SAPBEXexcGood1 2 3" xfId="3894"/>
    <cellStyle name="SAPBEXexcGood1 2 3 2" xfId="3895"/>
    <cellStyle name="SAPBEXexcGood1 2 3 2 2" xfId="3896"/>
    <cellStyle name="SAPBEXexcGood1 2 3 3" xfId="3897"/>
    <cellStyle name="SAPBEXexcGood1 2 3 3 2" xfId="3898"/>
    <cellStyle name="SAPBEXexcGood1 2 3 4" xfId="3899"/>
    <cellStyle name="SAPBEXexcGood1 2 3 4 2" xfId="3900"/>
    <cellStyle name="SAPBEXexcGood1 2 3 5" xfId="3901"/>
    <cellStyle name="SAPBEXexcGood1 2 3 5 2" xfId="3902"/>
    <cellStyle name="SAPBEXexcGood1 2 3 6" xfId="3903"/>
    <cellStyle name="SAPBEXexcGood1 2 3 6 2" xfId="3904"/>
    <cellStyle name="SAPBEXexcGood1 2 3 7" xfId="3905"/>
    <cellStyle name="SAPBEXexcGood1 2 4" xfId="3906"/>
    <cellStyle name="SAPBEXexcGood1 2 4 2" xfId="3907"/>
    <cellStyle name="SAPBEXexcGood1 2 4 2 2" xfId="3908"/>
    <cellStyle name="SAPBEXexcGood1 2 4 3" xfId="3909"/>
    <cellStyle name="SAPBEXexcGood1 2 4 3 2" xfId="3910"/>
    <cellStyle name="SAPBEXexcGood1 2 4 4" xfId="3911"/>
    <cellStyle name="SAPBEXexcGood1 2 4 4 2" xfId="3912"/>
    <cellStyle name="SAPBEXexcGood1 2 4 5" xfId="3913"/>
    <cellStyle name="SAPBEXexcGood1 2 4 5 2" xfId="3914"/>
    <cellStyle name="SAPBEXexcGood1 2 4 6" xfId="3915"/>
    <cellStyle name="SAPBEXexcGood1 2 4 6 2" xfId="3916"/>
    <cellStyle name="SAPBEXexcGood1 2 4 7" xfId="3917"/>
    <cellStyle name="SAPBEXexcGood1 2 5" xfId="3918"/>
    <cellStyle name="SAPBEXexcGood1 2 5 2" xfId="3919"/>
    <cellStyle name="SAPBEXexcGood1 2 5 2 2" xfId="3920"/>
    <cellStyle name="SAPBEXexcGood1 2 5 3" xfId="3921"/>
    <cellStyle name="SAPBEXexcGood1 2 5 3 2" xfId="3922"/>
    <cellStyle name="SAPBEXexcGood1 2 5 4" xfId="3923"/>
    <cellStyle name="SAPBEXexcGood1 2 5 4 2" xfId="3924"/>
    <cellStyle name="SAPBEXexcGood1 2 5 5" xfId="3925"/>
    <cellStyle name="SAPBEXexcGood1 2 5 5 2" xfId="3926"/>
    <cellStyle name="SAPBEXexcGood1 2 5 6" xfId="3927"/>
    <cellStyle name="SAPBEXexcGood1 2 5 6 2" xfId="3928"/>
    <cellStyle name="SAPBEXexcGood1 2 5 7" xfId="3929"/>
    <cellStyle name="SAPBEXexcGood1 2 6" xfId="3930"/>
    <cellStyle name="SAPBEXexcGood1 2 6 2" xfId="3931"/>
    <cellStyle name="SAPBEXexcGood1 2 7" xfId="3932"/>
    <cellStyle name="SAPBEXexcGood1 2 7 2" xfId="3933"/>
    <cellStyle name="SAPBEXexcGood1 2 8" xfId="3934"/>
    <cellStyle name="SAPBEXexcGood1 2 8 2" xfId="3935"/>
    <cellStyle name="SAPBEXexcGood1 2 9" xfId="3936"/>
    <cellStyle name="SAPBEXexcGood1 2 9 2" xfId="3937"/>
    <cellStyle name="SAPBEXexcGood1 3" xfId="3938"/>
    <cellStyle name="SAPBEXexcGood1 3 10" xfId="3939"/>
    <cellStyle name="SAPBEXexcGood1 3 2" xfId="3940"/>
    <cellStyle name="SAPBEXexcGood1 3 2 2" xfId="3941"/>
    <cellStyle name="SAPBEXexcGood1 3 2 2 2" xfId="3942"/>
    <cellStyle name="SAPBEXexcGood1 3 2 3" xfId="3943"/>
    <cellStyle name="SAPBEXexcGood1 3 2 3 2" xfId="3944"/>
    <cellStyle name="SAPBEXexcGood1 3 2 4" xfId="3945"/>
    <cellStyle name="SAPBEXexcGood1 3 2 4 2" xfId="3946"/>
    <cellStyle name="SAPBEXexcGood1 3 2 5" xfId="3947"/>
    <cellStyle name="SAPBEXexcGood1 3 2 5 2" xfId="3948"/>
    <cellStyle name="SAPBEXexcGood1 3 2 6" xfId="3949"/>
    <cellStyle name="SAPBEXexcGood1 3 2 6 2" xfId="3950"/>
    <cellStyle name="SAPBEXexcGood1 3 2 7" xfId="3951"/>
    <cellStyle name="SAPBEXexcGood1 3 3" xfId="3952"/>
    <cellStyle name="SAPBEXexcGood1 3 3 2" xfId="3953"/>
    <cellStyle name="SAPBEXexcGood1 3 3 2 2" xfId="3954"/>
    <cellStyle name="SAPBEXexcGood1 3 3 3" xfId="3955"/>
    <cellStyle name="SAPBEXexcGood1 3 3 3 2" xfId="3956"/>
    <cellStyle name="SAPBEXexcGood1 3 3 4" xfId="3957"/>
    <cellStyle name="SAPBEXexcGood1 3 3 4 2" xfId="3958"/>
    <cellStyle name="SAPBEXexcGood1 3 3 5" xfId="3959"/>
    <cellStyle name="SAPBEXexcGood1 3 3 5 2" xfId="3960"/>
    <cellStyle name="SAPBEXexcGood1 3 3 6" xfId="3961"/>
    <cellStyle name="SAPBEXexcGood1 3 3 6 2" xfId="3962"/>
    <cellStyle name="SAPBEXexcGood1 3 3 7" xfId="3963"/>
    <cellStyle name="SAPBEXexcGood1 3 4" xfId="3964"/>
    <cellStyle name="SAPBEXexcGood1 3 4 2" xfId="3965"/>
    <cellStyle name="SAPBEXexcGood1 3 4 2 2" xfId="3966"/>
    <cellStyle name="SAPBEXexcGood1 3 4 3" xfId="3967"/>
    <cellStyle name="SAPBEXexcGood1 3 4 3 2" xfId="3968"/>
    <cellStyle name="SAPBEXexcGood1 3 4 4" xfId="3969"/>
    <cellStyle name="SAPBEXexcGood1 3 4 4 2" xfId="3970"/>
    <cellStyle name="SAPBEXexcGood1 3 4 5" xfId="3971"/>
    <cellStyle name="SAPBEXexcGood1 3 4 5 2" xfId="3972"/>
    <cellStyle name="SAPBEXexcGood1 3 4 6" xfId="3973"/>
    <cellStyle name="SAPBEXexcGood1 3 4 6 2" xfId="3974"/>
    <cellStyle name="SAPBEXexcGood1 3 4 7" xfId="3975"/>
    <cellStyle name="SAPBEXexcGood1 3 5" xfId="3976"/>
    <cellStyle name="SAPBEXexcGood1 3 5 2" xfId="3977"/>
    <cellStyle name="SAPBEXexcGood1 3 6" xfId="3978"/>
    <cellStyle name="SAPBEXexcGood1 3 6 2" xfId="3979"/>
    <cellStyle name="SAPBEXexcGood1 3 7" xfId="3980"/>
    <cellStyle name="SAPBEXexcGood1 3 7 2" xfId="3981"/>
    <cellStyle name="SAPBEXexcGood1 3 8" xfId="3982"/>
    <cellStyle name="SAPBEXexcGood1 3 8 2" xfId="3983"/>
    <cellStyle name="SAPBEXexcGood1 3 9" xfId="3984"/>
    <cellStyle name="SAPBEXexcGood1 3 9 2" xfId="3985"/>
    <cellStyle name="SAPBEXexcGood1 4" xfId="3986"/>
    <cellStyle name="SAPBEXexcGood1 4 2" xfId="3987"/>
    <cellStyle name="SAPBEXexcGood1 4 2 2" xfId="3988"/>
    <cellStyle name="SAPBEXexcGood1 4 3" xfId="3989"/>
    <cellStyle name="SAPBEXexcGood1 4 3 2" xfId="3990"/>
    <cellStyle name="SAPBEXexcGood1 4 4" xfId="3991"/>
    <cellStyle name="SAPBEXexcGood1 4 4 2" xfId="3992"/>
    <cellStyle name="SAPBEXexcGood1 4 5" xfId="3993"/>
    <cellStyle name="SAPBEXexcGood1 4 5 2" xfId="3994"/>
    <cellStyle name="SAPBEXexcGood1 4 6" xfId="3995"/>
    <cellStyle name="SAPBEXexcGood1 4 6 2" xfId="3996"/>
    <cellStyle name="SAPBEXexcGood1 4 7" xfId="3997"/>
    <cellStyle name="SAPBEXexcGood1 5" xfId="3998"/>
    <cellStyle name="SAPBEXexcGood1 5 2" xfId="3999"/>
    <cellStyle name="SAPBEXexcGood1 5 2 2" xfId="4000"/>
    <cellStyle name="SAPBEXexcGood1 5 3" xfId="4001"/>
    <cellStyle name="SAPBEXexcGood1 5 3 2" xfId="4002"/>
    <cellStyle name="SAPBEXexcGood1 5 4" xfId="4003"/>
    <cellStyle name="SAPBEXexcGood1 5 4 2" xfId="4004"/>
    <cellStyle name="SAPBEXexcGood1 5 5" xfId="4005"/>
    <cellStyle name="SAPBEXexcGood1 5 5 2" xfId="4006"/>
    <cellStyle name="SAPBEXexcGood1 5 6" xfId="4007"/>
    <cellStyle name="SAPBEXexcGood1 5 6 2" xfId="4008"/>
    <cellStyle name="SAPBEXexcGood1 5 7" xfId="4009"/>
    <cellStyle name="SAPBEXexcGood1 6" xfId="4010"/>
    <cellStyle name="SAPBEXexcGood1 6 2" xfId="4011"/>
    <cellStyle name="SAPBEXexcGood1 6 2 2" xfId="4012"/>
    <cellStyle name="SAPBEXexcGood1 6 3" xfId="4013"/>
    <cellStyle name="SAPBEXexcGood1 6 3 2" xfId="4014"/>
    <cellStyle name="SAPBEXexcGood1 6 4" xfId="4015"/>
    <cellStyle name="SAPBEXexcGood1 6 4 2" xfId="4016"/>
    <cellStyle name="SAPBEXexcGood1 6 5" xfId="4017"/>
    <cellStyle name="SAPBEXexcGood1 6 5 2" xfId="4018"/>
    <cellStyle name="SAPBEXexcGood1 6 6" xfId="4019"/>
    <cellStyle name="SAPBEXexcGood1 6 6 2" xfId="4020"/>
    <cellStyle name="SAPBEXexcGood1 6 7" xfId="4021"/>
    <cellStyle name="SAPBEXexcGood1 7" xfId="4022"/>
    <cellStyle name="SAPBEXexcGood1 7 2" xfId="4023"/>
    <cellStyle name="SAPBEXexcGood1 8" xfId="4024"/>
    <cellStyle name="SAPBEXexcGood1 8 2" xfId="4025"/>
    <cellStyle name="SAPBEXexcGood1 9" xfId="4026"/>
    <cellStyle name="SAPBEXexcGood1 9 2" xfId="4027"/>
    <cellStyle name="SAPBEXexcGood2" xfId="64"/>
    <cellStyle name="SAPBEXexcGood2 10" xfId="4028"/>
    <cellStyle name="SAPBEXexcGood2 10 2" xfId="4029"/>
    <cellStyle name="SAPBEXexcGood2 11" xfId="4030"/>
    <cellStyle name="SAPBEXexcGood2 12" xfId="4031"/>
    <cellStyle name="SAPBEXexcGood2 13" xfId="4032"/>
    <cellStyle name="SAPBEXexcGood2 14" xfId="4033"/>
    <cellStyle name="SAPBEXexcGood2 15" xfId="4034"/>
    <cellStyle name="SAPBEXexcGood2 2" xfId="65"/>
    <cellStyle name="SAPBEXexcGood2 2 10" xfId="4035"/>
    <cellStyle name="SAPBEXexcGood2 2 11" xfId="4036"/>
    <cellStyle name="SAPBEXexcGood2 2 12" xfId="4037"/>
    <cellStyle name="SAPBEXexcGood2 2 13" xfId="4038"/>
    <cellStyle name="SAPBEXexcGood2 2 14" xfId="4039"/>
    <cellStyle name="SAPBEXexcGood2 2 2" xfId="4040"/>
    <cellStyle name="SAPBEXexcGood2 2 2 10" xfId="4041"/>
    <cellStyle name="SAPBEXexcGood2 2 2 2" xfId="4042"/>
    <cellStyle name="SAPBEXexcGood2 2 2 2 2" xfId="4043"/>
    <cellStyle name="SAPBEXexcGood2 2 2 2 2 2" xfId="4044"/>
    <cellStyle name="SAPBEXexcGood2 2 2 2 3" xfId="4045"/>
    <cellStyle name="SAPBEXexcGood2 2 2 2 3 2" xfId="4046"/>
    <cellStyle name="SAPBEXexcGood2 2 2 2 4" xfId="4047"/>
    <cellStyle name="SAPBEXexcGood2 2 2 2 4 2" xfId="4048"/>
    <cellStyle name="SAPBEXexcGood2 2 2 2 5" xfId="4049"/>
    <cellStyle name="SAPBEXexcGood2 2 2 2 5 2" xfId="4050"/>
    <cellStyle name="SAPBEXexcGood2 2 2 2 6" xfId="4051"/>
    <cellStyle name="SAPBEXexcGood2 2 2 2 6 2" xfId="4052"/>
    <cellStyle name="SAPBEXexcGood2 2 2 2 7" xfId="4053"/>
    <cellStyle name="SAPBEXexcGood2 2 2 3" xfId="4054"/>
    <cellStyle name="SAPBEXexcGood2 2 2 3 2" xfId="4055"/>
    <cellStyle name="SAPBEXexcGood2 2 2 3 2 2" xfId="4056"/>
    <cellStyle name="SAPBEXexcGood2 2 2 3 3" xfId="4057"/>
    <cellStyle name="SAPBEXexcGood2 2 2 3 3 2" xfId="4058"/>
    <cellStyle name="SAPBEXexcGood2 2 2 3 4" xfId="4059"/>
    <cellStyle name="SAPBEXexcGood2 2 2 3 4 2" xfId="4060"/>
    <cellStyle name="SAPBEXexcGood2 2 2 3 5" xfId="4061"/>
    <cellStyle name="SAPBEXexcGood2 2 2 3 5 2" xfId="4062"/>
    <cellStyle name="SAPBEXexcGood2 2 2 3 6" xfId="4063"/>
    <cellStyle name="SAPBEXexcGood2 2 2 3 6 2" xfId="4064"/>
    <cellStyle name="SAPBEXexcGood2 2 2 3 7" xfId="4065"/>
    <cellStyle name="SAPBEXexcGood2 2 2 4" xfId="4066"/>
    <cellStyle name="SAPBEXexcGood2 2 2 4 2" xfId="4067"/>
    <cellStyle name="SAPBEXexcGood2 2 2 4 2 2" xfId="4068"/>
    <cellStyle name="SAPBEXexcGood2 2 2 4 3" xfId="4069"/>
    <cellStyle name="SAPBEXexcGood2 2 2 4 3 2" xfId="4070"/>
    <cellStyle name="SAPBEXexcGood2 2 2 4 4" xfId="4071"/>
    <cellStyle name="SAPBEXexcGood2 2 2 4 4 2" xfId="4072"/>
    <cellStyle name="SAPBEXexcGood2 2 2 4 5" xfId="4073"/>
    <cellStyle name="SAPBEXexcGood2 2 2 4 5 2" xfId="4074"/>
    <cellStyle name="SAPBEXexcGood2 2 2 4 6" xfId="4075"/>
    <cellStyle name="SAPBEXexcGood2 2 2 4 6 2" xfId="4076"/>
    <cellStyle name="SAPBEXexcGood2 2 2 4 7" xfId="4077"/>
    <cellStyle name="SAPBEXexcGood2 2 2 5" xfId="4078"/>
    <cellStyle name="SAPBEXexcGood2 2 2 5 2" xfId="4079"/>
    <cellStyle name="SAPBEXexcGood2 2 2 6" xfId="4080"/>
    <cellStyle name="SAPBEXexcGood2 2 2 6 2" xfId="4081"/>
    <cellStyle name="SAPBEXexcGood2 2 2 7" xfId="4082"/>
    <cellStyle name="SAPBEXexcGood2 2 2 7 2" xfId="4083"/>
    <cellStyle name="SAPBEXexcGood2 2 2 8" xfId="4084"/>
    <cellStyle name="SAPBEXexcGood2 2 2 8 2" xfId="4085"/>
    <cellStyle name="SAPBEXexcGood2 2 2 9" xfId="4086"/>
    <cellStyle name="SAPBEXexcGood2 2 2 9 2" xfId="4087"/>
    <cellStyle name="SAPBEXexcGood2 2 3" xfId="4088"/>
    <cellStyle name="SAPBEXexcGood2 2 3 2" xfId="4089"/>
    <cellStyle name="SAPBEXexcGood2 2 3 2 2" xfId="4090"/>
    <cellStyle name="SAPBEXexcGood2 2 3 3" xfId="4091"/>
    <cellStyle name="SAPBEXexcGood2 2 3 3 2" xfId="4092"/>
    <cellStyle name="SAPBEXexcGood2 2 3 4" xfId="4093"/>
    <cellStyle name="SAPBEXexcGood2 2 3 4 2" xfId="4094"/>
    <cellStyle name="SAPBEXexcGood2 2 3 5" xfId="4095"/>
    <cellStyle name="SAPBEXexcGood2 2 3 5 2" xfId="4096"/>
    <cellStyle name="SAPBEXexcGood2 2 3 6" xfId="4097"/>
    <cellStyle name="SAPBEXexcGood2 2 3 6 2" xfId="4098"/>
    <cellStyle name="SAPBEXexcGood2 2 3 7" xfId="4099"/>
    <cellStyle name="SAPBEXexcGood2 2 4" xfId="4100"/>
    <cellStyle name="SAPBEXexcGood2 2 4 2" xfId="4101"/>
    <cellStyle name="SAPBEXexcGood2 2 4 2 2" xfId="4102"/>
    <cellStyle name="SAPBEXexcGood2 2 4 3" xfId="4103"/>
    <cellStyle name="SAPBEXexcGood2 2 4 3 2" xfId="4104"/>
    <cellStyle name="SAPBEXexcGood2 2 4 4" xfId="4105"/>
    <cellStyle name="SAPBEXexcGood2 2 4 4 2" xfId="4106"/>
    <cellStyle name="SAPBEXexcGood2 2 4 5" xfId="4107"/>
    <cellStyle name="SAPBEXexcGood2 2 4 5 2" xfId="4108"/>
    <cellStyle name="SAPBEXexcGood2 2 4 6" xfId="4109"/>
    <cellStyle name="SAPBEXexcGood2 2 4 6 2" xfId="4110"/>
    <cellStyle name="SAPBEXexcGood2 2 4 7" xfId="4111"/>
    <cellStyle name="SAPBEXexcGood2 2 5" xfId="4112"/>
    <cellStyle name="SAPBEXexcGood2 2 5 2" xfId="4113"/>
    <cellStyle name="SAPBEXexcGood2 2 5 2 2" xfId="4114"/>
    <cellStyle name="SAPBEXexcGood2 2 5 3" xfId="4115"/>
    <cellStyle name="SAPBEXexcGood2 2 5 3 2" xfId="4116"/>
    <cellStyle name="SAPBEXexcGood2 2 5 4" xfId="4117"/>
    <cellStyle name="SAPBEXexcGood2 2 5 4 2" xfId="4118"/>
    <cellStyle name="SAPBEXexcGood2 2 5 5" xfId="4119"/>
    <cellStyle name="SAPBEXexcGood2 2 5 5 2" xfId="4120"/>
    <cellStyle name="SAPBEXexcGood2 2 5 6" xfId="4121"/>
    <cellStyle name="SAPBEXexcGood2 2 5 6 2" xfId="4122"/>
    <cellStyle name="SAPBEXexcGood2 2 5 7" xfId="4123"/>
    <cellStyle name="SAPBEXexcGood2 2 6" xfId="4124"/>
    <cellStyle name="SAPBEXexcGood2 2 6 2" xfId="4125"/>
    <cellStyle name="SAPBEXexcGood2 2 7" xfId="4126"/>
    <cellStyle name="SAPBEXexcGood2 2 7 2" xfId="4127"/>
    <cellStyle name="SAPBEXexcGood2 2 8" xfId="4128"/>
    <cellStyle name="SAPBEXexcGood2 2 8 2" xfId="4129"/>
    <cellStyle name="SAPBEXexcGood2 2 9" xfId="4130"/>
    <cellStyle name="SAPBEXexcGood2 2 9 2" xfId="4131"/>
    <cellStyle name="SAPBEXexcGood2 3" xfId="4132"/>
    <cellStyle name="SAPBEXexcGood2 3 10" xfId="4133"/>
    <cellStyle name="SAPBEXexcGood2 3 2" xfId="4134"/>
    <cellStyle name="SAPBEXexcGood2 3 2 2" xfId="4135"/>
    <cellStyle name="SAPBEXexcGood2 3 2 2 2" xfId="4136"/>
    <cellStyle name="SAPBEXexcGood2 3 2 3" xfId="4137"/>
    <cellStyle name="SAPBEXexcGood2 3 2 3 2" xfId="4138"/>
    <cellStyle name="SAPBEXexcGood2 3 2 4" xfId="4139"/>
    <cellStyle name="SAPBEXexcGood2 3 2 4 2" xfId="4140"/>
    <cellStyle name="SAPBEXexcGood2 3 2 5" xfId="4141"/>
    <cellStyle name="SAPBEXexcGood2 3 2 5 2" xfId="4142"/>
    <cellStyle name="SAPBEXexcGood2 3 2 6" xfId="4143"/>
    <cellStyle name="SAPBEXexcGood2 3 2 6 2" xfId="4144"/>
    <cellStyle name="SAPBEXexcGood2 3 2 7" xfId="4145"/>
    <cellStyle name="SAPBEXexcGood2 3 3" xfId="4146"/>
    <cellStyle name="SAPBEXexcGood2 3 3 2" xfId="4147"/>
    <cellStyle name="SAPBEXexcGood2 3 3 2 2" xfId="4148"/>
    <cellStyle name="SAPBEXexcGood2 3 3 3" xfId="4149"/>
    <cellStyle name="SAPBEXexcGood2 3 3 3 2" xfId="4150"/>
    <cellStyle name="SAPBEXexcGood2 3 3 4" xfId="4151"/>
    <cellStyle name="SAPBEXexcGood2 3 3 4 2" xfId="4152"/>
    <cellStyle name="SAPBEXexcGood2 3 3 5" xfId="4153"/>
    <cellStyle name="SAPBEXexcGood2 3 3 5 2" xfId="4154"/>
    <cellStyle name="SAPBEXexcGood2 3 3 6" xfId="4155"/>
    <cellStyle name="SAPBEXexcGood2 3 3 6 2" xfId="4156"/>
    <cellStyle name="SAPBEXexcGood2 3 3 7" xfId="4157"/>
    <cellStyle name="SAPBEXexcGood2 3 4" xfId="4158"/>
    <cellStyle name="SAPBEXexcGood2 3 4 2" xfId="4159"/>
    <cellStyle name="SAPBEXexcGood2 3 4 2 2" xfId="4160"/>
    <cellStyle name="SAPBEXexcGood2 3 4 3" xfId="4161"/>
    <cellStyle name="SAPBEXexcGood2 3 4 3 2" xfId="4162"/>
    <cellStyle name="SAPBEXexcGood2 3 4 4" xfId="4163"/>
    <cellStyle name="SAPBEXexcGood2 3 4 4 2" xfId="4164"/>
    <cellStyle name="SAPBEXexcGood2 3 4 5" xfId="4165"/>
    <cellStyle name="SAPBEXexcGood2 3 4 5 2" xfId="4166"/>
    <cellStyle name="SAPBEXexcGood2 3 4 6" xfId="4167"/>
    <cellStyle name="SAPBEXexcGood2 3 4 6 2" xfId="4168"/>
    <cellStyle name="SAPBEXexcGood2 3 4 7" xfId="4169"/>
    <cellStyle name="SAPBEXexcGood2 3 5" xfId="4170"/>
    <cellStyle name="SAPBEXexcGood2 3 5 2" xfId="4171"/>
    <cellStyle name="SAPBEXexcGood2 3 6" xfId="4172"/>
    <cellStyle name="SAPBEXexcGood2 3 6 2" xfId="4173"/>
    <cellStyle name="SAPBEXexcGood2 3 7" xfId="4174"/>
    <cellStyle name="SAPBEXexcGood2 3 7 2" xfId="4175"/>
    <cellStyle name="SAPBEXexcGood2 3 8" xfId="4176"/>
    <cellStyle name="SAPBEXexcGood2 3 8 2" xfId="4177"/>
    <cellStyle name="SAPBEXexcGood2 3 9" xfId="4178"/>
    <cellStyle name="SAPBEXexcGood2 3 9 2" xfId="4179"/>
    <cellStyle name="SAPBEXexcGood2 4" xfId="4180"/>
    <cellStyle name="SAPBEXexcGood2 4 2" xfId="4181"/>
    <cellStyle name="SAPBEXexcGood2 4 2 2" xfId="4182"/>
    <cellStyle name="SAPBEXexcGood2 4 3" xfId="4183"/>
    <cellStyle name="SAPBEXexcGood2 4 3 2" xfId="4184"/>
    <cellStyle name="SAPBEXexcGood2 4 4" xfId="4185"/>
    <cellStyle name="SAPBEXexcGood2 4 4 2" xfId="4186"/>
    <cellStyle name="SAPBEXexcGood2 4 5" xfId="4187"/>
    <cellStyle name="SAPBEXexcGood2 4 5 2" xfId="4188"/>
    <cellStyle name="SAPBEXexcGood2 4 6" xfId="4189"/>
    <cellStyle name="SAPBEXexcGood2 4 6 2" xfId="4190"/>
    <cellStyle name="SAPBEXexcGood2 4 7" xfId="4191"/>
    <cellStyle name="SAPBEXexcGood2 5" xfId="4192"/>
    <cellStyle name="SAPBEXexcGood2 5 2" xfId="4193"/>
    <cellStyle name="SAPBEXexcGood2 5 2 2" xfId="4194"/>
    <cellStyle name="SAPBEXexcGood2 5 3" xfId="4195"/>
    <cellStyle name="SAPBEXexcGood2 5 3 2" xfId="4196"/>
    <cellStyle name="SAPBEXexcGood2 5 4" xfId="4197"/>
    <cellStyle name="SAPBEXexcGood2 5 4 2" xfId="4198"/>
    <cellStyle name="SAPBEXexcGood2 5 5" xfId="4199"/>
    <cellStyle name="SAPBEXexcGood2 5 5 2" xfId="4200"/>
    <cellStyle name="SAPBEXexcGood2 5 6" xfId="4201"/>
    <cellStyle name="SAPBEXexcGood2 5 6 2" xfId="4202"/>
    <cellStyle name="SAPBEXexcGood2 5 7" xfId="4203"/>
    <cellStyle name="SAPBEXexcGood2 6" xfId="4204"/>
    <cellStyle name="SAPBEXexcGood2 6 2" xfId="4205"/>
    <cellStyle name="SAPBEXexcGood2 6 2 2" xfId="4206"/>
    <cellStyle name="SAPBEXexcGood2 6 3" xfId="4207"/>
    <cellStyle name="SAPBEXexcGood2 6 3 2" xfId="4208"/>
    <cellStyle name="SAPBEXexcGood2 6 4" xfId="4209"/>
    <cellStyle name="SAPBEXexcGood2 6 4 2" xfId="4210"/>
    <cellStyle name="SAPBEXexcGood2 6 5" xfId="4211"/>
    <cellStyle name="SAPBEXexcGood2 6 5 2" xfId="4212"/>
    <cellStyle name="SAPBEXexcGood2 6 6" xfId="4213"/>
    <cellStyle name="SAPBEXexcGood2 6 6 2" xfId="4214"/>
    <cellStyle name="SAPBEXexcGood2 6 7" xfId="4215"/>
    <cellStyle name="SAPBEXexcGood2 7" xfId="4216"/>
    <cellStyle name="SAPBEXexcGood2 7 2" xfId="4217"/>
    <cellStyle name="SAPBEXexcGood2 8" xfId="4218"/>
    <cellStyle name="SAPBEXexcGood2 8 2" xfId="4219"/>
    <cellStyle name="SAPBEXexcGood2 9" xfId="4220"/>
    <cellStyle name="SAPBEXexcGood2 9 2" xfId="4221"/>
    <cellStyle name="SAPBEXexcGood3" xfId="66"/>
    <cellStyle name="SAPBEXexcGood3 10" xfId="4222"/>
    <cellStyle name="SAPBEXexcGood3 10 2" xfId="4223"/>
    <cellStyle name="SAPBEXexcGood3 11" xfId="4224"/>
    <cellStyle name="SAPBEXexcGood3 12" xfId="4225"/>
    <cellStyle name="SAPBEXexcGood3 13" xfId="4226"/>
    <cellStyle name="SAPBEXexcGood3 14" xfId="4227"/>
    <cellStyle name="SAPBEXexcGood3 15" xfId="4228"/>
    <cellStyle name="SAPBEXexcGood3 2" xfId="67"/>
    <cellStyle name="SAPBEXexcGood3 2 10" xfId="4229"/>
    <cellStyle name="SAPBEXexcGood3 2 11" xfId="4230"/>
    <cellStyle name="SAPBEXexcGood3 2 12" xfId="4231"/>
    <cellStyle name="SAPBEXexcGood3 2 13" xfId="4232"/>
    <cellStyle name="SAPBEXexcGood3 2 14" xfId="4233"/>
    <cellStyle name="SAPBEXexcGood3 2 2" xfId="4234"/>
    <cellStyle name="SAPBEXexcGood3 2 2 10" xfId="4235"/>
    <cellStyle name="SAPBEXexcGood3 2 2 2" xfId="4236"/>
    <cellStyle name="SAPBEXexcGood3 2 2 2 2" xfId="4237"/>
    <cellStyle name="SAPBEXexcGood3 2 2 2 2 2" xfId="4238"/>
    <cellStyle name="SAPBEXexcGood3 2 2 2 3" xfId="4239"/>
    <cellStyle name="SAPBEXexcGood3 2 2 2 3 2" xfId="4240"/>
    <cellStyle name="SAPBEXexcGood3 2 2 2 4" xfId="4241"/>
    <cellStyle name="SAPBEXexcGood3 2 2 2 4 2" xfId="4242"/>
    <cellStyle name="SAPBEXexcGood3 2 2 2 5" xfId="4243"/>
    <cellStyle name="SAPBEXexcGood3 2 2 2 5 2" xfId="4244"/>
    <cellStyle name="SAPBEXexcGood3 2 2 2 6" xfId="4245"/>
    <cellStyle name="SAPBEXexcGood3 2 2 2 6 2" xfId="4246"/>
    <cellStyle name="SAPBEXexcGood3 2 2 2 7" xfId="4247"/>
    <cellStyle name="SAPBEXexcGood3 2 2 3" xfId="4248"/>
    <cellStyle name="SAPBEXexcGood3 2 2 3 2" xfId="4249"/>
    <cellStyle name="SAPBEXexcGood3 2 2 3 2 2" xfId="4250"/>
    <cellStyle name="SAPBEXexcGood3 2 2 3 3" xfId="4251"/>
    <cellStyle name="SAPBEXexcGood3 2 2 3 3 2" xfId="4252"/>
    <cellStyle name="SAPBEXexcGood3 2 2 3 4" xfId="4253"/>
    <cellStyle name="SAPBEXexcGood3 2 2 3 4 2" xfId="4254"/>
    <cellStyle name="SAPBEXexcGood3 2 2 3 5" xfId="4255"/>
    <cellStyle name="SAPBEXexcGood3 2 2 3 5 2" xfId="4256"/>
    <cellStyle name="SAPBEXexcGood3 2 2 3 6" xfId="4257"/>
    <cellStyle name="SAPBEXexcGood3 2 2 3 6 2" xfId="4258"/>
    <cellStyle name="SAPBEXexcGood3 2 2 3 7" xfId="4259"/>
    <cellStyle name="SAPBEXexcGood3 2 2 4" xfId="4260"/>
    <cellStyle name="SAPBEXexcGood3 2 2 4 2" xfId="4261"/>
    <cellStyle name="SAPBEXexcGood3 2 2 4 2 2" xfId="4262"/>
    <cellStyle name="SAPBEXexcGood3 2 2 4 3" xfId="4263"/>
    <cellStyle name="SAPBEXexcGood3 2 2 4 3 2" xfId="4264"/>
    <cellStyle name="SAPBEXexcGood3 2 2 4 4" xfId="4265"/>
    <cellStyle name="SAPBEXexcGood3 2 2 4 4 2" xfId="4266"/>
    <cellStyle name="SAPBEXexcGood3 2 2 4 5" xfId="4267"/>
    <cellStyle name="SAPBEXexcGood3 2 2 4 5 2" xfId="4268"/>
    <cellStyle name="SAPBEXexcGood3 2 2 4 6" xfId="4269"/>
    <cellStyle name="SAPBEXexcGood3 2 2 4 6 2" xfId="4270"/>
    <cellStyle name="SAPBEXexcGood3 2 2 4 7" xfId="4271"/>
    <cellStyle name="SAPBEXexcGood3 2 2 5" xfId="4272"/>
    <cellStyle name="SAPBEXexcGood3 2 2 5 2" xfId="4273"/>
    <cellStyle name="SAPBEXexcGood3 2 2 6" xfId="4274"/>
    <cellStyle name="SAPBEXexcGood3 2 2 6 2" xfId="4275"/>
    <cellStyle name="SAPBEXexcGood3 2 2 7" xfId="4276"/>
    <cellStyle name="SAPBEXexcGood3 2 2 7 2" xfId="4277"/>
    <cellStyle name="SAPBEXexcGood3 2 2 8" xfId="4278"/>
    <cellStyle name="SAPBEXexcGood3 2 2 8 2" xfId="4279"/>
    <cellStyle name="SAPBEXexcGood3 2 2 9" xfId="4280"/>
    <cellStyle name="SAPBEXexcGood3 2 2 9 2" xfId="4281"/>
    <cellStyle name="SAPBEXexcGood3 2 3" xfId="4282"/>
    <cellStyle name="SAPBEXexcGood3 2 3 2" xfId="4283"/>
    <cellStyle name="SAPBEXexcGood3 2 3 2 2" xfId="4284"/>
    <cellStyle name="SAPBEXexcGood3 2 3 3" xfId="4285"/>
    <cellStyle name="SAPBEXexcGood3 2 3 3 2" xfId="4286"/>
    <cellStyle name="SAPBEXexcGood3 2 3 4" xfId="4287"/>
    <cellStyle name="SAPBEXexcGood3 2 3 4 2" xfId="4288"/>
    <cellStyle name="SAPBEXexcGood3 2 3 5" xfId="4289"/>
    <cellStyle name="SAPBEXexcGood3 2 3 5 2" xfId="4290"/>
    <cellStyle name="SAPBEXexcGood3 2 3 6" xfId="4291"/>
    <cellStyle name="SAPBEXexcGood3 2 3 6 2" xfId="4292"/>
    <cellStyle name="SAPBEXexcGood3 2 3 7" xfId="4293"/>
    <cellStyle name="SAPBEXexcGood3 2 4" xfId="4294"/>
    <cellStyle name="SAPBEXexcGood3 2 4 2" xfId="4295"/>
    <cellStyle name="SAPBEXexcGood3 2 4 2 2" xfId="4296"/>
    <cellStyle name="SAPBEXexcGood3 2 4 3" xfId="4297"/>
    <cellStyle name="SAPBEXexcGood3 2 4 3 2" xfId="4298"/>
    <cellStyle name="SAPBEXexcGood3 2 4 4" xfId="4299"/>
    <cellStyle name="SAPBEXexcGood3 2 4 4 2" xfId="4300"/>
    <cellStyle name="SAPBEXexcGood3 2 4 5" xfId="4301"/>
    <cellStyle name="SAPBEXexcGood3 2 4 5 2" xfId="4302"/>
    <cellStyle name="SAPBEXexcGood3 2 4 6" xfId="4303"/>
    <cellStyle name="SAPBEXexcGood3 2 4 6 2" xfId="4304"/>
    <cellStyle name="SAPBEXexcGood3 2 4 7" xfId="4305"/>
    <cellStyle name="SAPBEXexcGood3 2 5" xfId="4306"/>
    <cellStyle name="SAPBEXexcGood3 2 5 2" xfId="4307"/>
    <cellStyle name="SAPBEXexcGood3 2 5 2 2" xfId="4308"/>
    <cellStyle name="SAPBEXexcGood3 2 5 3" xfId="4309"/>
    <cellStyle name="SAPBEXexcGood3 2 5 3 2" xfId="4310"/>
    <cellStyle name="SAPBEXexcGood3 2 5 4" xfId="4311"/>
    <cellStyle name="SAPBEXexcGood3 2 5 4 2" xfId="4312"/>
    <cellStyle name="SAPBEXexcGood3 2 5 5" xfId="4313"/>
    <cellStyle name="SAPBEXexcGood3 2 5 5 2" xfId="4314"/>
    <cellStyle name="SAPBEXexcGood3 2 5 6" xfId="4315"/>
    <cellStyle name="SAPBEXexcGood3 2 5 6 2" xfId="4316"/>
    <cellStyle name="SAPBEXexcGood3 2 5 7" xfId="4317"/>
    <cellStyle name="SAPBEXexcGood3 2 6" xfId="4318"/>
    <cellStyle name="SAPBEXexcGood3 2 6 2" xfId="4319"/>
    <cellStyle name="SAPBEXexcGood3 2 7" xfId="4320"/>
    <cellStyle name="SAPBEXexcGood3 2 7 2" xfId="4321"/>
    <cellStyle name="SAPBEXexcGood3 2 8" xfId="4322"/>
    <cellStyle name="SAPBEXexcGood3 2 8 2" xfId="4323"/>
    <cellStyle name="SAPBEXexcGood3 2 9" xfId="4324"/>
    <cellStyle name="SAPBEXexcGood3 2 9 2" xfId="4325"/>
    <cellStyle name="SAPBEXexcGood3 3" xfId="4326"/>
    <cellStyle name="SAPBEXexcGood3 3 10" xfId="4327"/>
    <cellStyle name="SAPBEXexcGood3 3 2" xfId="4328"/>
    <cellStyle name="SAPBEXexcGood3 3 2 2" xfId="4329"/>
    <cellStyle name="SAPBEXexcGood3 3 2 2 2" xfId="4330"/>
    <cellStyle name="SAPBEXexcGood3 3 2 3" xfId="4331"/>
    <cellStyle name="SAPBEXexcGood3 3 2 3 2" xfId="4332"/>
    <cellStyle name="SAPBEXexcGood3 3 2 4" xfId="4333"/>
    <cellStyle name="SAPBEXexcGood3 3 2 4 2" xfId="4334"/>
    <cellStyle name="SAPBEXexcGood3 3 2 5" xfId="4335"/>
    <cellStyle name="SAPBEXexcGood3 3 2 5 2" xfId="4336"/>
    <cellStyle name="SAPBEXexcGood3 3 2 6" xfId="4337"/>
    <cellStyle name="SAPBEXexcGood3 3 2 6 2" xfId="4338"/>
    <cellStyle name="SAPBEXexcGood3 3 2 7" xfId="4339"/>
    <cellStyle name="SAPBEXexcGood3 3 3" xfId="4340"/>
    <cellStyle name="SAPBEXexcGood3 3 3 2" xfId="4341"/>
    <cellStyle name="SAPBEXexcGood3 3 3 2 2" xfId="4342"/>
    <cellStyle name="SAPBEXexcGood3 3 3 3" xfId="4343"/>
    <cellStyle name="SAPBEXexcGood3 3 3 3 2" xfId="4344"/>
    <cellStyle name="SAPBEXexcGood3 3 3 4" xfId="4345"/>
    <cellStyle name="SAPBEXexcGood3 3 3 4 2" xfId="4346"/>
    <cellStyle name="SAPBEXexcGood3 3 3 5" xfId="4347"/>
    <cellStyle name="SAPBEXexcGood3 3 3 5 2" xfId="4348"/>
    <cellStyle name="SAPBEXexcGood3 3 3 6" xfId="4349"/>
    <cellStyle name="SAPBEXexcGood3 3 3 6 2" xfId="4350"/>
    <cellStyle name="SAPBEXexcGood3 3 3 7" xfId="4351"/>
    <cellStyle name="SAPBEXexcGood3 3 4" xfId="4352"/>
    <cellStyle name="SAPBEXexcGood3 3 4 2" xfId="4353"/>
    <cellStyle name="SAPBEXexcGood3 3 4 2 2" xfId="4354"/>
    <cellStyle name="SAPBEXexcGood3 3 4 3" xfId="4355"/>
    <cellStyle name="SAPBEXexcGood3 3 4 3 2" xfId="4356"/>
    <cellStyle name="SAPBEXexcGood3 3 4 4" xfId="4357"/>
    <cellStyle name="SAPBEXexcGood3 3 4 4 2" xfId="4358"/>
    <cellStyle name="SAPBEXexcGood3 3 4 5" xfId="4359"/>
    <cellStyle name="SAPBEXexcGood3 3 4 5 2" xfId="4360"/>
    <cellStyle name="SAPBEXexcGood3 3 4 6" xfId="4361"/>
    <cellStyle name="SAPBEXexcGood3 3 4 6 2" xfId="4362"/>
    <cellStyle name="SAPBEXexcGood3 3 4 7" xfId="4363"/>
    <cellStyle name="SAPBEXexcGood3 3 5" xfId="4364"/>
    <cellStyle name="SAPBEXexcGood3 3 5 2" xfId="4365"/>
    <cellStyle name="SAPBEXexcGood3 3 6" xfId="4366"/>
    <cellStyle name="SAPBEXexcGood3 3 6 2" xfId="4367"/>
    <cellStyle name="SAPBEXexcGood3 3 7" xfId="4368"/>
    <cellStyle name="SAPBEXexcGood3 3 7 2" xfId="4369"/>
    <cellStyle name="SAPBEXexcGood3 3 8" xfId="4370"/>
    <cellStyle name="SAPBEXexcGood3 3 8 2" xfId="4371"/>
    <cellStyle name="SAPBEXexcGood3 3 9" xfId="4372"/>
    <cellStyle name="SAPBEXexcGood3 3 9 2" xfId="4373"/>
    <cellStyle name="SAPBEXexcGood3 4" xfId="4374"/>
    <cellStyle name="SAPBEXexcGood3 4 2" xfId="4375"/>
    <cellStyle name="SAPBEXexcGood3 4 2 2" xfId="4376"/>
    <cellStyle name="SAPBEXexcGood3 4 3" xfId="4377"/>
    <cellStyle name="SAPBEXexcGood3 4 3 2" xfId="4378"/>
    <cellStyle name="SAPBEXexcGood3 4 4" xfId="4379"/>
    <cellStyle name="SAPBEXexcGood3 4 4 2" xfId="4380"/>
    <cellStyle name="SAPBEXexcGood3 4 5" xfId="4381"/>
    <cellStyle name="SAPBEXexcGood3 4 5 2" xfId="4382"/>
    <cellStyle name="SAPBEXexcGood3 4 6" xfId="4383"/>
    <cellStyle name="SAPBEXexcGood3 4 6 2" xfId="4384"/>
    <cellStyle name="SAPBEXexcGood3 4 7" xfId="4385"/>
    <cellStyle name="SAPBEXexcGood3 5" xfId="4386"/>
    <cellStyle name="SAPBEXexcGood3 5 2" xfId="4387"/>
    <cellStyle name="SAPBEXexcGood3 5 2 2" xfId="4388"/>
    <cellStyle name="SAPBEXexcGood3 5 3" xfId="4389"/>
    <cellStyle name="SAPBEXexcGood3 5 3 2" xfId="4390"/>
    <cellStyle name="SAPBEXexcGood3 5 4" xfId="4391"/>
    <cellStyle name="SAPBEXexcGood3 5 4 2" xfId="4392"/>
    <cellStyle name="SAPBEXexcGood3 5 5" xfId="4393"/>
    <cellStyle name="SAPBEXexcGood3 5 5 2" xfId="4394"/>
    <cellStyle name="SAPBEXexcGood3 5 6" xfId="4395"/>
    <cellStyle name="SAPBEXexcGood3 5 6 2" xfId="4396"/>
    <cellStyle name="SAPBEXexcGood3 5 7" xfId="4397"/>
    <cellStyle name="SAPBEXexcGood3 6" xfId="4398"/>
    <cellStyle name="SAPBEXexcGood3 6 2" xfId="4399"/>
    <cellStyle name="SAPBEXexcGood3 6 2 2" xfId="4400"/>
    <cellStyle name="SAPBEXexcGood3 6 3" xfId="4401"/>
    <cellStyle name="SAPBEXexcGood3 6 3 2" xfId="4402"/>
    <cellStyle name="SAPBEXexcGood3 6 4" xfId="4403"/>
    <cellStyle name="SAPBEXexcGood3 6 4 2" xfId="4404"/>
    <cellStyle name="SAPBEXexcGood3 6 5" xfId="4405"/>
    <cellStyle name="SAPBEXexcGood3 6 5 2" xfId="4406"/>
    <cellStyle name="SAPBEXexcGood3 6 6" xfId="4407"/>
    <cellStyle name="SAPBEXexcGood3 6 6 2" xfId="4408"/>
    <cellStyle name="SAPBEXexcGood3 6 7" xfId="4409"/>
    <cellStyle name="SAPBEXexcGood3 7" xfId="4410"/>
    <cellStyle name="SAPBEXexcGood3 7 2" xfId="4411"/>
    <cellStyle name="SAPBEXexcGood3 8" xfId="4412"/>
    <cellStyle name="SAPBEXexcGood3 8 2" xfId="4413"/>
    <cellStyle name="SAPBEXexcGood3 9" xfId="4414"/>
    <cellStyle name="SAPBEXexcGood3 9 2" xfId="4415"/>
    <cellStyle name="SAPBEXfilterDrill" xfId="68"/>
    <cellStyle name="SAPBEXfilterDrill 10" xfId="4416"/>
    <cellStyle name="SAPBEXfilterDrill 10 2" xfId="4417"/>
    <cellStyle name="SAPBEXfilterDrill 11" xfId="4418"/>
    <cellStyle name="SAPBEXfilterDrill 12" xfId="4419"/>
    <cellStyle name="SAPBEXfilterDrill 13" xfId="4420"/>
    <cellStyle name="SAPBEXfilterDrill 14" xfId="4421"/>
    <cellStyle name="SAPBEXfilterDrill 15" xfId="4422"/>
    <cellStyle name="SAPBEXfilterDrill 2" xfId="69"/>
    <cellStyle name="SAPBEXfilterDrill 2 10" xfId="4423"/>
    <cellStyle name="SAPBEXfilterDrill 2 11" xfId="4424"/>
    <cellStyle name="SAPBEXfilterDrill 2 12" xfId="4425"/>
    <cellStyle name="SAPBEXfilterDrill 2 13" xfId="4426"/>
    <cellStyle name="SAPBEXfilterDrill 2 14" xfId="4427"/>
    <cellStyle name="SAPBEXfilterDrill 2 2" xfId="4428"/>
    <cellStyle name="SAPBEXfilterDrill 2 2 10" xfId="4429"/>
    <cellStyle name="SAPBEXfilterDrill 2 2 2" xfId="4430"/>
    <cellStyle name="SAPBEXfilterDrill 2 2 2 2" xfId="4431"/>
    <cellStyle name="SAPBEXfilterDrill 2 2 2 2 2" xfId="4432"/>
    <cellStyle name="SAPBEXfilterDrill 2 2 2 3" xfId="4433"/>
    <cellStyle name="SAPBEXfilterDrill 2 2 2 3 2" xfId="4434"/>
    <cellStyle name="SAPBEXfilterDrill 2 2 2 4" xfId="4435"/>
    <cellStyle name="SAPBEXfilterDrill 2 2 2 4 2" xfId="4436"/>
    <cellStyle name="SAPBEXfilterDrill 2 2 2 5" xfId="4437"/>
    <cellStyle name="SAPBEXfilterDrill 2 2 2 5 2" xfId="4438"/>
    <cellStyle name="SAPBEXfilterDrill 2 2 2 6" xfId="4439"/>
    <cellStyle name="SAPBEXfilterDrill 2 2 2 6 2" xfId="4440"/>
    <cellStyle name="SAPBEXfilterDrill 2 2 2 7" xfId="4441"/>
    <cellStyle name="SAPBEXfilterDrill 2 2 3" xfId="4442"/>
    <cellStyle name="SAPBEXfilterDrill 2 2 3 2" xfId="4443"/>
    <cellStyle name="SAPBEXfilterDrill 2 2 3 2 2" xfId="4444"/>
    <cellStyle name="SAPBEXfilterDrill 2 2 3 3" xfId="4445"/>
    <cellStyle name="SAPBEXfilterDrill 2 2 3 3 2" xfId="4446"/>
    <cellStyle name="SAPBEXfilterDrill 2 2 3 4" xfId="4447"/>
    <cellStyle name="SAPBEXfilterDrill 2 2 3 4 2" xfId="4448"/>
    <cellStyle name="SAPBEXfilterDrill 2 2 3 5" xfId="4449"/>
    <cellStyle name="SAPBEXfilterDrill 2 2 3 5 2" xfId="4450"/>
    <cellStyle name="SAPBEXfilterDrill 2 2 3 6" xfId="4451"/>
    <cellStyle name="SAPBEXfilterDrill 2 2 3 6 2" xfId="4452"/>
    <cellStyle name="SAPBEXfilterDrill 2 2 3 7" xfId="4453"/>
    <cellStyle name="SAPBEXfilterDrill 2 2 4" xfId="4454"/>
    <cellStyle name="SAPBEXfilterDrill 2 2 4 2" xfId="4455"/>
    <cellStyle name="SAPBEXfilterDrill 2 2 4 2 2" xfId="4456"/>
    <cellStyle name="SAPBEXfilterDrill 2 2 4 3" xfId="4457"/>
    <cellStyle name="SAPBEXfilterDrill 2 2 4 3 2" xfId="4458"/>
    <cellStyle name="SAPBEXfilterDrill 2 2 4 4" xfId="4459"/>
    <cellStyle name="SAPBEXfilterDrill 2 2 4 4 2" xfId="4460"/>
    <cellStyle name="SAPBEXfilterDrill 2 2 4 5" xfId="4461"/>
    <cellStyle name="SAPBEXfilterDrill 2 2 4 5 2" xfId="4462"/>
    <cellStyle name="SAPBEXfilterDrill 2 2 4 6" xfId="4463"/>
    <cellStyle name="SAPBEXfilterDrill 2 2 4 6 2" xfId="4464"/>
    <cellStyle name="SAPBEXfilterDrill 2 2 4 7" xfId="4465"/>
    <cellStyle name="SAPBEXfilterDrill 2 2 5" xfId="4466"/>
    <cellStyle name="SAPBEXfilterDrill 2 2 5 2" xfId="4467"/>
    <cellStyle name="SAPBEXfilterDrill 2 2 6" xfId="4468"/>
    <cellStyle name="SAPBEXfilterDrill 2 2 6 2" xfId="4469"/>
    <cellStyle name="SAPBEXfilterDrill 2 2 7" xfId="4470"/>
    <cellStyle name="SAPBEXfilterDrill 2 2 7 2" xfId="4471"/>
    <cellStyle name="SAPBEXfilterDrill 2 2 8" xfId="4472"/>
    <cellStyle name="SAPBEXfilterDrill 2 2 8 2" xfId="4473"/>
    <cellStyle name="SAPBEXfilterDrill 2 2 9" xfId="4474"/>
    <cellStyle name="SAPBEXfilterDrill 2 2 9 2" xfId="4475"/>
    <cellStyle name="SAPBEXfilterDrill 2 3" xfId="4476"/>
    <cellStyle name="SAPBEXfilterDrill 2 3 2" xfId="4477"/>
    <cellStyle name="SAPBEXfilterDrill 2 3 2 2" xfId="4478"/>
    <cellStyle name="SAPBEXfilterDrill 2 3 3" xfId="4479"/>
    <cellStyle name="SAPBEXfilterDrill 2 3 3 2" xfId="4480"/>
    <cellStyle name="SAPBEXfilterDrill 2 3 4" xfId="4481"/>
    <cellStyle name="SAPBEXfilterDrill 2 3 4 2" xfId="4482"/>
    <cellStyle name="SAPBEXfilterDrill 2 3 5" xfId="4483"/>
    <cellStyle name="SAPBEXfilterDrill 2 3 5 2" xfId="4484"/>
    <cellStyle name="SAPBEXfilterDrill 2 3 6" xfId="4485"/>
    <cellStyle name="SAPBEXfilterDrill 2 3 6 2" xfId="4486"/>
    <cellStyle name="SAPBEXfilterDrill 2 3 7" xfId="4487"/>
    <cellStyle name="SAPBEXfilterDrill 2 4" xfId="4488"/>
    <cellStyle name="SAPBEXfilterDrill 2 4 2" xfId="4489"/>
    <cellStyle name="SAPBEXfilterDrill 2 4 2 2" xfId="4490"/>
    <cellStyle name="SAPBEXfilterDrill 2 4 3" xfId="4491"/>
    <cellStyle name="SAPBEXfilterDrill 2 4 3 2" xfId="4492"/>
    <cellStyle name="SAPBEXfilterDrill 2 4 4" xfId="4493"/>
    <cellStyle name="SAPBEXfilterDrill 2 4 4 2" xfId="4494"/>
    <cellStyle name="SAPBEXfilterDrill 2 4 5" xfId="4495"/>
    <cellStyle name="SAPBEXfilterDrill 2 4 5 2" xfId="4496"/>
    <cellStyle name="SAPBEXfilterDrill 2 4 6" xfId="4497"/>
    <cellStyle name="SAPBEXfilterDrill 2 4 6 2" xfId="4498"/>
    <cellStyle name="SAPBEXfilterDrill 2 4 7" xfId="4499"/>
    <cellStyle name="SAPBEXfilterDrill 2 5" xfId="4500"/>
    <cellStyle name="SAPBEXfilterDrill 2 5 2" xfId="4501"/>
    <cellStyle name="SAPBEXfilterDrill 2 5 2 2" xfId="4502"/>
    <cellStyle name="SAPBEXfilterDrill 2 5 3" xfId="4503"/>
    <cellStyle name="SAPBEXfilterDrill 2 5 3 2" xfId="4504"/>
    <cellStyle name="SAPBEXfilterDrill 2 5 4" xfId="4505"/>
    <cellStyle name="SAPBEXfilterDrill 2 5 4 2" xfId="4506"/>
    <cellStyle name="SAPBEXfilterDrill 2 5 5" xfId="4507"/>
    <cellStyle name="SAPBEXfilterDrill 2 5 5 2" xfId="4508"/>
    <cellStyle name="SAPBEXfilterDrill 2 5 6" xfId="4509"/>
    <cellStyle name="SAPBEXfilterDrill 2 5 6 2" xfId="4510"/>
    <cellStyle name="SAPBEXfilterDrill 2 5 7" xfId="4511"/>
    <cellStyle name="SAPBEXfilterDrill 2 6" xfId="4512"/>
    <cellStyle name="SAPBEXfilterDrill 2 6 2" xfId="4513"/>
    <cellStyle name="SAPBEXfilterDrill 2 7" xfId="4514"/>
    <cellStyle name="SAPBEXfilterDrill 2 7 2" xfId="4515"/>
    <cellStyle name="SAPBEXfilterDrill 2 8" xfId="4516"/>
    <cellStyle name="SAPBEXfilterDrill 2 8 2" xfId="4517"/>
    <cellStyle name="SAPBEXfilterDrill 2 9" xfId="4518"/>
    <cellStyle name="SAPBEXfilterDrill 2 9 2" xfId="4519"/>
    <cellStyle name="SAPBEXfilterDrill 3" xfId="4520"/>
    <cellStyle name="SAPBEXfilterDrill 3 10" xfId="4521"/>
    <cellStyle name="SAPBEXfilterDrill 3 2" xfId="4522"/>
    <cellStyle name="SAPBEXfilterDrill 3 2 2" xfId="4523"/>
    <cellStyle name="SAPBEXfilterDrill 3 2 2 2" xfId="4524"/>
    <cellStyle name="SAPBEXfilterDrill 3 2 3" xfId="4525"/>
    <cellStyle name="SAPBEXfilterDrill 3 2 3 2" xfId="4526"/>
    <cellStyle name="SAPBEXfilterDrill 3 2 4" xfId="4527"/>
    <cellStyle name="SAPBEXfilterDrill 3 2 4 2" xfId="4528"/>
    <cellStyle name="SAPBEXfilterDrill 3 2 5" xfId="4529"/>
    <cellStyle name="SAPBEXfilterDrill 3 2 5 2" xfId="4530"/>
    <cellStyle name="SAPBEXfilterDrill 3 2 6" xfId="4531"/>
    <cellStyle name="SAPBEXfilterDrill 3 2 6 2" xfId="4532"/>
    <cellStyle name="SAPBEXfilterDrill 3 2 7" xfId="4533"/>
    <cellStyle name="SAPBEXfilterDrill 3 3" xfId="4534"/>
    <cellStyle name="SAPBEXfilterDrill 3 3 2" xfId="4535"/>
    <cellStyle name="SAPBEXfilterDrill 3 3 2 2" xfId="4536"/>
    <cellStyle name="SAPBEXfilterDrill 3 3 3" xfId="4537"/>
    <cellStyle name="SAPBEXfilterDrill 3 3 3 2" xfId="4538"/>
    <cellStyle name="SAPBEXfilterDrill 3 3 4" xfId="4539"/>
    <cellStyle name="SAPBEXfilterDrill 3 3 4 2" xfId="4540"/>
    <cellStyle name="SAPBEXfilterDrill 3 3 5" xfId="4541"/>
    <cellStyle name="SAPBEXfilterDrill 3 3 5 2" xfId="4542"/>
    <cellStyle name="SAPBEXfilterDrill 3 3 6" xfId="4543"/>
    <cellStyle name="SAPBEXfilterDrill 3 3 6 2" xfId="4544"/>
    <cellStyle name="SAPBEXfilterDrill 3 3 7" xfId="4545"/>
    <cellStyle name="SAPBEXfilterDrill 3 4" xfId="4546"/>
    <cellStyle name="SAPBEXfilterDrill 3 4 2" xfId="4547"/>
    <cellStyle name="SAPBEXfilterDrill 3 4 2 2" xfId="4548"/>
    <cellStyle name="SAPBEXfilterDrill 3 4 3" xfId="4549"/>
    <cellStyle name="SAPBEXfilterDrill 3 4 3 2" xfId="4550"/>
    <cellStyle name="SAPBEXfilterDrill 3 4 4" xfId="4551"/>
    <cellStyle name="SAPBEXfilterDrill 3 4 4 2" xfId="4552"/>
    <cellStyle name="SAPBEXfilterDrill 3 4 5" xfId="4553"/>
    <cellStyle name="SAPBEXfilterDrill 3 4 5 2" xfId="4554"/>
    <cellStyle name="SAPBEXfilterDrill 3 4 6" xfId="4555"/>
    <cellStyle name="SAPBEXfilterDrill 3 4 6 2" xfId="4556"/>
    <cellStyle name="SAPBEXfilterDrill 3 4 7" xfId="4557"/>
    <cellStyle name="SAPBEXfilterDrill 3 5" xfId="4558"/>
    <cellStyle name="SAPBEXfilterDrill 3 5 2" xfId="4559"/>
    <cellStyle name="SAPBEXfilterDrill 3 6" xfId="4560"/>
    <cellStyle name="SAPBEXfilterDrill 3 6 2" xfId="4561"/>
    <cellStyle name="SAPBEXfilterDrill 3 7" xfId="4562"/>
    <cellStyle name="SAPBEXfilterDrill 3 7 2" xfId="4563"/>
    <cellStyle name="SAPBEXfilterDrill 3 8" xfId="4564"/>
    <cellStyle name="SAPBEXfilterDrill 3 8 2" xfId="4565"/>
    <cellStyle name="SAPBEXfilterDrill 3 9" xfId="4566"/>
    <cellStyle name="SAPBEXfilterDrill 3 9 2" xfId="4567"/>
    <cellStyle name="SAPBEXfilterDrill 4" xfId="4568"/>
    <cellStyle name="SAPBEXfilterDrill 4 2" xfId="4569"/>
    <cellStyle name="SAPBEXfilterDrill 4 2 2" xfId="4570"/>
    <cellStyle name="SAPBEXfilterDrill 4 3" xfId="4571"/>
    <cellStyle name="SAPBEXfilterDrill 4 3 2" xfId="4572"/>
    <cellStyle name="SAPBEXfilterDrill 4 4" xfId="4573"/>
    <cellStyle name="SAPBEXfilterDrill 4 4 2" xfId="4574"/>
    <cellStyle name="SAPBEXfilterDrill 4 5" xfId="4575"/>
    <cellStyle name="SAPBEXfilterDrill 4 5 2" xfId="4576"/>
    <cellStyle name="SAPBEXfilterDrill 4 6" xfId="4577"/>
    <cellStyle name="SAPBEXfilterDrill 4 6 2" xfId="4578"/>
    <cellStyle name="SAPBEXfilterDrill 4 7" xfId="4579"/>
    <cellStyle name="SAPBEXfilterDrill 5" xfId="4580"/>
    <cellStyle name="SAPBEXfilterDrill 5 2" xfId="4581"/>
    <cellStyle name="SAPBEXfilterDrill 5 2 2" xfId="4582"/>
    <cellStyle name="SAPBEXfilterDrill 5 3" xfId="4583"/>
    <cellStyle name="SAPBEXfilterDrill 5 3 2" xfId="4584"/>
    <cellStyle name="SAPBEXfilterDrill 5 4" xfId="4585"/>
    <cellStyle name="SAPBEXfilterDrill 5 4 2" xfId="4586"/>
    <cellStyle name="SAPBEXfilterDrill 5 5" xfId="4587"/>
    <cellStyle name="SAPBEXfilterDrill 5 5 2" xfId="4588"/>
    <cellStyle name="SAPBEXfilterDrill 5 6" xfId="4589"/>
    <cellStyle name="SAPBEXfilterDrill 5 6 2" xfId="4590"/>
    <cellStyle name="SAPBEXfilterDrill 5 7" xfId="4591"/>
    <cellStyle name="SAPBEXfilterDrill 6" xfId="4592"/>
    <cellStyle name="SAPBEXfilterDrill 6 2" xfId="4593"/>
    <cellStyle name="SAPBEXfilterDrill 6 2 2" xfId="4594"/>
    <cellStyle name="SAPBEXfilterDrill 6 3" xfId="4595"/>
    <cellStyle name="SAPBEXfilterDrill 6 3 2" xfId="4596"/>
    <cellStyle name="SAPBEXfilterDrill 6 4" xfId="4597"/>
    <cellStyle name="SAPBEXfilterDrill 6 4 2" xfId="4598"/>
    <cellStyle name="SAPBEXfilterDrill 6 5" xfId="4599"/>
    <cellStyle name="SAPBEXfilterDrill 6 5 2" xfId="4600"/>
    <cellStyle name="SAPBEXfilterDrill 6 6" xfId="4601"/>
    <cellStyle name="SAPBEXfilterDrill 6 6 2" xfId="4602"/>
    <cellStyle name="SAPBEXfilterDrill 6 7" xfId="4603"/>
    <cellStyle name="SAPBEXfilterDrill 7" xfId="4604"/>
    <cellStyle name="SAPBEXfilterDrill 7 2" xfId="4605"/>
    <cellStyle name="SAPBEXfilterDrill 8" xfId="4606"/>
    <cellStyle name="SAPBEXfilterDrill 8 2" xfId="4607"/>
    <cellStyle name="SAPBEXfilterDrill 9" xfId="4608"/>
    <cellStyle name="SAPBEXfilterDrill 9 2" xfId="4609"/>
    <cellStyle name="SAPBEXfilterItem" xfId="70"/>
    <cellStyle name="SAPBEXfilterItem 10" xfId="4610"/>
    <cellStyle name="SAPBEXfilterItem 10 2" xfId="4611"/>
    <cellStyle name="SAPBEXfilterItem 11" xfId="4612"/>
    <cellStyle name="SAPBEXfilterItem 12" xfId="4613"/>
    <cellStyle name="SAPBEXfilterItem 13" xfId="4614"/>
    <cellStyle name="SAPBEXfilterItem 14" xfId="4615"/>
    <cellStyle name="SAPBEXfilterItem 15" xfId="4616"/>
    <cellStyle name="SAPBEXfilterItem 2" xfId="604"/>
    <cellStyle name="SAPBEXfilterItem 2 10" xfId="4617"/>
    <cellStyle name="SAPBEXfilterItem 2 11" xfId="4618"/>
    <cellStyle name="SAPBEXfilterItem 2 12" xfId="4619"/>
    <cellStyle name="SAPBEXfilterItem 2 13" xfId="4620"/>
    <cellStyle name="SAPBEXfilterItem 2 14" xfId="4621"/>
    <cellStyle name="SAPBEXfilterItem 2 2" xfId="4622"/>
    <cellStyle name="SAPBEXfilterItem 2 2 10" xfId="4623"/>
    <cellStyle name="SAPBEXfilterItem 2 2 2" xfId="4624"/>
    <cellStyle name="SAPBEXfilterItem 2 2 2 2" xfId="4625"/>
    <cellStyle name="SAPBEXfilterItem 2 2 2 2 2" xfId="4626"/>
    <cellStyle name="SAPBEXfilterItem 2 2 2 3" xfId="4627"/>
    <cellStyle name="SAPBEXfilterItem 2 2 2 3 2" xfId="4628"/>
    <cellStyle name="SAPBEXfilterItem 2 2 2 4" xfId="4629"/>
    <cellStyle name="SAPBEXfilterItem 2 2 2 4 2" xfId="4630"/>
    <cellStyle name="SAPBEXfilterItem 2 2 2 5" xfId="4631"/>
    <cellStyle name="SAPBEXfilterItem 2 2 2 5 2" xfId="4632"/>
    <cellStyle name="SAPBEXfilterItem 2 2 2 6" xfId="4633"/>
    <cellStyle name="SAPBEXfilterItem 2 2 2 6 2" xfId="4634"/>
    <cellStyle name="SAPBEXfilterItem 2 2 2 7" xfId="4635"/>
    <cellStyle name="SAPBEXfilterItem 2 2 3" xfId="4636"/>
    <cellStyle name="SAPBEXfilterItem 2 2 3 2" xfId="4637"/>
    <cellStyle name="SAPBEXfilterItem 2 2 3 2 2" xfId="4638"/>
    <cellStyle name="SAPBEXfilterItem 2 2 3 3" xfId="4639"/>
    <cellStyle name="SAPBEXfilterItem 2 2 3 3 2" xfId="4640"/>
    <cellStyle name="SAPBEXfilterItem 2 2 3 4" xfId="4641"/>
    <cellStyle name="SAPBEXfilterItem 2 2 3 4 2" xfId="4642"/>
    <cellStyle name="SAPBEXfilterItem 2 2 3 5" xfId="4643"/>
    <cellStyle name="SAPBEXfilterItem 2 2 3 5 2" xfId="4644"/>
    <cellStyle name="SAPBEXfilterItem 2 2 3 6" xfId="4645"/>
    <cellStyle name="SAPBEXfilterItem 2 2 3 6 2" xfId="4646"/>
    <cellStyle name="SAPBEXfilterItem 2 2 3 7" xfId="4647"/>
    <cellStyle name="SAPBEXfilterItem 2 2 4" xfId="4648"/>
    <cellStyle name="SAPBEXfilterItem 2 2 4 2" xfId="4649"/>
    <cellStyle name="SAPBEXfilterItem 2 2 4 2 2" xfId="4650"/>
    <cellStyle name="SAPBEXfilterItem 2 2 4 3" xfId="4651"/>
    <cellStyle name="SAPBEXfilterItem 2 2 4 3 2" xfId="4652"/>
    <cellStyle name="SAPBEXfilterItem 2 2 4 4" xfId="4653"/>
    <cellStyle name="SAPBEXfilterItem 2 2 4 4 2" xfId="4654"/>
    <cellStyle name="SAPBEXfilterItem 2 2 4 5" xfId="4655"/>
    <cellStyle name="SAPBEXfilterItem 2 2 4 5 2" xfId="4656"/>
    <cellStyle name="SAPBEXfilterItem 2 2 4 6" xfId="4657"/>
    <cellStyle name="SAPBEXfilterItem 2 2 4 6 2" xfId="4658"/>
    <cellStyle name="SAPBEXfilterItem 2 2 4 7" xfId="4659"/>
    <cellStyle name="SAPBEXfilterItem 2 2 5" xfId="4660"/>
    <cellStyle name="SAPBEXfilterItem 2 2 5 2" xfId="4661"/>
    <cellStyle name="SAPBEXfilterItem 2 2 6" xfId="4662"/>
    <cellStyle name="SAPBEXfilterItem 2 2 6 2" xfId="4663"/>
    <cellStyle name="SAPBEXfilterItem 2 2 7" xfId="4664"/>
    <cellStyle name="SAPBEXfilterItem 2 2 7 2" xfId="4665"/>
    <cellStyle name="SAPBEXfilterItem 2 2 8" xfId="4666"/>
    <cellStyle name="SAPBEXfilterItem 2 2 8 2" xfId="4667"/>
    <cellStyle name="SAPBEXfilterItem 2 2 9" xfId="4668"/>
    <cellStyle name="SAPBEXfilterItem 2 2 9 2" xfId="4669"/>
    <cellStyle name="SAPBEXfilterItem 2 3" xfId="4670"/>
    <cellStyle name="SAPBEXfilterItem 2 3 2" xfId="4671"/>
    <cellStyle name="SAPBEXfilterItem 2 3 2 2" xfId="4672"/>
    <cellStyle name="SAPBEXfilterItem 2 3 3" xfId="4673"/>
    <cellStyle name="SAPBEXfilterItem 2 3 3 2" xfId="4674"/>
    <cellStyle name="SAPBEXfilterItem 2 3 4" xfId="4675"/>
    <cellStyle name="SAPBEXfilterItem 2 3 4 2" xfId="4676"/>
    <cellStyle name="SAPBEXfilterItem 2 3 5" xfId="4677"/>
    <cellStyle name="SAPBEXfilterItem 2 3 5 2" xfId="4678"/>
    <cellStyle name="SAPBEXfilterItem 2 3 6" xfId="4679"/>
    <cellStyle name="SAPBEXfilterItem 2 3 6 2" xfId="4680"/>
    <cellStyle name="SAPBEXfilterItem 2 3 7" xfId="4681"/>
    <cellStyle name="SAPBEXfilterItem 2 4" xfId="4682"/>
    <cellStyle name="SAPBEXfilterItem 2 4 2" xfId="4683"/>
    <cellStyle name="SAPBEXfilterItem 2 4 2 2" xfId="4684"/>
    <cellStyle name="SAPBEXfilterItem 2 4 3" xfId="4685"/>
    <cellStyle name="SAPBEXfilterItem 2 4 3 2" xfId="4686"/>
    <cellStyle name="SAPBEXfilterItem 2 4 4" xfId="4687"/>
    <cellStyle name="SAPBEXfilterItem 2 4 4 2" xfId="4688"/>
    <cellStyle name="SAPBEXfilterItem 2 4 5" xfId="4689"/>
    <cellStyle name="SAPBEXfilterItem 2 4 5 2" xfId="4690"/>
    <cellStyle name="SAPBEXfilterItem 2 4 6" xfId="4691"/>
    <cellStyle name="SAPBEXfilterItem 2 4 6 2" xfId="4692"/>
    <cellStyle name="SAPBEXfilterItem 2 4 7" xfId="4693"/>
    <cellStyle name="SAPBEXfilterItem 2 5" xfId="4694"/>
    <cellStyle name="SAPBEXfilterItem 2 5 2" xfId="4695"/>
    <cellStyle name="SAPBEXfilterItem 2 5 2 2" xfId="4696"/>
    <cellStyle name="SAPBEXfilterItem 2 5 3" xfId="4697"/>
    <cellStyle name="SAPBEXfilterItem 2 5 3 2" xfId="4698"/>
    <cellStyle name="SAPBEXfilterItem 2 5 4" xfId="4699"/>
    <cellStyle name="SAPBEXfilterItem 2 5 4 2" xfId="4700"/>
    <cellStyle name="SAPBEXfilterItem 2 5 5" xfId="4701"/>
    <cellStyle name="SAPBEXfilterItem 2 5 5 2" xfId="4702"/>
    <cellStyle name="SAPBEXfilterItem 2 5 6" xfId="4703"/>
    <cellStyle name="SAPBEXfilterItem 2 5 6 2" xfId="4704"/>
    <cellStyle name="SAPBEXfilterItem 2 5 7" xfId="4705"/>
    <cellStyle name="SAPBEXfilterItem 2 6" xfId="4706"/>
    <cellStyle name="SAPBEXfilterItem 2 6 2" xfId="4707"/>
    <cellStyle name="SAPBEXfilterItem 2 7" xfId="4708"/>
    <cellStyle name="SAPBEXfilterItem 2 7 2" xfId="4709"/>
    <cellStyle name="SAPBEXfilterItem 2 8" xfId="4710"/>
    <cellStyle name="SAPBEXfilterItem 2 8 2" xfId="4711"/>
    <cellStyle name="SAPBEXfilterItem 2 9" xfId="4712"/>
    <cellStyle name="SAPBEXfilterItem 2 9 2" xfId="4713"/>
    <cellStyle name="SAPBEXfilterItem 3" xfId="4714"/>
    <cellStyle name="SAPBEXfilterItem 3 10" xfId="4715"/>
    <cellStyle name="SAPBEXfilterItem 3 2" xfId="4716"/>
    <cellStyle name="SAPBEXfilterItem 3 2 2" xfId="4717"/>
    <cellStyle name="SAPBEXfilterItem 3 2 2 2" xfId="4718"/>
    <cellStyle name="SAPBEXfilterItem 3 2 3" xfId="4719"/>
    <cellStyle name="SAPBEXfilterItem 3 2 3 2" xfId="4720"/>
    <cellStyle name="SAPBEXfilterItem 3 2 4" xfId="4721"/>
    <cellStyle name="SAPBEXfilterItem 3 2 4 2" xfId="4722"/>
    <cellStyle name="SAPBEXfilterItem 3 2 5" xfId="4723"/>
    <cellStyle name="SAPBEXfilterItem 3 2 5 2" xfId="4724"/>
    <cellStyle name="SAPBEXfilterItem 3 2 6" xfId="4725"/>
    <cellStyle name="SAPBEXfilterItem 3 2 6 2" xfId="4726"/>
    <cellStyle name="SAPBEXfilterItem 3 2 7" xfId="4727"/>
    <cellStyle name="SAPBEXfilterItem 3 3" xfId="4728"/>
    <cellStyle name="SAPBEXfilterItem 3 3 2" xfId="4729"/>
    <cellStyle name="SAPBEXfilterItem 3 3 2 2" xfId="4730"/>
    <cellStyle name="SAPBEXfilterItem 3 3 3" xfId="4731"/>
    <cellStyle name="SAPBEXfilterItem 3 3 3 2" xfId="4732"/>
    <cellStyle name="SAPBEXfilterItem 3 3 4" xfId="4733"/>
    <cellStyle name="SAPBEXfilterItem 3 3 4 2" xfId="4734"/>
    <cellStyle name="SAPBEXfilterItem 3 3 5" xfId="4735"/>
    <cellStyle name="SAPBEXfilterItem 3 3 5 2" xfId="4736"/>
    <cellStyle name="SAPBEXfilterItem 3 3 6" xfId="4737"/>
    <cellStyle name="SAPBEXfilterItem 3 3 6 2" xfId="4738"/>
    <cellStyle name="SAPBEXfilterItem 3 3 7" xfId="4739"/>
    <cellStyle name="SAPBEXfilterItem 3 4" xfId="4740"/>
    <cellStyle name="SAPBEXfilterItem 3 4 2" xfId="4741"/>
    <cellStyle name="SAPBEXfilterItem 3 4 2 2" xfId="4742"/>
    <cellStyle name="SAPBEXfilterItem 3 4 3" xfId="4743"/>
    <cellStyle name="SAPBEXfilterItem 3 4 3 2" xfId="4744"/>
    <cellStyle name="SAPBEXfilterItem 3 4 4" xfId="4745"/>
    <cellStyle name="SAPBEXfilterItem 3 4 4 2" xfId="4746"/>
    <cellStyle name="SAPBEXfilterItem 3 4 5" xfId="4747"/>
    <cellStyle name="SAPBEXfilterItem 3 4 5 2" xfId="4748"/>
    <cellStyle name="SAPBEXfilterItem 3 4 6" xfId="4749"/>
    <cellStyle name="SAPBEXfilterItem 3 4 6 2" xfId="4750"/>
    <cellStyle name="SAPBEXfilterItem 3 4 7" xfId="4751"/>
    <cellStyle name="SAPBEXfilterItem 3 5" xfId="4752"/>
    <cellStyle name="SAPBEXfilterItem 3 5 2" xfId="4753"/>
    <cellStyle name="SAPBEXfilterItem 3 6" xfId="4754"/>
    <cellStyle name="SAPBEXfilterItem 3 6 2" xfId="4755"/>
    <cellStyle name="SAPBEXfilterItem 3 7" xfId="4756"/>
    <cellStyle name="SAPBEXfilterItem 3 7 2" xfId="4757"/>
    <cellStyle name="SAPBEXfilterItem 3 8" xfId="4758"/>
    <cellStyle name="SAPBEXfilterItem 3 8 2" xfId="4759"/>
    <cellStyle name="SAPBEXfilterItem 3 9" xfId="4760"/>
    <cellStyle name="SAPBEXfilterItem 3 9 2" xfId="4761"/>
    <cellStyle name="SAPBEXfilterItem 4" xfId="4762"/>
    <cellStyle name="SAPBEXfilterItem 4 2" xfId="4763"/>
    <cellStyle name="SAPBEXfilterItem 4 2 2" xfId="4764"/>
    <cellStyle name="SAPBEXfilterItem 4 3" xfId="4765"/>
    <cellStyle name="SAPBEXfilterItem 4 3 2" xfId="4766"/>
    <cellStyle name="SAPBEXfilterItem 4 4" xfId="4767"/>
    <cellStyle name="SAPBEXfilterItem 4 4 2" xfId="4768"/>
    <cellStyle name="SAPBEXfilterItem 4 5" xfId="4769"/>
    <cellStyle name="SAPBEXfilterItem 4 5 2" xfId="4770"/>
    <cellStyle name="SAPBEXfilterItem 4 6" xfId="4771"/>
    <cellStyle name="SAPBEXfilterItem 4 6 2" xfId="4772"/>
    <cellStyle name="SAPBEXfilterItem 4 7" xfId="4773"/>
    <cellStyle name="SAPBEXfilterItem 5" xfId="4774"/>
    <cellStyle name="SAPBEXfilterItem 5 2" xfId="4775"/>
    <cellStyle name="SAPBEXfilterItem 5 2 2" xfId="4776"/>
    <cellStyle name="SAPBEXfilterItem 5 3" xfId="4777"/>
    <cellStyle name="SAPBEXfilterItem 5 3 2" xfId="4778"/>
    <cellStyle name="SAPBEXfilterItem 5 4" xfId="4779"/>
    <cellStyle name="SAPBEXfilterItem 5 4 2" xfId="4780"/>
    <cellStyle name="SAPBEXfilterItem 5 5" xfId="4781"/>
    <cellStyle name="SAPBEXfilterItem 5 5 2" xfId="4782"/>
    <cellStyle name="SAPBEXfilterItem 5 6" xfId="4783"/>
    <cellStyle name="SAPBEXfilterItem 5 6 2" xfId="4784"/>
    <cellStyle name="SAPBEXfilterItem 5 7" xfId="4785"/>
    <cellStyle name="SAPBEXfilterItem 6" xfId="4786"/>
    <cellStyle name="SAPBEXfilterItem 6 2" xfId="4787"/>
    <cellStyle name="SAPBEXfilterItem 6 2 2" xfId="4788"/>
    <cellStyle name="SAPBEXfilterItem 6 3" xfId="4789"/>
    <cellStyle name="SAPBEXfilterItem 6 3 2" xfId="4790"/>
    <cellStyle name="SAPBEXfilterItem 6 4" xfId="4791"/>
    <cellStyle name="SAPBEXfilterItem 6 4 2" xfId="4792"/>
    <cellStyle name="SAPBEXfilterItem 6 5" xfId="4793"/>
    <cellStyle name="SAPBEXfilterItem 6 5 2" xfId="4794"/>
    <cellStyle name="SAPBEXfilterItem 6 6" xfId="4795"/>
    <cellStyle name="SAPBEXfilterItem 6 6 2" xfId="4796"/>
    <cellStyle name="SAPBEXfilterItem 6 7" xfId="4797"/>
    <cellStyle name="SAPBEXfilterItem 7" xfId="4798"/>
    <cellStyle name="SAPBEXfilterItem 7 2" xfId="4799"/>
    <cellStyle name="SAPBEXfilterItem 8" xfId="4800"/>
    <cellStyle name="SAPBEXfilterItem 8 2" xfId="4801"/>
    <cellStyle name="SAPBEXfilterItem 9" xfId="4802"/>
    <cellStyle name="SAPBEXfilterItem 9 2" xfId="4803"/>
    <cellStyle name="SAPBEXfilterText" xfId="71"/>
    <cellStyle name="SAPBEXfilterText 2" xfId="605"/>
    <cellStyle name="SAPBEXfilterText 3" xfId="606"/>
    <cellStyle name="SAPBEXformats" xfId="72"/>
    <cellStyle name="SAPBEXformats 10" xfId="4804"/>
    <cellStyle name="SAPBEXformats 10 2" xfId="4805"/>
    <cellStyle name="SAPBEXformats 11" xfId="4806"/>
    <cellStyle name="SAPBEXformats 12" xfId="4807"/>
    <cellStyle name="SAPBEXformats 13" xfId="4808"/>
    <cellStyle name="SAPBEXformats 14" xfId="4809"/>
    <cellStyle name="SAPBEXformats 15" xfId="4810"/>
    <cellStyle name="SAPBEXformats 2" xfId="73"/>
    <cellStyle name="SAPBEXformats 2 10" xfId="4811"/>
    <cellStyle name="SAPBEXformats 2 11" xfId="4812"/>
    <cellStyle name="SAPBEXformats 2 12" xfId="4813"/>
    <cellStyle name="SAPBEXformats 2 13" xfId="4814"/>
    <cellStyle name="SAPBEXformats 2 14" xfId="4815"/>
    <cellStyle name="SAPBEXformats 2 2" xfId="4816"/>
    <cellStyle name="SAPBEXformats 2 2 10" xfId="4817"/>
    <cellStyle name="SAPBEXformats 2 2 2" xfId="4818"/>
    <cellStyle name="SAPBEXformats 2 2 2 2" xfId="4819"/>
    <cellStyle name="SAPBEXformats 2 2 2 2 2" xfId="4820"/>
    <cellStyle name="SAPBEXformats 2 2 2 3" xfId="4821"/>
    <cellStyle name="SAPBEXformats 2 2 2 3 2" xfId="4822"/>
    <cellStyle name="SAPBEXformats 2 2 2 4" xfId="4823"/>
    <cellStyle name="SAPBEXformats 2 2 2 4 2" xfId="4824"/>
    <cellStyle name="SAPBEXformats 2 2 2 5" xfId="4825"/>
    <cellStyle name="SAPBEXformats 2 2 2 5 2" xfId="4826"/>
    <cellStyle name="SAPBEXformats 2 2 2 6" xfId="4827"/>
    <cellStyle name="SAPBEXformats 2 2 2 6 2" xfId="4828"/>
    <cellStyle name="SAPBEXformats 2 2 2 7" xfId="4829"/>
    <cellStyle name="SAPBEXformats 2 2 3" xfId="4830"/>
    <cellStyle name="SAPBEXformats 2 2 3 2" xfId="4831"/>
    <cellStyle name="SAPBEXformats 2 2 3 2 2" xfId="4832"/>
    <cellStyle name="SAPBEXformats 2 2 3 3" xfId="4833"/>
    <cellStyle name="SAPBEXformats 2 2 3 3 2" xfId="4834"/>
    <cellStyle name="SAPBEXformats 2 2 3 4" xfId="4835"/>
    <cellStyle name="SAPBEXformats 2 2 3 4 2" xfId="4836"/>
    <cellStyle name="SAPBEXformats 2 2 3 5" xfId="4837"/>
    <cellStyle name="SAPBEXformats 2 2 3 5 2" xfId="4838"/>
    <cellStyle name="SAPBEXformats 2 2 3 6" xfId="4839"/>
    <cellStyle name="SAPBEXformats 2 2 3 6 2" xfId="4840"/>
    <cellStyle name="SAPBEXformats 2 2 3 7" xfId="4841"/>
    <cellStyle name="SAPBEXformats 2 2 4" xfId="4842"/>
    <cellStyle name="SAPBEXformats 2 2 4 2" xfId="4843"/>
    <cellStyle name="SAPBEXformats 2 2 4 2 2" xfId="4844"/>
    <cellStyle name="SAPBEXformats 2 2 4 3" xfId="4845"/>
    <cellStyle name="SAPBEXformats 2 2 4 3 2" xfId="4846"/>
    <cellStyle name="SAPBEXformats 2 2 4 4" xfId="4847"/>
    <cellStyle name="SAPBEXformats 2 2 4 4 2" xfId="4848"/>
    <cellStyle name="SAPBEXformats 2 2 4 5" xfId="4849"/>
    <cellStyle name="SAPBEXformats 2 2 4 5 2" xfId="4850"/>
    <cellStyle name="SAPBEXformats 2 2 4 6" xfId="4851"/>
    <cellStyle name="SAPBEXformats 2 2 4 6 2" xfId="4852"/>
    <cellStyle name="SAPBEXformats 2 2 4 7" xfId="4853"/>
    <cellStyle name="SAPBEXformats 2 2 5" xfId="4854"/>
    <cellStyle name="SAPBEXformats 2 2 5 2" xfId="4855"/>
    <cellStyle name="SAPBEXformats 2 2 6" xfId="4856"/>
    <cellStyle name="SAPBEXformats 2 2 6 2" xfId="4857"/>
    <cellStyle name="SAPBEXformats 2 2 7" xfId="4858"/>
    <cellStyle name="SAPBEXformats 2 2 7 2" xfId="4859"/>
    <cellStyle name="SAPBEXformats 2 2 8" xfId="4860"/>
    <cellStyle name="SAPBEXformats 2 2 8 2" xfId="4861"/>
    <cellStyle name="SAPBEXformats 2 2 9" xfId="4862"/>
    <cellStyle name="SAPBEXformats 2 2 9 2" xfId="4863"/>
    <cellStyle name="SAPBEXformats 2 3" xfId="4864"/>
    <cellStyle name="SAPBEXformats 2 3 2" xfId="4865"/>
    <cellStyle name="SAPBEXformats 2 3 2 2" xfId="4866"/>
    <cellStyle name="SAPBEXformats 2 3 3" xfId="4867"/>
    <cellStyle name="SAPBEXformats 2 3 3 2" xfId="4868"/>
    <cellStyle name="SAPBEXformats 2 3 4" xfId="4869"/>
    <cellStyle name="SAPBEXformats 2 3 4 2" xfId="4870"/>
    <cellStyle name="SAPBEXformats 2 3 5" xfId="4871"/>
    <cellStyle name="SAPBEXformats 2 3 5 2" xfId="4872"/>
    <cellStyle name="SAPBEXformats 2 3 6" xfId="4873"/>
    <cellStyle name="SAPBEXformats 2 3 6 2" xfId="4874"/>
    <cellStyle name="SAPBEXformats 2 3 7" xfId="4875"/>
    <cellStyle name="SAPBEXformats 2 4" xfId="4876"/>
    <cellStyle name="SAPBEXformats 2 4 2" xfId="4877"/>
    <cellStyle name="SAPBEXformats 2 4 2 2" xfId="4878"/>
    <cellStyle name="SAPBEXformats 2 4 3" xfId="4879"/>
    <cellStyle name="SAPBEXformats 2 4 3 2" xfId="4880"/>
    <cellStyle name="SAPBEXformats 2 4 4" xfId="4881"/>
    <cellStyle name="SAPBEXformats 2 4 4 2" xfId="4882"/>
    <cellStyle name="SAPBEXformats 2 4 5" xfId="4883"/>
    <cellStyle name="SAPBEXformats 2 4 5 2" xfId="4884"/>
    <cellStyle name="SAPBEXformats 2 4 6" xfId="4885"/>
    <cellStyle name="SAPBEXformats 2 4 6 2" xfId="4886"/>
    <cellStyle name="SAPBEXformats 2 4 7" xfId="4887"/>
    <cellStyle name="SAPBEXformats 2 5" xfId="4888"/>
    <cellStyle name="SAPBEXformats 2 5 2" xfId="4889"/>
    <cellStyle name="SAPBEXformats 2 5 2 2" xfId="4890"/>
    <cellStyle name="SAPBEXformats 2 5 3" xfId="4891"/>
    <cellStyle name="SAPBEXformats 2 5 3 2" xfId="4892"/>
    <cellStyle name="SAPBEXformats 2 5 4" xfId="4893"/>
    <cellStyle name="SAPBEXformats 2 5 4 2" xfId="4894"/>
    <cellStyle name="SAPBEXformats 2 5 5" xfId="4895"/>
    <cellStyle name="SAPBEXformats 2 5 5 2" xfId="4896"/>
    <cellStyle name="SAPBEXformats 2 5 6" xfId="4897"/>
    <cellStyle name="SAPBEXformats 2 5 6 2" xfId="4898"/>
    <cellStyle name="SAPBEXformats 2 5 7" xfId="4899"/>
    <cellStyle name="SAPBEXformats 2 6" xfId="4900"/>
    <cellStyle name="SAPBEXformats 2 6 2" xfId="4901"/>
    <cellStyle name="SAPBEXformats 2 7" xfId="4902"/>
    <cellStyle name="SAPBEXformats 2 7 2" xfId="4903"/>
    <cellStyle name="SAPBEXformats 2 8" xfId="4904"/>
    <cellStyle name="SAPBEXformats 2 8 2" xfId="4905"/>
    <cellStyle name="SAPBEXformats 2 9" xfId="4906"/>
    <cellStyle name="SAPBEXformats 2 9 2" xfId="4907"/>
    <cellStyle name="SAPBEXformats 3" xfId="4908"/>
    <cellStyle name="SAPBEXformats 3 10" xfId="4909"/>
    <cellStyle name="SAPBEXformats 3 2" xfId="4910"/>
    <cellStyle name="SAPBEXformats 3 2 2" xfId="4911"/>
    <cellStyle name="SAPBEXformats 3 2 2 2" xfId="4912"/>
    <cellStyle name="SAPBEXformats 3 2 3" xfId="4913"/>
    <cellStyle name="SAPBEXformats 3 2 3 2" xfId="4914"/>
    <cellStyle name="SAPBEXformats 3 2 4" xfId="4915"/>
    <cellStyle name="SAPBEXformats 3 2 4 2" xfId="4916"/>
    <cellStyle name="SAPBEXformats 3 2 5" xfId="4917"/>
    <cellStyle name="SAPBEXformats 3 2 5 2" xfId="4918"/>
    <cellStyle name="SAPBEXformats 3 2 6" xfId="4919"/>
    <cellStyle name="SAPBEXformats 3 2 6 2" xfId="4920"/>
    <cellStyle name="SAPBEXformats 3 2 7" xfId="4921"/>
    <cellStyle name="SAPBEXformats 3 3" xfId="4922"/>
    <cellStyle name="SAPBEXformats 3 3 2" xfId="4923"/>
    <cellStyle name="SAPBEXformats 3 3 2 2" xfId="4924"/>
    <cellStyle name="SAPBEXformats 3 3 3" xfId="4925"/>
    <cellStyle name="SAPBEXformats 3 3 3 2" xfId="4926"/>
    <cellStyle name="SAPBEXformats 3 3 4" xfId="4927"/>
    <cellStyle name="SAPBEXformats 3 3 4 2" xfId="4928"/>
    <cellStyle name="SAPBEXformats 3 3 5" xfId="4929"/>
    <cellStyle name="SAPBEXformats 3 3 5 2" xfId="4930"/>
    <cellStyle name="SAPBEXformats 3 3 6" xfId="4931"/>
    <cellStyle name="SAPBEXformats 3 3 6 2" xfId="4932"/>
    <cellStyle name="SAPBEXformats 3 3 7" xfId="4933"/>
    <cellStyle name="SAPBEXformats 3 4" xfId="4934"/>
    <cellStyle name="SAPBEXformats 3 4 2" xfId="4935"/>
    <cellStyle name="SAPBEXformats 3 4 2 2" xfId="4936"/>
    <cellStyle name="SAPBEXformats 3 4 3" xfId="4937"/>
    <cellStyle name="SAPBEXformats 3 4 3 2" xfId="4938"/>
    <cellStyle name="SAPBEXformats 3 4 4" xfId="4939"/>
    <cellStyle name="SAPBEXformats 3 4 4 2" xfId="4940"/>
    <cellStyle name="SAPBEXformats 3 4 5" xfId="4941"/>
    <cellStyle name="SAPBEXformats 3 4 5 2" xfId="4942"/>
    <cellStyle name="SAPBEXformats 3 4 6" xfId="4943"/>
    <cellStyle name="SAPBEXformats 3 4 6 2" xfId="4944"/>
    <cellStyle name="SAPBEXformats 3 4 7" xfId="4945"/>
    <cellStyle name="SAPBEXformats 3 5" xfId="4946"/>
    <cellStyle name="SAPBEXformats 3 5 2" xfId="4947"/>
    <cellStyle name="SAPBEXformats 3 6" xfId="4948"/>
    <cellStyle name="SAPBEXformats 3 6 2" xfId="4949"/>
    <cellStyle name="SAPBEXformats 3 7" xfId="4950"/>
    <cellStyle name="SAPBEXformats 3 7 2" xfId="4951"/>
    <cellStyle name="SAPBEXformats 3 8" xfId="4952"/>
    <cellStyle name="SAPBEXformats 3 8 2" xfId="4953"/>
    <cellStyle name="SAPBEXformats 3 9" xfId="4954"/>
    <cellStyle name="SAPBEXformats 3 9 2" xfId="4955"/>
    <cellStyle name="SAPBEXformats 4" xfId="4956"/>
    <cellStyle name="SAPBEXformats 4 2" xfId="4957"/>
    <cellStyle name="SAPBEXformats 4 2 2" xfId="4958"/>
    <cellStyle name="SAPBEXformats 4 3" xfId="4959"/>
    <cellStyle name="SAPBEXformats 4 3 2" xfId="4960"/>
    <cellStyle name="SAPBEXformats 4 4" xfId="4961"/>
    <cellStyle name="SAPBEXformats 4 4 2" xfId="4962"/>
    <cellStyle name="SAPBEXformats 4 5" xfId="4963"/>
    <cellStyle name="SAPBEXformats 4 5 2" xfId="4964"/>
    <cellStyle name="SAPBEXformats 4 6" xfId="4965"/>
    <cellStyle name="SAPBEXformats 4 6 2" xfId="4966"/>
    <cellStyle name="SAPBEXformats 4 7" xfId="4967"/>
    <cellStyle name="SAPBEXformats 5" xfId="4968"/>
    <cellStyle name="SAPBEXformats 5 2" xfId="4969"/>
    <cellStyle name="SAPBEXformats 5 2 2" xfId="4970"/>
    <cellStyle name="SAPBEXformats 5 3" xfId="4971"/>
    <cellStyle name="SAPBEXformats 5 3 2" xfId="4972"/>
    <cellStyle name="SAPBEXformats 5 4" xfId="4973"/>
    <cellStyle name="SAPBEXformats 5 4 2" xfId="4974"/>
    <cellStyle name="SAPBEXformats 5 5" xfId="4975"/>
    <cellStyle name="SAPBEXformats 5 5 2" xfId="4976"/>
    <cellStyle name="SAPBEXformats 5 6" xfId="4977"/>
    <cellStyle name="SAPBEXformats 5 6 2" xfId="4978"/>
    <cellStyle name="SAPBEXformats 5 7" xfId="4979"/>
    <cellStyle name="SAPBEXformats 6" xfId="4980"/>
    <cellStyle name="SAPBEXformats 6 2" xfId="4981"/>
    <cellStyle name="SAPBEXformats 6 2 2" xfId="4982"/>
    <cellStyle name="SAPBEXformats 6 3" xfId="4983"/>
    <cellStyle name="SAPBEXformats 6 3 2" xfId="4984"/>
    <cellStyle name="SAPBEXformats 6 4" xfId="4985"/>
    <cellStyle name="SAPBEXformats 6 4 2" xfId="4986"/>
    <cellStyle name="SAPBEXformats 6 5" xfId="4987"/>
    <cellStyle name="SAPBEXformats 6 5 2" xfId="4988"/>
    <cellStyle name="SAPBEXformats 6 6" xfId="4989"/>
    <cellStyle name="SAPBEXformats 6 6 2" xfId="4990"/>
    <cellStyle name="SAPBEXformats 6 7" xfId="4991"/>
    <cellStyle name="SAPBEXformats 7" xfId="4992"/>
    <cellStyle name="SAPBEXformats 7 2" xfId="4993"/>
    <cellStyle name="SAPBEXformats 8" xfId="4994"/>
    <cellStyle name="SAPBEXformats 8 2" xfId="4995"/>
    <cellStyle name="SAPBEXformats 9" xfId="4996"/>
    <cellStyle name="SAPBEXformats 9 2" xfId="4997"/>
    <cellStyle name="SAPBEXheaderItem" xfId="74"/>
    <cellStyle name="SAPBEXheaderItem 10" xfId="4998"/>
    <cellStyle name="SAPBEXheaderItem 10 2" xfId="4999"/>
    <cellStyle name="SAPBEXheaderItem 11" xfId="5000"/>
    <cellStyle name="SAPBEXheaderItem 12" xfId="5001"/>
    <cellStyle name="SAPBEXheaderItem 13" xfId="5002"/>
    <cellStyle name="SAPBEXheaderItem 14" xfId="5003"/>
    <cellStyle name="SAPBEXheaderItem 15" xfId="5004"/>
    <cellStyle name="SAPBEXheaderItem 2" xfId="75"/>
    <cellStyle name="SAPBEXheaderItem 2 10" xfId="5005"/>
    <cellStyle name="SAPBEXheaderItem 2 11" xfId="5006"/>
    <cellStyle name="SAPBEXheaderItem 2 12" xfId="5007"/>
    <cellStyle name="SAPBEXheaderItem 2 13" xfId="5008"/>
    <cellStyle name="SAPBEXheaderItem 2 14" xfId="5009"/>
    <cellStyle name="SAPBEXheaderItem 2 2" xfId="5010"/>
    <cellStyle name="SAPBEXheaderItem 2 2 10" xfId="5011"/>
    <cellStyle name="SAPBEXheaderItem 2 2 2" xfId="5012"/>
    <cellStyle name="SAPBEXheaderItem 2 2 2 2" xfId="5013"/>
    <cellStyle name="SAPBEXheaderItem 2 2 2 2 2" xfId="5014"/>
    <cellStyle name="SAPBEXheaderItem 2 2 2 3" xfId="5015"/>
    <cellStyle name="SAPBEXheaderItem 2 2 2 3 2" xfId="5016"/>
    <cellStyle name="SAPBEXheaderItem 2 2 2 4" xfId="5017"/>
    <cellStyle name="SAPBEXheaderItem 2 2 2 4 2" xfId="5018"/>
    <cellStyle name="SAPBEXheaderItem 2 2 2 5" xfId="5019"/>
    <cellStyle name="SAPBEXheaderItem 2 2 2 5 2" xfId="5020"/>
    <cellStyle name="SAPBEXheaderItem 2 2 2 6" xfId="5021"/>
    <cellStyle name="SAPBEXheaderItem 2 2 2 6 2" xfId="5022"/>
    <cellStyle name="SAPBEXheaderItem 2 2 2 7" xfId="5023"/>
    <cellStyle name="SAPBEXheaderItem 2 2 3" xfId="5024"/>
    <cellStyle name="SAPBEXheaderItem 2 2 3 2" xfId="5025"/>
    <cellStyle name="SAPBEXheaderItem 2 2 3 2 2" xfId="5026"/>
    <cellStyle name="SAPBEXheaderItem 2 2 3 3" xfId="5027"/>
    <cellStyle name="SAPBEXheaderItem 2 2 3 3 2" xfId="5028"/>
    <cellStyle name="SAPBEXheaderItem 2 2 3 4" xfId="5029"/>
    <cellStyle name="SAPBEXheaderItem 2 2 3 4 2" xfId="5030"/>
    <cellStyle name="SAPBEXheaderItem 2 2 3 5" xfId="5031"/>
    <cellStyle name="SAPBEXheaderItem 2 2 3 5 2" xfId="5032"/>
    <cellStyle name="SAPBEXheaderItem 2 2 3 6" xfId="5033"/>
    <cellStyle name="SAPBEXheaderItem 2 2 3 6 2" xfId="5034"/>
    <cellStyle name="SAPBEXheaderItem 2 2 3 7" xfId="5035"/>
    <cellStyle name="SAPBEXheaderItem 2 2 4" xfId="5036"/>
    <cellStyle name="SAPBEXheaderItem 2 2 4 2" xfId="5037"/>
    <cellStyle name="SAPBEXheaderItem 2 2 4 2 2" xfId="5038"/>
    <cellStyle name="SAPBEXheaderItem 2 2 4 3" xfId="5039"/>
    <cellStyle name="SAPBEXheaderItem 2 2 4 3 2" xfId="5040"/>
    <cellStyle name="SAPBEXheaderItem 2 2 4 4" xfId="5041"/>
    <cellStyle name="SAPBEXheaderItem 2 2 4 4 2" xfId="5042"/>
    <cellStyle name="SAPBEXheaderItem 2 2 4 5" xfId="5043"/>
    <cellStyle name="SAPBEXheaderItem 2 2 4 5 2" xfId="5044"/>
    <cellStyle name="SAPBEXheaderItem 2 2 4 6" xfId="5045"/>
    <cellStyle name="SAPBEXheaderItem 2 2 4 6 2" xfId="5046"/>
    <cellStyle name="SAPBEXheaderItem 2 2 4 7" xfId="5047"/>
    <cellStyle name="SAPBEXheaderItem 2 2 5" xfId="5048"/>
    <cellStyle name="SAPBEXheaderItem 2 2 5 2" xfId="5049"/>
    <cellStyle name="SAPBEXheaderItem 2 2 6" xfId="5050"/>
    <cellStyle name="SAPBEXheaderItem 2 2 6 2" xfId="5051"/>
    <cellStyle name="SAPBEXheaderItem 2 2 7" xfId="5052"/>
    <cellStyle name="SAPBEXheaderItem 2 2 7 2" xfId="5053"/>
    <cellStyle name="SAPBEXheaderItem 2 2 8" xfId="5054"/>
    <cellStyle name="SAPBEXheaderItem 2 2 8 2" xfId="5055"/>
    <cellStyle name="SAPBEXheaderItem 2 2 9" xfId="5056"/>
    <cellStyle name="SAPBEXheaderItem 2 2 9 2" xfId="5057"/>
    <cellStyle name="SAPBEXheaderItem 2 3" xfId="5058"/>
    <cellStyle name="SAPBEXheaderItem 2 3 2" xfId="5059"/>
    <cellStyle name="SAPBEXheaderItem 2 3 2 2" xfId="5060"/>
    <cellStyle name="SAPBEXheaderItem 2 3 3" xfId="5061"/>
    <cellStyle name="SAPBEXheaderItem 2 3 3 2" xfId="5062"/>
    <cellStyle name="SAPBEXheaderItem 2 3 4" xfId="5063"/>
    <cellStyle name="SAPBEXheaderItem 2 3 4 2" xfId="5064"/>
    <cellStyle name="SAPBEXheaderItem 2 3 5" xfId="5065"/>
    <cellStyle name="SAPBEXheaderItem 2 3 5 2" xfId="5066"/>
    <cellStyle name="SAPBEXheaderItem 2 3 6" xfId="5067"/>
    <cellStyle name="SAPBEXheaderItem 2 3 6 2" xfId="5068"/>
    <cellStyle name="SAPBEXheaderItem 2 3 7" xfId="5069"/>
    <cellStyle name="SAPBEXheaderItem 2 4" xfId="5070"/>
    <cellStyle name="SAPBEXheaderItem 2 4 2" xfId="5071"/>
    <cellStyle name="SAPBEXheaderItem 2 4 2 2" xfId="5072"/>
    <cellStyle name="SAPBEXheaderItem 2 4 3" xfId="5073"/>
    <cellStyle name="SAPBEXheaderItem 2 4 3 2" xfId="5074"/>
    <cellStyle name="SAPBEXheaderItem 2 4 4" xfId="5075"/>
    <cellStyle name="SAPBEXheaderItem 2 4 4 2" xfId="5076"/>
    <cellStyle name="SAPBEXheaderItem 2 4 5" xfId="5077"/>
    <cellStyle name="SAPBEXheaderItem 2 4 5 2" xfId="5078"/>
    <cellStyle name="SAPBEXheaderItem 2 4 6" xfId="5079"/>
    <cellStyle name="SAPBEXheaderItem 2 4 6 2" xfId="5080"/>
    <cellStyle name="SAPBEXheaderItem 2 4 7" xfId="5081"/>
    <cellStyle name="SAPBEXheaderItem 2 5" xfId="5082"/>
    <cellStyle name="SAPBEXheaderItem 2 5 2" xfId="5083"/>
    <cellStyle name="SAPBEXheaderItem 2 5 2 2" xfId="5084"/>
    <cellStyle name="SAPBEXheaderItem 2 5 3" xfId="5085"/>
    <cellStyle name="SAPBEXheaderItem 2 5 3 2" xfId="5086"/>
    <cellStyle name="SAPBEXheaderItem 2 5 4" xfId="5087"/>
    <cellStyle name="SAPBEXheaderItem 2 5 4 2" xfId="5088"/>
    <cellStyle name="SAPBEXheaderItem 2 5 5" xfId="5089"/>
    <cellStyle name="SAPBEXheaderItem 2 5 5 2" xfId="5090"/>
    <cellStyle name="SAPBEXheaderItem 2 5 6" xfId="5091"/>
    <cellStyle name="SAPBEXheaderItem 2 5 6 2" xfId="5092"/>
    <cellStyle name="SAPBEXheaderItem 2 5 7" xfId="5093"/>
    <cellStyle name="SAPBEXheaderItem 2 6" xfId="5094"/>
    <cellStyle name="SAPBEXheaderItem 2 6 2" xfId="5095"/>
    <cellStyle name="SAPBEXheaderItem 2 7" xfId="5096"/>
    <cellStyle name="SAPBEXheaderItem 2 7 2" xfId="5097"/>
    <cellStyle name="SAPBEXheaderItem 2 8" xfId="5098"/>
    <cellStyle name="SAPBEXheaderItem 2 8 2" xfId="5099"/>
    <cellStyle name="SAPBEXheaderItem 2 9" xfId="5100"/>
    <cellStyle name="SAPBEXheaderItem 2 9 2" xfId="5101"/>
    <cellStyle name="SAPBEXheaderItem 3" xfId="607"/>
    <cellStyle name="SAPBEXheaderItem 3 10" xfId="5102"/>
    <cellStyle name="SAPBEXheaderItem 3 2" xfId="5103"/>
    <cellStyle name="SAPBEXheaderItem 3 2 2" xfId="5104"/>
    <cellStyle name="SAPBEXheaderItem 3 2 2 2" xfId="5105"/>
    <cellStyle name="SAPBEXheaderItem 3 2 3" xfId="5106"/>
    <cellStyle name="SAPBEXheaderItem 3 2 3 2" xfId="5107"/>
    <cellStyle name="SAPBEXheaderItem 3 2 4" xfId="5108"/>
    <cellStyle name="SAPBEXheaderItem 3 2 4 2" xfId="5109"/>
    <cellStyle name="SAPBEXheaderItem 3 2 5" xfId="5110"/>
    <cellStyle name="SAPBEXheaderItem 3 2 5 2" xfId="5111"/>
    <cellStyle name="SAPBEXheaderItem 3 2 6" xfId="5112"/>
    <cellStyle name="SAPBEXheaderItem 3 2 6 2" xfId="5113"/>
    <cellStyle name="SAPBEXheaderItem 3 2 7" xfId="5114"/>
    <cellStyle name="SAPBEXheaderItem 3 3" xfId="5115"/>
    <cellStyle name="SAPBEXheaderItem 3 3 2" xfId="5116"/>
    <cellStyle name="SAPBEXheaderItem 3 3 2 2" xfId="5117"/>
    <cellStyle name="SAPBEXheaderItem 3 3 3" xfId="5118"/>
    <cellStyle name="SAPBEXheaderItem 3 3 3 2" xfId="5119"/>
    <cellStyle name="SAPBEXheaderItem 3 3 4" xfId="5120"/>
    <cellStyle name="SAPBEXheaderItem 3 3 4 2" xfId="5121"/>
    <cellStyle name="SAPBEXheaderItem 3 3 5" xfId="5122"/>
    <cellStyle name="SAPBEXheaderItem 3 3 5 2" xfId="5123"/>
    <cellStyle name="SAPBEXheaderItem 3 3 6" xfId="5124"/>
    <cellStyle name="SAPBEXheaderItem 3 3 6 2" xfId="5125"/>
    <cellStyle name="SAPBEXheaderItem 3 3 7" xfId="5126"/>
    <cellStyle name="SAPBEXheaderItem 3 4" xfId="5127"/>
    <cellStyle name="SAPBEXheaderItem 3 4 2" xfId="5128"/>
    <cellStyle name="SAPBEXheaderItem 3 4 2 2" xfId="5129"/>
    <cellStyle name="SAPBEXheaderItem 3 4 3" xfId="5130"/>
    <cellStyle name="SAPBEXheaderItem 3 4 3 2" xfId="5131"/>
    <cellStyle name="SAPBEXheaderItem 3 4 4" xfId="5132"/>
    <cellStyle name="SAPBEXheaderItem 3 4 4 2" xfId="5133"/>
    <cellStyle name="SAPBEXheaderItem 3 4 5" xfId="5134"/>
    <cellStyle name="SAPBEXheaderItem 3 4 5 2" xfId="5135"/>
    <cellStyle name="SAPBEXheaderItem 3 4 6" xfId="5136"/>
    <cellStyle name="SAPBEXheaderItem 3 4 6 2" xfId="5137"/>
    <cellStyle name="SAPBEXheaderItem 3 4 7" xfId="5138"/>
    <cellStyle name="SAPBEXheaderItem 3 5" xfId="5139"/>
    <cellStyle name="SAPBEXheaderItem 3 5 2" xfId="5140"/>
    <cellStyle name="SAPBEXheaderItem 3 6" xfId="5141"/>
    <cellStyle name="SAPBEXheaderItem 3 6 2" xfId="5142"/>
    <cellStyle name="SAPBEXheaderItem 3 7" xfId="5143"/>
    <cellStyle name="SAPBEXheaderItem 3 7 2" xfId="5144"/>
    <cellStyle name="SAPBEXheaderItem 3 8" xfId="5145"/>
    <cellStyle name="SAPBEXheaderItem 3 8 2" xfId="5146"/>
    <cellStyle name="SAPBEXheaderItem 3 9" xfId="5147"/>
    <cellStyle name="SAPBEXheaderItem 3 9 2" xfId="5148"/>
    <cellStyle name="SAPBEXheaderItem 4" xfId="5149"/>
    <cellStyle name="SAPBEXheaderItem 4 2" xfId="5150"/>
    <cellStyle name="SAPBEXheaderItem 4 2 2" xfId="5151"/>
    <cellStyle name="SAPBEXheaderItem 4 3" xfId="5152"/>
    <cellStyle name="SAPBEXheaderItem 4 3 2" xfId="5153"/>
    <cellStyle name="SAPBEXheaderItem 4 4" xfId="5154"/>
    <cellStyle name="SAPBEXheaderItem 4 4 2" xfId="5155"/>
    <cellStyle name="SAPBEXheaderItem 4 5" xfId="5156"/>
    <cellStyle name="SAPBEXheaderItem 4 5 2" xfId="5157"/>
    <cellStyle name="SAPBEXheaderItem 4 6" xfId="5158"/>
    <cellStyle name="SAPBEXheaderItem 4 6 2" xfId="5159"/>
    <cellStyle name="SAPBEXheaderItem 4 7" xfId="5160"/>
    <cellStyle name="SAPBEXheaderItem 5" xfId="5161"/>
    <cellStyle name="SAPBEXheaderItem 5 2" xfId="5162"/>
    <cellStyle name="SAPBEXheaderItem 5 2 2" xfId="5163"/>
    <cellStyle name="SAPBEXheaderItem 5 3" xfId="5164"/>
    <cellStyle name="SAPBEXheaderItem 5 3 2" xfId="5165"/>
    <cellStyle name="SAPBEXheaderItem 5 4" xfId="5166"/>
    <cellStyle name="SAPBEXheaderItem 5 4 2" xfId="5167"/>
    <cellStyle name="SAPBEXheaderItem 5 5" xfId="5168"/>
    <cellStyle name="SAPBEXheaderItem 5 5 2" xfId="5169"/>
    <cellStyle name="SAPBEXheaderItem 5 6" xfId="5170"/>
    <cellStyle name="SAPBEXheaderItem 5 6 2" xfId="5171"/>
    <cellStyle name="SAPBEXheaderItem 5 7" xfId="5172"/>
    <cellStyle name="SAPBEXheaderItem 6" xfId="5173"/>
    <cellStyle name="SAPBEXheaderItem 6 2" xfId="5174"/>
    <cellStyle name="SAPBEXheaderItem 6 2 2" xfId="5175"/>
    <cellStyle name="SAPBEXheaderItem 6 3" xfId="5176"/>
    <cellStyle name="SAPBEXheaderItem 6 3 2" xfId="5177"/>
    <cellStyle name="SAPBEXheaderItem 6 4" xfId="5178"/>
    <cellStyle name="SAPBEXheaderItem 6 4 2" xfId="5179"/>
    <cellStyle name="SAPBEXheaderItem 6 5" xfId="5180"/>
    <cellStyle name="SAPBEXheaderItem 6 5 2" xfId="5181"/>
    <cellStyle name="SAPBEXheaderItem 6 6" xfId="5182"/>
    <cellStyle name="SAPBEXheaderItem 6 6 2" xfId="5183"/>
    <cellStyle name="SAPBEXheaderItem 6 7" xfId="5184"/>
    <cellStyle name="SAPBEXheaderItem 7" xfId="5185"/>
    <cellStyle name="SAPBEXheaderItem 7 2" xfId="5186"/>
    <cellStyle name="SAPBEXheaderItem 8" xfId="5187"/>
    <cellStyle name="SAPBEXheaderItem 8 2" xfId="5188"/>
    <cellStyle name="SAPBEXheaderItem 9" xfId="5189"/>
    <cellStyle name="SAPBEXheaderItem 9 2" xfId="5190"/>
    <cellStyle name="SAPBEXheaderText" xfId="76"/>
    <cellStyle name="SAPBEXheaderText 10" xfId="5191"/>
    <cellStyle name="SAPBEXheaderText 10 2" xfId="5192"/>
    <cellStyle name="SAPBEXheaderText 11" xfId="5193"/>
    <cellStyle name="SAPBEXheaderText 12" xfId="5194"/>
    <cellStyle name="SAPBEXheaderText 13" xfId="5195"/>
    <cellStyle name="SAPBEXheaderText 14" xfId="5196"/>
    <cellStyle name="SAPBEXheaderText 15" xfId="5197"/>
    <cellStyle name="SAPBEXheaderText 2" xfId="77"/>
    <cellStyle name="SAPBEXheaderText 2 10" xfId="5198"/>
    <cellStyle name="SAPBEXheaderText 2 11" xfId="5199"/>
    <cellStyle name="SAPBEXheaderText 2 12" xfId="5200"/>
    <cellStyle name="SAPBEXheaderText 2 13" xfId="5201"/>
    <cellStyle name="SAPBEXheaderText 2 14" xfId="5202"/>
    <cellStyle name="SAPBEXheaderText 2 2" xfId="5203"/>
    <cellStyle name="SAPBEXheaderText 2 2 10" xfId="5204"/>
    <cellStyle name="SAPBEXheaderText 2 2 2" xfId="5205"/>
    <cellStyle name="SAPBEXheaderText 2 2 2 2" xfId="5206"/>
    <cellStyle name="SAPBEXheaderText 2 2 2 2 2" xfId="5207"/>
    <cellStyle name="SAPBEXheaderText 2 2 2 3" xfId="5208"/>
    <cellStyle name="SAPBEXheaderText 2 2 2 3 2" xfId="5209"/>
    <cellStyle name="SAPBEXheaderText 2 2 2 4" xfId="5210"/>
    <cellStyle name="SAPBEXheaderText 2 2 2 4 2" xfId="5211"/>
    <cellStyle name="SAPBEXheaderText 2 2 2 5" xfId="5212"/>
    <cellStyle name="SAPBEXheaderText 2 2 2 5 2" xfId="5213"/>
    <cellStyle name="SAPBEXheaderText 2 2 2 6" xfId="5214"/>
    <cellStyle name="SAPBEXheaderText 2 2 2 6 2" xfId="5215"/>
    <cellStyle name="SAPBEXheaderText 2 2 2 7" xfId="5216"/>
    <cellStyle name="SAPBEXheaderText 2 2 3" xfId="5217"/>
    <cellStyle name="SAPBEXheaderText 2 2 3 2" xfId="5218"/>
    <cellStyle name="SAPBEXheaderText 2 2 3 2 2" xfId="5219"/>
    <cellStyle name="SAPBEXheaderText 2 2 3 3" xfId="5220"/>
    <cellStyle name="SAPBEXheaderText 2 2 3 3 2" xfId="5221"/>
    <cellStyle name="SAPBEXheaderText 2 2 3 4" xfId="5222"/>
    <cellStyle name="SAPBEXheaderText 2 2 3 4 2" xfId="5223"/>
    <cellStyle name="SAPBEXheaderText 2 2 3 5" xfId="5224"/>
    <cellStyle name="SAPBEXheaderText 2 2 3 5 2" xfId="5225"/>
    <cellStyle name="SAPBEXheaderText 2 2 3 6" xfId="5226"/>
    <cellStyle name="SAPBEXheaderText 2 2 3 6 2" xfId="5227"/>
    <cellStyle name="SAPBEXheaderText 2 2 3 7" xfId="5228"/>
    <cellStyle name="SAPBEXheaderText 2 2 4" xfId="5229"/>
    <cellStyle name="SAPBEXheaderText 2 2 4 2" xfId="5230"/>
    <cellStyle name="SAPBEXheaderText 2 2 4 2 2" xfId="5231"/>
    <cellStyle name="SAPBEXheaderText 2 2 4 3" xfId="5232"/>
    <cellStyle name="SAPBEXheaderText 2 2 4 3 2" xfId="5233"/>
    <cellStyle name="SAPBEXheaderText 2 2 4 4" xfId="5234"/>
    <cellStyle name="SAPBEXheaderText 2 2 4 4 2" xfId="5235"/>
    <cellStyle name="SAPBEXheaderText 2 2 4 5" xfId="5236"/>
    <cellStyle name="SAPBEXheaderText 2 2 4 5 2" xfId="5237"/>
    <cellStyle name="SAPBEXheaderText 2 2 4 6" xfId="5238"/>
    <cellStyle name="SAPBEXheaderText 2 2 4 6 2" xfId="5239"/>
    <cellStyle name="SAPBEXheaderText 2 2 4 7" xfId="5240"/>
    <cellStyle name="SAPBEXheaderText 2 2 5" xfId="5241"/>
    <cellStyle name="SAPBEXheaderText 2 2 5 2" xfId="5242"/>
    <cellStyle name="SAPBEXheaderText 2 2 6" xfId="5243"/>
    <cellStyle name="SAPBEXheaderText 2 2 6 2" xfId="5244"/>
    <cellStyle name="SAPBEXheaderText 2 2 7" xfId="5245"/>
    <cellStyle name="SAPBEXheaderText 2 2 7 2" xfId="5246"/>
    <cellStyle name="SAPBEXheaderText 2 2 8" xfId="5247"/>
    <cellStyle name="SAPBEXheaderText 2 2 8 2" xfId="5248"/>
    <cellStyle name="SAPBEXheaderText 2 2 9" xfId="5249"/>
    <cellStyle name="SAPBEXheaderText 2 2 9 2" xfId="5250"/>
    <cellStyle name="SAPBEXheaderText 2 3" xfId="5251"/>
    <cellStyle name="SAPBEXheaderText 2 3 2" xfId="5252"/>
    <cellStyle name="SAPBEXheaderText 2 3 2 2" xfId="5253"/>
    <cellStyle name="SAPBEXheaderText 2 3 3" xfId="5254"/>
    <cellStyle name="SAPBEXheaderText 2 3 3 2" xfId="5255"/>
    <cellStyle name="SAPBEXheaderText 2 3 4" xfId="5256"/>
    <cellStyle name="SAPBEXheaderText 2 3 4 2" xfId="5257"/>
    <cellStyle name="SAPBEXheaderText 2 3 5" xfId="5258"/>
    <cellStyle name="SAPBEXheaderText 2 3 5 2" xfId="5259"/>
    <cellStyle name="SAPBEXheaderText 2 3 6" xfId="5260"/>
    <cellStyle name="SAPBEXheaderText 2 3 6 2" xfId="5261"/>
    <cellStyle name="SAPBEXheaderText 2 3 7" xfId="5262"/>
    <cellStyle name="SAPBEXheaderText 2 4" xfId="5263"/>
    <cellStyle name="SAPBEXheaderText 2 4 2" xfId="5264"/>
    <cellStyle name="SAPBEXheaderText 2 4 2 2" xfId="5265"/>
    <cellStyle name="SAPBEXheaderText 2 4 3" xfId="5266"/>
    <cellStyle name="SAPBEXheaderText 2 4 3 2" xfId="5267"/>
    <cellStyle name="SAPBEXheaderText 2 4 4" xfId="5268"/>
    <cellStyle name="SAPBEXheaderText 2 4 4 2" xfId="5269"/>
    <cellStyle name="SAPBEXheaderText 2 4 5" xfId="5270"/>
    <cellStyle name="SAPBEXheaderText 2 4 5 2" xfId="5271"/>
    <cellStyle name="SAPBEXheaderText 2 4 6" xfId="5272"/>
    <cellStyle name="SAPBEXheaderText 2 4 6 2" xfId="5273"/>
    <cellStyle name="SAPBEXheaderText 2 4 7" xfId="5274"/>
    <cellStyle name="SAPBEXheaderText 2 5" xfId="5275"/>
    <cellStyle name="SAPBEXheaderText 2 5 2" xfId="5276"/>
    <cellStyle name="SAPBEXheaderText 2 5 2 2" xfId="5277"/>
    <cellStyle name="SAPBEXheaderText 2 5 3" xfId="5278"/>
    <cellStyle name="SAPBEXheaderText 2 5 3 2" xfId="5279"/>
    <cellStyle name="SAPBEXheaderText 2 5 4" xfId="5280"/>
    <cellStyle name="SAPBEXheaderText 2 5 4 2" xfId="5281"/>
    <cellStyle name="SAPBEXheaderText 2 5 5" xfId="5282"/>
    <cellStyle name="SAPBEXheaderText 2 5 5 2" xfId="5283"/>
    <cellStyle name="SAPBEXheaderText 2 5 6" xfId="5284"/>
    <cellStyle name="SAPBEXheaderText 2 5 6 2" xfId="5285"/>
    <cellStyle name="SAPBEXheaderText 2 5 7" xfId="5286"/>
    <cellStyle name="SAPBEXheaderText 2 6" xfId="5287"/>
    <cellStyle name="SAPBEXheaderText 2 6 2" xfId="5288"/>
    <cellStyle name="SAPBEXheaderText 2 7" xfId="5289"/>
    <cellStyle name="SAPBEXheaderText 2 7 2" xfId="5290"/>
    <cellStyle name="SAPBEXheaderText 2 8" xfId="5291"/>
    <cellStyle name="SAPBEXheaderText 2 8 2" xfId="5292"/>
    <cellStyle name="SAPBEXheaderText 2 9" xfId="5293"/>
    <cellStyle name="SAPBEXheaderText 2 9 2" xfId="5294"/>
    <cellStyle name="SAPBEXheaderText 3" xfId="608"/>
    <cellStyle name="SAPBEXheaderText 3 10" xfId="5295"/>
    <cellStyle name="SAPBEXheaderText 3 2" xfId="5296"/>
    <cellStyle name="SAPBEXheaderText 3 2 2" xfId="5297"/>
    <cellStyle name="SAPBEXheaderText 3 2 2 2" xfId="5298"/>
    <cellStyle name="SAPBEXheaderText 3 2 3" xfId="5299"/>
    <cellStyle name="SAPBEXheaderText 3 2 3 2" xfId="5300"/>
    <cellStyle name="SAPBEXheaderText 3 2 4" xfId="5301"/>
    <cellStyle name="SAPBEXheaderText 3 2 4 2" xfId="5302"/>
    <cellStyle name="SAPBEXheaderText 3 2 5" xfId="5303"/>
    <cellStyle name="SAPBEXheaderText 3 2 5 2" xfId="5304"/>
    <cellStyle name="SAPBEXheaderText 3 2 6" xfId="5305"/>
    <cellStyle name="SAPBEXheaderText 3 2 6 2" xfId="5306"/>
    <cellStyle name="SAPBEXheaderText 3 2 7" xfId="5307"/>
    <cellStyle name="SAPBEXheaderText 3 3" xfId="5308"/>
    <cellStyle name="SAPBEXheaderText 3 3 2" xfId="5309"/>
    <cellStyle name="SAPBEXheaderText 3 3 2 2" xfId="5310"/>
    <cellStyle name="SAPBEXheaderText 3 3 3" xfId="5311"/>
    <cellStyle name="SAPBEXheaderText 3 3 3 2" xfId="5312"/>
    <cellStyle name="SAPBEXheaderText 3 3 4" xfId="5313"/>
    <cellStyle name="SAPBEXheaderText 3 3 4 2" xfId="5314"/>
    <cellStyle name="SAPBEXheaderText 3 3 5" xfId="5315"/>
    <cellStyle name="SAPBEXheaderText 3 3 5 2" xfId="5316"/>
    <cellStyle name="SAPBEXheaderText 3 3 6" xfId="5317"/>
    <cellStyle name="SAPBEXheaderText 3 3 6 2" xfId="5318"/>
    <cellStyle name="SAPBEXheaderText 3 3 7" xfId="5319"/>
    <cellStyle name="SAPBEXheaderText 3 4" xfId="5320"/>
    <cellStyle name="SAPBEXheaderText 3 4 2" xfId="5321"/>
    <cellStyle name="SAPBEXheaderText 3 4 2 2" xfId="5322"/>
    <cellStyle name="SAPBEXheaderText 3 4 3" xfId="5323"/>
    <cellStyle name="SAPBEXheaderText 3 4 3 2" xfId="5324"/>
    <cellStyle name="SAPBEXheaderText 3 4 4" xfId="5325"/>
    <cellStyle name="SAPBEXheaderText 3 4 4 2" xfId="5326"/>
    <cellStyle name="SAPBEXheaderText 3 4 5" xfId="5327"/>
    <cellStyle name="SAPBEXheaderText 3 4 5 2" xfId="5328"/>
    <cellStyle name="SAPBEXheaderText 3 4 6" xfId="5329"/>
    <cellStyle name="SAPBEXheaderText 3 4 6 2" xfId="5330"/>
    <cellStyle name="SAPBEXheaderText 3 4 7" xfId="5331"/>
    <cellStyle name="SAPBEXheaderText 3 5" xfId="5332"/>
    <cellStyle name="SAPBEXheaderText 3 5 2" xfId="5333"/>
    <cellStyle name="SAPBEXheaderText 3 6" xfId="5334"/>
    <cellStyle name="SAPBEXheaderText 3 6 2" xfId="5335"/>
    <cellStyle name="SAPBEXheaderText 3 7" xfId="5336"/>
    <cellStyle name="SAPBEXheaderText 3 7 2" xfId="5337"/>
    <cellStyle name="SAPBEXheaderText 3 8" xfId="5338"/>
    <cellStyle name="SAPBEXheaderText 3 8 2" xfId="5339"/>
    <cellStyle name="SAPBEXheaderText 3 9" xfId="5340"/>
    <cellStyle name="SAPBEXheaderText 3 9 2" xfId="5341"/>
    <cellStyle name="SAPBEXheaderText 4" xfId="5342"/>
    <cellStyle name="SAPBEXheaderText 4 2" xfId="5343"/>
    <cellStyle name="SAPBEXheaderText 4 2 2" xfId="5344"/>
    <cellStyle name="SAPBEXheaderText 4 3" xfId="5345"/>
    <cellStyle name="SAPBEXheaderText 4 3 2" xfId="5346"/>
    <cellStyle name="SAPBEXheaderText 4 4" xfId="5347"/>
    <cellStyle name="SAPBEXheaderText 4 4 2" xfId="5348"/>
    <cellStyle name="SAPBEXheaderText 4 5" xfId="5349"/>
    <cellStyle name="SAPBEXheaderText 4 5 2" xfId="5350"/>
    <cellStyle name="SAPBEXheaderText 4 6" xfId="5351"/>
    <cellStyle name="SAPBEXheaderText 4 6 2" xfId="5352"/>
    <cellStyle name="SAPBEXheaderText 4 7" xfId="5353"/>
    <cellStyle name="SAPBEXheaderText 5" xfId="5354"/>
    <cellStyle name="SAPBEXheaderText 5 2" xfId="5355"/>
    <cellStyle name="SAPBEXheaderText 5 2 2" xfId="5356"/>
    <cellStyle name="SAPBEXheaderText 5 3" xfId="5357"/>
    <cellStyle name="SAPBEXheaderText 5 3 2" xfId="5358"/>
    <cellStyle name="SAPBEXheaderText 5 4" xfId="5359"/>
    <cellStyle name="SAPBEXheaderText 5 4 2" xfId="5360"/>
    <cellStyle name="SAPBEXheaderText 5 5" xfId="5361"/>
    <cellStyle name="SAPBEXheaderText 5 5 2" xfId="5362"/>
    <cellStyle name="SAPBEXheaderText 5 6" xfId="5363"/>
    <cellStyle name="SAPBEXheaderText 5 6 2" xfId="5364"/>
    <cellStyle name="SAPBEXheaderText 5 7" xfId="5365"/>
    <cellStyle name="SAPBEXheaderText 6" xfId="5366"/>
    <cellStyle name="SAPBEXheaderText 6 2" xfId="5367"/>
    <cellStyle name="SAPBEXheaderText 6 2 2" xfId="5368"/>
    <cellStyle name="SAPBEXheaderText 6 3" xfId="5369"/>
    <cellStyle name="SAPBEXheaderText 6 3 2" xfId="5370"/>
    <cellStyle name="SAPBEXheaderText 6 4" xfId="5371"/>
    <cellStyle name="SAPBEXheaderText 6 4 2" xfId="5372"/>
    <cellStyle name="SAPBEXheaderText 6 5" xfId="5373"/>
    <cellStyle name="SAPBEXheaderText 6 5 2" xfId="5374"/>
    <cellStyle name="SAPBEXheaderText 6 6" xfId="5375"/>
    <cellStyle name="SAPBEXheaderText 6 6 2" xfId="5376"/>
    <cellStyle name="SAPBEXheaderText 6 7" xfId="5377"/>
    <cellStyle name="SAPBEXheaderText 7" xfId="5378"/>
    <cellStyle name="SAPBEXheaderText 7 2" xfId="5379"/>
    <cellStyle name="SAPBEXheaderText 8" xfId="5380"/>
    <cellStyle name="SAPBEXheaderText 8 2" xfId="5381"/>
    <cellStyle name="SAPBEXheaderText 9" xfId="5382"/>
    <cellStyle name="SAPBEXheaderText 9 2" xfId="5383"/>
    <cellStyle name="SAPBEXHLevel0" xfId="15"/>
    <cellStyle name="SAPBEXHLevel0 10" xfId="5384"/>
    <cellStyle name="SAPBEXHLevel0 10 2" xfId="5385"/>
    <cellStyle name="SAPBEXHLevel0 11" xfId="5386"/>
    <cellStyle name="SAPBEXHLevel0 12" xfId="5387"/>
    <cellStyle name="SAPBEXHLevel0 13" xfId="5388"/>
    <cellStyle name="SAPBEXHLevel0 14" xfId="5389"/>
    <cellStyle name="SAPBEXHLevel0 15" xfId="5390"/>
    <cellStyle name="SAPBEXHLevel0 2" xfId="20"/>
    <cellStyle name="SAPBEXHLevel0 2 10" xfId="5391"/>
    <cellStyle name="SAPBEXHLevel0 2 11" xfId="5392"/>
    <cellStyle name="SAPBEXHLevel0 2 12" xfId="5393"/>
    <cellStyle name="SAPBEXHLevel0 2 13" xfId="5394"/>
    <cellStyle name="SAPBEXHLevel0 2 14" xfId="5395"/>
    <cellStyle name="SAPBEXHLevel0 2 2" xfId="5396"/>
    <cellStyle name="SAPBEXHLevel0 2 2 10" xfId="5397"/>
    <cellStyle name="SAPBEXHLevel0 2 2 2" xfId="5398"/>
    <cellStyle name="SAPBEXHLevel0 2 2 2 2" xfId="5399"/>
    <cellStyle name="SAPBEXHLevel0 2 2 2 2 2" xfId="5400"/>
    <cellStyle name="SAPBEXHLevel0 2 2 2 3" xfId="5401"/>
    <cellStyle name="SAPBEXHLevel0 2 2 2 3 2" xfId="5402"/>
    <cellStyle name="SAPBEXHLevel0 2 2 2 4" xfId="5403"/>
    <cellStyle name="SAPBEXHLevel0 2 2 2 4 2" xfId="5404"/>
    <cellStyle name="SAPBEXHLevel0 2 2 2 5" xfId="5405"/>
    <cellStyle name="SAPBEXHLevel0 2 2 2 5 2" xfId="5406"/>
    <cellStyle name="SAPBEXHLevel0 2 2 2 6" xfId="5407"/>
    <cellStyle name="SAPBEXHLevel0 2 2 2 6 2" xfId="5408"/>
    <cellStyle name="SAPBEXHLevel0 2 2 2 7" xfId="5409"/>
    <cellStyle name="SAPBEXHLevel0 2 2 3" xfId="5410"/>
    <cellStyle name="SAPBEXHLevel0 2 2 3 2" xfId="5411"/>
    <cellStyle name="SAPBEXHLevel0 2 2 3 2 2" xfId="5412"/>
    <cellStyle name="SAPBEXHLevel0 2 2 3 3" xfId="5413"/>
    <cellStyle name="SAPBEXHLevel0 2 2 3 3 2" xfId="5414"/>
    <cellStyle name="SAPBEXHLevel0 2 2 3 4" xfId="5415"/>
    <cellStyle name="SAPBEXHLevel0 2 2 3 4 2" xfId="5416"/>
    <cellStyle name="SAPBEXHLevel0 2 2 3 5" xfId="5417"/>
    <cellStyle name="SAPBEXHLevel0 2 2 3 5 2" xfId="5418"/>
    <cellStyle name="SAPBEXHLevel0 2 2 3 6" xfId="5419"/>
    <cellStyle name="SAPBEXHLevel0 2 2 3 6 2" xfId="5420"/>
    <cellStyle name="SAPBEXHLevel0 2 2 3 7" xfId="5421"/>
    <cellStyle name="SAPBEXHLevel0 2 2 4" xfId="5422"/>
    <cellStyle name="SAPBEXHLevel0 2 2 4 2" xfId="5423"/>
    <cellStyle name="SAPBEXHLevel0 2 2 4 2 2" xfId="5424"/>
    <cellStyle name="SAPBEXHLevel0 2 2 4 3" xfId="5425"/>
    <cellStyle name="SAPBEXHLevel0 2 2 4 3 2" xfId="5426"/>
    <cellStyle name="SAPBEXHLevel0 2 2 4 4" xfId="5427"/>
    <cellStyle name="SAPBEXHLevel0 2 2 4 4 2" xfId="5428"/>
    <cellStyle name="SAPBEXHLevel0 2 2 4 5" xfId="5429"/>
    <cellStyle name="SAPBEXHLevel0 2 2 4 5 2" xfId="5430"/>
    <cellStyle name="SAPBEXHLevel0 2 2 4 6" xfId="5431"/>
    <cellStyle name="SAPBEXHLevel0 2 2 4 6 2" xfId="5432"/>
    <cellStyle name="SAPBEXHLevel0 2 2 4 7" xfId="5433"/>
    <cellStyle name="SAPBEXHLevel0 2 2 5" xfId="5434"/>
    <cellStyle name="SAPBEXHLevel0 2 2 5 2" xfId="5435"/>
    <cellStyle name="SAPBEXHLevel0 2 2 6" xfId="5436"/>
    <cellStyle name="SAPBEXHLevel0 2 2 6 2" xfId="5437"/>
    <cellStyle name="SAPBEXHLevel0 2 2 7" xfId="5438"/>
    <cellStyle name="SAPBEXHLevel0 2 2 7 2" xfId="5439"/>
    <cellStyle name="SAPBEXHLevel0 2 2 8" xfId="5440"/>
    <cellStyle name="SAPBEXHLevel0 2 2 8 2" xfId="5441"/>
    <cellStyle name="SAPBEXHLevel0 2 2 9" xfId="5442"/>
    <cellStyle name="SAPBEXHLevel0 2 2 9 2" xfId="5443"/>
    <cellStyle name="SAPBEXHLevel0 2 3" xfId="5444"/>
    <cellStyle name="SAPBEXHLevel0 2 3 2" xfId="5445"/>
    <cellStyle name="SAPBEXHLevel0 2 3 2 2" xfId="5446"/>
    <cellStyle name="SAPBEXHLevel0 2 3 3" xfId="5447"/>
    <cellStyle name="SAPBEXHLevel0 2 3 3 2" xfId="5448"/>
    <cellStyle name="SAPBEXHLevel0 2 3 4" xfId="5449"/>
    <cellStyle name="SAPBEXHLevel0 2 3 4 2" xfId="5450"/>
    <cellStyle name="SAPBEXHLevel0 2 3 5" xfId="5451"/>
    <cellStyle name="SAPBEXHLevel0 2 3 5 2" xfId="5452"/>
    <cellStyle name="SAPBEXHLevel0 2 3 6" xfId="5453"/>
    <cellStyle name="SAPBEXHLevel0 2 3 6 2" xfId="5454"/>
    <cellStyle name="SAPBEXHLevel0 2 3 7" xfId="5455"/>
    <cellStyle name="SAPBEXHLevel0 2 4" xfId="5456"/>
    <cellStyle name="SAPBEXHLevel0 2 4 2" xfId="5457"/>
    <cellStyle name="SAPBEXHLevel0 2 4 2 2" xfId="5458"/>
    <cellStyle name="SAPBEXHLevel0 2 4 3" xfId="5459"/>
    <cellStyle name="SAPBEXHLevel0 2 4 3 2" xfId="5460"/>
    <cellStyle name="SAPBEXHLevel0 2 4 4" xfId="5461"/>
    <cellStyle name="SAPBEXHLevel0 2 4 4 2" xfId="5462"/>
    <cellStyle name="SAPBEXHLevel0 2 4 5" xfId="5463"/>
    <cellStyle name="SAPBEXHLevel0 2 4 5 2" xfId="5464"/>
    <cellStyle name="SAPBEXHLevel0 2 4 6" xfId="5465"/>
    <cellStyle name="SAPBEXHLevel0 2 4 6 2" xfId="5466"/>
    <cellStyle name="SAPBEXHLevel0 2 4 7" xfId="5467"/>
    <cellStyle name="SAPBEXHLevel0 2 5" xfId="5468"/>
    <cellStyle name="SAPBEXHLevel0 2 5 2" xfId="5469"/>
    <cellStyle name="SAPBEXHLevel0 2 5 2 2" xfId="5470"/>
    <cellStyle name="SAPBEXHLevel0 2 5 3" xfId="5471"/>
    <cellStyle name="SAPBEXHLevel0 2 5 3 2" xfId="5472"/>
    <cellStyle name="SAPBEXHLevel0 2 5 4" xfId="5473"/>
    <cellStyle name="SAPBEXHLevel0 2 5 4 2" xfId="5474"/>
    <cellStyle name="SAPBEXHLevel0 2 5 5" xfId="5475"/>
    <cellStyle name="SAPBEXHLevel0 2 5 5 2" xfId="5476"/>
    <cellStyle name="SAPBEXHLevel0 2 5 6" xfId="5477"/>
    <cellStyle name="SAPBEXHLevel0 2 5 6 2" xfId="5478"/>
    <cellStyle name="SAPBEXHLevel0 2 5 7" xfId="5479"/>
    <cellStyle name="SAPBEXHLevel0 2 6" xfId="5480"/>
    <cellStyle name="SAPBEXHLevel0 2 6 2" xfId="5481"/>
    <cellStyle name="SAPBEXHLevel0 2 7" xfId="5482"/>
    <cellStyle name="SAPBEXHLevel0 2 7 2" xfId="5483"/>
    <cellStyle name="SAPBEXHLevel0 2 8" xfId="5484"/>
    <cellStyle name="SAPBEXHLevel0 2 8 2" xfId="5485"/>
    <cellStyle name="SAPBEXHLevel0 2 9" xfId="5486"/>
    <cellStyle name="SAPBEXHLevel0 2 9 2" xfId="5487"/>
    <cellStyle name="SAPBEXHLevel0 3" xfId="609"/>
    <cellStyle name="SAPBEXHLevel0 3 10" xfId="5488"/>
    <cellStyle name="SAPBEXHLevel0 3 2" xfId="5489"/>
    <cellStyle name="SAPBEXHLevel0 3 2 2" xfId="5490"/>
    <cellStyle name="SAPBEXHLevel0 3 2 2 2" xfId="5491"/>
    <cellStyle name="SAPBEXHLevel0 3 2 3" xfId="5492"/>
    <cellStyle name="SAPBEXHLevel0 3 2 3 2" xfId="5493"/>
    <cellStyle name="SAPBEXHLevel0 3 2 4" xfId="5494"/>
    <cellStyle name="SAPBEXHLevel0 3 2 4 2" xfId="5495"/>
    <cellStyle name="SAPBEXHLevel0 3 2 5" xfId="5496"/>
    <cellStyle name="SAPBEXHLevel0 3 2 5 2" xfId="5497"/>
    <cellStyle name="SAPBEXHLevel0 3 2 6" xfId="5498"/>
    <cellStyle name="SAPBEXHLevel0 3 2 6 2" xfId="5499"/>
    <cellStyle name="SAPBEXHLevel0 3 2 7" xfId="5500"/>
    <cellStyle name="SAPBEXHLevel0 3 3" xfId="5501"/>
    <cellStyle name="SAPBEXHLevel0 3 3 2" xfId="5502"/>
    <cellStyle name="SAPBEXHLevel0 3 3 2 2" xfId="5503"/>
    <cellStyle name="SAPBEXHLevel0 3 3 3" xfId="5504"/>
    <cellStyle name="SAPBEXHLevel0 3 3 3 2" xfId="5505"/>
    <cellStyle name="SAPBEXHLevel0 3 3 4" xfId="5506"/>
    <cellStyle name="SAPBEXHLevel0 3 3 4 2" xfId="5507"/>
    <cellStyle name="SAPBEXHLevel0 3 3 5" xfId="5508"/>
    <cellStyle name="SAPBEXHLevel0 3 3 5 2" xfId="5509"/>
    <cellStyle name="SAPBEXHLevel0 3 3 6" xfId="5510"/>
    <cellStyle name="SAPBEXHLevel0 3 3 6 2" xfId="5511"/>
    <cellStyle name="SAPBEXHLevel0 3 3 7" xfId="5512"/>
    <cellStyle name="SAPBEXHLevel0 3 4" xfId="5513"/>
    <cellStyle name="SAPBEXHLevel0 3 4 2" xfId="5514"/>
    <cellStyle name="SAPBEXHLevel0 3 4 2 2" xfId="5515"/>
    <cellStyle name="SAPBEXHLevel0 3 4 3" xfId="5516"/>
    <cellStyle name="SAPBEXHLevel0 3 4 3 2" xfId="5517"/>
    <cellStyle name="SAPBEXHLevel0 3 4 4" xfId="5518"/>
    <cellStyle name="SAPBEXHLevel0 3 4 4 2" xfId="5519"/>
    <cellStyle name="SAPBEXHLevel0 3 4 5" xfId="5520"/>
    <cellStyle name="SAPBEXHLevel0 3 4 5 2" xfId="5521"/>
    <cellStyle name="SAPBEXHLevel0 3 4 6" xfId="5522"/>
    <cellStyle name="SAPBEXHLevel0 3 4 6 2" xfId="5523"/>
    <cellStyle name="SAPBEXHLevel0 3 4 7" xfId="5524"/>
    <cellStyle name="SAPBEXHLevel0 3 5" xfId="5525"/>
    <cellStyle name="SAPBEXHLevel0 3 5 2" xfId="5526"/>
    <cellStyle name="SAPBEXHLevel0 3 6" xfId="5527"/>
    <cellStyle name="SAPBEXHLevel0 3 6 2" xfId="5528"/>
    <cellStyle name="SAPBEXHLevel0 3 7" xfId="5529"/>
    <cellStyle name="SAPBEXHLevel0 3 7 2" xfId="5530"/>
    <cellStyle name="SAPBEXHLevel0 3 8" xfId="5531"/>
    <cellStyle name="SAPBEXHLevel0 3 8 2" xfId="5532"/>
    <cellStyle name="SAPBEXHLevel0 3 9" xfId="5533"/>
    <cellStyle name="SAPBEXHLevel0 3 9 2" xfId="5534"/>
    <cellStyle name="SAPBEXHLevel0 4" xfId="5535"/>
    <cellStyle name="SAPBEXHLevel0 4 2" xfId="5536"/>
    <cellStyle name="SAPBEXHLevel0 4 2 2" xfId="5537"/>
    <cellStyle name="SAPBEXHLevel0 4 3" xfId="5538"/>
    <cellStyle name="SAPBEXHLevel0 4 3 2" xfId="5539"/>
    <cellStyle name="SAPBEXHLevel0 4 4" xfId="5540"/>
    <cellStyle name="SAPBEXHLevel0 4 4 2" xfId="5541"/>
    <cellStyle name="SAPBEXHLevel0 4 5" xfId="5542"/>
    <cellStyle name="SAPBEXHLevel0 4 5 2" xfId="5543"/>
    <cellStyle name="SAPBEXHLevel0 4 6" xfId="5544"/>
    <cellStyle name="SAPBEXHLevel0 4 6 2" xfId="5545"/>
    <cellStyle name="SAPBEXHLevel0 4 7" xfId="5546"/>
    <cellStyle name="SAPBEXHLevel0 5" xfId="5547"/>
    <cellStyle name="SAPBEXHLevel0 5 2" xfId="5548"/>
    <cellStyle name="SAPBEXHLevel0 5 2 2" xfId="5549"/>
    <cellStyle name="SAPBEXHLevel0 5 3" xfId="5550"/>
    <cellStyle name="SAPBEXHLevel0 5 3 2" xfId="5551"/>
    <cellStyle name="SAPBEXHLevel0 5 4" xfId="5552"/>
    <cellStyle name="SAPBEXHLevel0 5 4 2" xfId="5553"/>
    <cellStyle name="SAPBEXHLevel0 5 5" xfId="5554"/>
    <cellStyle name="SAPBEXHLevel0 5 5 2" xfId="5555"/>
    <cellStyle name="SAPBEXHLevel0 5 6" xfId="5556"/>
    <cellStyle name="SAPBEXHLevel0 5 6 2" xfId="5557"/>
    <cellStyle name="SAPBEXHLevel0 5 7" xfId="5558"/>
    <cellStyle name="SAPBEXHLevel0 6" xfId="5559"/>
    <cellStyle name="SAPBEXHLevel0 6 2" xfId="5560"/>
    <cellStyle name="SAPBEXHLevel0 6 2 2" xfId="5561"/>
    <cellStyle name="SAPBEXHLevel0 6 3" xfId="5562"/>
    <cellStyle name="SAPBEXHLevel0 6 3 2" xfId="5563"/>
    <cellStyle name="SAPBEXHLevel0 6 4" xfId="5564"/>
    <cellStyle name="SAPBEXHLevel0 6 4 2" xfId="5565"/>
    <cellStyle name="SAPBEXHLevel0 6 5" xfId="5566"/>
    <cellStyle name="SAPBEXHLevel0 6 5 2" xfId="5567"/>
    <cellStyle name="SAPBEXHLevel0 6 6" xfId="5568"/>
    <cellStyle name="SAPBEXHLevel0 6 6 2" xfId="5569"/>
    <cellStyle name="SAPBEXHLevel0 6 7" xfId="5570"/>
    <cellStyle name="SAPBEXHLevel0 7" xfId="5571"/>
    <cellStyle name="SAPBEXHLevel0 7 2" xfId="5572"/>
    <cellStyle name="SAPBEXHLevel0 8" xfId="5573"/>
    <cellStyle name="SAPBEXHLevel0 8 2" xfId="5574"/>
    <cellStyle name="SAPBEXHLevel0 9" xfId="5575"/>
    <cellStyle name="SAPBEXHLevel0 9 2" xfId="5576"/>
    <cellStyle name="SAPBEXHLevel0X" xfId="12"/>
    <cellStyle name="SAPBEXHLevel0X 10" xfId="5577"/>
    <cellStyle name="SAPBEXHLevel0X 10 2" xfId="5578"/>
    <cellStyle name="SAPBEXHLevel0X 11" xfId="5579"/>
    <cellStyle name="SAPBEXHLevel0X 12" xfId="5580"/>
    <cellStyle name="SAPBEXHLevel0X 13" xfId="5581"/>
    <cellStyle name="SAPBEXHLevel0X 14" xfId="5582"/>
    <cellStyle name="SAPBEXHLevel0X 15" xfId="5583"/>
    <cellStyle name="SAPBEXHLevel0X 2" xfId="610"/>
    <cellStyle name="SAPBEXHLevel0X 2 10" xfId="5584"/>
    <cellStyle name="SAPBEXHLevel0X 2 11" xfId="5585"/>
    <cellStyle name="SAPBEXHLevel0X 2 12" xfId="5586"/>
    <cellStyle name="SAPBEXHLevel0X 2 13" xfId="5587"/>
    <cellStyle name="SAPBEXHLevel0X 2 14" xfId="5588"/>
    <cellStyle name="SAPBEXHLevel0X 2 2" xfId="5589"/>
    <cellStyle name="SAPBEXHLevel0X 2 2 10" xfId="5590"/>
    <cellStyle name="SAPBEXHLevel0X 2 2 2" xfId="5591"/>
    <cellStyle name="SAPBEXHLevel0X 2 2 2 2" xfId="5592"/>
    <cellStyle name="SAPBEXHLevel0X 2 2 2 2 2" xfId="5593"/>
    <cellStyle name="SAPBEXHLevel0X 2 2 2 3" xfId="5594"/>
    <cellStyle name="SAPBEXHLevel0X 2 2 2 3 2" xfId="5595"/>
    <cellStyle name="SAPBEXHLevel0X 2 2 2 4" xfId="5596"/>
    <cellStyle name="SAPBEXHLevel0X 2 2 2 4 2" xfId="5597"/>
    <cellStyle name="SAPBEXHLevel0X 2 2 2 5" xfId="5598"/>
    <cellStyle name="SAPBEXHLevel0X 2 2 2 5 2" xfId="5599"/>
    <cellStyle name="SAPBEXHLevel0X 2 2 2 6" xfId="5600"/>
    <cellStyle name="SAPBEXHLevel0X 2 2 2 6 2" xfId="5601"/>
    <cellStyle name="SAPBEXHLevel0X 2 2 2 7" xfId="5602"/>
    <cellStyle name="SAPBEXHLevel0X 2 2 3" xfId="5603"/>
    <cellStyle name="SAPBEXHLevel0X 2 2 3 2" xfId="5604"/>
    <cellStyle name="SAPBEXHLevel0X 2 2 3 2 2" xfId="5605"/>
    <cellStyle name="SAPBEXHLevel0X 2 2 3 3" xfId="5606"/>
    <cellStyle name="SAPBEXHLevel0X 2 2 3 3 2" xfId="5607"/>
    <cellStyle name="SAPBEXHLevel0X 2 2 3 4" xfId="5608"/>
    <cellStyle name="SAPBEXHLevel0X 2 2 3 4 2" xfId="5609"/>
    <cellStyle name="SAPBEXHLevel0X 2 2 3 5" xfId="5610"/>
    <cellStyle name="SAPBEXHLevel0X 2 2 3 5 2" xfId="5611"/>
    <cellStyle name="SAPBEXHLevel0X 2 2 3 6" xfId="5612"/>
    <cellStyle name="SAPBEXHLevel0X 2 2 3 6 2" xfId="5613"/>
    <cellStyle name="SAPBEXHLevel0X 2 2 3 7" xfId="5614"/>
    <cellStyle name="SAPBEXHLevel0X 2 2 4" xfId="5615"/>
    <cellStyle name="SAPBEXHLevel0X 2 2 4 2" xfId="5616"/>
    <cellStyle name="SAPBEXHLevel0X 2 2 4 2 2" xfId="5617"/>
    <cellStyle name="SAPBEXHLevel0X 2 2 4 3" xfId="5618"/>
    <cellStyle name="SAPBEXHLevel0X 2 2 4 3 2" xfId="5619"/>
    <cellStyle name="SAPBEXHLevel0X 2 2 4 4" xfId="5620"/>
    <cellStyle name="SAPBEXHLevel0X 2 2 4 4 2" xfId="5621"/>
    <cellStyle name="SAPBEXHLevel0X 2 2 4 5" xfId="5622"/>
    <cellStyle name="SAPBEXHLevel0X 2 2 4 5 2" xfId="5623"/>
    <cellStyle name="SAPBEXHLevel0X 2 2 4 6" xfId="5624"/>
    <cellStyle name="SAPBEXHLevel0X 2 2 4 6 2" xfId="5625"/>
    <cellStyle name="SAPBEXHLevel0X 2 2 4 7" xfId="5626"/>
    <cellStyle name="SAPBEXHLevel0X 2 2 5" xfId="5627"/>
    <cellStyle name="SAPBEXHLevel0X 2 2 5 2" xfId="5628"/>
    <cellStyle name="SAPBEXHLevel0X 2 2 6" xfId="5629"/>
    <cellStyle name="SAPBEXHLevel0X 2 2 6 2" xfId="5630"/>
    <cellStyle name="SAPBEXHLevel0X 2 2 7" xfId="5631"/>
    <cellStyle name="SAPBEXHLevel0X 2 2 7 2" xfId="5632"/>
    <cellStyle name="SAPBEXHLevel0X 2 2 8" xfId="5633"/>
    <cellStyle name="SAPBEXHLevel0X 2 2 8 2" xfId="5634"/>
    <cellStyle name="SAPBEXHLevel0X 2 2 9" xfId="5635"/>
    <cellStyle name="SAPBEXHLevel0X 2 2 9 2" xfId="5636"/>
    <cellStyle name="SAPBEXHLevel0X 2 3" xfId="5637"/>
    <cellStyle name="SAPBEXHLevel0X 2 3 2" xfId="5638"/>
    <cellStyle name="SAPBEXHLevel0X 2 3 2 2" xfId="5639"/>
    <cellStyle name="SAPBEXHLevel0X 2 3 3" xfId="5640"/>
    <cellStyle name="SAPBEXHLevel0X 2 3 3 2" xfId="5641"/>
    <cellStyle name="SAPBEXHLevel0X 2 3 4" xfId="5642"/>
    <cellStyle name="SAPBEXHLevel0X 2 3 4 2" xfId="5643"/>
    <cellStyle name="SAPBEXHLevel0X 2 3 5" xfId="5644"/>
    <cellStyle name="SAPBEXHLevel0X 2 3 5 2" xfId="5645"/>
    <cellStyle name="SAPBEXHLevel0X 2 3 6" xfId="5646"/>
    <cellStyle name="SAPBEXHLevel0X 2 3 6 2" xfId="5647"/>
    <cellStyle name="SAPBEXHLevel0X 2 3 7" xfId="5648"/>
    <cellStyle name="SAPBEXHLevel0X 2 4" xfId="5649"/>
    <cellStyle name="SAPBEXHLevel0X 2 4 2" xfId="5650"/>
    <cellStyle name="SAPBEXHLevel0X 2 4 2 2" xfId="5651"/>
    <cellStyle name="SAPBEXHLevel0X 2 4 3" xfId="5652"/>
    <cellStyle name="SAPBEXHLevel0X 2 4 3 2" xfId="5653"/>
    <cellStyle name="SAPBEXHLevel0X 2 4 4" xfId="5654"/>
    <cellStyle name="SAPBEXHLevel0X 2 4 4 2" xfId="5655"/>
    <cellStyle name="SAPBEXHLevel0X 2 4 5" xfId="5656"/>
    <cellStyle name="SAPBEXHLevel0X 2 4 5 2" xfId="5657"/>
    <cellStyle name="SAPBEXHLevel0X 2 4 6" xfId="5658"/>
    <cellStyle name="SAPBEXHLevel0X 2 4 6 2" xfId="5659"/>
    <cellStyle name="SAPBEXHLevel0X 2 4 7" xfId="5660"/>
    <cellStyle name="SAPBEXHLevel0X 2 5" xfId="5661"/>
    <cellStyle name="SAPBEXHLevel0X 2 5 2" xfId="5662"/>
    <cellStyle name="SAPBEXHLevel0X 2 5 2 2" xfId="5663"/>
    <cellStyle name="SAPBEXHLevel0X 2 5 3" xfId="5664"/>
    <cellStyle name="SAPBEXHLevel0X 2 5 3 2" xfId="5665"/>
    <cellStyle name="SAPBEXHLevel0X 2 5 4" xfId="5666"/>
    <cellStyle name="SAPBEXHLevel0X 2 5 4 2" xfId="5667"/>
    <cellStyle name="SAPBEXHLevel0X 2 5 5" xfId="5668"/>
    <cellStyle name="SAPBEXHLevel0X 2 5 5 2" xfId="5669"/>
    <cellStyle name="SAPBEXHLevel0X 2 5 6" xfId="5670"/>
    <cellStyle name="SAPBEXHLevel0X 2 5 6 2" xfId="5671"/>
    <cellStyle name="SAPBEXHLevel0X 2 5 7" xfId="5672"/>
    <cellStyle name="SAPBEXHLevel0X 2 6" xfId="5673"/>
    <cellStyle name="SAPBEXHLevel0X 2 6 2" xfId="5674"/>
    <cellStyle name="SAPBEXHLevel0X 2 7" xfId="5675"/>
    <cellStyle name="SAPBEXHLevel0X 2 7 2" xfId="5676"/>
    <cellStyle name="SAPBEXHLevel0X 2 8" xfId="5677"/>
    <cellStyle name="SAPBEXHLevel0X 2 8 2" xfId="5678"/>
    <cellStyle name="SAPBEXHLevel0X 2 9" xfId="5679"/>
    <cellStyle name="SAPBEXHLevel0X 2 9 2" xfId="5680"/>
    <cellStyle name="SAPBEXHLevel0X 3" xfId="611"/>
    <cellStyle name="SAPBEXHLevel0X 3 10" xfId="5681"/>
    <cellStyle name="SAPBEXHLevel0X 3 2" xfId="5682"/>
    <cellStyle name="SAPBEXHLevel0X 3 2 2" xfId="5683"/>
    <cellStyle name="SAPBEXHLevel0X 3 2 2 2" xfId="5684"/>
    <cellStyle name="SAPBEXHLevel0X 3 2 3" xfId="5685"/>
    <cellStyle name="SAPBEXHLevel0X 3 2 3 2" xfId="5686"/>
    <cellStyle name="SAPBEXHLevel0X 3 2 4" xfId="5687"/>
    <cellStyle name="SAPBEXHLevel0X 3 2 4 2" xfId="5688"/>
    <cellStyle name="SAPBEXHLevel0X 3 2 5" xfId="5689"/>
    <cellStyle name="SAPBEXHLevel0X 3 2 5 2" xfId="5690"/>
    <cellStyle name="SAPBEXHLevel0X 3 2 6" xfId="5691"/>
    <cellStyle name="SAPBEXHLevel0X 3 2 6 2" xfId="5692"/>
    <cellStyle name="SAPBEXHLevel0X 3 2 7" xfId="5693"/>
    <cellStyle name="SAPBEXHLevel0X 3 3" xfId="5694"/>
    <cellStyle name="SAPBEXHLevel0X 3 3 2" xfId="5695"/>
    <cellStyle name="SAPBEXHLevel0X 3 3 2 2" xfId="5696"/>
    <cellStyle name="SAPBEXHLevel0X 3 3 3" xfId="5697"/>
    <cellStyle name="SAPBEXHLevel0X 3 3 3 2" xfId="5698"/>
    <cellStyle name="SAPBEXHLevel0X 3 3 4" xfId="5699"/>
    <cellStyle name="SAPBEXHLevel0X 3 3 4 2" xfId="5700"/>
    <cellStyle name="SAPBEXHLevel0X 3 3 5" xfId="5701"/>
    <cellStyle name="SAPBEXHLevel0X 3 3 5 2" xfId="5702"/>
    <cellStyle name="SAPBEXHLevel0X 3 3 6" xfId="5703"/>
    <cellStyle name="SAPBEXHLevel0X 3 3 6 2" xfId="5704"/>
    <cellStyle name="SAPBEXHLevel0X 3 3 7" xfId="5705"/>
    <cellStyle name="SAPBEXHLevel0X 3 4" xfId="5706"/>
    <cellStyle name="SAPBEXHLevel0X 3 4 2" xfId="5707"/>
    <cellStyle name="SAPBEXHLevel0X 3 4 2 2" xfId="5708"/>
    <cellStyle name="SAPBEXHLevel0X 3 4 3" xfId="5709"/>
    <cellStyle name="SAPBEXHLevel0X 3 4 3 2" xfId="5710"/>
    <cellStyle name="SAPBEXHLevel0X 3 4 4" xfId="5711"/>
    <cellStyle name="SAPBEXHLevel0X 3 4 4 2" xfId="5712"/>
    <cellStyle name="SAPBEXHLevel0X 3 4 5" xfId="5713"/>
    <cellStyle name="SAPBEXHLevel0X 3 4 5 2" xfId="5714"/>
    <cellStyle name="SAPBEXHLevel0X 3 4 6" xfId="5715"/>
    <cellStyle name="SAPBEXHLevel0X 3 4 6 2" xfId="5716"/>
    <cellStyle name="SAPBEXHLevel0X 3 4 7" xfId="5717"/>
    <cellStyle name="SAPBEXHLevel0X 3 5" xfId="5718"/>
    <cellStyle name="SAPBEXHLevel0X 3 5 2" xfId="5719"/>
    <cellStyle name="SAPBEXHLevel0X 3 6" xfId="5720"/>
    <cellStyle name="SAPBEXHLevel0X 3 6 2" xfId="5721"/>
    <cellStyle name="SAPBEXHLevel0X 3 7" xfId="5722"/>
    <cellStyle name="SAPBEXHLevel0X 3 7 2" xfId="5723"/>
    <cellStyle name="SAPBEXHLevel0X 3 8" xfId="5724"/>
    <cellStyle name="SAPBEXHLevel0X 3 8 2" xfId="5725"/>
    <cellStyle name="SAPBEXHLevel0X 3 9" xfId="5726"/>
    <cellStyle name="SAPBEXHLevel0X 3 9 2" xfId="5727"/>
    <cellStyle name="SAPBEXHLevel0X 4" xfId="612"/>
    <cellStyle name="SAPBEXHLevel0X 4 2" xfId="5728"/>
    <cellStyle name="SAPBEXHLevel0X 4 2 2" xfId="5729"/>
    <cellStyle name="SAPBEXHLevel0X 4 3" xfId="5730"/>
    <cellStyle name="SAPBEXHLevel0X 4 3 2" xfId="5731"/>
    <cellStyle name="SAPBEXHLevel0X 4 4" xfId="5732"/>
    <cellStyle name="SAPBEXHLevel0X 4 4 2" xfId="5733"/>
    <cellStyle name="SAPBEXHLevel0X 4 5" xfId="5734"/>
    <cellStyle name="SAPBEXHLevel0X 4 5 2" xfId="5735"/>
    <cellStyle name="SAPBEXHLevel0X 4 6" xfId="5736"/>
    <cellStyle name="SAPBEXHLevel0X 4 6 2" xfId="5737"/>
    <cellStyle name="SAPBEXHLevel0X 4 7" xfId="5738"/>
    <cellStyle name="SAPBEXHLevel0X 5" xfId="5739"/>
    <cellStyle name="SAPBEXHLevel0X 5 2" xfId="5740"/>
    <cellStyle name="SAPBEXHLevel0X 5 2 2" xfId="5741"/>
    <cellStyle name="SAPBEXHLevel0X 5 3" xfId="5742"/>
    <cellStyle name="SAPBEXHLevel0X 5 3 2" xfId="5743"/>
    <cellStyle name="SAPBEXHLevel0X 5 4" xfId="5744"/>
    <cellStyle name="SAPBEXHLevel0X 5 4 2" xfId="5745"/>
    <cellStyle name="SAPBEXHLevel0X 5 5" xfId="5746"/>
    <cellStyle name="SAPBEXHLevel0X 5 5 2" xfId="5747"/>
    <cellStyle name="SAPBEXHLevel0X 5 6" xfId="5748"/>
    <cellStyle name="SAPBEXHLevel0X 5 6 2" xfId="5749"/>
    <cellStyle name="SAPBEXHLevel0X 5 7" xfId="5750"/>
    <cellStyle name="SAPBEXHLevel0X 6" xfId="5751"/>
    <cellStyle name="SAPBEXHLevel0X 6 2" xfId="5752"/>
    <cellStyle name="SAPBEXHLevel0X 6 2 2" xfId="5753"/>
    <cellStyle name="SAPBEXHLevel0X 6 3" xfId="5754"/>
    <cellStyle name="SAPBEXHLevel0X 6 3 2" xfId="5755"/>
    <cellStyle name="SAPBEXHLevel0X 6 4" xfId="5756"/>
    <cellStyle name="SAPBEXHLevel0X 6 4 2" xfId="5757"/>
    <cellStyle name="SAPBEXHLevel0X 6 5" xfId="5758"/>
    <cellStyle name="SAPBEXHLevel0X 6 5 2" xfId="5759"/>
    <cellStyle name="SAPBEXHLevel0X 6 6" xfId="5760"/>
    <cellStyle name="SAPBEXHLevel0X 6 6 2" xfId="5761"/>
    <cellStyle name="SAPBEXHLevel0X 6 7" xfId="5762"/>
    <cellStyle name="SAPBEXHLevel0X 7" xfId="5763"/>
    <cellStyle name="SAPBEXHLevel0X 7 2" xfId="5764"/>
    <cellStyle name="SAPBEXHLevel0X 8" xfId="5765"/>
    <cellStyle name="SAPBEXHLevel0X 8 2" xfId="5766"/>
    <cellStyle name="SAPBEXHLevel0X 9" xfId="5767"/>
    <cellStyle name="SAPBEXHLevel0X 9 2" xfId="5768"/>
    <cellStyle name="SAPBEXHLevel1" xfId="78"/>
    <cellStyle name="SAPBEXHLevel1 10" xfId="5769"/>
    <cellStyle name="SAPBEXHLevel1 10 2" xfId="5770"/>
    <cellStyle name="SAPBEXHLevel1 11" xfId="5771"/>
    <cellStyle name="SAPBEXHLevel1 12" xfId="5772"/>
    <cellStyle name="SAPBEXHLevel1 13" xfId="5773"/>
    <cellStyle name="SAPBEXHLevel1 14" xfId="5774"/>
    <cellStyle name="SAPBEXHLevel1 15" xfId="5775"/>
    <cellStyle name="SAPBEXHLevel1 2" xfId="79"/>
    <cellStyle name="SAPBEXHLevel1 2 10" xfId="5776"/>
    <cellStyle name="SAPBEXHLevel1 2 11" xfId="5777"/>
    <cellStyle name="SAPBEXHLevel1 2 12" xfId="5778"/>
    <cellStyle name="SAPBEXHLevel1 2 13" xfId="5779"/>
    <cellStyle name="SAPBEXHLevel1 2 14" xfId="5780"/>
    <cellStyle name="SAPBEXHLevel1 2 2" xfId="5781"/>
    <cellStyle name="SAPBEXHLevel1 2 2 10" xfId="5782"/>
    <cellStyle name="SAPBEXHLevel1 2 2 2" xfId="5783"/>
    <cellStyle name="SAPBEXHLevel1 2 2 2 2" xfId="5784"/>
    <cellStyle name="SAPBEXHLevel1 2 2 2 2 2" xfId="5785"/>
    <cellStyle name="SAPBEXHLevel1 2 2 2 3" xfId="5786"/>
    <cellStyle name="SAPBEXHLevel1 2 2 2 3 2" xfId="5787"/>
    <cellStyle name="SAPBEXHLevel1 2 2 2 4" xfId="5788"/>
    <cellStyle name="SAPBEXHLevel1 2 2 2 4 2" xfId="5789"/>
    <cellStyle name="SAPBEXHLevel1 2 2 2 5" xfId="5790"/>
    <cellStyle name="SAPBEXHLevel1 2 2 2 5 2" xfId="5791"/>
    <cellStyle name="SAPBEXHLevel1 2 2 2 6" xfId="5792"/>
    <cellStyle name="SAPBEXHLevel1 2 2 2 6 2" xfId="5793"/>
    <cellStyle name="SAPBEXHLevel1 2 2 2 7" xfId="5794"/>
    <cellStyle name="SAPBEXHLevel1 2 2 3" xfId="5795"/>
    <cellStyle name="SAPBEXHLevel1 2 2 3 2" xfId="5796"/>
    <cellStyle name="SAPBEXHLevel1 2 2 3 2 2" xfId="5797"/>
    <cellStyle name="SAPBEXHLevel1 2 2 3 3" xfId="5798"/>
    <cellStyle name="SAPBEXHLevel1 2 2 3 3 2" xfId="5799"/>
    <cellStyle name="SAPBEXHLevel1 2 2 3 4" xfId="5800"/>
    <cellStyle name="SAPBEXHLevel1 2 2 3 4 2" xfId="5801"/>
    <cellStyle name="SAPBEXHLevel1 2 2 3 5" xfId="5802"/>
    <cellStyle name="SAPBEXHLevel1 2 2 3 5 2" xfId="5803"/>
    <cellStyle name="SAPBEXHLevel1 2 2 3 6" xfId="5804"/>
    <cellStyle name="SAPBEXHLevel1 2 2 3 6 2" xfId="5805"/>
    <cellStyle name="SAPBEXHLevel1 2 2 3 7" xfId="5806"/>
    <cellStyle name="SAPBEXHLevel1 2 2 4" xfId="5807"/>
    <cellStyle name="SAPBEXHLevel1 2 2 4 2" xfId="5808"/>
    <cellStyle name="SAPBEXHLevel1 2 2 4 2 2" xfId="5809"/>
    <cellStyle name="SAPBEXHLevel1 2 2 4 3" xfId="5810"/>
    <cellStyle name="SAPBEXHLevel1 2 2 4 3 2" xfId="5811"/>
    <cellStyle name="SAPBEXHLevel1 2 2 4 4" xfId="5812"/>
    <cellStyle name="SAPBEXHLevel1 2 2 4 4 2" xfId="5813"/>
    <cellStyle name="SAPBEXHLevel1 2 2 4 5" xfId="5814"/>
    <cellStyle name="SAPBEXHLevel1 2 2 4 5 2" xfId="5815"/>
    <cellStyle name="SAPBEXHLevel1 2 2 4 6" xfId="5816"/>
    <cellStyle name="SAPBEXHLevel1 2 2 4 6 2" xfId="5817"/>
    <cellStyle name="SAPBEXHLevel1 2 2 4 7" xfId="5818"/>
    <cellStyle name="SAPBEXHLevel1 2 2 5" xfId="5819"/>
    <cellStyle name="SAPBEXHLevel1 2 2 5 2" xfId="5820"/>
    <cellStyle name="SAPBEXHLevel1 2 2 6" xfId="5821"/>
    <cellStyle name="SAPBEXHLevel1 2 2 6 2" xfId="5822"/>
    <cellStyle name="SAPBEXHLevel1 2 2 7" xfId="5823"/>
    <cellStyle name="SAPBEXHLevel1 2 2 7 2" xfId="5824"/>
    <cellStyle name="SAPBEXHLevel1 2 2 8" xfId="5825"/>
    <cellStyle name="SAPBEXHLevel1 2 2 8 2" xfId="5826"/>
    <cellStyle name="SAPBEXHLevel1 2 2 9" xfId="5827"/>
    <cellStyle name="SAPBEXHLevel1 2 2 9 2" xfId="5828"/>
    <cellStyle name="SAPBEXHLevel1 2 3" xfId="5829"/>
    <cellStyle name="SAPBEXHLevel1 2 3 2" xfId="5830"/>
    <cellStyle name="SAPBEXHLevel1 2 3 2 2" xfId="5831"/>
    <cellStyle name="SAPBEXHLevel1 2 3 3" xfId="5832"/>
    <cellStyle name="SAPBEXHLevel1 2 3 3 2" xfId="5833"/>
    <cellStyle name="SAPBEXHLevel1 2 3 4" xfId="5834"/>
    <cellStyle name="SAPBEXHLevel1 2 3 4 2" xfId="5835"/>
    <cellStyle name="SAPBEXHLevel1 2 3 5" xfId="5836"/>
    <cellStyle name="SAPBEXHLevel1 2 3 5 2" xfId="5837"/>
    <cellStyle name="SAPBEXHLevel1 2 3 6" xfId="5838"/>
    <cellStyle name="SAPBEXHLevel1 2 3 6 2" xfId="5839"/>
    <cellStyle name="SAPBEXHLevel1 2 3 7" xfId="5840"/>
    <cellStyle name="SAPBEXHLevel1 2 4" xfId="5841"/>
    <cellStyle name="SAPBEXHLevel1 2 4 2" xfId="5842"/>
    <cellStyle name="SAPBEXHLevel1 2 4 2 2" xfId="5843"/>
    <cellStyle name="SAPBEXHLevel1 2 4 3" xfId="5844"/>
    <cellStyle name="SAPBEXHLevel1 2 4 3 2" xfId="5845"/>
    <cellStyle name="SAPBEXHLevel1 2 4 4" xfId="5846"/>
    <cellStyle name="SAPBEXHLevel1 2 4 4 2" xfId="5847"/>
    <cellStyle name="SAPBEXHLevel1 2 4 5" xfId="5848"/>
    <cellStyle name="SAPBEXHLevel1 2 4 5 2" xfId="5849"/>
    <cellStyle name="SAPBEXHLevel1 2 4 6" xfId="5850"/>
    <cellStyle name="SAPBEXHLevel1 2 4 6 2" xfId="5851"/>
    <cellStyle name="SAPBEXHLevel1 2 4 7" xfId="5852"/>
    <cellStyle name="SAPBEXHLevel1 2 5" xfId="5853"/>
    <cellStyle name="SAPBEXHLevel1 2 5 2" xfId="5854"/>
    <cellStyle name="SAPBEXHLevel1 2 5 2 2" xfId="5855"/>
    <cellStyle name="SAPBEXHLevel1 2 5 3" xfId="5856"/>
    <cellStyle name="SAPBEXHLevel1 2 5 3 2" xfId="5857"/>
    <cellStyle name="SAPBEXHLevel1 2 5 4" xfId="5858"/>
    <cellStyle name="SAPBEXHLevel1 2 5 4 2" xfId="5859"/>
    <cellStyle name="SAPBEXHLevel1 2 5 5" xfId="5860"/>
    <cellStyle name="SAPBEXHLevel1 2 5 5 2" xfId="5861"/>
    <cellStyle name="SAPBEXHLevel1 2 5 6" xfId="5862"/>
    <cellStyle name="SAPBEXHLevel1 2 5 6 2" xfId="5863"/>
    <cellStyle name="SAPBEXHLevel1 2 5 7" xfId="5864"/>
    <cellStyle name="SAPBEXHLevel1 2 6" xfId="5865"/>
    <cellStyle name="SAPBEXHLevel1 2 6 2" xfId="5866"/>
    <cellStyle name="SAPBEXHLevel1 2 7" xfId="5867"/>
    <cellStyle name="SAPBEXHLevel1 2 7 2" xfId="5868"/>
    <cellStyle name="SAPBEXHLevel1 2 8" xfId="5869"/>
    <cellStyle name="SAPBEXHLevel1 2 8 2" xfId="5870"/>
    <cellStyle name="SAPBEXHLevel1 2 9" xfId="5871"/>
    <cellStyle name="SAPBEXHLevel1 2 9 2" xfId="5872"/>
    <cellStyle name="SAPBEXHLevel1 3" xfId="613"/>
    <cellStyle name="SAPBEXHLevel1 3 10" xfId="5873"/>
    <cellStyle name="SAPBEXHLevel1 3 2" xfId="5874"/>
    <cellStyle name="SAPBEXHLevel1 3 2 2" xfId="5875"/>
    <cellStyle name="SAPBEXHLevel1 3 2 2 2" xfId="5876"/>
    <cellStyle name="SAPBEXHLevel1 3 2 3" xfId="5877"/>
    <cellStyle name="SAPBEXHLevel1 3 2 3 2" xfId="5878"/>
    <cellStyle name="SAPBEXHLevel1 3 2 4" xfId="5879"/>
    <cellStyle name="SAPBEXHLevel1 3 2 4 2" xfId="5880"/>
    <cellStyle name="SAPBEXHLevel1 3 2 5" xfId="5881"/>
    <cellStyle name="SAPBEXHLevel1 3 2 5 2" xfId="5882"/>
    <cellStyle name="SAPBEXHLevel1 3 2 6" xfId="5883"/>
    <cellStyle name="SAPBEXHLevel1 3 2 6 2" xfId="5884"/>
    <cellStyle name="SAPBEXHLevel1 3 2 7" xfId="5885"/>
    <cellStyle name="SAPBEXHLevel1 3 3" xfId="5886"/>
    <cellStyle name="SAPBEXHLevel1 3 3 2" xfId="5887"/>
    <cellStyle name="SAPBEXHLevel1 3 3 2 2" xfId="5888"/>
    <cellStyle name="SAPBEXHLevel1 3 3 3" xfId="5889"/>
    <cellStyle name="SAPBEXHLevel1 3 3 3 2" xfId="5890"/>
    <cellStyle name="SAPBEXHLevel1 3 3 4" xfId="5891"/>
    <cellStyle name="SAPBEXHLevel1 3 3 4 2" xfId="5892"/>
    <cellStyle name="SAPBEXHLevel1 3 3 5" xfId="5893"/>
    <cellStyle name="SAPBEXHLevel1 3 3 5 2" xfId="5894"/>
    <cellStyle name="SAPBEXHLevel1 3 3 6" xfId="5895"/>
    <cellStyle name="SAPBEXHLevel1 3 3 6 2" xfId="5896"/>
    <cellStyle name="SAPBEXHLevel1 3 3 7" xfId="5897"/>
    <cellStyle name="SAPBEXHLevel1 3 4" xfId="5898"/>
    <cellStyle name="SAPBEXHLevel1 3 4 2" xfId="5899"/>
    <cellStyle name="SAPBEXHLevel1 3 4 2 2" xfId="5900"/>
    <cellStyle name="SAPBEXHLevel1 3 4 3" xfId="5901"/>
    <cellStyle name="SAPBEXHLevel1 3 4 3 2" xfId="5902"/>
    <cellStyle name="SAPBEXHLevel1 3 4 4" xfId="5903"/>
    <cellStyle name="SAPBEXHLevel1 3 4 4 2" xfId="5904"/>
    <cellStyle name="SAPBEXHLevel1 3 4 5" xfId="5905"/>
    <cellStyle name="SAPBEXHLevel1 3 4 5 2" xfId="5906"/>
    <cellStyle name="SAPBEXHLevel1 3 4 6" xfId="5907"/>
    <cellStyle name="SAPBEXHLevel1 3 4 6 2" xfId="5908"/>
    <cellStyle name="SAPBEXHLevel1 3 4 7" xfId="5909"/>
    <cellStyle name="SAPBEXHLevel1 3 5" xfId="5910"/>
    <cellStyle name="SAPBEXHLevel1 3 5 2" xfId="5911"/>
    <cellStyle name="SAPBEXHLevel1 3 6" xfId="5912"/>
    <cellStyle name="SAPBEXHLevel1 3 6 2" xfId="5913"/>
    <cellStyle name="SAPBEXHLevel1 3 7" xfId="5914"/>
    <cellStyle name="SAPBEXHLevel1 3 7 2" xfId="5915"/>
    <cellStyle name="SAPBEXHLevel1 3 8" xfId="5916"/>
    <cellStyle name="SAPBEXHLevel1 3 8 2" xfId="5917"/>
    <cellStyle name="SAPBEXHLevel1 3 9" xfId="5918"/>
    <cellStyle name="SAPBEXHLevel1 3 9 2" xfId="5919"/>
    <cellStyle name="SAPBEXHLevel1 4" xfId="5920"/>
    <cellStyle name="SAPBEXHLevel1 4 2" xfId="5921"/>
    <cellStyle name="SAPBEXHLevel1 4 2 2" xfId="5922"/>
    <cellStyle name="SAPBEXHLevel1 4 3" xfId="5923"/>
    <cellStyle name="SAPBEXHLevel1 4 3 2" xfId="5924"/>
    <cellStyle name="SAPBEXHLevel1 4 4" xfId="5925"/>
    <cellStyle name="SAPBEXHLevel1 4 4 2" xfId="5926"/>
    <cellStyle name="SAPBEXHLevel1 4 5" xfId="5927"/>
    <cellStyle name="SAPBEXHLevel1 4 5 2" xfId="5928"/>
    <cellStyle name="SAPBEXHLevel1 4 6" xfId="5929"/>
    <cellStyle name="SAPBEXHLevel1 4 6 2" xfId="5930"/>
    <cellStyle name="SAPBEXHLevel1 4 7" xfId="5931"/>
    <cellStyle name="SAPBEXHLevel1 5" xfId="5932"/>
    <cellStyle name="SAPBEXHLevel1 5 2" xfId="5933"/>
    <cellStyle name="SAPBEXHLevel1 5 2 2" xfId="5934"/>
    <cellStyle name="SAPBEXHLevel1 5 3" xfId="5935"/>
    <cellStyle name="SAPBEXHLevel1 5 3 2" xfId="5936"/>
    <cellStyle name="SAPBEXHLevel1 5 4" xfId="5937"/>
    <cellStyle name="SAPBEXHLevel1 5 4 2" xfId="5938"/>
    <cellStyle name="SAPBEXHLevel1 5 5" xfId="5939"/>
    <cellStyle name="SAPBEXHLevel1 5 5 2" xfId="5940"/>
    <cellStyle name="SAPBEXHLevel1 5 6" xfId="5941"/>
    <cellStyle name="SAPBEXHLevel1 5 6 2" xfId="5942"/>
    <cellStyle name="SAPBEXHLevel1 5 7" xfId="5943"/>
    <cellStyle name="SAPBEXHLevel1 6" xfId="5944"/>
    <cellStyle name="SAPBEXHLevel1 6 2" xfId="5945"/>
    <cellStyle name="SAPBEXHLevel1 6 2 2" xfId="5946"/>
    <cellStyle name="SAPBEXHLevel1 6 3" xfId="5947"/>
    <cellStyle name="SAPBEXHLevel1 6 3 2" xfId="5948"/>
    <cellStyle name="SAPBEXHLevel1 6 4" xfId="5949"/>
    <cellStyle name="SAPBEXHLevel1 6 4 2" xfId="5950"/>
    <cellStyle name="SAPBEXHLevel1 6 5" xfId="5951"/>
    <cellStyle name="SAPBEXHLevel1 6 5 2" xfId="5952"/>
    <cellStyle name="SAPBEXHLevel1 6 6" xfId="5953"/>
    <cellStyle name="SAPBEXHLevel1 6 6 2" xfId="5954"/>
    <cellStyle name="SAPBEXHLevel1 6 7" xfId="5955"/>
    <cellStyle name="SAPBEXHLevel1 7" xfId="5956"/>
    <cellStyle name="SAPBEXHLevel1 7 2" xfId="5957"/>
    <cellStyle name="SAPBEXHLevel1 8" xfId="5958"/>
    <cellStyle name="SAPBEXHLevel1 8 2" xfId="5959"/>
    <cellStyle name="SAPBEXHLevel1 9" xfId="5960"/>
    <cellStyle name="SAPBEXHLevel1 9 2" xfId="5961"/>
    <cellStyle name="SAPBEXHLevel1X" xfId="13"/>
    <cellStyle name="SAPBEXHLevel1X 10" xfId="5962"/>
    <cellStyle name="SAPBEXHLevel1X 10 2" xfId="5963"/>
    <cellStyle name="SAPBEXHLevel1X 11" xfId="5964"/>
    <cellStyle name="SAPBEXHLevel1X 12" xfId="5965"/>
    <cellStyle name="SAPBEXHLevel1X 13" xfId="5966"/>
    <cellStyle name="SAPBEXHLevel1X 14" xfId="5967"/>
    <cellStyle name="SAPBEXHLevel1X 15" xfId="5968"/>
    <cellStyle name="SAPBEXHLevel1X 2" xfId="614"/>
    <cellStyle name="SAPBEXHLevel1X 2 10" xfId="5969"/>
    <cellStyle name="SAPBEXHLevel1X 2 11" xfId="5970"/>
    <cellStyle name="SAPBEXHLevel1X 2 12" xfId="5971"/>
    <cellStyle name="SAPBEXHLevel1X 2 13" xfId="5972"/>
    <cellStyle name="SAPBEXHLevel1X 2 14" xfId="5973"/>
    <cellStyle name="SAPBEXHLevel1X 2 2" xfId="5974"/>
    <cellStyle name="SAPBEXHLevel1X 2 2 10" xfId="5975"/>
    <cellStyle name="SAPBEXHLevel1X 2 2 2" xfId="5976"/>
    <cellStyle name="SAPBEXHLevel1X 2 2 2 2" xfId="5977"/>
    <cellStyle name="SAPBEXHLevel1X 2 2 2 2 2" xfId="5978"/>
    <cellStyle name="SAPBEXHLevel1X 2 2 2 3" xfId="5979"/>
    <cellStyle name="SAPBEXHLevel1X 2 2 2 3 2" xfId="5980"/>
    <cellStyle name="SAPBEXHLevel1X 2 2 2 4" xfId="5981"/>
    <cellStyle name="SAPBEXHLevel1X 2 2 2 4 2" xfId="5982"/>
    <cellStyle name="SAPBEXHLevel1X 2 2 2 5" xfId="5983"/>
    <cellStyle name="SAPBEXHLevel1X 2 2 2 5 2" xfId="5984"/>
    <cellStyle name="SAPBEXHLevel1X 2 2 2 6" xfId="5985"/>
    <cellStyle name="SAPBEXHLevel1X 2 2 2 6 2" xfId="5986"/>
    <cellStyle name="SAPBEXHLevel1X 2 2 2 7" xfId="5987"/>
    <cellStyle name="SAPBEXHLevel1X 2 2 3" xfId="5988"/>
    <cellStyle name="SAPBEXHLevel1X 2 2 3 2" xfId="5989"/>
    <cellStyle name="SAPBEXHLevel1X 2 2 3 2 2" xfId="5990"/>
    <cellStyle name="SAPBEXHLevel1X 2 2 3 3" xfId="5991"/>
    <cellStyle name="SAPBEXHLevel1X 2 2 3 3 2" xfId="5992"/>
    <cellStyle name="SAPBEXHLevel1X 2 2 3 4" xfId="5993"/>
    <cellStyle name="SAPBEXHLevel1X 2 2 3 4 2" xfId="5994"/>
    <cellStyle name="SAPBEXHLevel1X 2 2 3 5" xfId="5995"/>
    <cellStyle name="SAPBEXHLevel1X 2 2 3 5 2" xfId="5996"/>
    <cellStyle name="SAPBEXHLevel1X 2 2 3 6" xfId="5997"/>
    <cellStyle name="SAPBEXHLevel1X 2 2 3 6 2" xfId="5998"/>
    <cellStyle name="SAPBEXHLevel1X 2 2 3 7" xfId="5999"/>
    <cellStyle name="SAPBEXHLevel1X 2 2 4" xfId="6000"/>
    <cellStyle name="SAPBEXHLevel1X 2 2 4 2" xfId="6001"/>
    <cellStyle name="SAPBEXHLevel1X 2 2 4 2 2" xfId="6002"/>
    <cellStyle name="SAPBEXHLevel1X 2 2 4 3" xfId="6003"/>
    <cellStyle name="SAPBEXHLevel1X 2 2 4 3 2" xfId="6004"/>
    <cellStyle name="SAPBEXHLevel1X 2 2 4 4" xfId="6005"/>
    <cellStyle name="SAPBEXHLevel1X 2 2 4 4 2" xfId="6006"/>
    <cellStyle name="SAPBEXHLevel1X 2 2 4 5" xfId="6007"/>
    <cellStyle name="SAPBEXHLevel1X 2 2 4 5 2" xfId="6008"/>
    <cellStyle name="SAPBEXHLevel1X 2 2 4 6" xfId="6009"/>
    <cellStyle name="SAPBEXHLevel1X 2 2 4 6 2" xfId="6010"/>
    <cellStyle name="SAPBEXHLevel1X 2 2 4 7" xfId="6011"/>
    <cellStyle name="SAPBEXHLevel1X 2 2 5" xfId="6012"/>
    <cellStyle name="SAPBEXHLevel1X 2 2 5 2" xfId="6013"/>
    <cellStyle name="SAPBEXHLevel1X 2 2 6" xfId="6014"/>
    <cellStyle name="SAPBEXHLevel1X 2 2 6 2" xfId="6015"/>
    <cellStyle name="SAPBEXHLevel1X 2 2 7" xfId="6016"/>
    <cellStyle name="SAPBEXHLevel1X 2 2 7 2" xfId="6017"/>
    <cellStyle name="SAPBEXHLevel1X 2 2 8" xfId="6018"/>
    <cellStyle name="SAPBEXHLevel1X 2 2 8 2" xfId="6019"/>
    <cellStyle name="SAPBEXHLevel1X 2 2 9" xfId="6020"/>
    <cellStyle name="SAPBEXHLevel1X 2 2 9 2" xfId="6021"/>
    <cellStyle name="SAPBEXHLevel1X 2 3" xfId="6022"/>
    <cellStyle name="SAPBEXHLevel1X 2 3 2" xfId="6023"/>
    <cellStyle name="SAPBEXHLevel1X 2 3 2 2" xfId="6024"/>
    <cellStyle name="SAPBEXHLevel1X 2 3 3" xfId="6025"/>
    <cellStyle name="SAPBEXHLevel1X 2 3 3 2" xfId="6026"/>
    <cellStyle name="SAPBEXHLevel1X 2 3 4" xfId="6027"/>
    <cellStyle name="SAPBEXHLevel1X 2 3 4 2" xfId="6028"/>
    <cellStyle name="SAPBEXHLevel1X 2 3 5" xfId="6029"/>
    <cellStyle name="SAPBEXHLevel1X 2 3 5 2" xfId="6030"/>
    <cellStyle name="SAPBEXHLevel1X 2 3 6" xfId="6031"/>
    <cellStyle name="SAPBEXHLevel1X 2 3 6 2" xfId="6032"/>
    <cellStyle name="SAPBEXHLevel1X 2 3 7" xfId="6033"/>
    <cellStyle name="SAPBEXHLevel1X 2 4" xfId="6034"/>
    <cellStyle name="SAPBEXHLevel1X 2 4 2" xfId="6035"/>
    <cellStyle name="SAPBEXHLevel1X 2 4 2 2" xfId="6036"/>
    <cellStyle name="SAPBEXHLevel1X 2 4 3" xfId="6037"/>
    <cellStyle name="SAPBEXHLevel1X 2 4 3 2" xfId="6038"/>
    <cellStyle name="SAPBEXHLevel1X 2 4 4" xfId="6039"/>
    <cellStyle name="SAPBEXHLevel1X 2 4 4 2" xfId="6040"/>
    <cellStyle name="SAPBEXHLevel1X 2 4 5" xfId="6041"/>
    <cellStyle name="SAPBEXHLevel1X 2 4 5 2" xfId="6042"/>
    <cellStyle name="SAPBEXHLevel1X 2 4 6" xfId="6043"/>
    <cellStyle name="SAPBEXHLevel1X 2 4 6 2" xfId="6044"/>
    <cellStyle name="SAPBEXHLevel1X 2 4 7" xfId="6045"/>
    <cellStyle name="SAPBEXHLevel1X 2 5" xfId="6046"/>
    <cellStyle name="SAPBEXHLevel1X 2 5 2" xfId="6047"/>
    <cellStyle name="SAPBEXHLevel1X 2 5 2 2" xfId="6048"/>
    <cellStyle name="SAPBEXHLevel1X 2 5 3" xfId="6049"/>
    <cellStyle name="SAPBEXHLevel1X 2 5 3 2" xfId="6050"/>
    <cellStyle name="SAPBEXHLevel1X 2 5 4" xfId="6051"/>
    <cellStyle name="SAPBEXHLevel1X 2 5 4 2" xfId="6052"/>
    <cellStyle name="SAPBEXHLevel1X 2 5 5" xfId="6053"/>
    <cellStyle name="SAPBEXHLevel1X 2 5 5 2" xfId="6054"/>
    <cellStyle name="SAPBEXHLevel1X 2 5 6" xfId="6055"/>
    <cellStyle name="SAPBEXHLevel1X 2 5 6 2" xfId="6056"/>
    <cellStyle name="SAPBEXHLevel1X 2 5 7" xfId="6057"/>
    <cellStyle name="SAPBEXHLevel1X 2 6" xfId="6058"/>
    <cellStyle name="SAPBEXHLevel1X 2 6 2" xfId="6059"/>
    <cellStyle name="SAPBEXHLevel1X 2 7" xfId="6060"/>
    <cellStyle name="SAPBEXHLevel1X 2 7 2" xfId="6061"/>
    <cellStyle name="SAPBEXHLevel1X 2 8" xfId="6062"/>
    <cellStyle name="SAPBEXHLevel1X 2 8 2" xfId="6063"/>
    <cellStyle name="SAPBEXHLevel1X 2 9" xfId="6064"/>
    <cellStyle name="SAPBEXHLevel1X 2 9 2" xfId="6065"/>
    <cellStyle name="SAPBEXHLevel1X 3" xfId="615"/>
    <cellStyle name="SAPBEXHLevel1X 3 10" xfId="6066"/>
    <cellStyle name="SAPBEXHLevel1X 3 2" xfId="6067"/>
    <cellStyle name="SAPBEXHLevel1X 3 2 2" xfId="6068"/>
    <cellStyle name="SAPBEXHLevel1X 3 2 2 2" xfId="6069"/>
    <cellStyle name="SAPBEXHLevel1X 3 2 3" xfId="6070"/>
    <cellStyle name="SAPBEXHLevel1X 3 2 3 2" xfId="6071"/>
    <cellStyle name="SAPBEXHLevel1X 3 2 4" xfId="6072"/>
    <cellStyle name="SAPBEXHLevel1X 3 2 4 2" xfId="6073"/>
    <cellStyle name="SAPBEXHLevel1X 3 2 5" xfId="6074"/>
    <cellStyle name="SAPBEXHLevel1X 3 2 5 2" xfId="6075"/>
    <cellStyle name="SAPBEXHLevel1X 3 2 6" xfId="6076"/>
    <cellStyle name="SAPBEXHLevel1X 3 2 6 2" xfId="6077"/>
    <cellStyle name="SAPBEXHLevel1X 3 2 7" xfId="6078"/>
    <cellStyle name="SAPBEXHLevel1X 3 3" xfId="6079"/>
    <cellStyle name="SAPBEXHLevel1X 3 3 2" xfId="6080"/>
    <cellStyle name="SAPBEXHLevel1X 3 3 2 2" xfId="6081"/>
    <cellStyle name="SAPBEXHLevel1X 3 3 3" xfId="6082"/>
    <cellStyle name="SAPBEXHLevel1X 3 3 3 2" xfId="6083"/>
    <cellStyle name="SAPBEXHLevel1X 3 3 4" xfId="6084"/>
    <cellStyle name="SAPBEXHLevel1X 3 3 4 2" xfId="6085"/>
    <cellStyle name="SAPBEXHLevel1X 3 3 5" xfId="6086"/>
    <cellStyle name="SAPBEXHLevel1X 3 3 5 2" xfId="6087"/>
    <cellStyle name="SAPBEXHLevel1X 3 3 6" xfId="6088"/>
    <cellStyle name="SAPBEXHLevel1X 3 3 6 2" xfId="6089"/>
    <cellStyle name="SAPBEXHLevel1X 3 3 7" xfId="6090"/>
    <cellStyle name="SAPBEXHLevel1X 3 4" xfId="6091"/>
    <cellStyle name="SAPBEXHLevel1X 3 4 2" xfId="6092"/>
    <cellStyle name="SAPBEXHLevel1X 3 4 2 2" xfId="6093"/>
    <cellStyle name="SAPBEXHLevel1X 3 4 3" xfId="6094"/>
    <cellStyle name="SAPBEXHLevel1X 3 4 3 2" xfId="6095"/>
    <cellStyle name="SAPBEXHLevel1X 3 4 4" xfId="6096"/>
    <cellStyle name="SAPBEXHLevel1X 3 4 4 2" xfId="6097"/>
    <cellStyle name="SAPBEXHLevel1X 3 4 5" xfId="6098"/>
    <cellStyle name="SAPBEXHLevel1X 3 4 5 2" xfId="6099"/>
    <cellStyle name="SAPBEXHLevel1X 3 4 6" xfId="6100"/>
    <cellStyle name="SAPBEXHLevel1X 3 4 6 2" xfId="6101"/>
    <cellStyle name="SAPBEXHLevel1X 3 4 7" xfId="6102"/>
    <cellStyle name="SAPBEXHLevel1X 3 5" xfId="6103"/>
    <cellStyle name="SAPBEXHLevel1X 3 5 2" xfId="6104"/>
    <cellStyle name="SAPBEXHLevel1X 3 6" xfId="6105"/>
    <cellStyle name="SAPBEXHLevel1X 3 6 2" xfId="6106"/>
    <cellStyle name="SAPBEXHLevel1X 3 7" xfId="6107"/>
    <cellStyle name="SAPBEXHLevel1X 3 7 2" xfId="6108"/>
    <cellStyle name="SAPBEXHLevel1X 3 8" xfId="6109"/>
    <cellStyle name="SAPBEXHLevel1X 3 8 2" xfId="6110"/>
    <cellStyle name="SAPBEXHLevel1X 3 9" xfId="6111"/>
    <cellStyle name="SAPBEXHLevel1X 3 9 2" xfId="6112"/>
    <cellStyle name="SAPBEXHLevel1X 4" xfId="616"/>
    <cellStyle name="SAPBEXHLevel1X 4 2" xfId="6113"/>
    <cellStyle name="SAPBEXHLevel1X 4 2 2" xfId="6114"/>
    <cellStyle name="SAPBEXHLevel1X 4 3" xfId="6115"/>
    <cellStyle name="SAPBEXHLevel1X 4 3 2" xfId="6116"/>
    <cellStyle name="SAPBEXHLevel1X 4 4" xfId="6117"/>
    <cellStyle name="SAPBEXHLevel1X 4 4 2" xfId="6118"/>
    <cellStyle name="SAPBEXHLevel1X 4 5" xfId="6119"/>
    <cellStyle name="SAPBEXHLevel1X 4 5 2" xfId="6120"/>
    <cellStyle name="SAPBEXHLevel1X 4 6" xfId="6121"/>
    <cellStyle name="SAPBEXHLevel1X 4 6 2" xfId="6122"/>
    <cellStyle name="SAPBEXHLevel1X 4 7" xfId="6123"/>
    <cellStyle name="SAPBEXHLevel1X 5" xfId="6124"/>
    <cellStyle name="SAPBEXHLevel1X 5 2" xfId="6125"/>
    <cellStyle name="SAPBEXHLevel1X 5 2 2" xfId="6126"/>
    <cellStyle name="SAPBEXHLevel1X 5 3" xfId="6127"/>
    <cellStyle name="SAPBEXHLevel1X 5 3 2" xfId="6128"/>
    <cellStyle name="SAPBEXHLevel1X 5 4" xfId="6129"/>
    <cellStyle name="SAPBEXHLevel1X 5 4 2" xfId="6130"/>
    <cellStyle name="SAPBEXHLevel1X 5 5" xfId="6131"/>
    <cellStyle name="SAPBEXHLevel1X 5 5 2" xfId="6132"/>
    <cellStyle name="SAPBEXHLevel1X 5 6" xfId="6133"/>
    <cellStyle name="SAPBEXHLevel1X 5 6 2" xfId="6134"/>
    <cellStyle name="SAPBEXHLevel1X 5 7" xfId="6135"/>
    <cellStyle name="SAPBEXHLevel1X 6" xfId="6136"/>
    <cellStyle name="SAPBEXHLevel1X 6 2" xfId="6137"/>
    <cellStyle name="SAPBEXHLevel1X 6 2 2" xfId="6138"/>
    <cellStyle name="SAPBEXHLevel1X 6 3" xfId="6139"/>
    <cellStyle name="SAPBEXHLevel1X 6 3 2" xfId="6140"/>
    <cellStyle name="SAPBEXHLevel1X 6 4" xfId="6141"/>
    <cellStyle name="SAPBEXHLevel1X 6 4 2" xfId="6142"/>
    <cellStyle name="SAPBEXHLevel1X 6 5" xfId="6143"/>
    <cellStyle name="SAPBEXHLevel1X 6 5 2" xfId="6144"/>
    <cellStyle name="SAPBEXHLevel1X 6 6" xfId="6145"/>
    <cellStyle name="SAPBEXHLevel1X 6 6 2" xfId="6146"/>
    <cellStyle name="SAPBEXHLevel1X 6 7" xfId="6147"/>
    <cellStyle name="SAPBEXHLevel1X 7" xfId="6148"/>
    <cellStyle name="SAPBEXHLevel1X 7 2" xfId="6149"/>
    <cellStyle name="SAPBEXHLevel1X 8" xfId="6150"/>
    <cellStyle name="SAPBEXHLevel1X 8 2" xfId="6151"/>
    <cellStyle name="SAPBEXHLevel1X 9" xfId="6152"/>
    <cellStyle name="SAPBEXHLevel1X 9 2" xfId="6153"/>
    <cellStyle name="SAPBEXHLevel2" xfId="80"/>
    <cellStyle name="SAPBEXHLevel2 10" xfId="6154"/>
    <cellStyle name="SAPBEXHLevel2 10 2" xfId="6155"/>
    <cellStyle name="SAPBEXHLevel2 11" xfId="6156"/>
    <cellStyle name="SAPBEXHLevel2 12" xfId="6157"/>
    <cellStyle name="SAPBEXHLevel2 13" xfId="6158"/>
    <cellStyle name="SAPBEXHLevel2 14" xfId="6159"/>
    <cellStyle name="SAPBEXHLevel2 15" xfId="6160"/>
    <cellStyle name="SAPBEXHLevel2 2" xfId="81"/>
    <cellStyle name="SAPBEXHLevel2 2 10" xfId="6161"/>
    <cellStyle name="SAPBEXHLevel2 2 11" xfId="6162"/>
    <cellStyle name="SAPBEXHLevel2 2 12" xfId="6163"/>
    <cellStyle name="SAPBEXHLevel2 2 13" xfId="6164"/>
    <cellStyle name="SAPBEXHLevel2 2 14" xfId="6165"/>
    <cellStyle name="SAPBEXHLevel2 2 2" xfId="6166"/>
    <cellStyle name="SAPBEXHLevel2 2 2 10" xfId="6167"/>
    <cellStyle name="SAPBEXHLevel2 2 2 2" xfId="6168"/>
    <cellStyle name="SAPBEXHLevel2 2 2 2 2" xfId="6169"/>
    <cellStyle name="SAPBEXHLevel2 2 2 2 2 2" xfId="6170"/>
    <cellStyle name="SAPBEXHLevel2 2 2 2 3" xfId="6171"/>
    <cellStyle name="SAPBEXHLevel2 2 2 2 3 2" xfId="6172"/>
    <cellStyle name="SAPBEXHLevel2 2 2 2 4" xfId="6173"/>
    <cellStyle name="SAPBEXHLevel2 2 2 2 4 2" xfId="6174"/>
    <cellStyle name="SAPBEXHLevel2 2 2 2 5" xfId="6175"/>
    <cellStyle name="SAPBEXHLevel2 2 2 2 5 2" xfId="6176"/>
    <cellStyle name="SAPBEXHLevel2 2 2 2 6" xfId="6177"/>
    <cellStyle name="SAPBEXHLevel2 2 2 2 6 2" xfId="6178"/>
    <cellStyle name="SAPBEXHLevel2 2 2 2 7" xfId="6179"/>
    <cellStyle name="SAPBEXHLevel2 2 2 3" xfId="6180"/>
    <cellStyle name="SAPBEXHLevel2 2 2 3 2" xfId="6181"/>
    <cellStyle name="SAPBEXHLevel2 2 2 3 2 2" xfId="6182"/>
    <cellStyle name="SAPBEXHLevel2 2 2 3 3" xfId="6183"/>
    <cellStyle name="SAPBEXHLevel2 2 2 3 3 2" xfId="6184"/>
    <cellStyle name="SAPBEXHLevel2 2 2 3 4" xfId="6185"/>
    <cellStyle name="SAPBEXHLevel2 2 2 3 4 2" xfId="6186"/>
    <cellStyle name="SAPBEXHLevel2 2 2 3 5" xfId="6187"/>
    <cellStyle name="SAPBEXHLevel2 2 2 3 5 2" xfId="6188"/>
    <cellStyle name="SAPBEXHLevel2 2 2 3 6" xfId="6189"/>
    <cellStyle name="SAPBEXHLevel2 2 2 3 6 2" xfId="6190"/>
    <cellStyle name="SAPBEXHLevel2 2 2 3 7" xfId="6191"/>
    <cellStyle name="SAPBEXHLevel2 2 2 4" xfId="6192"/>
    <cellStyle name="SAPBEXHLevel2 2 2 4 2" xfId="6193"/>
    <cellStyle name="SAPBEXHLevel2 2 2 4 2 2" xfId="6194"/>
    <cellStyle name="SAPBEXHLevel2 2 2 4 3" xfId="6195"/>
    <cellStyle name="SAPBEXHLevel2 2 2 4 3 2" xfId="6196"/>
    <cellStyle name="SAPBEXHLevel2 2 2 4 4" xfId="6197"/>
    <cellStyle name="SAPBEXHLevel2 2 2 4 4 2" xfId="6198"/>
    <cellStyle name="SAPBEXHLevel2 2 2 4 5" xfId="6199"/>
    <cellStyle name="SAPBEXHLevel2 2 2 4 5 2" xfId="6200"/>
    <cellStyle name="SAPBEXHLevel2 2 2 4 6" xfId="6201"/>
    <cellStyle name="SAPBEXHLevel2 2 2 4 6 2" xfId="6202"/>
    <cellStyle name="SAPBEXHLevel2 2 2 4 7" xfId="6203"/>
    <cellStyle name="SAPBEXHLevel2 2 2 5" xfId="6204"/>
    <cellStyle name="SAPBEXHLevel2 2 2 5 2" xfId="6205"/>
    <cellStyle name="SAPBEXHLevel2 2 2 6" xfId="6206"/>
    <cellStyle name="SAPBEXHLevel2 2 2 6 2" xfId="6207"/>
    <cellStyle name="SAPBEXHLevel2 2 2 7" xfId="6208"/>
    <cellStyle name="SAPBEXHLevel2 2 2 7 2" xfId="6209"/>
    <cellStyle name="SAPBEXHLevel2 2 2 8" xfId="6210"/>
    <cellStyle name="SAPBEXHLevel2 2 2 8 2" xfId="6211"/>
    <cellStyle name="SAPBEXHLevel2 2 2 9" xfId="6212"/>
    <cellStyle name="SAPBEXHLevel2 2 2 9 2" xfId="6213"/>
    <cellStyle name="SAPBEXHLevel2 2 3" xfId="6214"/>
    <cellStyle name="SAPBEXHLevel2 2 3 2" xfId="6215"/>
    <cellStyle name="SAPBEXHLevel2 2 3 2 2" xfId="6216"/>
    <cellStyle name="SAPBEXHLevel2 2 3 3" xfId="6217"/>
    <cellStyle name="SAPBEXHLevel2 2 3 3 2" xfId="6218"/>
    <cellStyle name="SAPBEXHLevel2 2 3 4" xfId="6219"/>
    <cellStyle name="SAPBEXHLevel2 2 3 4 2" xfId="6220"/>
    <cellStyle name="SAPBEXHLevel2 2 3 5" xfId="6221"/>
    <cellStyle name="SAPBEXHLevel2 2 3 5 2" xfId="6222"/>
    <cellStyle name="SAPBEXHLevel2 2 3 6" xfId="6223"/>
    <cellStyle name="SAPBEXHLevel2 2 3 6 2" xfId="6224"/>
    <cellStyle name="SAPBEXHLevel2 2 3 7" xfId="6225"/>
    <cellStyle name="SAPBEXHLevel2 2 4" xfId="6226"/>
    <cellStyle name="SAPBEXHLevel2 2 4 2" xfId="6227"/>
    <cellStyle name="SAPBEXHLevel2 2 4 2 2" xfId="6228"/>
    <cellStyle name="SAPBEXHLevel2 2 4 3" xfId="6229"/>
    <cellStyle name="SAPBEXHLevel2 2 4 3 2" xfId="6230"/>
    <cellStyle name="SAPBEXHLevel2 2 4 4" xfId="6231"/>
    <cellStyle name="SAPBEXHLevel2 2 4 4 2" xfId="6232"/>
    <cellStyle name="SAPBEXHLevel2 2 4 5" xfId="6233"/>
    <cellStyle name="SAPBEXHLevel2 2 4 5 2" xfId="6234"/>
    <cellStyle name="SAPBEXHLevel2 2 4 6" xfId="6235"/>
    <cellStyle name="SAPBEXHLevel2 2 4 6 2" xfId="6236"/>
    <cellStyle name="SAPBEXHLevel2 2 4 7" xfId="6237"/>
    <cellStyle name="SAPBEXHLevel2 2 5" xfId="6238"/>
    <cellStyle name="SAPBEXHLevel2 2 5 2" xfId="6239"/>
    <cellStyle name="SAPBEXHLevel2 2 5 2 2" xfId="6240"/>
    <cellStyle name="SAPBEXHLevel2 2 5 3" xfId="6241"/>
    <cellStyle name="SAPBEXHLevel2 2 5 3 2" xfId="6242"/>
    <cellStyle name="SAPBEXHLevel2 2 5 4" xfId="6243"/>
    <cellStyle name="SAPBEXHLevel2 2 5 4 2" xfId="6244"/>
    <cellStyle name="SAPBEXHLevel2 2 5 5" xfId="6245"/>
    <cellStyle name="SAPBEXHLevel2 2 5 5 2" xfId="6246"/>
    <cellStyle name="SAPBEXHLevel2 2 5 6" xfId="6247"/>
    <cellStyle name="SAPBEXHLevel2 2 5 6 2" xfId="6248"/>
    <cellStyle name="SAPBEXHLevel2 2 5 7" xfId="6249"/>
    <cellStyle name="SAPBEXHLevel2 2 6" xfId="6250"/>
    <cellStyle name="SAPBEXHLevel2 2 6 2" xfId="6251"/>
    <cellStyle name="SAPBEXHLevel2 2 7" xfId="6252"/>
    <cellStyle name="SAPBEXHLevel2 2 7 2" xfId="6253"/>
    <cellStyle name="SAPBEXHLevel2 2 8" xfId="6254"/>
    <cellStyle name="SAPBEXHLevel2 2 8 2" xfId="6255"/>
    <cellStyle name="SAPBEXHLevel2 2 9" xfId="6256"/>
    <cellStyle name="SAPBEXHLevel2 2 9 2" xfId="6257"/>
    <cellStyle name="SAPBEXHLevel2 3" xfId="617"/>
    <cellStyle name="SAPBEXHLevel2 3 10" xfId="6258"/>
    <cellStyle name="SAPBEXHLevel2 3 2" xfId="6259"/>
    <cellStyle name="SAPBEXHLevel2 3 2 2" xfId="6260"/>
    <cellStyle name="SAPBEXHLevel2 3 2 2 2" xfId="6261"/>
    <cellStyle name="SAPBEXHLevel2 3 2 3" xfId="6262"/>
    <cellStyle name="SAPBEXHLevel2 3 2 3 2" xfId="6263"/>
    <cellStyle name="SAPBEXHLevel2 3 2 4" xfId="6264"/>
    <cellStyle name="SAPBEXHLevel2 3 2 4 2" xfId="6265"/>
    <cellStyle name="SAPBEXHLevel2 3 2 5" xfId="6266"/>
    <cellStyle name="SAPBEXHLevel2 3 2 5 2" xfId="6267"/>
    <cellStyle name="SAPBEXHLevel2 3 2 6" xfId="6268"/>
    <cellStyle name="SAPBEXHLevel2 3 2 6 2" xfId="6269"/>
    <cellStyle name="SAPBEXHLevel2 3 2 7" xfId="6270"/>
    <cellStyle name="SAPBEXHLevel2 3 3" xfId="6271"/>
    <cellStyle name="SAPBEXHLevel2 3 3 2" xfId="6272"/>
    <cellStyle name="SAPBEXHLevel2 3 3 2 2" xfId="6273"/>
    <cellStyle name="SAPBEXHLevel2 3 3 3" xfId="6274"/>
    <cellStyle name="SAPBEXHLevel2 3 3 3 2" xfId="6275"/>
    <cellStyle name="SAPBEXHLevel2 3 3 4" xfId="6276"/>
    <cellStyle name="SAPBEXHLevel2 3 3 4 2" xfId="6277"/>
    <cellStyle name="SAPBEXHLevel2 3 3 5" xfId="6278"/>
    <cellStyle name="SAPBEXHLevel2 3 3 5 2" xfId="6279"/>
    <cellStyle name="SAPBEXHLevel2 3 3 6" xfId="6280"/>
    <cellStyle name="SAPBEXHLevel2 3 3 6 2" xfId="6281"/>
    <cellStyle name="SAPBEXHLevel2 3 3 7" xfId="6282"/>
    <cellStyle name="SAPBEXHLevel2 3 4" xfId="6283"/>
    <cellStyle name="SAPBEXHLevel2 3 4 2" xfId="6284"/>
    <cellStyle name="SAPBEXHLevel2 3 4 2 2" xfId="6285"/>
    <cellStyle name="SAPBEXHLevel2 3 4 3" xfId="6286"/>
    <cellStyle name="SAPBEXHLevel2 3 4 3 2" xfId="6287"/>
    <cellStyle name="SAPBEXHLevel2 3 4 4" xfId="6288"/>
    <cellStyle name="SAPBEXHLevel2 3 4 4 2" xfId="6289"/>
    <cellStyle name="SAPBEXHLevel2 3 4 5" xfId="6290"/>
    <cellStyle name="SAPBEXHLevel2 3 4 5 2" xfId="6291"/>
    <cellStyle name="SAPBEXHLevel2 3 4 6" xfId="6292"/>
    <cellStyle name="SAPBEXHLevel2 3 4 6 2" xfId="6293"/>
    <cellStyle name="SAPBEXHLevel2 3 4 7" xfId="6294"/>
    <cellStyle name="SAPBEXHLevel2 3 5" xfId="6295"/>
    <cellStyle name="SAPBEXHLevel2 3 5 2" xfId="6296"/>
    <cellStyle name="SAPBEXHLevel2 3 6" xfId="6297"/>
    <cellStyle name="SAPBEXHLevel2 3 6 2" xfId="6298"/>
    <cellStyle name="SAPBEXHLevel2 3 7" xfId="6299"/>
    <cellStyle name="SAPBEXHLevel2 3 7 2" xfId="6300"/>
    <cellStyle name="SAPBEXHLevel2 3 8" xfId="6301"/>
    <cellStyle name="SAPBEXHLevel2 3 8 2" xfId="6302"/>
    <cellStyle name="SAPBEXHLevel2 3 9" xfId="6303"/>
    <cellStyle name="SAPBEXHLevel2 3 9 2" xfId="6304"/>
    <cellStyle name="SAPBEXHLevel2 4" xfId="6305"/>
    <cellStyle name="SAPBEXHLevel2 4 2" xfId="6306"/>
    <cellStyle name="SAPBEXHLevel2 4 2 2" xfId="6307"/>
    <cellStyle name="SAPBEXHLevel2 4 3" xfId="6308"/>
    <cellStyle name="SAPBEXHLevel2 4 3 2" xfId="6309"/>
    <cellStyle name="SAPBEXHLevel2 4 4" xfId="6310"/>
    <cellStyle name="SAPBEXHLevel2 4 4 2" xfId="6311"/>
    <cellStyle name="SAPBEXHLevel2 4 5" xfId="6312"/>
    <cellStyle name="SAPBEXHLevel2 4 5 2" xfId="6313"/>
    <cellStyle name="SAPBEXHLevel2 4 6" xfId="6314"/>
    <cellStyle name="SAPBEXHLevel2 4 6 2" xfId="6315"/>
    <cellStyle name="SAPBEXHLevel2 4 7" xfId="6316"/>
    <cellStyle name="SAPBEXHLevel2 5" xfId="6317"/>
    <cellStyle name="SAPBEXHLevel2 5 2" xfId="6318"/>
    <cellStyle name="SAPBEXHLevel2 5 2 2" xfId="6319"/>
    <cellStyle name="SAPBEXHLevel2 5 3" xfId="6320"/>
    <cellStyle name="SAPBEXHLevel2 5 3 2" xfId="6321"/>
    <cellStyle name="SAPBEXHLevel2 5 4" xfId="6322"/>
    <cellStyle name="SAPBEXHLevel2 5 4 2" xfId="6323"/>
    <cellStyle name="SAPBEXHLevel2 5 5" xfId="6324"/>
    <cellStyle name="SAPBEXHLevel2 5 5 2" xfId="6325"/>
    <cellStyle name="SAPBEXHLevel2 5 6" xfId="6326"/>
    <cellStyle name="SAPBEXHLevel2 5 6 2" xfId="6327"/>
    <cellStyle name="SAPBEXHLevel2 5 7" xfId="6328"/>
    <cellStyle name="SAPBEXHLevel2 6" xfId="6329"/>
    <cellStyle name="SAPBEXHLevel2 6 2" xfId="6330"/>
    <cellStyle name="SAPBEXHLevel2 6 2 2" xfId="6331"/>
    <cellStyle name="SAPBEXHLevel2 6 3" xfId="6332"/>
    <cellStyle name="SAPBEXHLevel2 6 3 2" xfId="6333"/>
    <cellStyle name="SAPBEXHLevel2 6 4" xfId="6334"/>
    <cellStyle name="SAPBEXHLevel2 6 4 2" xfId="6335"/>
    <cellStyle name="SAPBEXHLevel2 6 5" xfId="6336"/>
    <cellStyle name="SAPBEXHLevel2 6 5 2" xfId="6337"/>
    <cellStyle name="SAPBEXHLevel2 6 6" xfId="6338"/>
    <cellStyle name="SAPBEXHLevel2 6 6 2" xfId="6339"/>
    <cellStyle name="SAPBEXHLevel2 6 7" xfId="6340"/>
    <cellStyle name="SAPBEXHLevel2 7" xfId="6341"/>
    <cellStyle name="SAPBEXHLevel2 7 2" xfId="6342"/>
    <cellStyle name="SAPBEXHLevel2 8" xfId="6343"/>
    <cellStyle name="SAPBEXHLevel2 8 2" xfId="6344"/>
    <cellStyle name="SAPBEXHLevel2 9" xfId="6345"/>
    <cellStyle name="SAPBEXHLevel2 9 2" xfId="6346"/>
    <cellStyle name="SAPBEXHLevel2X" xfId="82"/>
    <cellStyle name="SAPBEXHLevel2X 10" xfId="6347"/>
    <cellStyle name="SAPBEXHLevel2X 10 2" xfId="6348"/>
    <cellStyle name="SAPBEXHLevel2X 11" xfId="6349"/>
    <cellStyle name="SAPBEXHLevel2X 12" xfId="6350"/>
    <cellStyle name="SAPBEXHLevel2X 13" xfId="6351"/>
    <cellStyle name="SAPBEXHLevel2X 14" xfId="6352"/>
    <cellStyle name="SAPBEXHLevel2X 15" xfId="6353"/>
    <cellStyle name="SAPBEXHLevel2X 2" xfId="618"/>
    <cellStyle name="SAPBEXHLevel2X 2 10" xfId="6354"/>
    <cellStyle name="SAPBEXHLevel2X 2 11" xfId="6355"/>
    <cellStyle name="SAPBEXHLevel2X 2 12" xfId="6356"/>
    <cellStyle name="SAPBEXHLevel2X 2 13" xfId="6357"/>
    <cellStyle name="SAPBEXHLevel2X 2 14" xfId="6358"/>
    <cellStyle name="SAPBEXHLevel2X 2 2" xfId="6359"/>
    <cellStyle name="SAPBEXHLevel2X 2 2 10" xfId="6360"/>
    <cellStyle name="SAPBEXHLevel2X 2 2 2" xfId="6361"/>
    <cellStyle name="SAPBEXHLevel2X 2 2 2 2" xfId="6362"/>
    <cellStyle name="SAPBEXHLevel2X 2 2 2 2 2" xfId="6363"/>
    <cellStyle name="SAPBEXHLevel2X 2 2 2 3" xfId="6364"/>
    <cellStyle name="SAPBEXHLevel2X 2 2 2 3 2" xfId="6365"/>
    <cellStyle name="SAPBEXHLevel2X 2 2 2 4" xfId="6366"/>
    <cellStyle name="SAPBEXHLevel2X 2 2 2 4 2" xfId="6367"/>
    <cellStyle name="SAPBEXHLevel2X 2 2 2 5" xfId="6368"/>
    <cellStyle name="SAPBEXHLevel2X 2 2 2 5 2" xfId="6369"/>
    <cellStyle name="SAPBEXHLevel2X 2 2 2 6" xfId="6370"/>
    <cellStyle name="SAPBEXHLevel2X 2 2 2 6 2" xfId="6371"/>
    <cellStyle name="SAPBEXHLevel2X 2 2 2 7" xfId="6372"/>
    <cellStyle name="SAPBEXHLevel2X 2 2 3" xfId="6373"/>
    <cellStyle name="SAPBEXHLevel2X 2 2 3 2" xfId="6374"/>
    <cellStyle name="SAPBEXHLevel2X 2 2 3 2 2" xfId="6375"/>
    <cellStyle name="SAPBEXHLevel2X 2 2 3 3" xfId="6376"/>
    <cellStyle name="SAPBEXHLevel2X 2 2 3 3 2" xfId="6377"/>
    <cellStyle name="SAPBEXHLevel2X 2 2 3 4" xfId="6378"/>
    <cellStyle name="SAPBEXHLevel2X 2 2 3 4 2" xfId="6379"/>
    <cellStyle name="SAPBEXHLevel2X 2 2 3 5" xfId="6380"/>
    <cellStyle name="SAPBEXHLevel2X 2 2 3 5 2" xfId="6381"/>
    <cellStyle name="SAPBEXHLevel2X 2 2 3 6" xfId="6382"/>
    <cellStyle name="SAPBEXHLevel2X 2 2 3 6 2" xfId="6383"/>
    <cellStyle name="SAPBEXHLevel2X 2 2 3 7" xfId="6384"/>
    <cellStyle name="SAPBEXHLevel2X 2 2 4" xfId="6385"/>
    <cellStyle name="SAPBEXHLevel2X 2 2 4 2" xfId="6386"/>
    <cellStyle name="SAPBEXHLevel2X 2 2 4 2 2" xfId="6387"/>
    <cellStyle name="SAPBEXHLevel2X 2 2 4 3" xfId="6388"/>
    <cellStyle name="SAPBEXHLevel2X 2 2 4 3 2" xfId="6389"/>
    <cellStyle name="SAPBEXHLevel2X 2 2 4 4" xfId="6390"/>
    <cellStyle name="SAPBEXHLevel2X 2 2 4 4 2" xfId="6391"/>
    <cellStyle name="SAPBEXHLevel2X 2 2 4 5" xfId="6392"/>
    <cellStyle name="SAPBEXHLevel2X 2 2 4 5 2" xfId="6393"/>
    <cellStyle name="SAPBEXHLevel2X 2 2 4 6" xfId="6394"/>
    <cellStyle name="SAPBEXHLevel2X 2 2 4 6 2" xfId="6395"/>
    <cellStyle name="SAPBEXHLevel2X 2 2 4 7" xfId="6396"/>
    <cellStyle name="SAPBEXHLevel2X 2 2 5" xfId="6397"/>
    <cellStyle name="SAPBEXHLevel2X 2 2 5 2" xfId="6398"/>
    <cellStyle name="SAPBEXHLevel2X 2 2 6" xfId="6399"/>
    <cellStyle name="SAPBEXHLevel2X 2 2 6 2" xfId="6400"/>
    <cellStyle name="SAPBEXHLevel2X 2 2 7" xfId="6401"/>
    <cellStyle name="SAPBEXHLevel2X 2 2 7 2" xfId="6402"/>
    <cellStyle name="SAPBEXHLevel2X 2 2 8" xfId="6403"/>
    <cellStyle name="SAPBEXHLevel2X 2 2 8 2" xfId="6404"/>
    <cellStyle name="SAPBEXHLevel2X 2 2 9" xfId="6405"/>
    <cellStyle name="SAPBEXHLevel2X 2 2 9 2" xfId="6406"/>
    <cellStyle name="SAPBEXHLevel2X 2 3" xfId="6407"/>
    <cellStyle name="SAPBEXHLevel2X 2 3 2" xfId="6408"/>
    <cellStyle name="SAPBEXHLevel2X 2 3 2 2" xfId="6409"/>
    <cellStyle name="SAPBEXHLevel2X 2 3 3" xfId="6410"/>
    <cellStyle name="SAPBEXHLevel2X 2 3 3 2" xfId="6411"/>
    <cellStyle name="SAPBEXHLevel2X 2 3 4" xfId="6412"/>
    <cellStyle name="SAPBEXHLevel2X 2 3 4 2" xfId="6413"/>
    <cellStyle name="SAPBEXHLevel2X 2 3 5" xfId="6414"/>
    <cellStyle name="SAPBEXHLevel2X 2 3 5 2" xfId="6415"/>
    <cellStyle name="SAPBEXHLevel2X 2 3 6" xfId="6416"/>
    <cellStyle name="SAPBEXHLevel2X 2 3 6 2" xfId="6417"/>
    <cellStyle name="SAPBEXHLevel2X 2 3 7" xfId="6418"/>
    <cellStyle name="SAPBEXHLevel2X 2 4" xfId="6419"/>
    <cellStyle name="SAPBEXHLevel2X 2 4 2" xfId="6420"/>
    <cellStyle name="SAPBEXHLevel2X 2 4 2 2" xfId="6421"/>
    <cellStyle name="SAPBEXHLevel2X 2 4 3" xfId="6422"/>
    <cellStyle name="SAPBEXHLevel2X 2 4 3 2" xfId="6423"/>
    <cellStyle name="SAPBEXHLevel2X 2 4 4" xfId="6424"/>
    <cellStyle name="SAPBEXHLevel2X 2 4 4 2" xfId="6425"/>
    <cellStyle name="SAPBEXHLevel2X 2 4 5" xfId="6426"/>
    <cellStyle name="SAPBEXHLevel2X 2 4 5 2" xfId="6427"/>
    <cellStyle name="SAPBEXHLevel2X 2 4 6" xfId="6428"/>
    <cellStyle name="SAPBEXHLevel2X 2 4 6 2" xfId="6429"/>
    <cellStyle name="SAPBEXHLevel2X 2 4 7" xfId="6430"/>
    <cellStyle name="SAPBEXHLevel2X 2 5" xfId="6431"/>
    <cellStyle name="SAPBEXHLevel2X 2 5 2" xfId="6432"/>
    <cellStyle name="SAPBEXHLevel2X 2 5 2 2" xfId="6433"/>
    <cellStyle name="SAPBEXHLevel2X 2 5 3" xfId="6434"/>
    <cellStyle name="SAPBEXHLevel2X 2 5 3 2" xfId="6435"/>
    <cellStyle name="SAPBEXHLevel2X 2 5 4" xfId="6436"/>
    <cellStyle name="SAPBEXHLevel2X 2 5 4 2" xfId="6437"/>
    <cellStyle name="SAPBEXHLevel2X 2 5 5" xfId="6438"/>
    <cellStyle name="SAPBEXHLevel2X 2 5 5 2" xfId="6439"/>
    <cellStyle name="SAPBEXHLevel2X 2 5 6" xfId="6440"/>
    <cellStyle name="SAPBEXHLevel2X 2 5 6 2" xfId="6441"/>
    <cellStyle name="SAPBEXHLevel2X 2 5 7" xfId="6442"/>
    <cellStyle name="SAPBEXHLevel2X 2 6" xfId="6443"/>
    <cellStyle name="SAPBEXHLevel2X 2 6 2" xfId="6444"/>
    <cellStyle name="SAPBEXHLevel2X 2 7" xfId="6445"/>
    <cellStyle name="SAPBEXHLevel2X 2 7 2" xfId="6446"/>
    <cellStyle name="SAPBEXHLevel2X 2 8" xfId="6447"/>
    <cellStyle name="SAPBEXHLevel2X 2 8 2" xfId="6448"/>
    <cellStyle name="SAPBEXHLevel2X 2 9" xfId="6449"/>
    <cellStyle name="SAPBEXHLevel2X 2 9 2" xfId="6450"/>
    <cellStyle name="SAPBEXHLevel2X 3" xfId="619"/>
    <cellStyle name="SAPBEXHLevel2X 3 10" xfId="6451"/>
    <cellStyle name="SAPBEXHLevel2X 3 2" xfId="6452"/>
    <cellStyle name="SAPBEXHLevel2X 3 2 2" xfId="6453"/>
    <cellStyle name="SAPBEXHLevel2X 3 2 2 2" xfId="6454"/>
    <cellStyle name="SAPBEXHLevel2X 3 2 3" xfId="6455"/>
    <cellStyle name="SAPBEXHLevel2X 3 2 3 2" xfId="6456"/>
    <cellStyle name="SAPBEXHLevel2X 3 2 4" xfId="6457"/>
    <cellStyle name="SAPBEXHLevel2X 3 2 4 2" xfId="6458"/>
    <cellStyle name="SAPBEXHLevel2X 3 2 5" xfId="6459"/>
    <cellStyle name="SAPBEXHLevel2X 3 2 5 2" xfId="6460"/>
    <cellStyle name="SAPBEXHLevel2X 3 2 6" xfId="6461"/>
    <cellStyle name="SAPBEXHLevel2X 3 2 6 2" xfId="6462"/>
    <cellStyle name="SAPBEXHLevel2X 3 2 7" xfId="6463"/>
    <cellStyle name="SAPBEXHLevel2X 3 3" xfId="6464"/>
    <cellStyle name="SAPBEXHLevel2X 3 3 2" xfId="6465"/>
    <cellStyle name="SAPBEXHLevel2X 3 3 2 2" xfId="6466"/>
    <cellStyle name="SAPBEXHLevel2X 3 3 3" xfId="6467"/>
    <cellStyle name="SAPBEXHLevel2X 3 3 3 2" xfId="6468"/>
    <cellStyle name="SAPBEXHLevel2X 3 3 4" xfId="6469"/>
    <cellStyle name="SAPBEXHLevel2X 3 3 4 2" xfId="6470"/>
    <cellStyle name="SAPBEXHLevel2X 3 3 5" xfId="6471"/>
    <cellStyle name="SAPBEXHLevel2X 3 3 5 2" xfId="6472"/>
    <cellStyle name="SAPBEXHLevel2X 3 3 6" xfId="6473"/>
    <cellStyle name="SAPBEXHLevel2X 3 3 6 2" xfId="6474"/>
    <cellStyle name="SAPBEXHLevel2X 3 3 7" xfId="6475"/>
    <cellStyle name="SAPBEXHLevel2X 3 4" xfId="6476"/>
    <cellStyle name="SAPBEXHLevel2X 3 4 2" xfId="6477"/>
    <cellStyle name="SAPBEXHLevel2X 3 4 2 2" xfId="6478"/>
    <cellStyle name="SAPBEXHLevel2X 3 4 3" xfId="6479"/>
    <cellStyle name="SAPBEXHLevel2X 3 4 3 2" xfId="6480"/>
    <cellStyle name="SAPBEXHLevel2X 3 4 4" xfId="6481"/>
    <cellStyle name="SAPBEXHLevel2X 3 4 4 2" xfId="6482"/>
    <cellStyle name="SAPBEXHLevel2X 3 4 5" xfId="6483"/>
    <cellStyle name="SAPBEXHLevel2X 3 4 5 2" xfId="6484"/>
    <cellStyle name="SAPBEXHLevel2X 3 4 6" xfId="6485"/>
    <cellStyle name="SAPBEXHLevel2X 3 4 6 2" xfId="6486"/>
    <cellStyle name="SAPBEXHLevel2X 3 4 7" xfId="6487"/>
    <cellStyle name="SAPBEXHLevel2X 3 5" xfId="6488"/>
    <cellStyle name="SAPBEXHLevel2X 3 5 2" xfId="6489"/>
    <cellStyle name="SAPBEXHLevel2X 3 6" xfId="6490"/>
    <cellStyle name="SAPBEXHLevel2X 3 6 2" xfId="6491"/>
    <cellStyle name="SAPBEXHLevel2X 3 7" xfId="6492"/>
    <cellStyle name="SAPBEXHLevel2X 3 7 2" xfId="6493"/>
    <cellStyle name="SAPBEXHLevel2X 3 8" xfId="6494"/>
    <cellStyle name="SAPBEXHLevel2X 3 8 2" xfId="6495"/>
    <cellStyle name="SAPBEXHLevel2X 3 9" xfId="6496"/>
    <cellStyle name="SAPBEXHLevel2X 3 9 2" xfId="6497"/>
    <cellStyle name="SAPBEXHLevel2X 4" xfId="620"/>
    <cellStyle name="SAPBEXHLevel2X 4 2" xfId="6498"/>
    <cellStyle name="SAPBEXHLevel2X 4 2 2" xfId="6499"/>
    <cellStyle name="SAPBEXHLevel2X 4 3" xfId="6500"/>
    <cellStyle name="SAPBEXHLevel2X 4 3 2" xfId="6501"/>
    <cellStyle name="SAPBEXHLevel2X 4 4" xfId="6502"/>
    <cellStyle name="SAPBEXHLevel2X 4 4 2" xfId="6503"/>
    <cellStyle name="SAPBEXHLevel2X 4 5" xfId="6504"/>
    <cellStyle name="SAPBEXHLevel2X 4 5 2" xfId="6505"/>
    <cellStyle name="SAPBEXHLevel2X 4 6" xfId="6506"/>
    <cellStyle name="SAPBEXHLevel2X 4 6 2" xfId="6507"/>
    <cellStyle name="SAPBEXHLevel2X 4 7" xfId="6508"/>
    <cellStyle name="SAPBEXHLevel2X 5" xfId="6509"/>
    <cellStyle name="SAPBEXHLevel2X 5 2" xfId="6510"/>
    <cellStyle name="SAPBEXHLevel2X 5 2 2" xfId="6511"/>
    <cellStyle name="SAPBEXHLevel2X 5 3" xfId="6512"/>
    <cellStyle name="SAPBEXHLevel2X 5 3 2" xfId="6513"/>
    <cellStyle name="SAPBEXHLevel2X 5 4" xfId="6514"/>
    <cellStyle name="SAPBEXHLevel2X 5 4 2" xfId="6515"/>
    <cellStyle name="SAPBEXHLevel2X 5 5" xfId="6516"/>
    <cellStyle name="SAPBEXHLevel2X 5 5 2" xfId="6517"/>
    <cellStyle name="SAPBEXHLevel2X 5 6" xfId="6518"/>
    <cellStyle name="SAPBEXHLevel2X 5 6 2" xfId="6519"/>
    <cellStyle name="SAPBEXHLevel2X 5 7" xfId="6520"/>
    <cellStyle name="SAPBEXHLevel2X 6" xfId="6521"/>
    <cellStyle name="SAPBEXHLevel2X 6 2" xfId="6522"/>
    <cellStyle name="SAPBEXHLevel2X 6 2 2" xfId="6523"/>
    <cellStyle name="SAPBEXHLevel2X 6 3" xfId="6524"/>
    <cellStyle name="SAPBEXHLevel2X 6 3 2" xfId="6525"/>
    <cellStyle name="SAPBEXHLevel2X 6 4" xfId="6526"/>
    <cellStyle name="SAPBEXHLevel2X 6 4 2" xfId="6527"/>
    <cellStyle name="SAPBEXHLevel2X 6 5" xfId="6528"/>
    <cellStyle name="SAPBEXHLevel2X 6 5 2" xfId="6529"/>
    <cellStyle name="SAPBEXHLevel2X 6 6" xfId="6530"/>
    <cellStyle name="SAPBEXHLevel2X 6 6 2" xfId="6531"/>
    <cellStyle name="SAPBEXHLevel2X 6 7" xfId="6532"/>
    <cellStyle name="SAPBEXHLevel2X 7" xfId="6533"/>
    <cellStyle name="SAPBEXHLevel2X 7 2" xfId="6534"/>
    <cellStyle name="SAPBEXHLevel2X 8" xfId="6535"/>
    <cellStyle name="SAPBEXHLevel2X 8 2" xfId="6536"/>
    <cellStyle name="SAPBEXHLevel2X 9" xfId="6537"/>
    <cellStyle name="SAPBEXHLevel2X 9 2" xfId="6538"/>
    <cellStyle name="SAPBEXHLevel3" xfId="83"/>
    <cellStyle name="SAPBEXHLevel3 2" xfId="84"/>
    <cellStyle name="SAPBEXHLevel3 3" xfId="621"/>
    <cellStyle name="SAPBEXHLevel3X" xfId="85"/>
    <cellStyle name="SAPBEXHLevel3X 10" xfId="6539"/>
    <cellStyle name="SAPBEXHLevel3X 10 2" xfId="6540"/>
    <cellStyle name="SAPBEXHLevel3X 11" xfId="6541"/>
    <cellStyle name="SAPBEXHLevel3X 12" xfId="6542"/>
    <cellStyle name="SAPBEXHLevel3X 13" xfId="6543"/>
    <cellStyle name="SAPBEXHLevel3X 14" xfId="6544"/>
    <cellStyle name="SAPBEXHLevel3X 15" xfId="6545"/>
    <cellStyle name="SAPBEXHLevel3X 2" xfId="622"/>
    <cellStyle name="SAPBEXHLevel3X 2 10" xfId="6546"/>
    <cellStyle name="SAPBEXHLevel3X 2 11" xfId="6547"/>
    <cellStyle name="SAPBEXHLevel3X 2 12" xfId="6548"/>
    <cellStyle name="SAPBEXHLevel3X 2 13" xfId="6549"/>
    <cellStyle name="SAPBEXHLevel3X 2 14" xfId="6550"/>
    <cellStyle name="SAPBEXHLevel3X 2 2" xfId="6551"/>
    <cellStyle name="SAPBEXHLevel3X 2 2 10" xfId="6552"/>
    <cellStyle name="SAPBEXHLevel3X 2 2 2" xfId="6553"/>
    <cellStyle name="SAPBEXHLevel3X 2 2 2 2" xfId="6554"/>
    <cellStyle name="SAPBEXHLevel3X 2 2 2 2 2" xfId="6555"/>
    <cellStyle name="SAPBEXHLevel3X 2 2 2 3" xfId="6556"/>
    <cellStyle name="SAPBEXHLevel3X 2 2 2 3 2" xfId="6557"/>
    <cellStyle name="SAPBEXHLevel3X 2 2 2 4" xfId="6558"/>
    <cellStyle name="SAPBEXHLevel3X 2 2 2 4 2" xfId="6559"/>
    <cellStyle name="SAPBEXHLevel3X 2 2 2 5" xfId="6560"/>
    <cellStyle name="SAPBEXHLevel3X 2 2 2 5 2" xfId="6561"/>
    <cellStyle name="SAPBEXHLevel3X 2 2 2 6" xfId="6562"/>
    <cellStyle name="SAPBEXHLevel3X 2 2 2 6 2" xfId="6563"/>
    <cellStyle name="SAPBEXHLevel3X 2 2 2 7" xfId="6564"/>
    <cellStyle name="SAPBEXHLevel3X 2 2 3" xfId="6565"/>
    <cellStyle name="SAPBEXHLevel3X 2 2 3 2" xfId="6566"/>
    <cellStyle name="SAPBEXHLevel3X 2 2 3 2 2" xfId="6567"/>
    <cellStyle name="SAPBEXHLevel3X 2 2 3 3" xfId="6568"/>
    <cellStyle name="SAPBEXHLevel3X 2 2 3 3 2" xfId="6569"/>
    <cellStyle name="SAPBEXHLevel3X 2 2 3 4" xfId="6570"/>
    <cellStyle name="SAPBEXHLevel3X 2 2 3 4 2" xfId="6571"/>
    <cellStyle name="SAPBEXHLevel3X 2 2 3 5" xfId="6572"/>
    <cellStyle name="SAPBEXHLevel3X 2 2 3 5 2" xfId="6573"/>
    <cellStyle name="SAPBEXHLevel3X 2 2 3 6" xfId="6574"/>
    <cellStyle name="SAPBEXHLevel3X 2 2 3 6 2" xfId="6575"/>
    <cellStyle name="SAPBEXHLevel3X 2 2 3 7" xfId="6576"/>
    <cellStyle name="SAPBEXHLevel3X 2 2 4" xfId="6577"/>
    <cellStyle name="SAPBEXHLevel3X 2 2 4 2" xfId="6578"/>
    <cellStyle name="SAPBEXHLevel3X 2 2 4 2 2" xfId="6579"/>
    <cellStyle name="SAPBEXHLevel3X 2 2 4 3" xfId="6580"/>
    <cellStyle name="SAPBEXHLevel3X 2 2 4 3 2" xfId="6581"/>
    <cellStyle name="SAPBEXHLevel3X 2 2 4 4" xfId="6582"/>
    <cellStyle name="SAPBEXHLevel3X 2 2 4 4 2" xfId="6583"/>
    <cellStyle name="SAPBEXHLevel3X 2 2 4 5" xfId="6584"/>
    <cellStyle name="SAPBEXHLevel3X 2 2 4 5 2" xfId="6585"/>
    <cellStyle name="SAPBEXHLevel3X 2 2 4 6" xfId="6586"/>
    <cellStyle name="SAPBEXHLevel3X 2 2 4 6 2" xfId="6587"/>
    <cellStyle name="SAPBEXHLevel3X 2 2 4 7" xfId="6588"/>
    <cellStyle name="SAPBEXHLevel3X 2 2 5" xfId="6589"/>
    <cellStyle name="SAPBEXHLevel3X 2 2 5 2" xfId="6590"/>
    <cellStyle name="SAPBEXHLevel3X 2 2 6" xfId="6591"/>
    <cellStyle name="SAPBEXHLevel3X 2 2 6 2" xfId="6592"/>
    <cellStyle name="SAPBEXHLevel3X 2 2 7" xfId="6593"/>
    <cellStyle name="SAPBEXHLevel3X 2 2 7 2" xfId="6594"/>
    <cellStyle name="SAPBEXHLevel3X 2 2 8" xfId="6595"/>
    <cellStyle name="SAPBEXHLevel3X 2 2 8 2" xfId="6596"/>
    <cellStyle name="SAPBEXHLevel3X 2 2 9" xfId="6597"/>
    <cellStyle name="SAPBEXHLevel3X 2 2 9 2" xfId="6598"/>
    <cellStyle name="SAPBEXHLevel3X 2 3" xfId="6599"/>
    <cellStyle name="SAPBEXHLevel3X 2 3 2" xfId="6600"/>
    <cellStyle name="SAPBEXHLevel3X 2 3 2 2" xfId="6601"/>
    <cellStyle name="SAPBEXHLevel3X 2 3 3" xfId="6602"/>
    <cellStyle name="SAPBEXHLevel3X 2 3 3 2" xfId="6603"/>
    <cellStyle name="SAPBEXHLevel3X 2 3 4" xfId="6604"/>
    <cellStyle name="SAPBEXHLevel3X 2 3 4 2" xfId="6605"/>
    <cellStyle name="SAPBEXHLevel3X 2 3 5" xfId="6606"/>
    <cellStyle name="SAPBEXHLevel3X 2 3 5 2" xfId="6607"/>
    <cellStyle name="SAPBEXHLevel3X 2 3 6" xfId="6608"/>
    <cellStyle name="SAPBEXHLevel3X 2 3 6 2" xfId="6609"/>
    <cellStyle name="SAPBEXHLevel3X 2 3 7" xfId="6610"/>
    <cellStyle name="SAPBEXHLevel3X 2 4" xfId="6611"/>
    <cellStyle name="SAPBEXHLevel3X 2 4 2" xfId="6612"/>
    <cellStyle name="SAPBEXHLevel3X 2 4 2 2" xfId="6613"/>
    <cellStyle name="SAPBEXHLevel3X 2 4 3" xfId="6614"/>
    <cellStyle name="SAPBEXHLevel3X 2 4 3 2" xfId="6615"/>
    <cellStyle name="SAPBEXHLevel3X 2 4 4" xfId="6616"/>
    <cellStyle name="SAPBEXHLevel3X 2 4 4 2" xfId="6617"/>
    <cellStyle name="SAPBEXHLevel3X 2 4 5" xfId="6618"/>
    <cellStyle name="SAPBEXHLevel3X 2 4 5 2" xfId="6619"/>
    <cellStyle name="SAPBEXHLevel3X 2 4 6" xfId="6620"/>
    <cellStyle name="SAPBEXHLevel3X 2 4 6 2" xfId="6621"/>
    <cellStyle name="SAPBEXHLevel3X 2 4 7" xfId="6622"/>
    <cellStyle name="SAPBEXHLevel3X 2 5" xfId="6623"/>
    <cellStyle name="SAPBEXHLevel3X 2 5 2" xfId="6624"/>
    <cellStyle name="SAPBEXHLevel3X 2 5 2 2" xfId="6625"/>
    <cellStyle name="SAPBEXHLevel3X 2 5 3" xfId="6626"/>
    <cellStyle name="SAPBEXHLevel3X 2 5 3 2" xfId="6627"/>
    <cellStyle name="SAPBEXHLevel3X 2 5 4" xfId="6628"/>
    <cellStyle name="SAPBEXHLevel3X 2 5 4 2" xfId="6629"/>
    <cellStyle name="SAPBEXHLevel3X 2 5 5" xfId="6630"/>
    <cellStyle name="SAPBEXHLevel3X 2 5 5 2" xfId="6631"/>
    <cellStyle name="SAPBEXHLevel3X 2 5 6" xfId="6632"/>
    <cellStyle name="SAPBEXHLevel3X 2 5 6 2" xfId="6633"/>
    <cellStyle name="SAPBEXHLevel3X 2 5 7" xfId="6634"/>
    <cellStyle name="SAPBEXHLevel3X 2 6" xfId="6635"/>
    <cellStyle name="SAPBEXHLevel3X 2 6 2" xfId="6636"/>
    <cellStyle name="SAPBEXHLevel3X 2 7" xfId="6637"/>
    <cellStyle name="SAPBEXHLevel3X 2 7 2" xfId="6638"/>
    <cellStyle name="SAPBEXHLevel3X 2 8" xfId="6639"/>
    <cellStyle name="SAPBEXHLevel3X 2 8 2" xfId="6640"/>
    <cellStyle name="SAPBEXHLevel3X 2 9" xfId="6641"/>
    <cellStyle name="SAPBEXHLevel3X 2 9 2" xfId="6642"/>
    <cellStyle name="SAPBEXHLevel3X 3" xfId="623"/>
    <cellStyle name="SAPBEXHLevel3X 3 10" xfId="6643"/>
    <cellStyle name="SAPBEXHLevel3X 3 2" xfId="6644"/>
    <cellStyle name="SAPBEXHLevel3X 3 2 2" xfId="6645"/>
    <cellStyle name="SAPBEXHLevel3X 3 2 2 2" xfId="6646"/>
    <cellStyle name="SAPBEXHLevel3X 3 2 3" xfId="6647"/>
    <cellStyle name="SAPBEXHLevel3X 3 2 3 2" xfId="6648"/>
    <cellStyle name="SAPBEXHLevel3X 3 2 4" xfId="6649"/>
    <cellStyle name="SAPBEXHLevel3X 3 2 4 2" xfId="6650"/>
    <cellStyle name="SAPBEXHLevel3X 3 2 5" xfId="6651"/>
    <cellStyle name="SAPBEXHLevel3X 3 2 5 2" xfId="6652"/>
    <cellStyle name="SAPBEXHLevel3X 3 2 6" xfId="6653"/>
    <cellStyle name="SAPBEXHLevel3X 3 2 6 2" xfId="6654"/>
    <cellStyle name="SAPBEXHLevel3X 3 2 7" xfId="6655"/>
    <cellStyle name="SAPBEXHLevel3X 3 3" xfId="6656"/>
    <cellStyle name="SAPBEXHLevel3X 3 3 2" xfId="6657"/>
    <cellStyle name="SAPBEXHLevel3X 3 3 2 2" xfId="6658"/>
    <cellStyle name="SAPBEXHLevel3X 3 3 3" xfId="6659"/>
    <cellStyle name="SAPBEXHLevel3X 3 3 3 2" xfId="6660"/>
    <cellStyle name="SAPBEXHLevel3X 3 3 4" xfId="6661"/>
    <cellStyle name="SAPBEXHLevel3X 3 3 4 2" xfId="6662"/>
    <cellStyle name="SAPBEXHLevel3X 3 3 5" xfId="6663"/>
    <cellStyle name="SAPBEXHLevel3X 3 3 5 2" xfId="6664"/>
    <cellStyle name="SAPBEXHLevel3X 3 3 6" xfId="6665"/>
    <cellStyle name="SAPBEXHLevel3X 3 3 6 2" xfId="6666"/>
    <cellStyle name="SAPBEXHLevel3X 3 3 7" xfId="6667"/>
    <cellStyle name="SAPBEXHLevel3X 3 4" xfId="6668"/>
    <cellStyle name="SAPBEXHLevel3X 3 4 2" xfId="6669"/>
    <cellStyle name="SAPBEXHLevel3X 3 4 2 2" xfId="6670"/>
    <cellStyle name="SAPBEXHLevel3X 3 4 3" xfId="6671"/>
    <cellStyle name="SAPBEXHLevel3X 3 4 3 2" xfId="6672"/>
    <cellStyle name="SAPBEXHLevel3X 3 4 4" xfId="6673"/>
    <cellStyle name="SAPBEXHLevel3X 3 4 4 2" xfId="6674"/>
    <cellStyle name="SAPBEXHLevel3X 3 4 5" xfId="6675"/>
    <cellStyle name="SAPBEXHLevel3X 3 4 5 2" xfId="6676"/>
    <cellStyle name="SAPBEXHLevel3X 3 4 6" xfId="6677"/>
    <cellStyle name="SAPBEXHLevel3X 3 4 6 2" xfId="6678"/>
    <cellStyle name="SAPBEXHLevel3X 3 4 7" xfId="6679"/>
    <cellStyle name="SAPBEXHLevel3X 3 5" xfId="6680"/>
    <cellStyle name="SAPBEXHLevel3X 3 5 2" xfId="6681"/>
    <cellStyle name="SAPBEXHLevel3X 3 6" xfId="6682"/>
    <cellStyle name="SAPBEXHLevel3X 3 6 2" xfId="6683"/>
    <cellStyle name="SAPBEXHLevel3X 3 7" xfId="6684"/>
    <cellStyle name="SAPBEXHLevel3X 3 7 2" xfId="6685"/>
    <cellStyle name="SAPBEXHLevel3X 3 8" xfId="6686"/>
    <cellStyle name="SAPBEXHLevel3X 3 8 2" xfId="6687"/>
    <cellStyle name="SAPBEXHLevel3X 3 9" xfId="6688"/>
    <cellStyle name="SAPBEXHLevel3X 3 9 2" xfId="6689"/>
    <cellStyle name="SAPBEXHLevel3X 4" xfId="624"/>
    <cellStyle name="SAPBEXHLevel3X 4 2" xfId="6690"/>
    <cellStyle name="SAPBEXHLevel3X 4 2 2" xfId="6691"/>
    <cellStyle name="SAPBEXHLevel3X 4 3" xfId="6692"/>
    <cellStyle name="SAPBEXHLevel3X 4 3 2" xfId="6693"/>
    <cellStyle name="SAPBEXHLevel3X 4 4" xfId="6694"/>
    <cellStyle name="SAPBEXHLevel3X 4 4 2" xfId="6695"/>
    <cellStyle name="SAPBEXHLevel3X 4 5" xfId="6696"/>
    <cellStyle name="SAPBEXHLevel3X 4 5 2" xfId="6697"/>
    <cellStyle name="SAPBEXHLevel3X 4 6" xfId="6698"/>
    <cellStyle name="SAPBEXHLevel3X 4 6 2" xfId="6699"/>
    <cellStyle name="SAPBEXHLevel3X 4 7" xfId="6700"/>
    <cellStyle name="SAPBEXHLevel3X 5" xfId="6701"/>
    <cellStyle name="SAPBEXHLevel3X 5 2" xfId="6702"/>
    <cellStyle name="SAPBEXHLevel3X 5 2 2" xfId="6703"/>
    <cellStyle name="SAPBEXHLevel3X 5 3" xfId="6704"/>
    <cellStyle name="SAPBEXHLevel3X 5 3 2" xfId="6705"/>
    <cellStyle name="SAPBEXHLevel3X 5 4" xfId="6706"/>
    <cellStyle name="SAPBEXHLevel3X 5 4 2" xfId="6707"/>
    <cellStyle name="SAPBEXHLevel3X 5 5" xfId="6708"/>
    <cellStyle name="SAPBEXHLevel3X 5 5 2" xfId="6709"/>
    <cellStyle name="SAPBEXHLevel3X 5 6" xfId="6710"/>
    <cellStyle name="SAPBEXHLevel3X 5 6 2" xfId="6711"/>
    <cellStyle name="SAPBEXHLevel3X 5 7" xfId="6712"/>
    <cellStyle name="SAPBEXHLevel3X 6" xfId="6713"/>
    <cellStyle name="SAPBEXHLevel3X 6 2" xfId="6714"/>
    <cellStyle name="SAPBEXHLevel3X 6 2 2" xfId="6715"/>
    <cellStyle name="SAPBEXHLevel3X 6 3" xfId="6716"/>
    <cellStyle name="SAPBEXHLevel3X 6 3 2" xfId="6717"/>
    <cellStyle name="SAPBEXHLevel3X 6 4" xfId="6718"/>
    <cellStyle name="SAPBEXHLevel3X 6 4 2" xfId="6719"/>
    <cellStyle name="SAPBEXHLevel3X 6 5" xfId="6720"/>
    <cellStyle name="SAPBEXHLevel3X 6 5 2" xfId="6721"/>
    <cellStyle name="SAPBEXHLevel3X 6 6" xfId="6722"/>
    <cellStyle name="SAPBEXHLevel3X 6 6 2" xfId="6723"/>
    <cellStyle name="SAPBEXHLevel3X 6 7" xfId="6724"/>
    <cellStyle name="SAPBEXHLevel3X 7" xfId="6725"/>
    <cellStyle name="SAPBEXHLevel3X 7 2" xfId="6726"/>
    <cellStyle name="SAPBEXHLevel3X 8" xfId="6727"/>
    <cellStyle name="SAPBEXHLevel3X 8 2" xfId="6728"/>
    <cellStyle name="SAPBEXHLevel3X 9" xfId="6729"/>
    <cellStyle name="SAPBEXHLevel3X 9 2" xfId="6730"/>
    <cellStyle name="SAPBEXinputData" xfId="86"/>
    <cellStyle name="SAPBEXinputData 2" xfId="625"/>
    <cellStyle name="SAPBEXinputData 3" xfId="626"/>
    <cellStyle name="SAPBEXinputData 4" xfId="627"/>
    <cellStyle name="SAPBEXItemHeader" xfId="10"/>
    <cellStyle name="SAPBEXItemHeader 10" xfId="6731"/>
    <cellStyle name="SAPBEXItemHeader 10 2" xfId="6732"/>
    <cellStyle name="SAPBEXItemHeader 11" xfId="6733"/>
    <cellStyle name="SAPBEXItemHeader 12" xfId="6734"/>
    <cellStyle name="SAPBEXItemHeader 13" xfId="6735"/>
    <cellStyle name="SAPBEXItemHeader 14" xfId="6736"/>
    <cellStyle name="SAPBEXItemHeader 15" xfId="6737"/>
    <cellStyle name="SAPBEXItemHeader 2" xfId="6738"/>
    <cellStyle name="SAPBEXItemHeader 2 10" xfId="6739"/>
    <cellStyle name="SAPBEXItemHeader 2 11" xfId="6740"/>
    <cellStyle name="SAPBEXItemHeader 2 12" xfId="6741"/>
    <cellStyle name="SAPBEXItemHeader 2 13" xfId="6742"/>
    <cellStyle name="SAPBEXItemHeader 2 14" xfId="6743"/>
    <cellStyle name="SAPBEXItemHeader 2 2" xfId="6744"/>
    <cellStyle name="SAPBEXItemHeader 2 2 10" xfId="6745"/>
    <cellStyle name="SAPBEXItemHeader 2 2 2" xfId="6746"/>
    <cellStyle name="SAPBEXItemHeader 2 2 2 2" xfId="6747"/>
    <cellStyle name="SAPBEXItemHeader 2 2 2 2 2" xfId="6748"/>
    <cellStyle name="SAPBEXItemHeader 2 2 2 3" xfId="6749"/>
    <cellStyle name="SAPBEXItemHeader 2 2 2 3 2" xfId="6750"/>
    <cellStyle name="SAPBEXItemHeader 2 2 2 4" xfId="6751"/>
    <cellStyle name="SAPBEXItemHeader 2 2 2 4 2" xfId="6752"/>
    <cellStyle name="SAPBEXItemHeader 2 2 2 5" xfId="6753"/>
    <cellStyle name="SAPBEXItemHeader 2 2 2 5 2" xfId="6754"/>
    <cellStyle name="SAPBEXItemHeader 2 2 2 6" xfId="6755"/>
    <cellStyle name="SAPBEXItemHeader 2 2 2 6 2" xfId="6756"/>
    <cellStyle name="SAPBEXItemHeader 2 2 2 7" xfId="6757"/>
    <cellStyle name="SAPBEXItemHeader 2 2 3" xfId="6758"/>
    <cellStyle name="SAPBEXItemHeader 2 2 3 2" xfId="6759"/>
    <cellStyle name="SAPBEXItemHeader 2 2 3 2 2" xfId="6760"/>
    <cellStyle name="SAPBEXItemHeader 2 2 3 3" xfId="6761"/>
    <cellStyle name="SAPBEXItemHeader 2 2 3 3 2" xfId="6762"/>
    <cellStyle name="SAPBEXItemHeader 2 2 3 4" xfId="6763"/>
    <cellStyle name="SAPBEXItemHeader 2 2 3 4 2" xfId="6764"/>
    <cellStyle name="SAPBEXItemHeader 2 2 3 5" xfId="6765"/>
    <cellStyle name="SAPBEXItemHeader 2 2 3 5 2" xfId="6766"/>
    <cellStyle name="SAPBEXItemHeader 2 2 3 6" xfId="6767"/>
    <cellStyle name="SAPBEXItemHeader 2 2 3 6 2" xfId="6768"/>
    <cellStyle name="SAPBEXItemHeader 2 2 3 7" xfId="6769"/>
    <cellStyle name="SAPBEXItemHeader 2 2 4" xfId="6770"/>
    <cellStyle name="SAPBEXItemHeader 2 2 4 2" xfId="6771"/>
    <cellStyle name="SAPBEXItemHeader 2 2 4 2 2" xfId="6772"/>
    <cellStyle name="SAPBEXItemHeader 2 2 4 3" xfId="6773"/>
    <cellStyle name="SAPBEXItemHeader 2 2 4 3 2" xfId="6774"/>
    <cellStyle name="SAPBEXItemHeader 2 2 4 4" xfId="6775"/>
    <cellStyle name="SAPBEXItemHeader 2 2 4 4 2" xfId="6776"/>
    <cellStyle name="SAPBEXItemHeader 2 2 4 5" xfId="6777"/>
    <cellStyle name="SAPBEXItemHeader 2 2 4 5 2" xfId="6778"/>
    <cellStyle name="SAPBEXItemHeader 2 2 4 6" xfId="6779"/>
    <cellStyle name="SAPBEXItemHeader 2 2 4 6 2" xfId="6780"/>
    <cellStyle name="SAPBEXItemHeader 2 2 4 7" xfId="6781"/>
    <cellStyle name="SAPBEXItemHeader 2 2 5" xfId="6782"/>
    <cellStyle name="SAPBEXItemHeader 2 2 5 2" xfId="6783"/>
    <cellStyle name="SAPBEXItemHeader 2 2 6" xfId="6784"/>
    <cellStyle name="SAPBEXItemHeader 2 2 6 2" xfId="6785"/>
    <cellStyle name="SAPBEXItemHeader 2 2 7" xfId="6786"/>
    <cellStyle name="SAPBEXItemHeader 2 2 7 2" xfId="6787"/>
    <cellStyle name="SAPBEXItemHeader 2 2 8" xfId="6788"/>
    <cellStyle name="SAPBEXItemHeader 2 2 8 2" xfId="6789"/>
    <cellStyle name="SAPBEXItemHeader 2 2 9" xfId="6790"/>
    <cellStyle name="SAPBEXItemHeader 2 2 9 2" xfId="6791"/>
    <cellStyle name="SAPBEXItemHeader 2 3" xfId="6792"/>
    <cellStyle name="SAPBEXItemHeader 2 3 2" xfId="6793"/>
    <cellStyle name="SAPBEXItemHeader 2 3 2 2" xfId="6794"/>
    <cellStyle name="SAPBEXItemHeader 2 3 3" xfId="6795"/>
    <cellStyle name="SAPBEXItemHeader 2 3 3 2" xfId="6796"/>
    <cellStyle name="SAPBEXItemHeader 2 3 4" xfId="6797"/>
    <cellStyle name="SAPBEXItemHeader 2 3 4 2" xfId="6798"/>
    <cellStyle name="SAPBEXItemHeader 2 3 5" xfId="6799"/>
    <cellStyle name="SAPBEXItemHeader 2 3 5 2" xfId="6800"/>
    <cellStyle name="SAPBEXItemHeader 2 3 6" xfId="6801"/>
    <cellStyle name="SAPBEXItemHeader 2 3 6 2" xfId="6802"/>
    <cellStyle name="SAPBEXItemHeader 2 3 7" xfId="6803"/>
    <cellStyle name="SAPBEXItemHeader 2 4" xfId="6804"/>
    <cellStyle name="SAPBEXItemHeader 2 4 2" xfId="6805"/>
    <cellStyle name="SAPBEXItemHeader 2 4 2 2" xfId="6806"/>
    <cellStyle name="SAPBEXItemHeader 2 4 3" xfId="6807"/>
    <cellStyle name="SAPBEXItemHeader 2 4 3 2" xfId="6808"/>
    <cellStyle name="SAPBEXItemHeader 2 4 4" xfId="6809"/>
    <cellStyle name="SAPBEXItemHeader 2 4 4 2" xfId="6810"/>
    <cellStyle name="SAPBEXItemHeader 2 4 5" xfId="6811"/>
    <cellStyle name="SAPBEXItemHeader 2 4 5 2" xfId="6812"/>
    <cellStyle name="SAPBEXItemHeader 2 4 6" xfId="6813"/>
    <cellStyle name="SAPBEXItemHeader 2 4 6 2" xfId="6814"/>
    <cellStyle name="SAPBEXItemHeader 2 4 7" xfId="6815"/>
    <cellStyle name="SAPBEXItemHeader 2 5" xfId="6816"/>
    <cellStyle name="SAPBEXItemHeader 2 5 2" xfId="6817"/>
    <cellStyle name="SAPBEXItemHeader 2 5 2 2" xfId="6818"/>
    <cellStyle name="SAPBEXItemHeader 2 5 3" xfId="6819"/>
    <cellStyle name="SAPBEXItemHeader 2 5 3 2" xfId="6820"/>
    <cellStyle name="SAPBEXItemHeader 2 5 4" xfId="6821"/>
    <cellStyle name="SAPBEXItemHeader 2 5 4 2" xfId="6822"/>
    <cellStyle name="SAPBEXItemHeader 2 5 5" xfId="6823"/>
    <cellStyle name="SAPBEXItemHeader 2 5 5 2" xfId="6824"/>
    <cellStyle name="SAPBEXItemHeader 2 5 6" xfId="6825"/>
    <cellStyle name="SAPBEXItemHeader 2 5 6 2" xfId="6826"/>
    <cellStyle name="SAPBEXItemHeader 2 5 7" xfId="6827"/>
    <cellStyle name="SAPBEXItemHeader 2 6" xfId="6828"/>
    <cellStyle name="SAPBEXItemHeader 2 6 2" xfId="6829"/>
    <cellStyle name="SAPBEXItemHeader 2 7" xfId="6830"/>
    <cellStyle name="SAPBEXItemHeader 2 7 2" xfId="6831"/>
    <cellStyle name="SAPBEXItemHeader 2 8" xfId="6832"/>
    <cellStyle name="SAPBEXItemHeader 2 8 2" xfId="6833"/>
    <cellStyle name="SAPBEXItemHeader 2 9" xfId="6834"/>
    <cellStyle name="SAPBEXItemHeader 2 9 2" xfId="6835"/>
    <cellStyle name="SAPBEXItemHeader 3" xfId="6836"/>
    <cellStyle name="SAPBEXItemHeader 3 10" xfId="6837"/>
    <cellStyle name="SAPBEXItemHeader 3 2" xfId="6838"/>
    <cellStyle name="SAPBEXItemHeader 3 2 2" xfId="6839"/>
    <cellStyle name="SAPBEXItemHeader 3 2 2 2" xfId="6840"/>
    <cellStyle name="SAPBEXItemHeader 3 2 3" xfId="6841"/>
    <cellStyle name="SAPBEXItemHeader 3 2 3 2" xfId="6842"/>
    <cellStyle name="SAPBEXItemHeader 3 2 4" xfId="6843"/>
    <cellStyle name="SAPBEXItemHeader 3 2 4 2" xfId="6844"/>
    <cellStyle name="SAPBEXItemHeader 3 2 5" xfId="6845"/>
    <cellStyle name="SAPBEXItemHeader 3 2 5 2" xfId="6846"/>
    <cellStyle name="SAPBEXItemHeader 3 2 6" xfId="6847"/>
    <cellStyle name="SAPBEXItemHeader 3 2 6 2" xfId="6848"/>
    <cellStyle name="SAPBEXItemHeader 3 2 7" xfId="6849"/>
    <cellStyle name="SAPBEXItemHeader 3 3" xfId="6850"/>
    <cellStyle name="SAPBEXItemHeader 3 3 2" xfId="6851"/>
    <cellStyle name="SAPBEXItemHeader 3 3 2 2" xfId="6852"/>
    <cellStyle name="SAPBEXItemHeader 3 3 3" xfId="6853"/>
    <cellStyle name="SAPBEXItemHeader 3 3 3 2" xfId="6854"/>
    <cellStyle name="SAPBEXItemHeader 3 3 4" xfId="6855"/>
    <cellStyle name="SAPBEXItemHeader 3 3 4 2" xfId="6856"/>
    <cellStyle name="SAPBEXItemHeader 3 3 5" xfId="6857"/>
    <cellStyle name="SAPBEXItemHeader 3 3 5 2" xfId="6858"/>
    <cellStyle name="SAPBEXItemHeader 3 3 6" xfId="6859"/>
    <cellStyle name="SAPBEXItemHeader 3 3 6 2" xfId="6860"/>
    <cellStyle name="SAPBEXItemHeader 3 3 7" xfId="6861"/>
    <cellStyle name="SAPBEXItemHeader 3 4" xfId="6862"/>
    <cellStyle name="SAPBEXItemHeader 3 4 2" xfId="6863"/>
    <cellStyle name="SAPBEXItemHeader 3 4 2 2" xfId="6864"/>
    <cellStyle name="SAPBEXItemHeader 3 4 3" xfId="6865"/>
    <cellStyle name="SAPBEXItemHeader 3 4 3 2" xfId="6866"/>
    <cellStyle name="SAPBEXItemHeader 3 4 4" xfId="6867"/>
    <cellStyle name="SAPBEXItemHeader 3 4 4 2" xfId="6868"/>
    <cellStyle name="SAPBEXItemHeader 3 4 5" xfId="6869"/>
    <cellStyle name="SAPBEXItemHeader 3 4 5 2" xfId="6870"/>
    <cellStyle name="SAPBEXItemHeader 3 4 6" xfId="6871"/>
    <cellStyle name="SAPBEXItemHeader 3 4 6 2" xfId="6872"/>
    <cellStyle name="SAPBEXItemHeader 3 4 7" xfId="6873"/>
    <cellStyle name="SAPBEXItemHeader 3 5" xfId="6874"/>
    <cellStyle name="SAPBEXItemHeader 3 5 2" xfId="6875"/>
    <cellStyle name="SAPBEXItemHeader 3 6" xfId="6876"/>
    <cellStyle name="SAPBEXItemHeader 3 6 2" xfId="6877"/>
    <cellStyle name="SAPBEXItemHeader 3 7" xfId="6878"/>
    <cellStyle name="SAPBEXItemHeader 3 7 2" xfId="6879"/>
    <cellStyle name="SAPBEXItemHeader 3 8" xfId="6880"/>
    <cellStyle name="SAPBEXItemHeader 3 8 2" xfId="6881"/>
    <cellStyle name="SAPBEXItemHeader 3 9" xfId="6882"/>
    <cellStyle name="SAPBEXItemHeader 3 9 2" xfId="6883"/>
    <cellStyle name="SAPBEXItemHeader 4" xfId="6884"/>
    <cellStyle name="SAPBEXItemHeader 4 2" xfId="6885"/>
    <cellStyle name="SAPBEXItemHeader 4 2 2" xfId="6886"/>
    <cellStyle name="SAPBEXItemHeader 4 3" xfId="6887"/>
    <cellStyle name="SAPBEXItemHeader 4 3 2" xfId="6888"/>
    <cellStyle name="SAPBEXItemHeader 4 4" xfId="6889"/>
    <cellStyle name="SAPBEXItemHeader 4 4 2" xfId="6890"/>
    <cellStyle name="SAPBEXItemHeader 4 5" xfId="6891"/>
    <cellStyle name="SAPBEXItemHeader 4 5 2" xfId="6892"/>
    <cellStyle name="SAPBEXItemHeader 4 6" xfId="6893"/>
    <cellStyle name="SAPBEXItemHeader 4 6 2" xfId="6894"/>
    <cellStyle name="SAPBEXItemHeader 4 7" xfId="6895"/>
    <cellStyle name="SAPBEXItemHeader 5" xfId="6896"/>
    <cellStyle name="SAPBEXItemHeader 5 2" xfId="6897"/>
    <cellStyle name="SAPBEXItemHeader 5 2 2" xfId="6898"/>
    <cellStyle name="SAPBEXItemHeader 5 3" xfId="6899"/>
    <cellStyle name="SAPBEXItemHeader 5 3 2" xfId="6900"/>
    <cellStyle name="SAPBEXItemHeader 5 4" xfId="6901"/>
    <cellStyle name="SAPBEXItemHeader 5 4 2" xfId="6902"/>
    <cellStyle name="SAPBEXItemHeader 5 5" xfId="6903"/>
    <cellStyle name="SAPBEXItemHeader 5 5 2" xfId="6904"/>
    <cellStyle name="SAPBEXItemHeader 5 6" xfId="6905"/>
    <cellStyle name="SAPBEXItemHeader 5 6 2" xfId="6906"/>
    <cellStyle name="SAPBEXItemHeader 5 7" xfId="6907"/>
    <cellStyle name="SAPBEXItemHeader 6" xfId="6908"/>
    <cellStyle name="SAPBEXItemHeader 6 2" xfId="6909"/>
    <cellStyle name="SAPBEXItemHeader 6 2 2" xfId="6910"/>
    <cellStyle name="SAPBEXItemHeader 6 3" xfId="6911"/>
    <cellStyle name="SAPBEXItemHeader 6 3 2" xfId="6912"/>
    <cellStyle name="SAPBEXItemHeader 6 4" xfId="6913"/>
    <cellStyle name="SAPBEXItemHeader 6 4 2" xfId="6914"/>
    <cellStyle name="SAPBEXItemHeader 6 5" xfId="6915"/>
    <cellStyle name="SAPBEXItemHeader 6 5 2" xfId="6916"/>
    <cellStyle name="SAPBEXItemHeader 6 6" xfId="6917"/>
    <cellStyle name="SAPBEXItemHeader 6 6 2" xfId="6918"/>
    <cellStyle name="SAPBEXItemHeader 6 7" xfId="6919"/>
    <cellStyle name="SAPBEXItemHeader 7" xfId="6920"/>
    <cellStyle name="SAPBEXItemHeader 7 2" xfId="6921"/>
    <cellStyle name="SAPBEXItemHeader 8" xfId="6922"/>
    <cellStyle name="SAPBEXItemHeader 8 2" xfId="6923"/>
    <cellStyle name="SAPBEXItemHeader 9" xfId="6924"/>
    <cellStyle name="SAPBEXItemHeader 9 2" xfId="6925"/>
    <cellStyle name="SAPBEXresData" xfId="87"/>
    <cellStyle name="SAPBEXresData 10" xfId="6926"/>
    <cellStyle name="SAPBEXresData 10 2" xfId="6927"/>
    <cellStyle name="SAPBEXresData 11" xfId="6928"/>
    <cellStyle name="SAPBEXresData 12" xfId="6929"/>
    <cellStyle name="SAPBEXresData 13" xfId="6930"/>
    <cellStyle name="SAPBEXresData 14" xfId="6931"/>
    <cellStyle name="SAPBEXresData 15" xfId="6932"/>
    <cellStyle name="SAPBEXresData 2" xfId="628"/>
    <cellStyle name="SAPBEXresData 2 10" xfId="6933"/>
    <cellStyle name="SAPBEXresData 2 11" xfId="6934"/>
    <cellStyle name="SAPBEXresData 2 12" xfId="6935"/>
    <cellStyle name="SAPBEXresData 2 13" xfId="6936"/>
    <cellStyle name="SAPBEXresData 2 14" xfId="6937"/>
    <cellStyle name="SAPBEXresData 2 2" xfId="6938"/>
    <cellStyle name="SAPBEXresData 2 2 10" xfId="6939"/>
    <cellStyle name="SAPBEXresData 2 2 2" xfId="6940"/>
    <cellStyle name="SAPBEXresData 2 2 2 2" xfId="6941"/>
    <cellStyle name="SAPBEXresData 2 2 2 2 2" xfId="6942"/>
    <cellStyle name="SAPBEXresData 2 2 2 3" xfId="6943"/>
    <cellStyle name="SAPBEXresData 2 2 2 3 2" xfId="6944"/>
    <cellStyle name="SAPBEXresData 2 2 2 4" xfId="6945"/>
    <cellStyle name="SAPBEXresData 2 2 2 4 2" xfId="6946"/>
    <cellStyle name="SAPBEXresData 2 2 2 5" xfId="6947"/>
    <cellStyle name="SAPBEXresData 2 2 2 5 2" xfId="6948"/>
    <cellStyle name="SAPBEXresData 2 2 2 6" xfId="6949"/>
    <cellStyle name="SAPBEXresData 2 2 2 6 2" xfId="6950"/>
    <cellStyle name="SAPBEXresData 2 2 2 7" xfId="6951"/>
    <cellStyle name="SAPBEXresData 2 2 3" xfId="6952"/>
    <cellStyle name="SAPBEXresData 2 2 3 2" xfId="6953"/>
    <cellStyle name="SAPBEXresData 2 2 3 2 2" xfId="6954"/>
    <cellStyle name="SAPBEXresData 2 2 3 3" xfId="6955"/>
    <cellStyle name="SAPBEXresData 2 2 3 3 2" xfId="6956"/>
    <cellStyle name="SAPBEXresData 2 2 3 4" xfId="6957"/>
    <cellStyle name="SAPBEXresData 2 2 3 4 2" xfId="6958"/>
    <cellStyle name="SAPBEXresData 2 2 3 5" xfId="6959"/>
    <cellStyle name="SAPBEXresData 2 2 3 5 2" xfId="6960"/>
    <cellStyle name="SAPBEXresData 2 2 3 6" xfId="6961"/>
    <cellStyle name="SAPBEXresData 2 2 3 6 2" xfId="6962"/>
    <cellStyle name="SAPBEXresData 2 2 3 7" xfId="6963"/>
    <cellStyle name="SAPBEXresData 2 2 4" xfId="6964"/>
    <cellStyle name="SAPBEXresData 2 2 4 2" xfId="6965"/>
    <cellStyle name="SAPBEXresData 2 2 4 2 2" xfId="6966"/>
    <cellStyle name="SAPBEXresData 2 2 4 3" xfId="6967"/>
    <cellStyle name="SAPBEXresData 2 2 4 3 2" xfId="6968"/>
    <cellStyle name="SAPBEXresData 2 2 4 4" xfId="6969"/>
    <cellStyle name="SAPBEXresData 2 2 4 4 2" xfId="6970"/>
    <cellStyle name="SAPBEXresData 2 2 4 5" xfId="6971"/>
    <cellStyle name="SAPBEXresData 2 2 4 5 2" xfId="6972"/>
    <cellStyle name="SAPBEXresData 2 2 4 6" xfId="6973"/>
    <cellStyle name="SAPBEXresData 2 2 4 6 2" xfId="6974"/>
    <cellStyle name="SAPBEXresData 2 2 4 7" xfId="6975"/>
    <cellStyle name="SAPBEXresData 2 2 5" xfId="6976"/>
    <cellStyle name="SAPBEXresData 2 2 5 2" xfId="6977"/>
    <cellStyle name="SAPBEXresData 2 2 6" xfId="6978"/>
    <cellStyle name="SAPBEXresData 2 2 6 2" xfId="6979"/>
    <cellStyle name="SAPBEXresData 2 2 7" xfId="6980"/>
    <cellStyle name="SAPBEXresData 2 2 7 2" xfId="6981"/>
    <cellStyle name="SAPBEXresData 2 2 8" xfId="6982"/>
    <cellStyle name="SAPBEXresData 2 2 8 2" xfId="6983"/>
    <cellStyle name="SAPBEXresData 2 2 9" xfId="6984"/>
    <cellStyle name="SAPBEXresData 2 2 9 2" xfId="6985"/>
    <cellStyle name="SAPBEXresData 2 3" xfId="6986"/>
    <cellStyle name="SAPBEXresData 2 3 2" xfId="6987"/>
    <cellStyle name="SAPBEXresData 2 3 2 2" xfId="6988"/>
    <cellStyle name="SAPBEXresData 2 3 3" xfId="6989"/>
    <cellStyle name="SAPBEXresData 2 3 3 2" xfId="6990"/>
    <cellStyle name="SAPBEXresData 2 3 4" xfId="6991"/>
    <cellStyle name="SAPBEXresData 2 3 4 2" xfId="6992"/>
    <cellStyle name="SAPBEXresData 2 3 5" xfId="6993"/>
    <cellStyle name="SAPBEXresData 2 3 5 2" xfId="6994"/>
    <cellStyle name="SAPBEXresData 2 3 6" xfId="6995"/>
    <cellStyle name="SAPBEXresData 2 3 6 2" xfId="6996"/>
    <cellStyle name="SAPBEXresData 2 3 7" xfId="6997"/>
    <cellStyle name="SAPBEXresData 2 4" xfId="6998"/>
    <cellStyle name="SAPBEXresData 2 4 2" xfId="6999"/>
    <cellStyle name="SAPBEXresData 2 4 2 2" xfId="7000"/>
    <cellStyle name="SAPBEXresData 2 4 3" xfId="7001"/>
    <cellStyle name="SAPBEXresData 2 4 3 2" xfId="7002"/>
    <cellStyle name="SAPBEXresData 2 4 4" xfId="7003"/>
    <cellStyle name="SAPBEXresData 2 4 4 2" xfId="7004"/>
    <cellStyle name="SAPBEXresData 2 4 5" xfId="7005"/>
    <cellStyle name="SAPBEXresData 2 4 5 2" xfId="7006"/>
    <cellStyle name="SAPBEXresData 2 4 6" xfId="7007"/>
    <cellStyle name="SAPBEXresData 2 4 6 2" xfId="7008"/>
    <cellStyle name="SAPBEXresData 2 4 7" xfId="7009"/>
    <cellStyle name="SAPBEXresData 2 5" xfId="7010"/>
    <cellStyle name="SAPBEXresData 2 5 2" xfId="7011"/>
    <cellStyle name="SAPBEXresData 2 5 2 2" xfId="7012"/>
    <cellStyle name="SAPBEXresData 2 5 3" xfId="7013"/>
    <cellStyle name="SAPBEXresData 2 5 3 2" xfId="7014"/>
    <cellStyle name="SAPBEXresData 2 5 4" xfId="7015"/>
    <cellStyle name="SAPBEXresData 2 5 4 2" xfId="7016"/>
    <cellStyle name="SAPBEXresData 2 5 5" xfId="7017"/>
    <cellStyle name="SAPBEXresData 2 5 5 2" xfId="7018"/>
    <cellStyle name="SAPBEXresData 2 5 6" xfId="7019"/>
    <cellStyle name="SAPBEXresData 2 5 6 2" xfId="7020"/>
    <cellStyle name="SAPBEXresData 2 5 7" xfId="7021"/>
    <cellStyle name="SAPBEXresData 2 6" xfId="7022"/>
    <cellStyle name="SAPBEXresData 2 6 2" xfId="7023"/>
    <cellStyle name="SAPBEXresData 2 7" xfId="7024"/>
    <cellStyle name="SAPBEXresData 2 7 2" xfId="7025"/>
    <cellStyle name="SAPBEXresData 2 8" xfId="7026"/>
    <cellStyle name="SAPBEXresData 2 8 2" xfId="7027"/>
    <cellStyle name="SAPBEXresData 2 9" xfId="7028"/>
    <cellStyle name="SAPBEXresData 2 9 2" xfId="7029"/>
    <cellStyle name="SAPBEXresData 3" xfId="7030"/>
    <cellStyle name="SAPBEXresData 3 10" xfId="7031"/>
    <cellStyle name="SAPBEXresData 3 2" xfId="7032"/>
    <cellStyle name="SAPBEXresData 3 2 2" xfId="7033"/>
    <cellStyle name="SAPBEXresData 3 2 2 2" xfId="7034"/>
    <cellStyle name="SAPBEXresData 3 2 3" xfId="7035"/>
    <cellStyle name="SAPBEXresData 3 2 3 2" xfId="7036"/>
    <cellStyle name="SAPBEXresData 3 2 4" xfId="7037"/>
    <cellStyle name="SAPBEXresData 3 2 4 2" xfId="7038"/>
    <cellStyle name="SAPBEXresData 3 2 5" xfId="7039"/>
    <cellStyle name="SAPBEXresData 3 2 5 2" xfId="7040"/>
    <cellStyle name="SAPBEXresData 3 2 6" xfId="7041"/>
    <cellStyle name="SAPBEXresData 3 2 6 2" xfId="7042"/>
    <cellStyle name="SAPBEXresData 3 2 7" xfId="7043"/>
    <cellStyle name="SAPBEXresData 3 3" xfId="7044"/>
    <cellStyle name="SAPBEXresData 3 3 2" xfId="7045"/>
    <cellStyle name="SAPBEXresData 3 3 2 2" xfId="7046"/>
    <cellStyle name="SAPBEXresData 3 3 3" xfId="7047"/>
    <cellStyle name="SAPBEXresData 3 3 3 2" xfId="7048"/>
    <cellStyle name="SAPBEXresData 3 3 4" xfId="7049"/>
    <cellStyle name="SAPBEXresData 3 3 4 2" xfId="7050"/>
    <cellStyle name="SAPBEXresData 3 3 5" xfId="7051"/>
    <cellStyle name="SAPBEXresData 3 3 5 2" xfId="7052"/>
    <cellStyle name="SAPBEXresData 3 3 6" xfId="7053"/>
    <cellStyle name="SAPBEXresData 3 3 6 2" xfId="7054"/>
    <cellStyle name="SAPBEXresData 3 3 7" xfId="7055"/>
    <cellStyle name="SAPBEXresData 3 4" xfId="7056"/>
    <cellStyle name="SAPBEXresData 3 4 2" xfId="7057"/>
    <cellStyle name="SAPBEXresData 3 4 2 2" xfId="7058"/>
    <cellStyle name="SAPBEXresData 3 4 3" xfId="7059"/>
    <cellStyle name="SAPBEXresData 3 4 3 2" xfId="7060"/>
    <cellStyle name="SAPBEXresData 3 4 4" xfId="7061"/>
    <cellStyle name="SAPBEXresData 3 4 4 2" xfId="7062"/>
    <cellStyle name="SAPBEXresData 3 4 5" xfId="7063"/>
    <cellStyle name="SAPBEXresData 3 4 5 2" xfId="7064"/>
    <cellStyle name="SAPBEXresData 3 4 6" xfId="7065"/>
    <cellStyle name="SAPBEXresData 3 4 6 2" xfId="7066"/>
    <cellStyle name="SAPBEXresData 3 4 7" xfId="7067"/>
    <cellStyle name="SAPBEXresData 3 5" xfId="7068"/>
    <cellStyle name="SAPBEXresData 3 5 2" xfId="7069"/>
    <cellStyle name="SAPBEXresData 3 6" xfId="7070"/>
    <cellStyle name="SAPBEXresData 3 6 2" xfId="7071"/>
    <cellStyle name="SAPBEXresData 3 7" xfId="7072"/>
    <cellStyle name="SAPBEXresData 3 7 2" xfId="7073"/>
    <cellStyle name="SAPBEXresData 3 8" xfId="7074"/>
    <cellStyle name="SAPBEXresData 3 8 2" xfId="7075"/>
    <cellStyle name="SAPBEXresData 3 9" xfId="7076"/>
    <cellStyle name="SAPBEXresData 3 9 2" xfId="7077"/>
    <cellStyle name="SAPBEXresData 4" xfId="7078"/>
    <cellStyle name="SAPBEXresData 4 2" xfId="7079"/>
    <cellStyle name="SAPBEXresData 4 2 2" xfId="7080"/>
    <cellStyle name="SAPBEXresData 4 3" xfId="7081"/>
    <cellStyle name="SAPBEXresData 4 3 2" xfId="7082"/>
    <cellStyle name="SAPBEXresData 4 4" xfId="7083"/>
    <cellStyle name="SAPBEXresData 4 4 2" xfId="7084"/>
    <cellStyle name="SAPBEXresData 4 5" xfId="7085"/>
    <cellStyle name="SAPBEXresData 4 5 2" xfId="7086"/>
    <cellStyle name="SAPBEXresData 4 6" xfId="7087"/>
    <cellStyle name="SAPBEXresData 4 6 2" xfId="7088"/>
    <cellStyle name="SAPBEXresData 4 7" xfId="7089"/>
    <cellStyle name="SAPBEXresData 5" xfId="7090"/>
    <cellStyle name="SAPBEXresData 5 2" xfId="7091"/>
    <cellStyle name="SAPBEXresData 5 2 2" xfId="7092"/>
    <cellStyle name="SAPBEXresData 5 3" xfId="7093"/>
    <cellStyle name="SAPBEXresData 5 3 2" xfId="7094"/>
    <cellStyle name="SAPBEXresData 5 4" xfId="7095"/>
    <cellStyle name="SAPBEXresData 5 4 2" xfId="7096"/>
    <cellStyle name="SAPBEXresData 5 5" xfId="7097"/>
    <cellStyle name="SAPBEXresData 5 5 2" xfId="7098"/>
    <cellStyle name="SAPBEXresData 5 6" xfId="7099"/>
    <cellStyle name="SAPBEXresData 5 6 2" xfId="7100"/>
    <cellStyle name="SAPBEXresData 5 7" xfId="7101"/>
    <cellStyle name="SAPBEXresData 6" xfId="7102"/>
    <cellStyle name="SAPBEXresData 6 2" xfId="7103"/>
    <cellStyle name="SAPBEXresData 6 2 2" xfId="7104"/>
    <cellStyle name="SAPBEXresData 6 3" xfId="7105"/>
    <cellStyle name="SAPBEXresData 6 3 2" xfId="7106"/>
    <cellStyle name="SAPBEXresData 6 4" xfId="7107"/>
    <cellStyle name="SAPBEXresData 6 4 2" xfId="7108"/>
    <cellStyle name="SAPBEXresData 6 5" xfId="7109"/>
    <cellStyle name="SAPBEXresData 6 5 2" xfId="7110"/>
    <cellStyle name="SAPBEXresData 6 6" xfId="7111"/>
    <cellStyle name="SAPBEXresData 6 6 2" xfId="7112"/>
    <cellStyle name="SAPBEXresData 6 7" xfId="7113"/>
    <cellStyle name="SAPBEXresData 7" xfId="7114"/>
    <cellStyle name="SAPBEXresData 7 2" xfId="7115"/>
    <cellStyle name="SAPBEXresData 8" xfId="7116"/>
    <cellStyle name="SAPBEXresData 8 2" xfId="7117"/>
    <cellStyle name="SAPBEXresData 9" xfId="7118"/>
    <cellStyle name="SAPBEXresData 9 2" xfId="7119"/>
    <cellStyle name="SAPBEXresDataEmph" xfId="88"/>
    <cellStyle name="SAPBEXresDataEmph 10" xfId="7120"/>
    <cellStyle name="SAPBEXresDataEmph 10 2" xfId="7121"/>
    <cellStyle name="SAPBEXresDataEmph 11" xfId="7122"/>
    <cellStyle name="SAPBEXresDataEmph 12" xfId="7123"/>
    <cellStyle name="SAPBEXresDataEmph 13" xfId="7124"/>
    <cellStyle name="SAPBEXresDataEmph 14" xfId="7125"/>
    <cellStyle name="SAPBEXresDataEmph 15" xfId="7126"/>
    <cellStyle name="SAPBEXresDataEmph 2" xfId="629"/>
    <cellStyle name="SAPBEXresDataEmph 2 10" xfId="7127"/>
    <cellStyle name="SAPBEXresDataEmph 2 11" xfId="7128"/>
    <cellStyle name="SAPBEXresDataEmph 2 12" xfId="7129"/>
    <cellStyle name="SAPBEXresDataEmph 2 13" xfId="7130"/>
    <cellStyle name="SAPBEXresDataEmph 2 14" xfId="7131"/>
    <cellStyle name="SAPBEXresDataEmph 2 2" xfId="7132"/>
    <cellStyle name="SAPBEXresDataEmph 2 2 10" xfId="7133"/>
    <cellStyle name="SAPBEXresDataEmph 2 2 2" xfId="7134"/>
    <cellStyle name="SAPBEXresDataEmph 2 2 2 2" xfId="7135"/>
    <cellStyle name="SAPBEXresDataEmph 2 2 2 2 2" xfId="7136"/>
    <cellStyle name="SAPBEXresDataEmph 2 2 2 3" xfId="7137"/>
    <cellStyle name="SAPBEXresDataEmph 2 2 2 3 2" xfId="7138"/>
    <cellStyle name="SAPBEXresDataEmph 2 2 2 4" xfId="7139"/>
    <cellStyle name="SAPBEXresDataEmph 2 2 2 4 2" xfId="7140"/>
    <cellStyle name="SAPBEXresDataEmph 2 2 2 5" xfId="7141"/>
    <cellStyle name="SAPBEXresDataEmph 2 2 2 5 2" xfId="7142"/>
    <cellStyle name="SAPBEXresDataEmph 2 2 2 6" xfId="7143"/>
    <cellStyle name="SAPBEXresDataEmph 2 2 2 6 2" xfId="7144"/>
    <cellStyle name="SAPBEXresDataEmph 2 2 2 7" xfId="7145"/>
    <cellStyle name="SAPBEXresDataEmph 2 2 3" xfId="7146"/>
    <cellStyle name="SAPBEXresDataEmph 2 2 3 2" xfId="7147"/>
    <cellStyle name="SAPBEXresDataEmph 2 2 3 2 2" xfId="7148"/>
    <cellStyle name="SAPBEXresDataEmph 2 2 3 3" xfId="7149"/>
    <cellStyle name="SAPBEXresDataEmph 2 2 3 3 2" xfId="7150"/>
    <cellStyle name="SAPBEXresDataEmph 2 2 3 4" xfId="7151"/>
    <cellStyle name="SAPBEXresDataEmph 2 2 3 4 2" xfId="7152"/>
    <cellStyle name="SAPBEXresDataEmph 2 2 3 5" xfId="7153"/>
    <cellStyle name="SAPBEXresDataEmph 2 2 3 5 2" xfId="7154"/>
    <cellStyle name="SAPBEXresDataEmph 2 2 3 6" xfId="7155"/>
    <cellStyle name="SAPBEXresDataEmph 2 2 3 6 2" xfId="7156"/>
    <cellStyle name="SAPBEXresDataEmph 2 2 3 7" xfId="7157"/>
    <cellStyle name="SAPBEXresDataEmph 2 2 4" xfId="7158"/>
    <cellStyle name="SAPBEXresDataEmph 2 2 4 2" xfId="7159"/>
    <cellStyle name="SAPBEXresDataEmph 2 2 4 2 2" xfId="7160"/>
    <cellStyle name="SAPBEXresDataEmph 2 2 4 3" xfId="7161"/>
    <cellStyle name="SAPBEXresDataEmph 2 2 4 3 2" xfId="7162"/>
    <cellStyle name="SAPBEXresDataEmph 2 2 4 4" xfId="7163"/>
    <cellStyle name="SAPBEXresDataEmph 2 2 4 4 2" xfId="7164"/>
    <cellStyle name="SAPBEXresDataEmph 2 2 4 5" xfId="7165"/>
    <cellStyle name="SAPBEXresDataEmph 2 2 4 5 2" xfId="7166"/>
    <cellStyle name="SAPBEXresDataEmph 2 2 4 6" xfId="7167"/>
    <cellStyle name="SAPBEXresDataEmph 2 2 4 6 2" xfId="7168"/>
    <cellStyle name="SAPBEXresDataEmph 2 2 4 7" xfId="7169"/>
    <cellStyle name="SAPBEXresDataEmph 2 2 5" xfId="7170"/>
    <cellStyle name="SAPBEXresDataEmph 2 2 5 2" xfId="7171"/>
    <cellStyle name="SAPBEXresDataEmph 2 2 6" xfId="7172"/>
    <cellStyle name="SAPBEXresDataEmph 2 2 6 2" xfId="7173"/>
    <cellStyle name="SAPBEXresDataEmph 2 2 7" xfId="7174"/>
    <cellStyle name="SAPBEXresDataEmph 2 2 7 2" xfId="7175"/>
    <cellStyle name="SAPBEXresDataEmph 2 2 8" xfId="7176"/>
    <cellStyle name="SAPBEXresDataEmph 2 2 8 2" xfId="7177"/>
    <cellStyle name="SAPBEXresDataEmph 2 2 9" xfId="7178"/>
    <cellStyle name="SAPBEXresDataEmph 2 2 9 2" xfId="7179"/>
    <cellStyle name="SAPBEXresDataEmph 2 3" xfId="7180"/>
    <cellStyle name="SAPBEXresDataEmph 2 3 2" xfId="7181"/>
    <cellStyle name="SAPBEXresDataEmph 2 3 2 2" xfId="7182"/>
    <cellStyle name="SAPBEXresDataEmph 2 3 3" xfId="7183"/>
    <cellStyle name="SAPBEXresDataEmph 2 3 3 2" xfId="7184"/>
    <cellStyle name="SAPBEXresDataEmph 2 3 4" xfId="7185"/>
    <cellStyle name="SAPBEXresDataEmph 2 3 4 2" xfId="7186"/>
    <cellStyle name="SAPBEXresDataEmph 2 3 5" xfId="7187"/>
    <cellStyle name="SAPBEXresDataEmph 2 3 5 2" xfId="7188"/>
    <cellStyle name="SAPBEXresDataEmph 2 3 6" xfId="7189"/>
    <cellStyle name="SAPBEXresDataEmph 2 3 6 2" xfId="7190"/>
    <cellStyle name="SAPBEXresDataEmph 2 3 7" xfId="7191"/>
    <cellStyle name="SAPBEXresDataEmph 2 4" xfId="7192"/>
    <cellStyle name="SAPBEXresDataEmph 2 4 2" xfId="7193"/>
    <cellStyle name="SAPBEXresDataEmph 2 4 2 2" xfId="7194"/>
    <cellStyle name="SAPBEXresDataEmph 2 4 3" xfId="7195"/>
    <cellStyle name="SAPBEXresDataEmph 2 4 3 2" xfId="7196"/>
    <cellStyle name="SAPBEXresDataEmph 2 4 4" xfId="7197"/>
    <cellStyle name="SAPBEXresDataEmph 2 4 4 2" xfId="7198"/>
    <cellStyle name="SAPBEXresDataEmph 2 4 5" xfId="7199"/>
    <cellStyle name="SAPBEXresDataEmph 2 4 5 2" xfId="7200"/>
    <cellStyle name="SAPBEXresDataEmph 2 4 6" xfId="7201"/>
    <cellStyle name="SAPBEXresDataEmph 2 4 6 2" xfId="7202"/>
    <cellStyle name="SAPBEXresDataEmph 2 4 7" xfId="7203"/>
    <cellStyle name="SAPBEXresDataEmph 2 5" xfId="7204"/>
    <cellStyle name="SAPBEXresDataEmph 2 5 2" xfId="7205"/>
    <cellStyle name="SAPBEXresDataEmph 2 5 2 2" xfId="7206"/>
    <cellStyle name="SAPBEXresDataEmph 2 5 3" xfId="7207"/>
    <cellStyle name="SAPBEXresDataEmph 2 5 3 2" xfId="7208"/>
    <cellStyle name="SAPBEXresDataEmph 2 5 4" xfId="7209"/>
    <cellStyle name="SAPBEXresDataEmph 2 5 4 2" xfId="7210"/>
    <cellStyle name="SAPBEXresDataEmph 2 5 5" xfId="7211"/>
    <cellStyle name="SAPBEXresDataEmph 2 5 5 2" xfId="7212"/>
    <cellStyle name="SAPBEXresDataEmph 2 5 6" xfId="7213"/>
    <cellStyle name="SAPBEXresDataEmph 2 5 6 2" xfId="7214"/>
    <cellStyle name="SAPBEXresDataEmph 2 5 7" xfId="7215"/>
    <cellStyle name="SAPBEXresDataEmph 2 6" xfId="7216"/>
    <cellStyle name="SAPBEXresDataEmph 2 6 2" xfId="7217"/>
    <cellStyle name="SAPBEXresDataEmph 2 7" xfId="7218"/>
    <cellStyle name="SAPBEXresDataEmph 2 7 2" xfId="7219"/>
    <cellStyle name="SAPBEXresDataEmph 2 8" xfId="7220"/>
    <cellStyle name="SAPBEXresDataEmph 2 8 2" xfId="7221"/>
    <cellStyle name="SAPBEXresDataEmph 2 9" xfId="7222"/>
    <cellStyle name="SAPBEXresDataEmph 2 9 2" xfId="7223"/>
    <cellStyle name="SAPBEXresDataEmph 3" xfId="7224"/>
    <cellStyle name="SAPBEXresDataEmph 3 10" xfId="7225"/>
    <cellStyle name="SAPBEXresDataEmph 3 2" xfId="7226"/>
    <cellStyle name="SAPBEXresDataEmph 3 2 2" xfId="7227"/>
    <cellStyle name="SAPBEXresDataEmph 3 2 2 2" xfId="7228"/>
    <cellStyle name="SAPBEXresDataEmph 3 2 3" xfId="7229"/>
    <cellStyle name="SAPBEXresDataEmph 3 2 3 2" xfId="7230"/>
    <cellStyle name="SAPBEXresDataEmph 3 2 4" xfId="7231"/>
    <cellStyle name="SAPBEXresDataEmph 3 2 4 2" xfId="7232"/>
    <cellStyle name="SAPBEXresDataEmph 3 2 5" xfId="7233"/>
    <cellStyle name="SAPBEXresDataEmph 3 2 5 2" xfId="7234"/>
    <cellStyle name="SAPBEXresDataEmph 3 2 6" xfId="7235"/>
    <cellStyle name="SAPBEXresDataEmph 3 2 6 2" xfId="7236"/>
    <cellStyle name="SAPBEXresDataEmph 3 2 7" xfId="7237"/>
    <cellStyle name="SAPBEXresDataEmph 3 3" xfId="7238"/>
    <cellStyle name="SAPBEXresDataEmph 3 3 2" xfId="7239"/>
    <cellStyle name="SAPBEXresDataEmph 3 3 2 2" xfId="7240"/>
    <cellStyle name="SAPBEXresDataEmph 3 3 3" xfId="7241"/>
    <cellStyle name="SAPBEXresDataEmph 3 3 3 2" xfId="7242"/>
    <cellStyle name="SAPBEXresDataEmph 3 3 4" xfId="7243"/>
    <cellStyle name="SAPBEXresDataEmph 3 3 4 2" xfId="7244"/>
    <cellStyle name="SAPBEXresDataEmph 3 3 5" xfId="7245"/>
    <cellStyle name="SAPBEXresDataEmph 3 3 5 2" xfId="7246"/>
    <cellStyle name="SAPBEXresDataEmph 3 3 6" xfId="7247"/>
    <cellStyle name="SAPBEXresDataEmph 3 3 6 2" xfId="7248"/>
    <cellStyle name="SAPBEXresDataEmph 3 3 7" xfId="7249"/>
    <cellStyle name="SAPBEXresDataEmph 3 4" xfId="7250"/>
    <cellStyle name="SAPBEXresDataEmph 3 4 2" xfId="7251"/>
    <cellStyle name="SAPBEXresDataEmph 3 4 2 2" xfId="7252"/>
    <cellStyle name="SAPBEXresDataEmph 3 4 3" xfId="7253"/>
    <cellStyle name="SAPBEXresDataEmph 3 4 3 2" xfId="7254"/>
    <cellStyle name="SAPBEXresDataEmph 3 4 4" xfId="7255"/>
    <cellStyle name="SAPBEXresDataEmph 3 4 4 2" xfId="7256"/>
    <cellStyle name="SAPBEXresDataEmph 3 4 5" xfId="7257"/>
    <cellStyle name="SAPBEXresDataEmph 3 4 5 2" xfId="7258"/>
    <cellStyle name="SAPBEXresDataEmph 3 4 6" xfId="7259"/>
    <cellStyle name="SAPBEXresDataEmph 3 4 6 2" xfId="7260"/>
    <cellStyle name="SAPBEXresDataEmph 3 4 7" xfId="7261"/>
    <cellStyle name="SAPBEXresDataEmph 3 5" xfId="7262"/>
    <cellStyle name="SAPBEXresDataEmph 3 5 2" xfId="7263"/>
    <cellStyle name="SAPBEXresDataEmph 3 6" xfId="7264"/>
    <cellStyle name="SAPBEXresDataEmph 3 6 2" xfId="7265"/>
    <cellStyle name="SAPBEXresDataEmph 3 7" xfId="7266"/>
    <cellStyle name="SAPBEXresDataEmph 3 7 2" xfId="7267"/>
    <cellStyle name="SAPBEXresDataEmph 3 8" xfId="7268"/>
    <cellStyle name="SAPBEXresDataEmph 3 8 2" xfId="7269"/>
    <cellStyle name="SAPBEXresDataEmph 3 9" xfId="7270"/>
    <cellStyle name="SAPBEXresDataEmph 3 9 2" xfId="7271"/>
    <cellStyle name="SAPBEXresDataEmph 4" xfId="7272"/>
    <cellStyle name="SAPBEXresDataEmph 4 2" xfId="7273"/>
    <cellStyle name="SAPBEXresDataEmph 4 2 2" xfId="7274"/>
    <cellStyle name="SAPBEXresDataEmph 4 3" xfId="7275"/>
    <cellStyle name="SAPBEXresDataEmph 4 3 2" xfId="7276"/>
    <cellStyle name="SAPBEXresDataEmph 4 4" xfId="7277"/>
    <cellStyle name="SAPBEXresDataEmph 4 4 2" xfId="7278"/>
    <cellStyle name="SAPBEXresDataEmph 4 5" xfId="7279"/>
    <cellStyle name="SAPBEXresDataEmph 4 5 2" xfId="7280"/>
    <cellStyle name="SAPBEXresDataEmph 4 6" xfId="7281"/>
    <cellStyle name="SAPBEXresDataEmph 4 6 2" xfId="7282"/>
    <cellStyle name="SAPBEXresDataEmph 4 7" xfId="7283"/>
    <cellStyle name="SAPBEXresDataEmph 5" xfId="7284"/>
    <cellStyle name="SAPBEXresDataEmph 5 2" xfId="7285"/>
    <cellStyle name="SAPBEXresDataEmph 5 2 2" xfId="7286"/>
    <cellStyle name="SAPBEXresDataEmph 5 3" xfId="7287"/>
    <cellStyle name="SAPBEXresDataEmph 5 3 2" xfId="7288"/>
    <cellStyle name="SAPBEXresDataEmph 5 4" xfId="7289"/>
    <cellStyle name="SAPBEXresDataEmph 5 4 2" xfId="7290"/>
    <cellStyle name="SAPBEXresDataEmph 5 5" xfId="7291"/>
    <cellStyle name="SAPBEXresDataEmph 5 5 2" xfId="7292"/>
    <cellStyle name="SAPBEXresDataEmph 5 6" xfId="7293"/>
    <cellStyle name="SAPBEXresDataEmph 5 6 2" xfId="7294"/>
    <cellStyle name="SAPBEXresDataEmph 5 7" xfId="7295"/>
    <cellStyle name="SAPBEXresDataEmph 6" xfId="7296"/>
    <cellStyle name="SAPBEXresDataEmph 6 2" xfId="7297"/>
    <cellStyle name="SAPBEXresDataEmph 6 2 2" xfId="7298"/>
    <cellStyle name="SAPBEXresDataEmph 6 3" xfId="7299"/>
    <cellStyle name="SAPBEXresDataEmph 6 3 2" xfId="7300"/>
    <cellStyle name="SAPBEXresDataEmph 6 4" xfId="7301"/>
    <cellStyle name="SAPBEXresDataEmph 6 4 2" xfId="7302"/>
    <cellStyle name="SAPBEXresDataEmph 6 5" xfId="7303"/>
    <cellStyle name="SAPBEXresDataEmph 6 5 2" xfId="7304"/>
    <cellStyle name="SAPBEXresDataEmph 6 6" xfId="7305"/>
    <cellStyle name="SAPBEXresDataEmph 6 6 2" xfId="7306"/>
    <cellStyle name="SAPBEXresDataEmph 6 7" xfId="7307"/>
    <cellStyle name="SAPBEXresDataEmph 7" xfId="7308"/>
    <cellStyle name="SAPBEXresDataEmph 7 2" xfId="7309"/>
    <cellStyle name="SAPBEXresDataEmph 8" xfId="7310"/>
    <cellStyle name="SAPBEXresDataEmph 8 2" xfId="7311"/>
    <cellStyle name="SAPBEXresDataEmph 9" xfId="7312"/>
    <cellStyle name="SAPBEXresDataEmph 9 2" xfId="7313"/>
    <cellStyle name="SAPBEXresItem" xfId="89"/>
    <cellStyle name="SAPBEXresItem 10" xfId="7314"/>
    <cellStyle name="SAPBEXresItem 10 2" xfId="7315"/>
    <cellStyle name="SAPBEXresItem 11" xfId="7316"/>
    <cellStyle name="SAPBEXresItem 12" xfId="7317"/>
    <cellStyle name="SAPBEXresItem 13" xfId="7318"/>
    <cellStyle name="SAPBEXresItem 14" xfId="7319"/>
    <cellStyle name="SAPBEXresItem 15" xfId="7320"/>
    <cellStyle name="SAPBEXresItem 2" xfId="630"/>
    <cellStyle name="SAPBEXresItem 2 10" xfId="7321"/>
    <cellStyle name="SAPBEXresItem 2 11" xfId="7322"/>
    <cellStyle name="SAPBEXresItem 2 12" xfId="7323"/>
    <cellStyle name="SAPBEXresItem 2 13" xfId="7324"/>
    <cellStyle name="SAPBEXresItem 2 14" xfId="7325"/>
    <cellStyle name="SAPBEXresItem 2 2" xfId="7326"/>
    <cellStyle name="SAPBEXresItem 2 2 10" xfId="7327"/>
    <cellStyle name="SAPBEXresItem 2 2 2" xfId="7328"/>
    <cellStyle name="SAPBEXresItem 2 2 2 2" xfId="7329"/>
    <cellStyle name="SAPBEXresItem 2 2 2 2 2" xfId="7330"/>
    <cellStyle name="SAPBEXresItem 2 2 2 3" xfId="7331"/>
    <cellStyle name="SAPBEXresItem 2 2 2 3 2" xfId="7332"/>
    <cellStyle name="SAPBEXresItem 2 2 2 4" xfId="7333"/>
    <cellStyle name="SAPBEXresItem 2 2 2 4 2" xfId="7334"/>
    <cellStyle name="SAPBEXresItem 2 2 2 5" xfId="7335"/>
    <cellStyle name="SAPBEXresItem 2 2 2 5 2" xfId="7336"/>
    <cellStyle name="SAPBEXresItem 2 2 2 6" xfId="7337"/>
    <cellStyle name="SAPBEXresItem 2 2 2 6 2" xfId="7338"/>
    <cellStyle name="SAPBEXresItem 2 2 2 7" xfId="7339"/>
    <cellStyle name="SAPBEXresItem 2 2 3" xfId="7340"/>
    <cellStyle name="SAPBEXresItem 2 2 3 2" xfId="7341"/>
    <cellStyle name="SAPBEXresItem 2 2 3 2 2" xfId="7342"/>
    <cellStyle name="SAPBEXresItem 2 2 3 3" xfId="7343"/>
    <cellStyle name="SAPBEXresItem 2 2 3 3 2" xfId="7344"/>
    <cellStyle name="SAPBEXresItem 2 2 3 4" xfId="7345"/>
    <cellStyle name="SAPBEXresItem 2 2 3 4 2" xfId="7346"/>
    <cellStyle name="SAPBEXresItem 2 2 3 5" xfId="7347"/>
    <cellStyle name="SAPBEXresItem 2 2 3 5 2" xfId="7348"/>
    <cellStyle name="SAPBEXresItem 2 2 3 6" xfId="7349"/>
    <cellStyle name="SAPBEXresItem 2 2 3 6 2" xfId="7350"/>
    <cellStyle name="SAPBEXresItem 2 2 3 7" xfId="7351"/>
    <cellStyle name="SAPBEXresItem 2 2 4" xfId="7352"/>
    <cellStyle name="SAPBEXresItem 2 2 4 2" xfId="7353"/>
    <cellStyle name="SAPBEXresItem 2 2 4 2 2" xfId="7354"/>
    <cellStyle name="SAPBEXresItem 2 2 4 3" xfId="7355"/>
    <cellStyle name="SAPBEXresItem 2 2 4 3 2" xfId="7356"/>
    <cellStyle name="SAPBEXresItem 2 2 4 4" xfId="7357"/>
    <cellStyle name="SAPBEXresItem 2 2 4 4 2" xfId="7358"/>
    <cellStyle name="SAPBEXresItem 2 2 4 5" xfId="7359"/>
    <cellStyle name="SAPBEXresItem 2 2 4 5 2" xfId="7360"/>
    <cellStyle name="SAPBEXresItem 2 2 4 6" xfId="7361"/>
    <cellStyle name="SAPBEXresItem 2 2 4 6 2" xfId="7362"/>
    <cellStyle name="SAPBEXresItem 2 2 4 7" xfId="7363"/>
    <cellStyle name="SAPBEXresItem 2 2 5" xfId="7364"/>
    <cellStyle name="SAPBEXresItem 2 2 5 2" xfId="7365"/>
    <cellStyle name="SAPBEXresItem 2 2 6" xfId="7366"/>
    <cellStyle name="SAPBEXresItem 2 2 6 2" xfId="7367"/>
    <cellStyle name="SAPBEXresItem 2 2 7" xfId="7368"/>
    <cellStyle name="SAPBEXresItem 2 2 7 2" xfId="7369"/>
    <cellStyle name="SAPBEXresItem 2 2 8" xfId="7370"/>
    <cellStyle name="SAPBEXresItem 2 2 8 2" xfId="7371"/>
    <cellStyle name="SAPBEXresItem 2 2 9" xfId="7372"/>
    <cellStyle name="SAPBEXresItem 2 2 9 2" xfId="7373"/>
    <cellStyle name="SAPBEXresItem 2 3" xfId="7374"/>
    <cellStyle name="SAPBEXresItem 2 3 2" xfId="7375"/>
    <cellStyle name="SAPBEXresItem 2 3 2 2" xfId="7376"/>
    <cellStyle name="SAPBEXresItem 2 3 3" xfId="7377"/>
    <cellStyle name="SAPBEXresItem 2 3 3 2" xfId="7378"/>
    <cellStyle name="SAPBEXresItem 2 3 4" xfId="7379"/>
    <cellStyle name="SAPBEXresItem 2 3 4 2" xfId="7380"/>
    <cellStyle name="SAPBEXresItem 2 3 5" xfId="7381"/>
    <cellStyle name="SAPBEXresItem 2 3 5 2" xfId="7382"/>
    <cellStyle name="SAPBEXresItem 2 3 6" xfId="7383"/>
    <cellStyle name="SAPBEXresItem 2 3 6 2" xfId="7384"/>
    <cellStyle name="SAPBEXresItem 2 3 7" xfId="7385"/>
    <cellStyle name="SAPBEXresItem 2 4" xfId="7386"/>
    <cellStyle name="SAPBEXresItem 2 4 2" xfId="7387"/>
    <cellStyle name="SAPBEXresItem 2 4 2 2" xfId="7388"/>
    <cellStyle name="SAPBEXresItem 2 4 3" xfId="7389"/>
    <cellStyle name="SAPBEXresItem 2 4 3 2" xfId="7390"/>
    <cellStyle name="SAPBEXresItem 2 4 4" xfId="7391"/>
    <cellStyle name="SAPBEXresItem 2 4 4 2" xfId="7392"/>
    <cellStyle name="SAPBEXresItem 2 4 5" xfId="7393"/>
    <cellStyle name="SAPBEXresItem 2 4 5 2" xfId="7394"/>
    <cellStyle name="SAPBEXresItem 2 4 6" xfId="7395"/>
    <cellStyle name="SAPBEXresItem 2 4 6 2" xfId="7396"/>
    <cellStyle name="SAPBEXresItem 2 4 7" xfId="7397"/>
    <cellStyle name="SAPBEXresItem 2 5" xfId="7398"/>
    <cellStyle name="SAPBEXresItem 2 5 2" xfId="7399"/>
    <cellStyle name="SAPBEXresItem 2 5 2 2" xfId="7400"/>
    <cellStyle name="SAPBEXresItem 2 5 3" xfId="7401"/>
    <cellStyle name="SAPBEXresItem 2 5 3 2" xfId="7402"/>
    <cellStyle name="SAPBEXresItem 2 5 4" xfId="7403"/>
    <cellStyle name="SAPBEXresItem 2 5 4 2" xfId="7404"/>
    <cellStyle name="SAPBEXresItem 2 5 5" xfId="7405"/>
    <cellStyle name="SAPBEXresItem 2 5 5 2" xfId="7406"/>
    <cellStyle name="SAPBEXresItem 2 5 6" xfId="7407"/>
    <cellStyle name="SAPBEXresItem 2 5 6 2" xfId="7408"/>
    <cellStyle name="SAPBEXresItem 2 5 7" xfId="7409"/>
    <cellStyle name="SAPBEXresItem 2 6" xfId="7410"/>
    <cellStyle name="SAPBEXresItem 2 6 2" xfId="7411"/>
    <cellStyle name="SAPBEXresItem 2 7" xfId="7412"/>
    <cellStyle name="SAPBEXresItem 2 7 2" xfId="7413"/>
    <cellStyle name="SAPBEXresItem 2 8" xfId="7414"/>
    <cellStyle name="SAPBEXresItem 2 8 2" xfId="7415"/>
    <cellStyle name="SAPBEXresItem 2 9" xfId="7416"/>
    <cellStyle name="SAPBEXresItem 2 9 2" xfId="7417"/>
    <cellStyle name="SAPBEXresItem 3" xfId="7418"/>
    <cellStyle name="SAPBEXresItem 3 10" xfId="7419"/>
    <cellStyle name="SAPBEXresItem 3 2" xfId="7420"/>
    <cellStyle name="SAPBEXresItem 3 2 2" xfId="7421"/>
    <cellStyle name="SAPBEXresItem 3 2 2 2" xfId="7422"/>
    <cellStyle name="SAPBEXresItem 3 2 3" xfId="7423"/>
    <cellStyle name="SAPBEXresItem 3 2 3 2" xfId="7424"/>
    <cellStyle name="SAPBEXresItem 3 2 4" xfId="7425"/>
    <cellStyle name="SAPBEXresItem 3 2 4 2" xfId="7426"/>
    <cellStyle name="SAPBEXresItem 3 2 5" xfId="7427"/>
    <cellStyle name="SAPBEXresItem 3 2 5 2" xfId="7428"/>
    <cellStyle name="SAPBEXresItem 3 2 6" xfId="7429"/>
    <cellStyle name="SAPBEXresItem 3 2 6 2" xfId="7430"/>
    <cellStyle name="SAPBEXresItem 3 2 7" xfId="7431"/>
    <cellStyle name="SAPBEXresItem 3 3" xfId="7432"/>
    <cellStyle name="SAPBEXresItem 3 3 2" xfId="7433"/>
    <cellStyle name="SAPBEXresItem 3 3 2 2" xfId="7434"/>
    <cellStyle name="SAPBEXresItem 3 3 3" xfId="7435"/>
    <cellStyle name="SAPBEXresItem 3 3 3 2" xfId="7436"/>
    <cellStyle name="SAPBEXresItem 3 3 4" xfId="7437"/>
    <cellStyle name="SAPBEXresItem 3 3 4 2" xfId="7438"/>
    <cellStyle name="SAPBEXresItem 3 3 5" xfId="7439"/>
    <cellStyle name="SAPBEXresItem 3 3 5 2" xfId="7440"/>
    <cellStyle name="SAPBEXresItem 3 3 6" xfId="7441"/>
    <cellStyle name="SAPBEXresItem 3 3 6 2" xfId="7442"/>
    <cellStyle name="SAPBEXresItem 3 3 7" xfId="7443"/>
    <cellStyle name="SAPBEXresItem 3 4" xfId="7444"/>
    <cellStyle name="SAPBEXresItem 3 4 2" xfId="7445"/>
    <cellStyle name="SAPBEXresItem 3 4 2 2" xfId="7446"/>
    <cellStyle name="SAPBEXresItem 3 4 3" xfId="7447"/>
    <cellStyle name="SAPBEXresItem 3 4 3 2" xfId="7448"/>
    <cellStyle name="SAPBEXresItem 3 4 4" xfId="7449"/>
    <cellStyle name="SAPBEXresItem 3 4 4 2" xfId="7450"/>
    <cellStyle name="SAPBEXresItem 3 4 5" xfId="7451"/>
    <cellStyle name="SAPBEXresItem 3 4 5 2" xfId="7452"/>
    <cellStyle name="SAPBEXresItem 3 4 6" xfId="7453"/>
    <cellStyle name="SAPBEXresItem 3 4 6 2" xfId="7454"/>
    <cellStyle name="SAPBEXresItem 3 4 7" xfId="7455"/>
    <cellStyle name="SAPBEXresItem 3 5" xfId="7456"/>
    <cellStyle name="SAPBEXresItem 3 5 2" xfId="7457"/>
    <cellStyle name="SAPBEXresItem 3 6" xfId="7458"/>
    <cellStyle name="SAPBEXresItem 3 6 2" xfId="7459"/>
    <cellStyle name="SAPBEXresItem 3 7" xfId="7460"/>
    <cellStyle name="SAPBEXresItem 3 7 2" xfId="7461"/>
    <cellStyle name="SAPBEXresItem 3 8" xfId="7462"/>
    <cellStyle name="SAPBEXresItem 3 8 2" xfId="7463"/>
    <cellStyle name="SAPBEXresItem 3 9" xfId="7464"/>
    <cellStyle name="SAPBEXresItem 3 9 2" xfId="7465"/>
    <cellStyle name="SAPBEXresItem 4" xfId="7466"/>
    <cellStyle name="SAPBEXresItem 4 2" xfId="7467"/>
    <cellStyle name="SAPBEXresItem 4 2 2" xfId="7468"/>
    <cellStyle name="SAPBEXresItem 4 3" xfId="7469"/>
    <cellStyle name="SAPBEXresItem 4 3 2" xfId="7470"/>
    <cellStyle name="SAPBEXresItem 4 4" xfId="7471"/>
    <cellStyle name="SAPBEXresItem 4 4 2" xfId="7472"/>
    <cellStyle name="SAPBEXresItem 4 5" xfId="7473"/>
    <cellStyle name="SAPBEXresItem 4 5 2" xfId="7474"/>
    <cellStyle name="SAPBEXresItem 4 6" xfId="7475"/>
    <cellStyle name="SAPBEXresItem 4 6 2" xfId="7476"/>
    <cellStyle name="SAPBEXresItem 4 7" xfId="7477"/>
    <cellStyle name="SAPBEXresItem 5" xfId="7478"/>
    <cellStyle name="SAPBEXresItem 5 2" xfId="7479"/>
    <cellStyle name="SAPBEXresItem 5 2 2" xfId="7480"/>
    <cellStyle name="SAPBEXresItem 5 3" xfId="7481"/>
    <cellStyle name="SAPBEXresItem 5 3 2" xfId="7482"/>
    <cellStyle name="SAPBEXresItem 5 4" xfId="7483"/>
    <cellStyle name="SAPBEXresItem 5 4 2" xfId="7484"/>
    <cellStyle name="SAPBEXresItem 5 5" xfId="7485"/>
    <cellStyle name="SAPBEXresItem 5 5 2" xfId="7486"/>
    <cellStyle name="SAPBEXresItem 5 6" xfId="7487"/>
    <cellStyle name="SAPBEXresItem 5 6 2" xfId="7488"/>
    <cellStyle name="SAPBEXresItem 5 7" xfId="7489"/>
    <cellStyle name="SAPBEXresItem 6" xfId="7490"/>
    <cellStyle name="SAPBEXresItem 6 2" xfId="7491"/>
    <cellStyle name="SAPBEXresItem 6 2 2" xfId="7492"/>
    <cellStyle name="SAPBEXresItem 6 3" xfId="7493"/>
    <cellStyle name="SAPBEXresItem 6 3 2" xfId="7494"/>
    <cellStyle name="SAPBEXresItem 6 4" xfId="7495"/>
    <cellStyle name="SAPBEXresItem 6 4 2" xfId="7496"/>
    <cellStyle name="SAPBEXresItem 6 5" xfId="7497"/>
    <cellStyle name="SAPBEXresItem 6 5 2" xfId="7498"/>
    <cellStyle name="SAPBEXresItem 6 6" xfId="7499"/>
    <cellStyle name="SAPBEXresItem 6 6 2" xfId="7500"/>
    <cellStyle name="SAPBEXresItem 6 7" xfId="7501"/>
    <cellStyle name="SAPBEXresItem 7" xfId="7502"/>
    <cellStyle name="SAPBEXresItem 7 2" xfId="7503"/>
    <cellStyle name="SAPBEXresItem 8" xfId="7504"/>
    <cellStyle name="SAPBEXresItem 8 2" xfId="7505"/>
    <cellStyle name="SAPBEXresItem 9" xfId="7506"/>
    <cellStyle name="SAPBEXresItem 9 2" xfId="7507"/>
    <cellStyle name="SAPBEXresItemX" xfId="90"/>
    <cellStyle name="SAPBEXresItemX 10" xfId="7508"/>
    <cellStyle name="SAPBEXresItemX 10 2" xfId="7509"/>
    <cellStyle name="SAPBEXresItemX 11" xfId="7510"/>
    <cellStyle name="SAPBEXresItemX 12" xfId="7511"/>
    <cellStyle name="SAPBEXresItemX 13" xfId="7512"/>
    <cellStyle name="SAPBEXresItemX 14" xfId="7513"/>
    <cellStyle name="SAPBEXresItemX 15" xfId="7514"/>
    <cellStyle name="SAPBEXresItemX 2" xfId="631"/>
    <cellStyle name="SAPBEXresItemX 2 10" xfId="7515"/>
    <cellStyle name="SAPBEXresItemX 2 11" xfId="7516"/>
    <cellStyle name="SAPBEXresItemX 2 12" xfId="7517"/>
    <cellStyle name="SAPBEXresItemX 2 13" xfId="7518"/>
    <cellStyle name="SAPBEXresItemX 2 14" xfId="7519"/>
    <cellStyle name="SAPBEXresItemX 2 2" xfId="7520"/>
    <cellStyle name="SAPBEXresItemX 2 2 10" xfId="7521"/>
    <cellStyle name="SAPBEXresItemX 2 2 2" xfId="7522"/>
    <cellStyle name="SAPBEXresItemX 2 2 2 2" xfId="7523"/>
    <cellStyle name="SAPBEXresItemX 2 2 2 2 2" xfId="7524"/>
    <cellStyle name="SAPBEXresItemX 2 2 2 3" xfId="7525"/>
    <cellStyle name="SAPBEXresItemX 2 2 2 3 2" xfId="7526"/>
    <cellStyle name="SAPBEXresItemX 2 2 2 4" xfId="7527"/>
    <cellStyle name="SAPBEXresItemX 2 2 2 4 2" xfId="7528"/>
    <cellStyle name="SAPBEXresItemX 2 2 2 5" xfId="7529"/>
    <cellStyle name="SAPBEXresItemX 2 2 2 5 2" xfId="7530"/>
    <cellStyle name="SAPBEXresItemX 2 2 2 6" xfId="7531"/>
    <cellStyle name="SAPBEXresItemX 2 2 2 6 2" xfId="7532"/>
    <cellStyle name="SAPBEXresItemX 2 2 2 7" xfId="7533"/>
    <cellStyle name="SAPBEXresItemX 2 2 3" xfId="7534"/>
    <cellStyle name="SAPBEXresItemX 2 2 3 2" xfId="7535"/>
    <cellStyle name="SAPBEXresItemX 2 2 3 2 2" xfId="7536"/>
    <cellStyle name="SAPBEXresItemX 2 2 3 3" xfId="7537"/>
    <cellStyle name="SAPBEXresItemX 2 2 3 3 2" xfId="7538"/>
    <cellStyle name="SAPBEXresItemX 2 2 3 4" xfId="7539"/>
    <cellStyle name="SAPBEXresItemX 2 2 3 4 2" xfId="7540"/>
    <cellStyle name="SAPBEXresItemX 2 2 3 5" xfId="7541"/>
    <cellStyle name="SAPBEXresItemX 2 2 3 5 2" xfId="7542"/>
    <cellStyle name="SAPBEXresItemX 2 2 3 6" xfId="7543"/>
    <cellStyle name="SAPBEXresItemX 2 2 3 6 2" xfId="7544"/>
    <cellStyle name="SAPBEXresItemX 2 2 3 7" xfId="7545"/>
    <cellStyle name="SAPBEXresItemX 2 2 4" xfId="7546"/>
    <cellStyle name="SAPBEXresItemX 2 2 4 2" xfId="7547"/>
    <cellStyle name="SAPBEXresItemX 2 2 4 2 2" xfId="7548"/>
    <cellStyle name="SAPBEXresItemX 2 2 4 3" xfId="7549"/>
    <cellStyle name="SAPBEXresItemX 2 2 4 3 2" xfId="7550"/>
    <cellStyle name="SAPBEXresItemX 2 2 4 4" xfId="7551"/>
    <cellStyle name="SAPBEXresItemX 2 2 4 4 2" xfId="7552"/>
    <cellStyle name="SAPBEXresItemX 2 2 4 5" xfId="7553"/>
    <cellStyle name="SAPBEXresItemX 2 2 4 5 2" xfId="7554"/>
    <cellStyle name="SAPBEXresItemX 2 2 4 6" xfId="7555"/>
    <cellStyle name="SAPBEXresItemX 2 2 4 6 2" xfId="7556"/>
    <cellStyle name="SAPBEXresItemX 2 2 4 7" xfId="7557"/>
    <cellStyle name="SAPBEXresItemX 2 2 5" xfId="7558"/>
    <cellStyle name="SAPBEXresItemX 2 2 5 2" xfId="7559"/>
    <cellStyle name="SAPBEXresItemX 2 2 6" xfId="7560"/>
    <cellStyle name="SAPBEXresItemX 2 2 6 2" xfId="7561"/>
    <cellStyle name="SAPBEXresItemX 2 2 7" xfId="7562"/>
    <cellStyle name="SAPBEXresItemX 2 2 7 2" xfId="7563"/>
    <cellStyle name="SAPBEXresItemX 2 2 8" xfId="7564"/>
    <cellStyle name="SAPBEXresItemX 2 2 8 2" xfId="7565"/>
    <cellStyle name="SAPBEXresItemX 2 2 9" xfId="7566"/>
    <cellStyle name="SAPBEXresItemX 2 2 9 2" xfId="7567"/>
    <cellStyle name="SAPBEXresItemX 2 3" xfId="7568"/>
    <cellStyle name="SAPBEXresItemX 2 3 2" xfId="7569"/>
    <cellStyle name="SAPBEXresItemX 2 3 2 2" xfId="7570"/>
    <cellStyle name="SAPBEXresItemX 2 3 3" xfId="7571"/>
    <cellStyle name="SAPBEXresItemX 2 3 3 2" xfId="7572"/>
    <cellStyle name="SAPBEXresItemX 2 3 4" xfId="7573"/>
    <cellStyle name="SAPBEXresItemX 2 3 4 2" xfId="7574"/>
    <cellStyle name="SAPBEXresItemX 2 3 5" xfId="7575"/>
    <cellStyle name="SAPBEXresItemX 2 3 5 2" xfId="7576"/>
    <cellStyle name="SAPBEXresItemX 2 3 6" xfId="7577"/>
    <cellStyle name="SAPBEXresItemX 2 3 6 2" xfId="7578"/>
    <cellStyle name="SAPBEXresItemX 2 3 7" xfId="7579"/>
    <cellStyle name="SAPBEXresItemX 2 4" xfId="7580"/>
    <cellStyle name="SAPBEXresItemX 2 4 2" xfId="7581"/>
    <cellStyle name="SAPBEXresItemX 2 4 2 2" xfId="7582"/>
    <cellStyle name="SAPBEXresItemX 2 4 3" xfId="7583"/>
    <cellStyle name="SAPBEXresItemX 2 4 3 2" xfId="7584"/>
    <cellStyle name="SAPBEXresItemX 2 4 4" xfId="7585"/>
    <cellStyle name="SAPBEXresItemX 2 4 4 2" xfId="7586"/>
    <cellStyle name="SAPBEXresItemX 2 4 5" xfId="7587"/>
    <cellStyle name="SAPBEXresItemX 2 4 5 2" xfId="7588"/>
    <cellStyle name="SAPBEXresItemX 2 4 6" xfId="7589"/>
    <cellStyle name="SAPBEXresItemX 2 4 6 2" xfId="7590"/>
    <cellStyle name="SAPBEXresItemX 2 4 7" xfId="7591"/>
    <cellStyle name="SAPBEXresItemX 2 5" xfId="7592"/>
    <cellStyle name="SAPBEXresItemX 2 5 2" xfId="7593"/>
    <cellStyle name="SAPBEXresItemX 2 5 2 2" xfId="7594"/>
    <cellStyle name="SAPBEXresItemX 2 5 3" xfId="7595"/>
    <cellStyle name="SAPBEXresItemX 2 5 3 2" xfId="7596"/>
    <cellStyle name="SAPBEXresItemX 2 5 4" xfId="7597"/>
    <cellStyle name="SAPBEXresItemX 2 5 4 2" xfId="7598"/>
    <cellStyle name="SAPBEXresItemX 2 5 5" xfId="7599"/>
    <cellStyle name="SAPBEXresItemX 2 5 5 2" xfId="7600"/>
    <cellStyle name="SAPBEXresItemX 2 5 6" xfId="7601"/>
    <cellStyle name="SAPBEXresItemX 2 5 6 2" xfId="7602"/>
    <cellStyle name="SAPBEXresItemX 2 5 7" xfId="7603"/>
    <cellStyle name="SAPBEXresItemX 2 6" xfId="7604"/>
    <cellStyle name="SAPBEXresItemX 2 6 2" xfId="7605"/>
    <cellStyle name="SAPBEXresItemX 2 7" xfId="7606"/>
    <cellStyle name="SAPBEXresItemX 2 7 2" xfId="7607"/>
    <cellStyle name="SAPBEXresItemX 2 8" xfId="7608"/>
    <cellStyle name="SAPBEXresItemX 2 8 2" xfId="7609"/>
    <cellStyle name="SAPBEXresItemX 2 9" xfId="7610"/>
    <cellStyle name="SAPBEXresItemX 2 9 2" xfId="7611"/>
    <cellStyle name="SAPBEXresItemX 3" xfId="7612"/>
    <cellStyle name="SAPBEXresItemX 3 10" xfId="7613"/>
    <cellStyle name="SAPBEXresItemX 3 2" xfId="7614"/>
    <cellStyle name="SAPBEXresItemX 3 2 2" xfId="7615"/>
    <cellStyle name="SAPBEXresItemX 3 2 2 2" xfId="7616"/>
    <cellStyle name="SAPBEXresItemX 3 2 3" xfId="7617"/>
    <cellStyle name="SAPBEXresItemX 3 2 3 2" xfId="7618"/>
    <cellStyle name="SAPBEXresItemX 3 2 4" xfId="7619"/>
    <cellStyle name="SAPBEXresItemX 3 2 4 2" xfId="7620"/>
    <cellStyle name="SAPBEXresItemX 3 2 5" xfId="7621"/>
    <cellStyle name="SAPBEXresItemX 3 2 5 2" xfId="7622"/>
    <cellStyle name="SAPBEXresItemX 3 2 6" xfId="7623"/>
    <cellStyle name="SAPBEXresItemX 3 2 6 2" xfId="7624"/>
    <cellStyle name="SAPBEXresItemX 3 2 7" xfId="7625"/>
    <cellStyle name="SAPBEXresItemX 3 3" xfId="7626"/>
    <cellStyle name="SAPBEXresItemX 3 3 2" xfId="7627"/>
    <cellStyle name="SAPBEXresItemX 3 3 2 2" xfId="7628"/>
    <cellStyle name="SAPBEXresItemX 3 3 3" xfId="7629"/>
    <cellStyle name="SAPBEXresItemX 3 3 3 2" xfId="7630"/>
    <cellStyle name="SAPBEXresItemX 3 3 4" xfId="7631"/>
    <cellStyle name="SAPBEXresItemX 3 3 4 2" xfId="7632"/>
    <cellStyle name="SAPBEXresItemX 3 3 5" xfId="7633"/>
    <cellStyle name="SAPBEXresItemX 3 3 5 2" xfId="7634"/>
    <cellStyle name="SAPBEXresItemX 3 3 6" xfId="7635"/>
    <cellStyle name="SAPBEXresItemX 3 3 6 2" xfId="7636"/>
    <cellStyle name="SAPBEXresItemX 3 3 7" xfId="7637"/>
    <cellStyle name="SAPBEXresItemX 3 4" xfId="7638"/>
    <cellStyle name="SAPBEXresItemX 3 4 2" xfId="7639"/>
    <cellStyle name="SAPBEXresItemX 3 4 2 2" xfId="7640"/>
    <cellStyle name="SAPBEXresItemX 3 4 3" xfId="7641"/>
    <cellStyle name="SAPBEXresItemX 3 4 3 2" xfId="7642"/>
    <cellStyle name="SAPBEXresItemX 3 4 4" xfId="7643"/>
    <cellStyle name="SAPBEXresItemX 3 4 4 2" xfId="7644"/>
    <cellStyle name="SAPBEXresItemX 3 4 5" xfId="7645"/>
    <cellStyle name="SAPBEXresItemX 3 4 5 2" xfId="7646"/>
    <cellStyle name="SAPBEXresItemX 3 4 6" xfId="7647"/>
    <cellStyle name="SAPBEXresItemX 3 4 6 2" xfId="7648"/>
    <cellStyle name="SAPBEXresItemX 3 4 7" xfId="7649"/>
    <cellStyle name="SAPBEXresItemX 3 5" xfId="7650"/>
    <cellStyle name="SAPBEXresItemX 3 5 2" xfId="7651"/>
    <cellStyle name="SAPBEXresItemX 3 6" xfId="7652"/>
    <cellStyle name="SAPBEXresItemX 3 6 2" xfId="7653"/>
    <cellStyle name="SAPBEXresItemX 3 7" xfId="7654"/>
    <cellStyle name="SAPBEXresItemX 3 7 2" xfId="7655"/>
    <cellStyle name="SAPBEXresItemX 3 8" xfId="7656"/>
    <cellStyle name="SAPBEXresItemX 3 8 2" xfId="7657"/>
    <cellStyle name="SAPBEXresItemX 3 9" xfId="7658"/>
    <cellStyle name="SAPBEXresItemX 3 9 2" xfId="7659"/>
    <cellStyle name="SAPBEXresItemX 4" xfId="7660"/>
    <cellStyle name="SAPBEXresItemX 4 2" xfId="7661"/>
    <cellStyle name="SAPBEXresItemX 4 2 2" xfId="7662"/>
    <cellStyle name="SAPBEXresItemX 4 3" xfId="7663"/>
    <cellStyle name="SAPBEXresItemX 4 3 2" xfId="7664"/>
    <cellStyle name="SAPBEXresItemX 4 4" xfId="7665"/>
    <cellStyle name="SAPBEXresItemX 4 4 2" xfId="7666"/>
    <cellStyle name="SAPBEXresItemX 4 5" xfId="7667"/>
    <cellStyle name="SAPBEXresItemX 4 5 2" xfId="7668"/>
    <cellStyle name="SAPBEXresItemX 4 6" xfId="7669"/>
    <cellStyle name="SAPBEXresItemX 4 6 2" xfId="7670"/>
    <cellStyle name="SAPBEXresItemX 4 7" xfId="7671"/>
    <cellStyle name="SAPBEXresItemX 5" xfId="7672"/>
    <cellStyle name="SAPBEXresItemX 5 2" xfId="7673"/>
    <cellStyle name="SAPBEXresItemX 5 2 2" xfId="7674"/>
    <cellStyle name="SAPBEXresItemX 5 3" xfId="7675"/>
    <cellStyle name="SAPBEXresItemX 5 3 2" xfId="7676"/>
    <cellStyle name="SAPBEXresItemX 5 4" xfId="7677"/>
    <cellStyle name="SAPBEXresItemX 5 4 2" xfId="7678"/>
    <cellStyle name="SAPBEXresItemX 5 5" xfId="7679"/>
    <cellStyle name="SAPBEXresItemX 5 5 2" xfId="7680"/>
    <cellStyle name="SAPBEXresItemX 5 6" xfId="7681"/>
    <cellStyle name="SAPBEXresItemX 5 6 2" xfId="7682"/>
    <cellStyle name="SAPBEXresItemX 5 7" xfId="7683"/>
    <cellStyle name="SAPBEXresItemX 6" xfId="7684"/>
    <cellStyle name="SAPBEXresItemX 6 2" xfId="7685"/>
    <cellStyle name="SAPBEXresItemX 6 2 2" xfId="7686"/>
    <cellStyle name="SAPBEXresItemX 6 3" xfId="7687"/>
    <cellStyle name="SAPBEXresItemX 6 3 2" xfId="7688"/>
    <cellStyle name="SAPBEXresItemX 6 4" xfId="7689"/>
    <cellStyle name="SAPBEXresItemX 6 4 2" xfId="7690"/>
    <cellStyle name="SAPBEXresItemX 6 5" xfId="7691"/>
    <cellStyle name="SAPBEXresItemX 6 5 2" xfId="7692"/>
    <cellStyle name="SAPBEXresItemX 6 6" xfId="7693"/>
    <cellStyle name="SAPBEXresItemX 6 6 2" xfId="7694"/>
    <cellStyle name="SAPBEXresItemX 6 7" xfId="7695"/>
    <cellStyle name="SAPBEXresItemX 7" xfId="7696"/>
    <cellStyle name="SAPBEXresItemX 7 2" xfId="7697"/>
    <cellStyle name="SAPBEXresItemX 8" xfId="7698"/>
    <cellStyle name="SAPBEXresItemX 8 2" xfId="7699"/>
    <cellStyle name="SAPBEXresItemX 9" xfId="7700"/>
    <cellStyle name="SAPBEXresItemX 9 2" xfId="7701"/>
    <cellStyle name="SAPBEXstdData" xfId="16"/>
    <cellStyle name="SAPBEXstdData 10" xfId="7702"/>
    <cellStyle name="SAPBEXstdData 10 2" xfId="7703"/>
    <cellStyle name="SAPBEXstdData 11" xfId="7704"/>
    <cellStyle name="SAPBEXstdData 12" xfId="7705"/>
    <cellStyle name="SAPBEXstdData 13" xfId="7706"/>
    <cellStyle name="SAPBEXstdData 14" xfId="7707"/>
    <cellStyle name="SAPBEXstdData 15" xfId="7708"/>
    <cellStyle name="SAPBEXstdData 2" xfId="22"/>
    <cellStyle name="SAPBEXstdData 2 10" xfId="7709"/>
    <cellStyle name="SAPBEXstdData 2 11" xfId="7710"/>
    <cellStyle name="SAPBEXstdData 2 12" xfId="7711"/>
    <cellStyle name="SAPBEXstdData 2 13" xfId="7712"/>
    <cellStyle name="SAPBEXstdData 2 14" xfId="7713"/>
    <cellStyle name="SAPBEXstdData 2 2" xfId="7714"/>
    <cellStyle name="SAPBEXstdData 2 2 10" xfId="7715"/>
    <cellStyle name="SAPBEXstdData 2 2 2" xfId="7716"/>
    <cellStyle name="SAPBEXstdData 2 2 2 2" xfId="7717"/>
    <cellStyle name="SAPBEXstdData 2 2 2 2 2" xfId="7718"/>
    <cellStyle name="SAPBEXstdData 2 2 2 3" xfId="7719"/>
    <cellStyle name="SAPBEXstdData 2 2 2 3 2" xfId="7720"/>
    <cellStyle name="SAPBEXstdData 2 2 2 4" xfId="7721"/>
    <cellStyle name="SAPBEXstdData 2 2 2 4 2" xfId="7722"/>
    <cellStyle name="SAPBEXstdData 2 2 2 5" xfId="7723"/>
    <cellStyle name="SAPBEXstdData 2 2 2 5 2" xfId="7724"/>
    <cellStyle name="SAPBEXstdData 2 2 2 6" xfId="7725"/>
    <cellStyle name="SAPBEXstdData 2 2 2 6 2" xfId="7726"/>
    <cellStyle name="SAPBEXstdData 2 2 2 7" xfId="7727"/>
    <cellStyle name="SAPBEXstdData 2 2 3" xfId="7728"/>
    <cellStyle name="SAPBEXstdData 2 2 3 2" xfId="7729"/>
    <cellStyle name="SAPBEXstdData 2 2 3 2 2" xfId="7730"/>
    <cellStyle name="SAPBEXstdData 2 2 3 3" xfId="7731"/>
    <cellStyle name="SAPBEXstdData 2 2 3 3 2" xfId="7732"/>
    <cellStyle name="SAPBEXstdData 2 2 3 4" xfId="7733"/>
    <cellStyle name="SAPBEXstdData 2 2 3 4 2" xfId="7734"/>
    <cellStyle name="SAPBEXstdData 2 2 3 5" xfId="7735"/>
    <cellStyle name="SAPBEXstdData 2 2 3 5 2" xfId="7736"/>
    <cellStyle name="SAPBEXstdData 2 2 3 6" xfId="7737"/>
    <cellStyle name="SAPBEXstdData 2 2 3 6 2" xfId="7738"/>
    <cellStyle name="SAPBEXstdData 2 2 3 7" xfId="7739"/>
    <cellStyle name="SAPBEXstdData 2 2 4" xfId="7740"/>
    <cellStyle name="SAPBEXstdData 2 2 4 2" xfId="7741"/>
    <cellStyle name="SAPBEXstdData 2 2 4 2 2" xfId="7742"/>
    <cellStyle name="SAPBEXstdData 2 2 4 3" xfId="7743"/>
    <cellStyle name="SAPBEXstdData 2 2 4 3 2" xfId="7744"/>
    <cellStyle name="SAPBEXstdData 2 2 4 4" xfId="7745"/>
    <cellStyle name="SAPBEXstdData 2 2 4 4 2" xfId="7746"/>
    <cellStyle name="SAPBEXstdData 2 2 4 5" xfId="7747"/>
    <cellStyle name="SAPBEXstdData 2 2 4 5 2" xfId="7748"/>
    <cellStyle name="SAPBEXstdData 2 2 4 6" xfId="7749"/>
    <cellStyle name="SAPBEXstdData 2 2 4 6 2" xfId="7750"/>
    <cellStyle name="SAPBEXstdData 2 2 4 7" xfId="7751"/>
    <cellStyle name="SAPBEXstdData 2 2 5" xfId="7752"/>
    <cellStyle name="SAPBEXstdData 2 2 5 2" xfId="7753"/>
    <cellStyle name="SAPBEXstdData 2 2 6" xfId="7754"/>
    <cellStyle name="SAPBEXstdData 2 2 6 2" xfId="7755"/>
    <cellStyle name="SAPBEXstdData 2 2 7" xfId="7756"/>
    <cellStyle name="SAPBEXstdData 2 2 7 2" xfId="7757"/>
    <cellStyle name="SAPBEXstdData 2 2 8" xfId="7758"/>
    <cellStyle name="SAPBEXstdData 2 2 8 2" xfId="7759"/>
    <cellStyle name="SAPBEXstdData 2 2 9" xfId="7760"/>
    <cellStyle name="SAPBEXstdData 2 2 9 2" xfId="7761"/>
    <cellStyle name="SAPBEXstdData 2 3" xfId="7762"/>
    <cellStyle name="SAPBEXstdData 2 3 2" xfId="7763"/>
    <cellStyle name="SAPBEXstdData 2 3 2 2" xfId="7764"/>
    <cellStyle name="SAPBEXstdData 2 3 3" xfId="7765"/>
    <cellStyle name="SAPBEXstdData 2 3 3 2" xfId="7766"/>
    <cellStyle name="SAPBEXstdData 2 3 4" xfId="7767"/>
    <cellStyle name="SAPBEXstdData 2 3 4 2" xfId="7768"/>
    <cellStyle name="SAPBEXstdData 2 3 5" xfId="7769"/>
    <cellStyle name="SAPBEXstdData 2 3 5 2" xfId="7770"/>
    <cellStyle name="SAPBEXstdData 2 3 6" xfId="7771"/>
    <cellStyle name="SAPBEXstdData 2 3 6 2" xfId="7772"/>
    <cellStyle name="SAPBEXstdData 2 3 7" xfId="7773"/>
    <cellStyle name="SAPBEXstdData 2 4" xfId="7774"/>
    <cellStyle name="SAPBEXstdData 2 4 2" xfId="7775"/>
    <cellStyle name="SAPBEXstdData 2 4 2 2" xfId="7776"/>
    <cellStyle name="SAPBEXstdData 2 4 3" xfId="7777"/>
    <cellStyle name="SAPBEXstdData 2 4 3 2" xfId="7778"/>
    <cellStyle name="SAPBEXstdData 2 4 4" xfId="7779"/>
    <cellStyle name="SAPBEXstdData 2 4 4 2" xfId="7780"/>
    <cellStyle name="SAPBEXstdData 2 4 5" xfId="7781"/>
    <cellStyle name="SAPBEXstdData 2 4 5 2" xfId="7782"/>
    <cellStyle name="SAPBEXstdData 2 4 6" xfId="7783"/>
    <cellStyle name="SAPBEXstdData 2 4 6 2" xfId="7784"/>
    <cellStyle name="SAPBEXstdData 2 4 7" xfId="7785"/>
    <cellStyle name="SAPBEXstdData 2 5" xfId="7786"/>
    <cellStyle name="SAPBEXstdData 2 5 2" xfId="7787"/>
    <cellStyle name="SAPBEXstdData 2 5 2 2" xfId="7788"/>
    <cellStyle name="SAPBEXstdData 2 5 3" xfId="7789"/>
    <cellStyle name="SAPBEXstdData 2 5 3 2" xfId="7790"/>
    <cellStyle name="SAPBEXstdData 2 5 4" xfId="7791"/>
    <cellStyle name="SAPBEXstdData 2 5 4 2" xfId="7792"/>
    <cellStyle name="SAPBEXstdData 2 5 5" xfId="7793"/>
    <cellStyle name="SAPBEXstdData 2 5 5 2" xfId="7794"/>
    <cellStyle name="SAPBEXstdData 2 5 6" xfId="7795"/>
    <cellStyle name="SAPBEXstdData 2 5 6 2" xfId="7796"/>
    <cellStyle name="SAPBEXstdData 2 5 7" xfId="7797"/>
    <cellStyle name="SAPBEXstdData 2 6" xfId="7798"/>
    <cellStyle name="SAPBEXstdData 2 6 2" xfId="7799"/>
    <cellStyle name="SAPBEXstdData 2 7" xfId="7800"/>
    <cellStyle name="SAPBEXstdData 2 7 2" xfId="7801"/>
    <cellStyle name="SAPBEXstdData 2 8" xfId="7802"/>
    <cellStyle name="SAPBEXstdData 2 8 2" xfId="7803"/>
    <cellStyle name="SAPBEXstdData 2 9" xfId="7804"/>
    <cellStyle name="SAPBEXstdData 2 9 2" xfId="7805"/>
    <cellStyle name="SAPBEXstdData 3" xfId="7806"/>
    <cellStyle name="SAPBEXstdData 3 10" xfId="7807"/>
    <cellStyle name="SAPBEXstdData 3 2" xfId="7808"/>
    <cellStyle name="SAPBEXstdData 3 2 2" xfId="7809"/>
    <cellStyle name="SAPBEXstdData 3 2 2 2" xfId="7810"/>
    <cellStyle name="SAPBEXstdData 3 2 3" xfId="7811"/>
    <cellStyle name="SAPBEXstdData 3 2 3 2" xfId="7812"/>
    <cellStyle name="SAPBEXstdData 3 2 4" xfId="7813"/>
    <cellStyle name="SAPBEXstdData 3 2 4 2" xfId="7814"/>
    <cellStyle name="SAPBEXstdData 3 2 5" xfId="7815"/>
    <cellStyle name="SAPBEXstdData 3 2 5 2" xfId="7816"/>
    <cellStyle name="SAPBEXstdData 3 2 6" xfId="7817"/>
    <cellStyle name="SAPBEXstdData 3 2 6 2" xfId="7818"/>
    <cellStyle name="SAPBEXstdData 3 2 7" xfId="7819"/>
    <cellStyle name="SAPBEXstdData 3 3" xfId="7820"/>
    <cellStyle name="SAPBEXstdData 3 3 2" xfId="7821"/>
    <cellStyle name="SAPBEXstdData 3 3 2 2" xfId="7822"/>
    <cellStyle name="SAPBEXstdData 3 3 3" xfId="7823"/>
    <cellStyle name="SAPBEXstdData 3 3 3 2" xfId="7824"/>
    <cellStyle name="SAPBEXstdData 3 3 4" xfId="7825"/>
    <cellStyle name="SAPBEXstdData 3 3 4 2" xfId="7826"/>
    <cellStyle name="SAPBEXstdData 3 3 5" xfId="7827"/>
    <cellStyle name="SAPBEXstdData 3 3 5 2" xfId="7828"/>
    <cellStyle name="SAPBEXstdData 3 3 6" xfId="7829"/>
    <cellStyle name="SAPBEXstdData 3 3 6 2" xfId="7830"/>
    <cellStyle name="SAPBEXstdData 3 3 7" xfId="7831"/>
    <cellStyle name="SAPBEXstdData 3 4" xfId="7832"/>
    <cellStyle name="SAPBEXstdData 3 4 2" xfId="7833"/>
    <cellStyle name="SAPBEXstdData 3 4 2 2" xfId="7834"/>
    <cellStyle name="SAPBEXstdData 3 4 3" xfId="7835"/>
    <cellStyle name="SAPBEXstdData 3 4 3 2" xfId="7836"/>
    <cellStyle name="SAPBEXstdData 3 4 4" xfId="7837"/>
    <cellStyle name="SAPBEXstdData 3 4 4 2" xfId="7838"/>
    <cellStyle name="SAPBEXstdData 3 4 5" xfId="7839"/>
    <cellStyle name="SAPBEXstdData 3 4 5 2" xfId="7840"/>
    <cellStyle name="SAPBEXstdData 3 4 6" xfId="7841"/>
    <cellStyle name="SAPBEXstdData 3 4 6 2" xfId="7842"/>
    <cellStyle name="SAPBEXstdData 3 4 7" xfId="7843"/>
    <cellStyle name="SAPBEXstdData 3 5" xfId="7844"/>
    <cellStyle name="SAPBEXstdData 3 5 2" xfId="7845"/>
    <cellStyle name="SAPBEXstdData 3 6" xfId="7846"/>
    <cellStyle name="SAPBEXstdData 3 6 2" xfId="7847"/>
    <cellStyle name="SAPBEXstdData 3 7" xfId="7848"/>
    <cellStyle name="SAPBEXstdData 3 7 2" xfId="7849"/>
    <cellStyle name="SAPBEXstdData 3 8" xfId="7850"/>
    <cellStyle name="SAPBEXstdData 3 8 2" xfId="7851"/>
    <cellStyle name="SAPBEXstdData 3 9" xfId="7852"/>
    <cellStyle name="SAPBEXstdData 3 9 2" xfId="7853"/>
    <cellStyle name="SAPBEXstdData 4" xfId="7854"/>
    <cellStyle name="SAPBEXstdData 4 2" xfId="7855"/>
    <cellStyle name="SAPBEXstdData 4 2 2" xfId="7856"/>
    <cellStyle name="SAPBEXstdData 4 3" xfId="7857"/>
    <cellStyle name="SAPBEXstdData 4 3 2" xfId="7858"/>
    <cellStyle name="SAPBEXstdData 4 4" xfId="7859"/>
    <cellStyle name="SAPBEXstdData 4 4 2" xfId="7860"/>
    <cellStyle name="SAPBEXstdData 4 5" xfId="7861"/>
    <cellStyle name="SAPBEXstdData 4 5 2" xfId="7862"/>
    <cellStyle name="SAPBEXstdData 4 6" xfId="7863"/>
    <cellStyle name="SAPBEXstdData 4 6 2" xfId="7864"/>
    <cellStyle name="SAPBEXstdData 4 7" xfId="7865"/>
    <cellStyle name="SAPBEXstdData 5" xfId="7866"/>
    <cellStyle name="SAPBEXstdData 5 2" xfId="7867"/>
    <cellStyle name="SAPBEXstdData 5 2 2" xfId="7868"/>
    <cellStyle name="SAPBEXstdData 5 3" xfId="7869"/>
    <cellStyle name="SAPBEXstdData 5 3 2" xfId="7870"/>
    <cellStyle name="SAPBEXstdData 5 4" xfId="7871"/>
    <cellStyle name="SAPBEXstdData 5 4 2" xfId="7872"/>
    <cellStyle name="SAPBEXstdData 5 5" xfId="7873"/>
    <cellStyle name="SAPBEXstdData 5 5 2" xfId="7874"/>
    <cellStyle name="SAPBEXstdData 5 6" xfId="7875"/>
    <cellStyle name="SAPBEXstdData 5 6 2" xfId="7876"/>
    <cellStyle name="SAPBEXstdData 5 7" xfId="7877"/>
    <cellStyle name="SAPBEXstdData 6" xfId="7878"/>
    <cellStyle name="SAPBEXstdData 6 2" xfId="7879"/>
    <cellStyle name="SAPBEXstdData 6 2 2" xfId="7880"/>
    <cellStyle name="SAPBEXstdData 6 3" xfId="7881"/>
    <cellStyle name="SAPBEXstdData 6 3 2" xfId="7882"/>
    <cellStyle name="SAPBEXstdData 6 4" xfId="7883"/>
    <cellStyle name="SAPBEXstdData 6 4 2" xfId="7884"/>
    <cellStyle name="SAPBEXstdData 6 5" xfId="7885"/>
    <cellStyle name="SAPBEXstdData 6 5 2" xfId="7886"/>
    <cellStyle name="SAPBEXstdData 6 6" xfId="7887"/>
    <cellStyle name="SAPBEXstdData 6 6 2" xfId="7888"/>
    <cellStyle name="SAPBEXstdData 6 7" xfId="7889"/>
    <cellStyle name="SAPBEXstdData 7" xfId="7890"/>
    <cellStyle name="SAPBEXstdData 7 2" xfId="7891"/>
    <cellStyle name="SAPBEXstdData 8" xfId="7892"/>
    <cellStyle name="SAPBEXstdData 8 2" xfId="7893"/>
    <cellStyle name="SAPBEXstdData 9" xfId="7894"/>
    <cellStyle name="SAPBEXstdData 9 2" xfId="7895"/>
    <cellStyle name="SAPBEXstdDataEmph" xfId="91"/>
    <cellStyle name="SAPBEXstdDataEmph 10" xfId="7896"/>
    <cellStyle name="SAPBEXstdDataEmph 10 2" xfId="7897"/>
    <cellStyle name="SAPBEXstdDataEmph 11" xfId="7898"/>
    <cellStyle name="SAPBEXstdDataEmph 12" xfId="7899"/>
    <cellStyle name="SAPBEXstdDataEmph 13" xfId="7900"/>
    <cellStyle name="SAPBEXstdDataEmph 14" xfId="7901"/>
    <cellStyle name="SAPBEXstdDataEmph 15" xfId="7902"/>
    <cellStyle name="SAPBEXstdDataEmph 2" xfId="632"/>
    <cellStyle name="SAPBEXstdDataEmph 2 10" xfId="7903"/>
    <cellStyle name="SAPBEXstdDataEmph 2 11" xfId="7904"/>
    <cellStyle name="SAPBEXstdDataEmph 2 12" xfId="7905"/>
    <cellStyle name="SAPBEXstdDataEmph 2 13" xfId="7906"/>
    <cellStyle name="SAPBEXstdDataEmph 2 14" xfId="7907"/>
    <cellStyle name="SAPBEXstdDataEmph 2 2" xfId="7908"/>
    <cellStyle name="SAPBEXstdDataEmph 2 2 10" xfId="7909"/>
    <cellStyle name="SAPBEXstdDataEmph 2 2 2" xfId="7910"/>
    <cellStyle name="SAPBEXstdDataEmph 2 2 2 2" xfId="7911"/>
    <cellStyle name="SAPBEXstdDataEmph 2 2 2 2 2" xfId="7912"/>
    <cellStyle name="SAPBEXstdDataEmph 2 2 2 3" xfId="7913"/>
    <cellStyle name="SAPBEXstdDataEmph 2 2 2 3 2" xfId="7914"/>
    <cellStyle name="SAPBEXstdDataEmph 2 2 2 4" xfId="7915"/>
    <cellStyle name="SAPBEXstdDataEmph 2 2 2 4 2" xfId="7916"/>
    <cellStyle name="SAPBEXstdDataEmph 2 2 2 5" xfId="7917"/>
    <cellStyle name="SAPBEXstdDataEmph 2 2 2 5 2" xfId="7918"/>
    <cellStyle name="SAPBEXstdDataEmph 2 2 2 6" xfId="7919"/>
    <cellStyle name="SAPBEXstdDataEmph 2 2 2 6 2" xfId="7920"/>
    <cellStyle name="SAPBEXstdDataEmph 2 2 2 7" xfId="7921"/>
    <cellStyle name="SAPBEXstdDataEmph 2 2 3" xfId="7922"/>
    <cellStyle name="SAPBEXstdDataEmph 2 2 3 2" xfId="7923"/>
    <cellStyle name="SAPBEXstdDataEmph 2 2 3 2 2" xfId="7924"/>
    <cellStyle name="SAPBEXstdDataEmph 2 2 3 3" xfId="7925"/>
    <cellStyle name="SAPBEXstdDataEmph 2 2 3 3 2" xfId="7926"/>
    <cellStyle name="SAPBEXstdDataEmph 2 2 3 4" xfId="7927"/>
    <cellStyle name="SAPBEXstdDataEmph 2 2 3 4 2" xfId="7928"/>
    <cellStyle name="SAPBEXstdDataEmph 2 2 3 5" xfId="7929"/>
    <cellStyle name="SAPBEXstdDataEmph 2 2 3 5 2" xfId="7930"/>
    <cellStyle name="SAPBEXstdDataEmph 2 2 3 6" xfId="7931"/>
    <cellStyle name="SAPBEXstdDataEmph 2 2 3 6 2" xfId="7932"/>
    <cellStyle name="SAPBEXstdDataEmph 2 2 3 7" xfId="7933"/>
    <cellStyle name="SAPBEXstdDataEmph 2 2 4" xfId="7934"/>
    <cellStyle name="SAPBEXstdDataEmph 2 2 4 2" xfId="7935"/>
    <cellStyle name="SAPBEXstdDataEmph 2 2 4 2 2" xfId="7936"/>
    <cellStyle name="SAPBEXstdDataEmph 2 2 4 3" xfId="7937"/>
    <cellStyle name="SAPBEXstdDataEmph 2 2 4 3 2" xfId="7938"/>
    <cellStyle name="SAPBEXstdDataEmph 2 2 4 4" xfId="7939"/>
    <cellStyle name="SAPBEXstdDataEmph 2 2 4 4 2" xfId="7940"/>
    <cellStyle name="SAPBEXstdDataEmph 2 2 4 5" xfId="7941"/>
    <cellStyle name="SAPBEXstdDataEmph 2 2 4 5 2" xfId="7942"/>
    <cellStyle name="SAPBEXstdDataEmph 2 2 4 6" xfId="7943"/>
    <cellStyle name="SAPBEXstdDataEmph 2 2 4 6 2" xfId="7944"/>
    <cellStyle name="SAPBEXstdDataEmph 2 2 4 7" xfId="7945"/>
    <cellStyle name="SAPBEXstdDataEmph 2 2 5" xfId="7946"/>
    <cellStyle name="SAPBEXstdDataEmph 2 2 5 2" xfId="7947"/>
    <cellStyle name="SAPBEXstdDataEmph 2 2 6" xfId="7948"/>
    <cellStyle name="SAPBEXstdDataEmph 2 2 6 2" xfId="7949"/>
    <cellStyle name="SAPBEXstdDataEmph 2 2 7" xfId="7950"/>
    <cellStyle name="SAPBEXstdDataEmph 2 2 7 2" xfId="7951"/>
    <cellStyle name="SAPBEXstdDataEmph 2 2 8" xfId="7952"/>
    <cellStyle name="SAPBEXstdDataEmph 2 2 8 2" xfId="7953"/>
    <cellStyle name="SAPBEXstdDataEmph 2 2 9" xfId="7954"/>
    <cellStyle name="SAPBEXstdDataEmph 2 2 9 2" xfId="7955"/>
    <cellStyle name="SAPBEXstdDataEmph 2 3" xfId="7956"/>
    <cellStyle name="SAPBEXstdDataEmph 2 3 2" xfId="7957"/>
    <cellStyle name="SAPBEXstdDataEmph 2 3 2 2" xfId="7958"/>
    <cellStyle name="SAPBEXstdDataEmph 2 3 3" xfId="7959"/>
    <cellStyle name="SAPBEXstdDataEmph 2 3 3 2" xfId="7960"/>
    <cellStyle name="SAPBEXstdDataEmph 2 3 4" xfId="7961"/>
    <cellStyle name="SAPBEXstdDataEmph 2 3 4 2" xfId="7962"/>
    <cellStyle name="SAPBEXstdDataEmph 2 3 5" xfId="7963"/>
    <cellStyle name="SAPBEXstdDataEmph 2 3 5 2" xfId="7964"/>
    <cellStyle name="SAPBEXstdDataEmph 2 3 6" xfId="7965"/>
    <cellStyle name="SAPBEXstdDataEmph 2 3 6 2" xfId="7966"/>
    <cellStyle name="SAPBEXstdDataEmph 2 3 7" xfId="7967"/>
    <cellStyle name="SAPBEXstdDataEmph 2 4" xfId="7968"/>
    <cellStyle name="SAPBEXstdDataEmph 2 4 2" xfId="7969"/>
    <cellStyle name="SAPBEXstdDataEmph 2 4 2 2" xfId="7970"/>
    <cellStyle name="SAPBEXstdDataEmph 2 4 3" xfId="7971"/>
    <cellStyle name="SAPBEXstdDataEmph 2 4 3 2" xfId="7972"/>
    <cellStyle name="SAPBEXstdDataEmph 2 4 4" xfId="7973"/>
    <cellStyle name="SAPBEXstdDataEmph 2 4 4 2" xfId="7974"/>
    <cellStyle name="SAPBEXstdDataEmph 2 4 5" xfId="7975"/>
    <cellStyle name="SAPBEXstdDataEmph 2 4 5 2" xfId="7976"/>
    <cellStyle name="SAPBEXstdDataEmph 2 4 6" xfId="7977"/>
    <cellStyle name="SAPBEXstdDataEmph 2 4 6 2" xfId="7978"/>
    <cellStyle name="SAPBEXstdDataEmph 2 4 7" xfId="7979"/>
    <cellStyle name="SAPBEXstdDataEmph 2 5" xfId="7980"/>
    <cellStyle name="SAPBEXstdDataEmph 2 5 2" xfId="7981"/>
    <cellStyle name="SAPBEXstdDataEmph 2 5 2 2" xfId="7982"/>
    <cellStyle name="SAPBEXstdDataEmph 2 5 3" xfId="7983"/>
    <cellStyle name="SAPBEXstdDataEmph 2 5 3 2" xfId="7984"/>
    <cellStyle name="SAPBEXstdDataEmph 2 5 4" xfId="7985"/>
    <cellStyle name="SAPBEXstdDataEmph 2 5 4 2" xfId="7986"/>
    <cellStyle name="SAPBEXstdDataEmph 2 5 5" xfId="7987"/>
    <cellStyle name="SAPBEXstdDataEmph 2 5 5 2" xfId="7988"/>
    <cellStyle name="SAPBEXstdDataEmph 2 5 6" xfId="7989"/>
    <cellStyle name="SAPBEXstdDataEmph 2 5 6 2" xfId="7990"/>
    <cellStyle name="SAPBEXstdDataEmph 2 5 7" xfId="7991"/>
    <cellStyle name="SAPBEXstdDataEmph 2 6" xfId="7992"/>
    <cellStyle name="SAPBEXstdDataEmph 2 6 2" xfId="7993"/>
    <cellStyle name="SAPBEXstdDataEmph 2 7" xfId="7994"/>
    <cellStyle name="SAPBEXstdDataEmph 2 7 2" xfId="7995"/>
    <cellStyle name="SAPBEXstdDataEmph 2 8" xfId="7996"/>
    <cellStyle name="SAPBEXstdDataEmph 2 8 2" xfId="7997"/>
    <cellStyle name="SAPBEXstdDataEmph 2 9" xfId="7998"/>
    <cellStyle name="SAPBEXstdDataEmph 2 9 2" xfId="7999"/>
    <cellStyle name="SAPBEXstdDataEmph 3" xfId="8000"/>
    <cellStyle name="SAPBEXstdDataEmph 3 10" xfId="8001"/>
    <cellStyle name="SAPBEXstdDataEmph 3 2" xfId="8002"/>
    <cellStyle name="SAPBEXstdDataEmph 3 2 2" xfId="8003"/>
    <cellStyle name="SAPBEXstdDataEmph 3 2 2 2" xfId="8004"/>
    <cellStyle name="SAPBEXstdDataEmph 3 2 3" xfId="8005"/>
    <cellStyle name="SAPBEXstdDataEmph 3 2 3 2" xfId="8006"/>
    <cellStyle name="SAPBEXstdDataEmph 3 2 4" xfId="8007"/>
    <cellStyle name="SAPBEXstdDataEmph 3 2 4 2" xfId="8008"/>
    <cellStyle name="SAPBEXstdDataEmph 3 2 5" xfId="8009"/>
    <cellStyle name="SAPBEXstdDataEmph 3 2 5 2" xfId="8010"/>
    <cellStyle name="SAPBEXstdDataEmph 3 2 6" xfId="8011"/>
    <cellStyle name="SAPBEXstdDataEmph 3 2 6 2" xfId="8012"/>
    <cellStyle name="SAPBEXstdDataEmph 3 2 7" xfId="8013"/>
    <cellStyle name="SAPBEXstdDataEmph 3 3" xfId="8014"/>
    <cellStyle name="SAPBEXstdDataEmph 3 3 2" xfId="8015"/>
    <cellStyle name="SAPBEXstdDataEmph 3 3 2 2" xfId="8016"/>
    <cellStyle name="SAPBEXstdDataEmph 3 3 3" xfId="8017"/>
    <cellStyle name="SAPBEXstdDataEmph 3 3 3 2" xfId="8018"/>
    <cellStyle name="SAPBEXstdDataEmph 3 3 4" xfId="8019"/>
    <cellStyle name="SAPBEXstdDataEmph 3 3 4 2" xfId="8020"/>
    <cellStyle name="SAPBEXstdDataEmph 3 3 5" xfId="8021"/>
    <cellStyle name="SAPBEXstdDataEmph 3 3 5 2" xfId="8022"/>
    <cellStyle name="SAPBEXstdDataEmph 3 3 6" xfId="8023"/>
    <cellStyle name="SAPBEXstdDataEmph 3 3 6 2" xfId="8024"/>
    <cellStyle name="SAPBEXstdDataEmph 3 3 7" xfId="8025"/>
    <cellStyle name="SAPBEXstdDataEmph 3 4" xfId="8026"/>
    <cellStyle name="SAPBEXstdDataEmph 3 4 2" xfId="8027"/>
    <cellStyle name="SAPBEXstdDataEmph 3 4 2 2" xfId="8028"/>
    <cellStyle name="SAPBEXstdDataEmph 3 4 3" xfId="8029"/>
    <cellStyle name="SAPBEXstdDataEmph 3 4 3 2" xfId="8030"/>
    <cellStyle name="SAPBEXstdDataEmph 3 4 4" xfId="8031"/>
    <cellStyle name="SAPBEXstdDataEmph 3 4 4 2" xfId="8032"/>
    <cellStyle name="SAPBEXstdDataEmph 3 4 5" xfId="8033"/>
    <cellStyle name="SAPBEXstdDataEmph 3 4 5 2" xfId="8034"/>
    <cellStyle name="SAPBEXstdDataEmph 3 4 6" xfId="8035"/>
    <cellStyle name="SAPBEXstdDataEmph 3 4 6 2" xfId="8036"/>
    <cellStyle name="SAPBEXstdDataEmph 3 4 7" xfId="8037"/>
    <cellStyle name="SAPBEXstdDataEmph 3 5" xfId="8038"/>
    <cellStyle name="SAPBEXstdDataEmph 3 5 2" xfId="8039"/>
    <cellStyle name="SAPBEXstdDataEmph 3 6" xfId="8040"/>
    <cellStyle name="SAPBEXstdDataEmph 3 6 2" xfId="8041"/>
    <cellStyle name="SAPBEXstdDataEmph 3 7" xfId="8042"/>
    <cellStyle name="SAPBEXstdDataEmph 3 7 2" xfId="8043"/>
    <cellStyle name="SAPBEXstdDataEmph 3 8" xfId="8044"/>
    <cellStyle name="SAPBEXstdDataEmph 3 8 2" xfId="8045"/>
    <cellStyle name="SAPBEXstdDataEmph 3 9" xfId="8046"/>
    <cellStyle name="SAPBEXstdDataEmph 3 9 2" xfId="8047"/>
    <cellStyle name="SAPBEXstdDataEmph 4" xfId="8048"/>
    <cellStyle name="SAPBEXstdDataEmph 4 2" xfId="8049"/>
    <cellStyle name="SAPBEXstdDataEmph 4 2 2" xfId="8050"/>
    <cellStyle name="SAPBEXstdDataEmph 4 3" xfId="8051"/>
    <cellStyle name="SAPBEXstdDataEmph 4 3 2" xfId="8052"/>
    <cellStyle name="SAPBEXstdDataEmph 4 4" xfId="8053"/>
    <cellStyle name="SAPBEXstdDataEmph 4 4 2" xfId="8054"/>
    <cellStyle name="SAPBEXstdDataEmph 4 5" xfId="8055"/>
    <cellStyle name="SAPBEXstdDataEmph 4 5 2" xfId="8056"/>
    <cellStyle name="SAPBEXstdDataEmph 4 6" xfId="8057"/>
    <cellStyle name="SAPBEXstdDataEmph 4 6 2" xfId="8058"/>
    <cellStyle name="SAPBEXstdDataEmph 4 7" xfId="8059"/>
    <cellStyle name="SAPBEXstdDataEmph 5" xfId="8060"/>
    <cellStyle name="SAPBEXstdDataEmph 5 2" xfId="8061"/>
    <cellStyle name="SAPBEXstdDataEmph 5 2 2" xfId="8062"/>
    <cellStyle name="SAPBEXstdDataEmph 5 3" xfId="8063"/>
    <cellStyle name="SAPBEXstdDataEmph 5 3 2" xfId="8064"/>
    <cellStyle name="SAPBEXstdDataEmph 5 4" xfId="8065"/>
    <cellStyle name="SAPBEXstdDataEmph 5 4 2" xfId="8066"/>
    <cellStyle name="SAPBEXstdDataEmph 5 5" xfId="8067"/>
    <cellStyle name="SAPBEXstdDataEmph 5 5 2" xfId="8068"/>
    <cellStyle name="SAPBEXstdDataEmph 5 6" xfId="8069"/>
    <cellStyle name="SAPBEXstdDataEmph 5 6 2" xfId="8070"/>
    <cellStyle name="SAPBEXstdDataEmph 5 7" xfId="8071"/>
    <cellStyle name="SAPBEXstdDataEmph 6" xfId="8072"/>
    <cellStyle name="SAPBEXstdDataEmph 6 2" xfId="8073"/>
    <cellStyle name="SAPBEXstdDataEmph 6 2 2" xfId="8074"/>
    <cellStyle name="SAPBEXstdDataEmph 6 3" xfId="8075"/>
    <cellStyle name="SAPBEXstdDataEmph 6 3 2" xfId="8076"/>
    <cellStyle name="SAPBEXstdDataEmph 6 4" xfId="8077"/>
    <cellStyle name="SAPBEXstdDataEmph 6 4 2" xfId="8078"/>
    <cellStyle name="SAPBEXstdDataEmph 6 5" xfId="8079"/>
    <cellStyle name="SAPBEXstdDataEmph 6 5 2" xfId="8080"/>
    <cellStyle name="SAPBEXstdDataEmph 6 6" xfId="8081"/>
    <cellStyle name="SAPBEXstdDataEmph 6 6 2" xfId="8082"/>
    <cellStyle name="SAPBEXstdDataEmph 6 7" xfId="8083"/>
    <cellStyle name="SAPBEXstdDataEmph 7" xfId="8084"/>
    <cellStyle name="SAPBEXstdDataEmph 7 2" xfId="8085"/>
    <cellStyle name="SAPBEXstdDataEmph 8" xfId="8086"/>
    <cellStyle name="SAPBEXstdDataEmph 8 2" xfId="8087"/>
    <cellStyle name="SAPBEXstdDataEmph 9" xfId="8088"/>
    <cellStyle name="SAPBEXstdDataEmph 9 2" xfId="8089"/>
    <cellStyle name="SAPBEXstdItem" xfId="14"/>
    <cellStyle name="SAPBEXstdItem 10" xfId="8090"/>
    <cellStyle name="SAPBEXstdItem 10 2" xfId="8091"/>
    <cellStyle name="SAPBEXstdItem 11" xfId="8092"/>
    <cellStyle name="SAPBEXstdItem 12" xfId="8093"/>
    <cellStyle name="SAPBEXstdItem 13" xfId="8094"/>
    <cellStyle name="SAPBEXstdItem 14" xfId="8095"/>
    <cellStyle name="SAPBEXstdItem 15" xfId="8096"/>
    <cellStyle name="SAPBEXstdItem 2" xfId="21"/>
    <cellStyle name="SAPBEXstdItem 2 10" xfId="8097"/>
    <cellStyle name="SAPBEXstdItem 2 11" xfId="8098"/>
    <cellStyle name="SAPBEXstdItem 2 12" xfId="8099"/>
    <cellStyle name="SAPBEXstdItem 2 13" xfId="8100"/>
    <cellStyle name="SAPBEXstdItem 2 14" xfId="8101"/>
    <cellStyle name="SAPBEXstdItem 2 2" xfId="8102"/>
    <cellStyle name="SAPBEXstdItem 2 2 10" xfId="8103"/>
    <cellStyle name="SAPBEXstdItem 2 2 2" xfId="8104"/>
    <cellStyle name="SAPBEXstdItem 2 2 2 2" xfId="8105"/>
    <cellStyle name="SAPBEXstdItem 2 2 2 2 2" xfId="8106"/>
    <cellStyle name="SAPBEXstdItem 2 2 2 3" xfId="8107"/>
    <cellStyle name="SAPBEXstdItem 2 2 2 3 2" xfId="8108"/>
    <cellStyle name="SAPBEXstdItem 2 2 2 4" xfId="8109"/>
    <cellStyle name="SAPBEXstdItem 2 2 2 4 2" xfId="8110"/>
    <cellStyle name="SAPBEXstdItem 2 2 2 5" xfId="8111"/>
    <cellStyle name="SAPBEXstdItem 2 2 2 5 2" xfId="8112"/>
    <cellStyle name="SAPBEXstdItem 2 2 2 6" xfId="8113"/>
    <cellStyle name="SAPBEXstdItem 2 2 2 6 2" xfId="8114"/>
    <cellStyle name="SAPBEXstdItem 2 2 2 7" xfId="8115"/>
    <cellStyle name="SAPBEXstdItem 2 2 3" xfId="8116"/>
    <cellStyle name="SAPBEXstdItem 2 2 3 2" xfId="8117"/>
    <cellStyle name="SAPBEXstdItem 2 2 3 2 2" xfId="8118"/>
    <cellStyle name="SAPBEXstdItem 2 2 3 3" xfId="8119"/>
    <cellStyle name="SAPBEXstdItem 2 2 3 3 2" xfId="8120"/>
    <cellStyle name="SAPBEXstdItem 2 2 3 4" xfId="8121"/>
    <cellStyle name="SAPBEXstdItem 2 2 3 4 2" xfId="8122"/>
    <cellStyle name="SAPBEXstdItem 2 2 3 5" xfId="8123"/>
    <cellStyle name="SAPBEXstdItem 2 2 3 5 2" xfId="8124"/>
    <cellStyle name="SAPBEXstdItem 2 2 3 6" xfId="8125"/>
    <cellStyle name="SAPBEXstdItem 2 2 3 6 2" xfId="8126"/>
    <cellStyle name="SAPBEXstdItem 2 2 3 7" xfId="8127"/>
    <cellStyle name="SAPBEXstdItem 2 2 4" xfId="8128"/>
    <cellStyle name="SAPBEXstdItem 2 2 4 2" xfId="8129"/>
    <cellStyle name="SAPBEXstdItem 2 2 4 2 2" xfId="8130"/>
    <cellStyle name="SAPBEXstdItem 2 2 4 3" xfId="8131"/>
    <cellStyle name="SAPBEXstdItem 2 2 4 3 2" xfId="8132"/>
    <cellStyle name="SAPBEXstdItem 2 2 4 4" xfId="8133"/>
    <cellStyle name="SAPBEXstdItem 2 2 4 4 2" xfId="8134"/>
    <cellStyle name="SAPBEXstdItem 2 2 4 5" xfId="8135"/>
    <cellStyle name="SAPBEXstdItem 2 2 4 5 2" xfId="8136"/>
    <cellStyle name="SAPBEXstdItem 2 2 4 6" xfId="8137"/>
    <cellStyle name="SAPBEXstdItem 2 2 4 6 2" xfId="8138"/>
    <cellStyle name="SAPBEXstdItem 2 2 4 7" xfId="8139"/>
    <cellStyle name="SAPBEXstdItem 2 2 5" xfId="8140"/>
    <cellStyle name="SAPBEXstdItem 2 2 5 2" xfId="8141"/>
    <cellStyle name="SAPBEXstdItem 2 2 6" xfId="8142"/>
    <cellStyle name="SAPBEXstdItem 2 2 6 2" xfId="8143"/>
    <cellStyle name="SAPBEXstdItem 2 2 7" xfId="8144"/>
    <cellStyle name="SAPBEXstdItem 2 2 7 2" xfId="8145"/>
    <cellStyle name="SAPBEXstdItem 2 2 8" xfId="8146"/>
    <cellStyle name="SAPBEXstdItem 2 2 8 2" xfId="8147"/>
    <cellStyle name="SAPBEXstdItem 2 2 9" xfId="8148"/>
    <cellStyle name="SAPBEXstdItem 2 2 9 2" xfId="8149"/>
    <cellStyle name="SAPBEXstdItem 2 3" xfId="8150"/>
    <cellStyle name="SAPBEXstdItem 2 3 2" xfId="8151"/>
    <cellStyle name="SAPBEXstdItem 2 3 2 2" xfId="8152"/>
    <cellStyle name="SAPBEXstdItem 2 3 3" xfId="8153"/>
    <cellStyle name="SAPBEXstdItem 2 3 3 2" xfId="8154"/>
    <cellStyle name="SAPBEXstdItem 2 3 4" xfId="8155"/>
    <cellStyle name="SAPBEXstdItem 2 3 4 2" xfId="8156"/>
    <cellStyle name="SAPBEXstdItem 2 3 5" xfId="8157"/>
    <cellStyle name="SAPBEXstdItem 2 3 5 2" xfId="8158"/>
    <cellStyle name="SAPBEXstdItem 2 3 6" xfId="8159"/>
    <cellStyle name="SAPBEXstdItem 2 3 6 2" xfId="8160"/>
    <cellStyle name="SAPBEXstdItem 2 3 7" xfId="8161"/>
    <cellStyle name="SAPBEXstdItem 2 4" xfId="8162"/>
    <cellStyle name="SAPBEXstdItem 2 4 2" xfId="8163"/>
    <cellStyle name="SAPBEXstdItem 2 4 2 2" xfId="8164"/>
    <cellStyle name="SAPBEXstdItem 2 4 3" xfId="8165"/>
    <cellStyle name="SAPBEXstdItem 2 4 3 2" xfId="8166"/>
    <cellStyle name="SAPBEXstdItem 2 4 4" xfId="8167"/>
    <cellStyle name="SAPBEXstdItem 2 4 4 2" xfId="8168"/>
    <cellStyle name="SAPBEXstdItem 2 4 5" xfId="8169"/>
    <cellStyle name="SAPBEXstdItem 2 4 5 2" xfId="8170"/>
    <cellStyle name="SAPBEXstdItem 2 4 6" xfId="8171"/>
    <cellStyle name="SAPBEXstdItem 2 4 6 2" xfId="8172"/>
    <cellStyle name="SAPBEXstdItem 2 4 7" xfId="8173"/>
    <cellStyle name="SAPBEXstdItem 2 5" xfId="8174"/>
    <cellStyle name="SAPBEXstdItem 2 5 2" xfId="8175"/>
    <cellStyle name="SAPBEXstdItem 2 5 2 2" xfId="8176"/>
    <cellStyle name="SAPBEXstdItem 2 5 3" xfId="8177"/>
    <cellStyle name="SAPBEXstdItem 2 5 3 2" xfId="8178"/>
    <cellStyle name="SAPBEXstdItem 2 5 4" xfId="8179"/>
    <cellStyle name="SAPBEXstdItem 2 5 4 2" xfId="8180"/>
    <cellStyle name="SAPBEXstdItem 2 5 5" xfId="8181"/>
    <cellStyle name="SAPBEXstdItem 2 5 5 2" xfId="8182"/>
    <cellStyle name="SAPBEXstdItem 2 5 6" xfId="8183"/>
    <cellStyle name="SAPBEXstdItem 2 5 6 2" xfId="8184"/>
    <cellStyle name="SAPBEXstdItem 2 5 7" xfId="8185"/>
    <cellStyle name="SAPBEXstdItem 2 6" xfId="8186"/>
    <cellStyle name="SAPBEXstdItem 2 6 2" xfId="8187"/>
    <cellStyle name="SAPBEXstdItem 2 7" xfId="8188"/>
    <cellStyle name="SAPBEXstdItem 2 7 2" xfId="8189"/>
    <cellStyle name="SAPBEXstdItem 2 8" xfId="8190"/>
    <cellStyle name="SAPBEXstdItem 2 8 2" xfId="8191"/>
    <cellStyle name="SAPBEXstdItem 2 9" xfId="8192"/>
    <cellStyle name="SAPBEXstdItem 2 9 2" xfId="8193"/>
    <cellStyle name="SAPBEXstdItem 3" xfId="8194"/>
    <cellStyle name="SAPBEXstdItem 3 10" xfId="8195"/>
    <cellStyle name="SAPBEXstdItem 3 2" xfId="8196"/>
    <cellStyle name="SAPBEXstdItem 3 2 2" xfId="8197"/>
    <cellStyle name="SAPBEXstdItem 3 2 2 2" xfId="8198"/>
    <cellStyle name="SAPBEXstdItem 3 2 3" xfId="8199"/>
    <cellStyle name="SAPBEXstdItem 3 2 3 2" xfId="8200"/>
    <cellStyle name="SAPBEXstdItem 3 2 4" xfId="8201"/>
    <cellStyle name="SAPBEXstdItem 3 2 4 2" xfId="8202"/>
    <cellStyle name="SAPBEXstdItem 3 2 5" xfId="8203"/>
    <cellStyle name="SAPBEXstdItem 3 2 5 2" xfId="8204"/>
    <cellStyle name="SAPBEXstdItem 3 2 6" xfId="8205"/>
    <cellStyle name="SAPBEXstdItem 3 2 6 2" xfId="8206"/>
    <cellStyle name="SAPBEXstdItem 3 2 7" xfId="8207"/>
    <cellStyle name="SAPBEXstdItem 3 3" xfId="8208"/>
    <cellStyle name="SAPBEXstdItem 3 3 2" xfId="8209"/>
    <cellStyle name="SAPBEXstdItem 3 3 2 2" xfId="8210"/>
    <cellStyle name="SAPBEXstdItem 3 3 3" xfId="8211"/>
    <cellStyle name="SAPBEXstdItem 3 3 3 2" xfId="8212"/>
    <cellStyle name="SAPBEXstdItem 3 3 4" xfId="8213"/>
    <cellStyle name="SAPBEXstdItem 3 3 4 2" xfId="8214"/>
    <cellStyle name="SAPBEXstdItem 3 3 5" xfId="8215"/>
    <cellStyle name="SAPBEXstdItem 3 3 5 2" xfId="8216"/>
    <cellStyle name="SAPBEXstdItem 3 3 6" xfId="8217"/>
    <cellStyle name="SAPBEXstdItem 3 3 6 2" xfId="8218"/>
    <cellStyle name="SAPBEXstdItem 3 3 7" xfId="8219"/>
    <cellStyle name="SAPBEXstdItem 3 4" xfId="8220"/>
    <cellStyle name="SAPBEXstdItem 3 4 2" xfId="8221"/>
    <cellStyle name="SAPBEXstdItem 3 4 2 2" xfId="8222"/>
    <cellStyle name="SAPBEXstdItem 3 4 3" xfId="8223"/>
    <cellStyle name="SAPBEXstdItem 3 4 3 2" xfId="8224"/>
    <cellStyle name="SAPBEXstdItem 3 4 4" xfId="8225"/>
    <cellStyle name="SAPBEXstdItem 3 4 4 2" xfId="8226"/>
    <cellStyle name="SAPBEXstdItem 3 4 5" xfId="8227"/>
    <cellStyle name="SAPBEXstdItem 3 4 5 2" xfId="8228"/>
    <cellStyle name="SAPBEXstdItem 3 4 6" xfId="8229"/>
    <cellStyle name="SAPBEXstdItem 3 4 6 2" xfId="8230"/>
    <cellStyle name="SAPBEXstdItem 3 4 7" xfId="8231"/>
    <cellStyle name="SAPBEXstdItem 3 5" xfId="8232"/>
    <cellStyle name="SAPBEXstdItem 3 5 2" xfId="8233"/>
    <cellStyle name="SAPBEXstdItem 3 6" xfId="8234"/>
    <cellStyle name="SAPBEXstdItem 3 6 2" xfId="8235"/>
    <cellStyle name="SAPBEXstdItem 3 7" xfId="8236"/>
    <cellStyle name="SAPBEXstdItem 3 7 2" xfId="8237"/>
    <cellStyle name="SAPBEXstdItem 3 8" xfId="8238"/>
    <cellStyle name="SAPBEXstdItem 3 8 2" xfId="8239"/>
    <cellStyle name="SAPBEXstdItem 3 9" xfId="8240"/>
    <cellStyle name="SAPBEXstdItem 3 9 2" xfId="8241"/>
    <cellStyle name="SAPBEXstdItem 4" xfId="8242"/>
    <cellStyle name="SAPBEXstdItem 4 2" xfId="8243"/>
    <cellStyle name="SAPBEXstdItem 4 2 2" xfId="8244"/>
    <cellStyle name="SAPBEXstdItem 4 3" xfId="8245"/>
    <cellStyle name="SAPBEXstdItem 4 3 2" xfId="8246"/>
    <cellStyle name="SAPBEXstdItem 4 4" xfId="8247"/>
    <cellStyle name="SAPBEXstdItem 4 4 2" xfId="8248"/>
    <cellStyle name="SAPBEXstdItem 4 5" xfId="8249"/>
    <cellStyle name="SAPBEXstdItem 4 5 2" xfId="8250"/>
    <cellStyle name="SAPBEXstdItem 4 6" xfId="8251"/>
    <cellStyle name="SAPBEXstdItem 4 6 2" xfId="8252"/>
    <cellStyle name="SAPBEXstdItem 4 7" xfId="8253"/>
    <cellStyle name="SAPBEXstdItem 5" xfId="8254"/>
    <cellStyle name="SAPBEXstdItem 5 2" xfId="8255"/>
    <cellStyle name="SAPBEXstdItem 5 2 2" xfId="8256"/>
    <cellStyle name="SAPBEXstdItem 5 3" xfId="8257"/>
    <cellStyle name="SAPBEXstdItem 5 3 2" xfId="8258"/>
    <cellStyle name="SAPBEXstdItem 5 4" xfId="8259"/>
    <cellStyle name="SAPBEXstdItem 5 4 2" xfId="8260"/>
    <cellStyle name="SAPBEXstdItem 5 5" xfId="8261"/>
    <cellStyle name="SAPBEXstdItem 5 5 2" xfId="8262"/>
    <cellStyle name="SAPBEXstdItem 5 6" xfId="8263"/>
    <cellStyle name="SAPBEXstdItem 5 6 2" xfId="8264"/>
    <cellStyle name="SAPBEXstdItem 5 7" xfId="8265"/>
    <cellStyle name="SAPBEXstdItem 6" xfId="8266"/>
    <cellStyle name="SAPBEXstdItem 6 2" xfId="8267"/>
    <cellStyle name="SAPBEXstdItem 6 2 2" xfId="8268"/>
    <cellStyle name="SAPBEXstdItem 6 3" xfId="8269"/>
    <cellStyle name="SAPBEXstdItem 6 3 2" xfId="8270"/>
    <cellStyle name="SAPBEXstdItem 6 4" xfId="8271"/>
    <cellStyle name="SAPBEXstdItem 6 4 2" xfId="8272"/>
    <cellStyle name="SAPBEXstdItem 6 5" xfId="8273"/>
    <cellStyle name="SAPBEXstdItem 6 5 2" xfId="8274"/>
    <cellStyle name="SAPBEXstdItem 6 6" xfId="8275"/>
    <cellStyle name="SAPBEXstdItem 6 6 2" xfId="8276"/>
    <cellStyle name="SAPBEXstdItem 6 7" xfId="8277"/>
    <cellStyle name="SAPBEXstdItem 7" xfId="8278"/>
    <cellStyle name="SAPBEXstdItem 7 2" xfId="8279"/>
    <cellStyle name="SAPBEXstdItem 8" xfId="8280"/>
    <cellStyle name="SAPBEXstdItem 8 2" xfId="8281"/>
    <cellStyle name="SAPBEXstdItem 9" xfId="8282"/>
    <cellStyle name="SAPBEXstdItem 9 2" xfId="8283"/>
    <cellStyle name="SAPBEXstdItemX" xfId="92"/>
    <cellStyle name="SAPBEXstdItemX 10" xfId="8284"/>
    <cellStyle name="SAPBEXstdItemX 10 2" xfId="8285"/>
    <cellStyle name="SAPBEXstdItemX 11" xfId="8286"/>
    <cellStyle name="SAPBEXstdItemX 12" xfId="8287"/>
    <cellStyle name="SAPBEXstdItemX 13" xfId="8288"/>
    <cellStyle name="SAPBEXstdItemX 14" xfId="8289"/>
    <cellStyle name="SAPBEXstdItemX 15" xfId="8290"/>
    <cellStyle name="SAPBEXstdItemX 2" xfId="633"/>
    <cellStyle name="SAPBEXstdItemX 2 10" xfId="8291"/>
    <cellStyle name="SAPBEXstdItemX 2 11" xfId="8292"/>
    <cellStyle name="SAPBEXstdItemX 2 12" xfId="8293"/>
    <cellStyle name="SAPBEXstdItemX 2 13" xfId="8294"/>
    <cellStyle name="SAPBEXstdItemX 2 14" xfId="8295"/>
    <cellStyle name="SAPBEXstdItemX 2 2" xfId="8296"/>
    <cellStyle name="SAPBEXstdItemX 2 2 10" xfId="8297"/>
    <cellStyle name="SAPBEXstdItemX 2 2 2" xfId="8298"/>
    <cellStyle name="SAPBEXstdItemX 2 2 2 2" xfId="8299"/>
    <cellStyle name="SAPBEXstdItemX 2 2 2 2 2" xfId="8300"/>
    <cellStyle name="SAPBEXstdItemX 2 2 2 3" xfId="8301"/>
    <cellStyle name="SAPBEXstdItemX 2 2 2 3 2" xfId="8302"/>
    <cellStyle name="SAPBEXstdItemX 2 2 2 4" xfId="8303"/>
    <cellStyle name="SAPBEXstdItemX 2 2 2 4 2" xfId="8304"/>
    <cellStyle name="SAPBEXstdItemX 2 2 2 5" xfId="8305"/>
    <cellStyle name="SAPBEXstdItemX 2 2 2 5 2" xfId="8306"/>
    <cellStyle name="SAPBEXstdItemX 2 2 2 6" xfId="8307"/>
    <cellStyle name="SAPBEXstdItemX 2 2 2 6 2" xfId="8308"/>
    <cellStyle name="SAPBEXstdItemX 2 2 2 7" xfId="8309"/>
    <cellStyle name="SAPBEXstdItemX 2 2 3" xfId="8310"/>
    <cellStyle name="SAPBEXstdItemX 2 2 3 2" xfId="8311"/>
    <cellStyle name="SAPBEXstdItemX 2 2 3 2 2" xfId="8312"/>
    <cellStyle name="SAPBEXstdItemX 2 2 3 3" xfId="8313"/>
    <cellStyle name="SAPBEXstdItemX 2 2 3 3 2" xfId="8314"/>
    <cellStyle name="SAPBEXstdItemX 2 2 3 4" xfId="8315"/>
    <cellStyle name="SAPBEXstdItemX 2 2 3 4 2" xfId="8316"/>
    <cellStyle name="SAPBEXstdItemX 2 2 3 5" xfId="8317"/>
    <cellStyle name="SAPBEXstdItemX 2 2 3 5 2" xfId="8318"/>
    <cellStyle name="SAPBEXstdItemX 2 2 3 6" xfId="8319"/>
    <cellStyle name="SAPBEXstdItemX 2 2 3 6 2" xfId="8320"/>
    <cellStyle name="SAPBEXstdItemX 2 2 3 7" xfId="8321"/>
    <cellStyle name="SAPBEXstdItemX 2 2 4" xfId="8322"/>
    <cellStyle name="SAPBEXstdItemX 2 2 4 2" xfId="8323"/>
    <cellStyle name="SAPBEXstdItemX 2 2 4 2 2" xfId="8324"/>
    <cellStyle name="SAPBEXstdItemX 2 2 4 3" xfId="8325"/>
    <cellStyle name="SAPBEXstdItemX 2 2 4 3 2" xfId="8326"/>
    <cellStyle name="SAPBEXstdItemX 2 2 4 4" xfId="8327"/>
    <cellStyle name="SAPBEXstdItemX 2 2 4 4 2" xfId="8328"/>
    <cellStyle name="SAPBEXstdItemX 2 2 4 5" xfId="8329"/>
    <cellStyle name="SAPBEXstdItemX 2 2 4 5 2" xfId="8330"/>
    <cellStyle name="SAPBEXstdItemX 2 2 4 6" xfId="8331"/>
    <cellStyle name="SAPBEXstdItemX 2 2 4 6 2" xfId="8332"/>
    <cellStyle name="SAPBEXstdItemX 2 2 4 7" xfId="8333"/>
    <cellStyle name="SAPBEXstdItemX 2 2 5" xfId="8334"/>
    <cellStyle name="SAPBEXstdItemX 2 2 5 2" xfId="8335"/>
    <cellStyle name="SAPBEXstdItemX 2 2 6" xfId="8336"/>
    <cellStyle name="SAPBEXstdItemX 2 2 6 2" xfId="8337"/>
    <cellStyle name="SAPBEXstdItemX 2 2 7" xfId="8338"/>
    <cellStyle name="SAPBEXstdItemX 2 2 7 2" xfId="8339"/>
    <cellStyle name="SAPBEXstdItemX 2 2 8" xfId="8340"/>
    <cellStyle name="SAPBEXstdItemX 2 2 8 2" xfId="8341"/>
    <cellStyle name="SAPBEXstdItemX 2 2 9" xfId="8342"/>
    <cellStyle name="SAPBEXstdItemX 2 2 9 2" xfId="8343"/>
    <cellStyle name="SAPBEXstdItemX 2 3" xfId="8344"/>
    <cellStyle name="SAPBEXstdItemX 2 3 2" xfId="8345"/>
    <cellStyle name="SAPBEXstdItemX 2 3 2 2" xfId="8346"/>
    <cellStyle name="SAPBEXstdItemX 2 3 3" xfId="8347"/>
    <cellStyle name="SAPBEXstdItemX 2 3 3 2" xfId="8348"/>
    <cellStyle name="SAPBEXstdItemX 2 3 4" xfId="8349"/>
    <cellStyle name="SAPBEXstdItemX 2 3 4 2" xfId="8350"/>
    <cellStyle name="SAPBEXstdItemX 2 3 5" xfId="8351"/>
    <cellStyle name="SAPBEXstdItemX 2 3 5 2" xfId="8352"/>
    <cellStyle name="SAPBEXstdItemX 2 3 6" xfId="8353"/>
    <cellStyle name="SAPBEXstdItemX 2 3 6 2" xfId="8354"/>
    <cellStyle name="SAPBEXstdItemX 2 3 7" xfId="8355"/>
    <cellStyle name="SAPBEXstdItemX 2 4" xfId="8356"/>
    <cellStyle name="SAPBEXstdItemX 2 4 2" xfId="8357"/>
    <cellStyle name="SAPBEXstdItemX 2 4 2 2" xfId="8358"/>
    <cellStyle name="SAPBEXstdItemX 2 4 3" xfId="8359"/>
    <cellStyle name="SAPBEXstdItemX 2 4 3 2" xfId="8360"/>
    <cellStyle name="SAPBEXstdItemX 2 4 4" xfId="8361"/>
    <cellStyle name="SAPBEXstdItemX 2 4 4 2" xfId="8362"/>
    <cellStyle name="SAPBEXstdItemX 2 4 5" xfId="8363"/>
    <cellStyle name="SAPBEXstdItemX 2 4 5 2" xfId="8364"/>
    <cellStyle name="SAPBEXstdItemX 2 4 6" xfId="8365"/>
    <cellStyle name="SAPBEXstdItemX 2 4 6 2" xfId="8366"/>
    <cellStyle name="SAPBEXstdItemX 2 4 7" xfId="8367"/>
    <cellStyle name="SAPBEXstdItemX 2 5" xfId="8368"/>
    <cellStyle name="SAPBEXstdItemX 2 5 2" xfId="8369"/>
    <cellStyle name="SAPBEXstdItemX 2 5 2 2" xfId="8370"/>
    <cellStyle name="SAPBEXstdItemX 2 5 3" xfId="8371"/>
    <cellStyle name="SAPBEXstdItemX 2 5 3 2" xfId="8372"/>
    <cellStyle name="SAPBEXstdItemX 2 5 4" xfId="8373"/>
    <cellStyle name="SAPBEXstdItemX 2 5 4 2" xfId="8374"/>
    <cellStyle name="SAPBEXstdItemX 2 5 5" xfId="8375"/>
    <cellStyle name="SAPBEXstdItemX 2 5 5 2" xfId="8376"/>
    <cellStyle name="SAPBEXstdItemX 2 5 6" xfId="8377"/>
    <cellStyle name="SAPBEXstdItemX 2 5 6 2" xfId="8378"/>
    <cellStyle name="SAPBEXstdItemX 2 5 7" xfId="8379"/>
    <cellStyle name="SAPBEXstdItemX 2 6" xfId="8380"/>
    <cellStyle name="SAPBEXstdItemX 2 6 2" xfId="8381"/>
    <cellStyle name="SAPBEXstdItemX 2 7" xfId="8382"/>
    <cellStyle name="SAPBEXstdItemX 2 7 2" xfId="8383"/>
    <cellStyle name="SAPBEXstdItemX 2 8" xfId="8384"/>
    <cellStyle name="SAPBEXstdItemX 2 8 2" xfId="8385"/>
    <cellStyle name="SAPBEXstdItemX 2 9" xfId="8386"/>
    <cellStyle name="SAPBEXstdItemX 2 9 2" xfId="8387"/>
    <cellStyle name="SAPBEXstdItemX 3" xfId="8388"/>
    <cellStyle name="SAPBEXstdItemX 3 10" xfId="8389"/>
    <cellStyle name="SAPBEXstdItemX 3 2" xfId="8390"/>
    <cellStyle name="SAPBEXstdItemX 3 2 2" xfId="8391"/>
    <cellStyle name="SAPBEXstdItemX 3 2 2 2" xfId="8392"/>
    <cellStyle name="SAPBEXstdItemX 3 2 3" xfId="8393"/>
    <cellStyle name="SAPBEXstdItemX 3 2 3 2" xfId="8394"/>
    <cellStyle name="SAPBEXstdItemX 3 2 4" xfId="8395"/>
    <cellStyle name="SAPBEXstdItemX 3 2 4 2" xfId="8396"/>
    <cellStyle name="SAPBEXstdItemX 3 2 5" xfId="8397"/>
    <cellStyle name="SAPBEXstdItemX 3 2 5 2" xfId="8398"/>
    <cellStyle name="SAPBEXstdItemX 3 2 6" xfId="8399"/>
    <cellStyle name="SAPBEXstdItemX 3 2 6 2" xfId="8400"/>
    <cellStyle name="SAPBEXstdItemX 3 2 7" xfId="8401"/>
    <cellStyle name="SAPBEXstdItemX 3 3" xfId="8402"/>
    <cellStyle name="SAPBEXstdItemX 3 3 2" xfId="8403"/>
    <cellStyle name="SAPBEXstdItemX 3 3 2 2" xfId="8404"/>
    <cellStyle name="SAPBEXstdItemX 3 3 3" xfId="8405"/>
    <cellStyle name="SAPBEXstdItemX 3 3 3 2" xfId="8406"/>
    <cellStyle name="SAPBEXstdItemX 3 3 4" xfId="8407"/>
    <cellStyle name="SAPBEXstdItemX 3 3 4 2" xfId="8408"/>
    <cellStyle name="SAPBEXstdItemX 3 3 5" xfId="8409"/>
    <cellStyle name="SAPBEXstdItemX 3 3 5 2" xfId="8410"/>
    <cellStyle name="SAPBEXstdItemX 3 3 6" xfId="8411"/>
    <cellStyle name="SAPBEXstdItemX 3 3 6 2" xfId="8412"/>
    <cellStyle name="SAPBEXstdItemX 3 3 7" xfId="8413"/>
    <cellStyle name="SAPBEXstdItemX 3 4" xfId="8414"/>
    <cellStyle name="SAPBEXstdItemX 3 4 2" xfId="8415"/>
    <cellStyle name="SAPBEXstdItemX 3 4 2 2" xfId="8416"/>
    <cellStyle name="SAPBEXstdItemX 3 4 3" xfId="8417"/>
    <cellStyle name="SAPBEXstdItemX 3 4 3 2" xfId="8418"/>
    <cellStyle name="SAPBEXstdItemX 3 4 4" xfId="8419"/>
    <cellStyle name="SAPBEXstdItemX 3 4 4 2" xfId="8420"/>
    <cellStyle name="SAPBEXstdItemX 3 4 5" xfId="8421"/>
    <cellStyle name="SAPBEXstdItemX 3 4 5 2" xfId="8422"/>
    <cellStyle name="SAPBEXstdItemX 3 4 6" xfId="8423"/>
    <cellStyle name="SAPBEXstdItemX 3 4 6 2" xfId="8424"/>
    <cellStyle name="SAPBEXstdItemX 3 4 7" xfId="8425"/>
    <cellStyle name="SAPBEXstdItemX 3 5" xfId="8426"/>
    <cellStyle name="SAPBEXstdItemX 3 5 2" xfId="8427"/>
    <cellStyle name="SAPBEXstdItemX 3 6" xfId="8428"/>
    <cellStyle name="SAPBEXstdItemX 3 6 2" xfId="8429"/>
    <cellStyle name="SAPBEXstdItemX 3 7" xfId="8430"/>
    <cellStyle name="SAPBEXstdItemX 3 7 2" xfId="8431"/>
    <cellStyle name="SAPBEXstdItemX 3 8" xfId="8432"/>
    <cellStyle name="SAPBEXstdItemX 3 8 2" xfId="8433"/>
    <cellStyle name="SAPBEXstdItemX 3 9" xfId="8434"/>
    <cellStyle name="SAPBEXstdItemX 3 9 2" xfId="8435"/>
    <cellStyle name="SAPBEXstdItemX 4" xfId="8436"/>
    <cellStyle name="SAPBEXstdItemX 4 2" xfId="8437"/>
    <cellStyle name="SAPBEXstdItemX 4 2 2" xfId="8438"/>
    <cellStyle name="SAPBEXstdItemX 4 3" xfId="8439"/>
    <cellStyle name="SAPBEXstdItemX 4 3 2" xfId="8440"/>
    <cellStyle name="SAPBEXstdItemX 4 4" xfId="8441"/>
    <cellStyle name="SAPBEXstdItemX 4 4 2" xfId="8442"/>
    <cellStyle name="SAPBEXstdItemX 4 5" xfId="8443"/>
    <cellStyle name="SAPBEXstdItemX 4 5 2" xfId="8444"/>
    <cellStyle name="SAPBEXstdItemX 4 6" xfId="8445"/>
    <cellStyle name="SAPBEXstdItemX 4 6 2" xfId="8446"/>
    <cellStyle name="SAPBEXstdItemX 4 7" xfId="8447"/>
    <cellStyle name="SAPBEXstdItemX 5" xfId="8448"/>
    <cellStyle name="SAPBEXstdItemX 5 2" xfId="8449"/>
    <cellStyle name="SAPBEXstdItemX 5 2 2" xfId="8450"/>
    <cellStyle name="SAPBEXstdItemX 5 3" xfId="8451"/>
    <cellStyle name="SAPBEXstdItemX 5 3 2" xfId="8452"/>
    <cellStyle name="SAPBEXstdItemX 5 4" xfId="8453"/>
    <cellStyle name="SAPBEXstdItemX 5 4 2" xfId="8454"/>
    <cellStyle name="SAPBEXstdItemX 5 5" xfId="8455"/>
    <cellStyle name="SAPBEXstdItemX 5 5 2" xfId="8456"/>
    <cellStyle name="SAPBEXstdItemX 5 6" xfId="8457"/>
    <cellStyle name="SAPBEXstdItemX 5 6 2" xfId="8458"/>
    <cellStyle name="SAPBEXstdItemX 5 7" xfId="8459"/>
    <cellStyle name="SAPBEXstdItemX 6" xfId="8460"/>
    <cellStyle name="SAPBEXstdItemX 6 2" xfId="8461"/>
    <cellStyle name="SAPBEXstdItemX 6 2 2" xfId="8462"/>
    <cellStyle name="SAPBEXstdItemX 6 3" xfId="8463"/>
    <cellStyle name="SAPBEXstdItemX 6 3 2" xfId="8464"/>
    <cellStyle name="SAPBEXstdItemX 6 4" xfId="8465"/>
    <cellStyle name="SAPBEXstdItemX 6 4 2" xfId="8466"/>
    <cellStyle name="SAPBEXstdItemX 6 5" xfId="8467"/>
    <cellStyle name="SAPBEXstdItemX 6 5 2" xfId="8468"/>
    <cellStyle name="SAPBEXstdItemX 6 6" xfId="8469"/>
    <cellStyle name="SAPBEXstdItemX 6 6 2" xfId="8470"/>
    <cellStyle name="SAPBEXstdItemX 6 7" xfId="8471"/>
    <cellStyle name="SAPBEXstdItemX 7" xfId="8472"/>
    <cellStyle name="SAPBEXstdItemX 7 2" xfId="8473"/>
    <cellStyle name="SAPBEXstdItemX 8" xfId="8474"/>
    <cellStyle name="SAPBEXstdItemX 8 2" xfId="8475"/>
    <cellStyle name="SAPBEXstdItemX 9" xfId="8476"/>
    <cellStyle name="SAPBEXstdItemX 9 2" xfId="8477"/>
    <cellStyle name="SAPBEXtitle" xfId="93"/>
    <cellStyle name="SAPBEXtitle 2" xfId="634"/>
    <cellStyle name="SAPBEXtitle 3" xfId="635"/>
    <cellStyle name="SAPBEXunassignedItem" xfId="94"/>
    <cellStyle name="SAPBEXunassignedItem 10" xfId="8478"/>
    <cellStyle name="SAPBEXunassignedItem 10 2" xfId="8479"/>
    <cellStyle name="SAPBEXunassignedItem 11" xfId="8480"/>
    <cellStyle name="SAPBEXunassignedItem 12" xfId="8481"/>
    <cellStyle name="SAPBEXunassignedItem 13" xfId="8482"/>
    <cellStyle name="SAPBEXunassignedItem 14" xfId="8483"/>
    <cellStyle name="SAPBEXunassignedItem 15" xfId="8484"/>
    <cellStyle name="SAPBEXunassignedItem 2" xfId="95"/>
    <cellStyle name="SAPBEXunassignedItem 2 10" xfId="8485"/>
    <cellStyle name="SAPBEXunassignedItem 2 11" xfId="8486"/>
    <cellStyle name="SAPBEXunassignedItem 2 12" xfId="8487"/>
    <cellStyle name="SAPBEXunassignedItem 2 13" xfId="8488"/>
    <cellStyle name="SAPBEXunassignedItem 2 14" xfId="8489"/>
    <cellStyle name="SAPBEXunassignedItem 2 2" xfId="8490"/>
    <cellStyle name="SAPBEXunassignedItem 2 2 10" xfId="8491"/>
    <cellStyle name="SAPBEXunassignedItem 2 2 2" xfId="8492"/>
    <cellStyle name="SAPBEXunassignedItem 2 2 2 2" xfId="8493"/>
    <cellStyle name="SAPBEXunassignedItem 2 2 2 2 2" xfId="8494"/>
    <cellStyle name="SAPBEXunassignedItem 2 2 2 3" xfId="8495"/>
    <cellStyle name="SAPBEXunassignedItem 2 2 2 3 2" xfId="8496"/>
    <cellStyle name="SAPBEXunassignedItem 2 2 2 4" xfId="8497"/>
    <cellStyle name="SAPBEXunassignedItem 2 2 2 4 2" xfId="8498"/>
    <cellStyle name="SAPBEXunassignedItem 2 2 2 5" xfId="8499"/>
    <cellStyle name="SAPBEXunassignedItem 2 2 2 5 2" xfId="8500"/>
    <cellStyle name="SAPBEXunassignedItem 2 2 2 6" xfId="8501"/>
    <cellStyle name="SAPBEXunassignedItem 2 2 2 6 2" xfId="8502"/>
    <cellStyle name="SAPBEXunassignedItem 2 2 2 7" xfId="8503"/>
    <cellStyle name="SAPBEXunassignedItem 2 2 3" xfId="8504"/>
    <cellStyle name="SAPBEXunassignedItem 2 2 3 2" xfId="8505"/>
    <cellStyle name="SAPBEXunassignedItem 2 2 3 2 2" xfId="8506"/>
    <cellStyle name="SAPBEXunassignedItem 2 2 3 3" xfId="8507"/>
    <cellStyle name="SAPBEXunassignedItem 2 2 3 3 2" xfId="8508"/>
    <cellStyle name="SAPBEXunassignedItem 2 2 3 4" xfId="8509"/>
    <cellStyle name="SAPBEXunassignedItem 2 2 3 4 2" xfId="8510"/>
    <cellStyle name="SAPBEXunassignedItem 2 2 3 5" xfId="8511"/>
    <cellStyle name="SAPBEXunassignedItem 2 2 3 5 2" xfId="8512"/>
    <cellStyle name="SAPBEXunassignedItem 2 2 3 6" xfId="8513"/>
    <cellStyle name="SAPBEXunassignedItem 2 2 3 6 2" xfId="8514"/>
    <cellStyle name="SAPBEXunassignedItem 2 2 3 7" xfId="8515"/>
    <cellStyle name="SAPBEXunassignedItem 2 2 4" xfId="8516"/>
    <cellStyle name="SAPBEXunassignedItem 2 2 4 2" xfId="8517"/>
    <cellStyle name="SAPBEXunassignedItem 2 2 4 2 2" xfId="8518"/>
    <cellStyle name="SAPBEXunassignedItem 2 2 4 3" xfId="8519"/>
    <cellStyle name="SAPBEXunassignedItem 2 2 4 3 2" xfId="8520"/>
    <cellStyle name="SAPBEXunassignedItem 2 2 4 4" xfId="8521"/>
    <cellStyle name="SAPBEXunassignedItem 2 2 4 4 2" xfId="8522"/>
    <cellStyle name="SAPBEXunassignedItem 2 2 4 5" xfId="8523"/>
    <cellStyle name="SAPBEXunassignedItem 2 2 4 5 2" xfId="8524"/>
    <cellStyle name="SAPBEXunassignedItem 2 2 4 6" xfId="8525"/>
    <cellStyle name="SAPBEXunassignedItem 2 2 4 6 2" xfId="8526"/>
    <cellStyle name="SAPBEXunassignedItem 2 2 4 7" xfId="8527"/>
    <cellStyle name="SAPBEXunassignedItem 2 2 5" xfId="8528"/>
    <cellStyle name="SAPBEXunassignedItem 2 2 5 2" xfId="8529"/>
    <cellStyle name="SAPBEXunassignedItem 2 2 6" xfId="8530"/>
    <cellStyle name="SAPBEXunassignedItem 2 2 6 2" xfId="8531"/>
    <cellStyle name="SAPBEXunassignedItem 2 2 7" xfId="8532"/>
    <cellStyle name="SAPBEXunassignedItem 2 2 7 2" xfId="8533"/>
    <cellStyle name="SAPBEXunassignedItem 2 2 8" xfId="8534"/>
    <cellStyle name="SAPBEXunassignedItem 2 2 8 2" xfId="8535"/>
    <cellStyle name="SAPBEXunassignedItem 2 2 9" xfId="8536"/>
    <cellStyle name="SAPBEXunassignedItem 2 2 9 2" xfId="8537"/>
    <cellStyle name="SAPBEXunassignedItem 2 3" xfId="8538"/>
    <cellStyle name="SAPBEXunassignedItem 2 3 2" xfId="8539"/>
    <cellStyle name="SAPBEXunassignedItem 2 3 2 2" xfId="8540"/>
    <cellStyle name="SAPBEXunassignedItem 2 3 3" xfId="8541"/>
    <cellStyle name="SAPBEXunassignedItem 2 3 3 2" xfId="8542"/>
    <cellStyle name="SAPBEXunassignedItem 2 3 4" xfId="8543"/>
    <cellStyle name="SAPBEXunassignedItem 2 3 4 2" xfId="8544"/>
    <cellStyle name="SAPBEXunassignedItem 2 3 5" xfId="8545"/>
    <cellStyle name="SAPBEXunassignedItem 2 3 5 2" xfId="8546"/>
    <cellStyle name="SAPBEXunassignedItem 2 3 6" xfId="8547"/>
    <cellStyle name="SAPBEXunassignedItem 2 3 6 2" xfId="8548"/>
    <cellStyle name="SAPBEXunassignedItem 2 3 7" xfId="8549"/>
    <cellStyle name="SAPBEXunassignedItem 2 4" xfId="8550"/>
    <cellStyle name="SAPBEXunassignedItem 2 4 2" xfId="8551"/>
    <cellStyle name="SAPBEXunassignedItem 2 4 2 2" xfId="8552"/>
    <cellStyle name="SAPBEXunassignedItem 2 4 3" xfId="8553"/>
    <cellStyle name="SAPBEXunassignedItem 2 4 3 2" xfId="8554"/>
    <cellStyle name="SAPBEXunassignedItem 2 4 4" xfId="8555"/>
    <cellStyle name="SAPBEXunassignedItem 2 4 4 2" xfId="8556"/>
    <cellStyle name="SAPBEXunassignedItem 2 4 5" xfId="8557"/>
    <cellStyle name="SAPBEXunassignedItem 2 4 5 2" xfId="8558"/>
    <cellStyle name="SAPBEXunassignedItem 2 4 6" xfId="8559"/>
    <cellStyle name="SAPBEXunassignedItem 2 4 6 2" xfId="8560"/>
    <cellStyle name="SAPBEXunassignedItem 2 4 7" xfId="8561"/>
    <cellStyle name="SAPBEXunassignedItem 2 5" xfId="8562"/>
    <cellStyle name="SAPBEXunassignedItem 2 5 2" xfId="8563"/>
    <cellStyle name="SAPBEXunassignedItem 2 5 2 2" xfId="8564"/>
    <cellStyle name="SAPBEXunassignedItem 2 5 3" xfId="8565"/>
    <cellStyle name="SAPBEXunassignedItem 2 5 3 2" xfId="8566"/>
    <cellStyle name="SAPBEXunassignedItem 2 5 4" xfId="8567"/>
    <cellStyle name="SAPBEXunassignedItem 2 5 4 2" xfId="8568"/>
    <cellStyle name="SAPBEXunassignedItem 2 5 5" xfId="8569"/>
    <cellStyle name="SAPBEXunassignedItem 2 5 5 2" xfId="8570"/>
    <cellStyle name="SAPBEXunassignedItem 2 5 6" xfId="8571"/>
    <cellStyle name="SAPBEXunassignedItem 2 5 6 2" xfId="8572"/>
    <cellStyle name="SAPBEXunassignedItem 2 5 7" xfId="8573"/>
    <cellStyle name="SAPBEXunassignedItem 2 6" xfId="8574"/>
    <cellStyle name="SAPBEXunassignedItem 2 6 2" xfId="8575"/>
    <cellStyle name="SAPBEXunassignedItem 2 7" xfId="8576"/>
    <cellStyle name="SAPBEXunassignedItem 2 7 2" xfId="8577"/>
    <cellStyle name="SAPBEXunassignedItem 2 8" xfId="8578"/>
    <cellStyle name="SAPBEXunassignedItem 2 8 2" xfId="8579"/>
    <cellStyle name="SAPBEXunassignedItem 2 9" xfId="8580"/>
    <cellStyle name="SAPBEXunassignedItem 2 9 2" xfId="8581"/>
    <cellStyle name="SAPBEXunassignedItem 3" xfId="8582"/>
    <cellStyle name="SAPBEXunassignedItem 3 10" xfId="8583"/>
    <cellStyle name="SAPBEXunassignedItem 3 2" xfId="8584"/>
    <cellStyle name="SAPBEXunassignedItem 3 2 2" xfId="8585"/>
    <cellStyle name="SAPBEXunassignedItem 3 2 2 2" xfId="8586"/>
    <cellStyle name="SAPBEXunassignedItem 3 2 3" xfId="8587"/>
    <cellStyle name="SAPBEXunassignedItem 3 2 3 2" xfId="8588"/>
    <cellStyle name="SAPBEXunassignedItem 3 2 4" xfId="8589"/>
    <cellStyle name="SAPBEXunassignedItem 3 2 4 2" xfId="8590"/>
    <cellStyle name="SAPBEXunassignedItem 3 2 5" xfId="8591"/>
    <cellStyle name="SAPBEXunassignedItem 3 2 5 2" xfId="8592"/>
    <cellStyle name="SAPBEXunassignedItem 3 2 6" xfId="8593"/>
    <cellStyle name="SAPBEXunassignedItem 3 2 6 2" xfId="8594"/>
    <cellStyle name="SAPBEXunassignedItem 3 2 7" xfId="8595"/>
    <cellStyle name="SAPBEXunassignedItem 3 3" xfId="8596"/>
    <cellStyle name="SAPBEXunassignedItem 3 3 2" xfId="8597"/>
    <cellStyle name="SAPBEXunassignedItem 3 3 2 2" xfId="8598"/>
    <cellStyle name="SAPBEXunassignedItem 3 3 3" xfId="8599"/>
    <cellStyle name="SAPBEXunassignedItem 3 3 3 2" xfId="8600"/>
    <cellStyle name="SAPBEXunassignedItem 3 3 4" xfId="8601"/>
    <cellStyle name="SAPBEXunassignedItem 3 3 4 2" xfId="8602"/>
    <cellStyle name="SAPBEXunassignedItem 3 3 5" xfId="8603"/>
    <cellStyle name="SAPBEXunassignedItem 3 3 5 2" xfId="8604"/>
    <cellStyle name="SAPBEXunassignedItem 3 3 6" xfId="8605"/>
    <cellStyle name="SAPBEXunassignedItem 3 3 6 2" xfId="8606"/>
    <cellStyle name="SAPBEXunassignedItem 3 3 7" xfId="8607"/>
    <cellStyle name="SAPBEXunassignedItem 3 4" xfId="8608"/>
    <cellStyle name="SAPBEXunassignedItem 3 4 2" xfId="8609"/>
    <cellStyle name="SAPBEXunassignedItem 3 4 2 2" xfId="8610"/>
    <cellStyle name="SAPBEXunassignedItem 3 4 3" xfId="8611"/>
    <cellStyle name="SAPBEXunassignedItem 3 4 3 2" xfId="8612"/>
    <cellStyle name="SAPBEXunassignedItem 3 4 4" xfId="8613"/>
    <cellStyle name="SAPBEXunassignedItem 3 4 4 2" xfId="8614"/>
    <cellStyle name="SAPBEXunassignedItem 3 4 5" xfId="8615"/>
    <cellStyle name="SAPBEXunassignedItem 3 4 5 2" xfId="8616"/>
    <cellStyle name="SAPBEXunassignedItem 3 4 6" xfId="8617"/>
    <cellStyle name="SAPBEXunassignedItem 3 4 6 2" xfId="8618"/>
    <cellStyle name="SAPBEXunassignedItem 3 4 7" xfId="8619"/>
    <cellStyle name="SAPBEXunassignedItem 3 5" xfId="8620"/>
    <cellStyle name="SAPBEXunassignedItem 3 5 2" xfId="8621"/>
    <cellStyle name="SAPBEXunassignedItem 3 6" xfId="8622"/>
    <cellStyle name="SAPBEXunassignedItem 3 6 2" xfId="8623"/>
    <cellStyle name="SAPBEXunassignedItem 3 7" xfId="8624"/>
    <cellStyle name="SAPBEXunassignedItem 3 7 2" xfId="8625"/>
    <cellStyle name="SAPBEXunassignedItem 3 8" xfId="8626"/>
    <cellStyle name="SAPBEXunassignedItem 3 8 2" xfId="8627"/>
    <cellStyle name="SAPBEXunassignedItem 3 9" xfId="8628"/>
    <cellStyle name="SAPBEXunassignedItem 3 9 2" xfId="8629"/>
    <cellStyle name="SAPBEXunassignedItem 4" xfId="8630"/>
    <cellStyle name="SAPBEXunassignedItem 4 2" xfId="8631"/>
    <cellStyle name="SAPBEXunassignedItem 4 2 2" xfId="8632"/>
    <cellStyle name="SAPBEXunassignedItem 4 3" xfId="8633"/>
    <cellStyle name="SAPBEXunassignedItem 4 3 2" xfId="8634"/>
    <cellStyle name="SAPBEXunassignedItem 4 4" xfId="8635"/>
    <cellStyle name="SAPBEXunassignedItem 4 4 2" xfId="8636"/>
    <cellStyle name="SAPBEXunassignedItem 4 5" xfId="8637"/>
    <cellStyle name="SAPBEXunassignedItem 4 5 2" xfId="8638"/>
    <cellStyle name="SAPBEXunassignedItem 4 6" xfId="8639"/>
    <cellStyle name="SAPBEXunassignedItem 4 6 2" xfId="8640"/>
    <cellStyle name="SAPBEXunassignedItem 4 7" xfId="8641"/>
    <cellStyle name="SAPBEXunassignedItem 5" xfId="8642"/>
    <cellStyle name="SAPBEXunassignedItem 5 2" xfId="8643"/>
    <cellStyle name="SAPBEXunassignedItem 5 2 2" xfId="8644"/>
    <cellStyle name="SAPBEXunassignedItem 5 3" xfId="8645"/>
    <cellStyle name="SAPBEXunassignedItem 5 3 2" xfId="8646"/>
    <cellStyle name="SAPBEXunassignedItem 5 4" xfId="8647"/>
    <cellStyle name="SAPBEXunassignedItem 5 4 2" xfId="8648"/>
    <cellStyle name="SAPBEXunassignedItem 5 5" xfId="8649"/>
    <cellStyle name="SAPBEXunassignedItem 5 5 2" xfId="8650"/>
    <cellStyle name="SAPBEXunassignedItem 5 6" xfId="8651"/>
    <cellStyle name="SAPBEXunassignedItem 5 6 2" xfId="8652"/>
    <cellStyle name="SAPBEXunassignedItem 5 7" xfId="8653"/>
    <cellStyle name="SAPBEXunassignedItem 6" xfId="8654"/>
    <cellStyle name="SAPBEXunassignedItem 6 2" xfId="8655"/>
    <cellStyle name="SAPBEXunassignedItem 6 2 2" xfId="8656"/>
    <cellStyle name="SAPBEXunassignedItem 6 3" xfId="8657"/>
    <cellStyle name="SAPBEXunassignedItem 6 3 2" xfId="8658"/>
    <cellStyle name="SAPBEXunassignedItem 6 4" xfId="8659"/>
    <cellStyle name="SAPBEXunassignedItem 6 4 2" xfId="8660"/>
    <cellStyle name="SAPBEXunassignedItem 6 5" xfId="8661"/>
    <cellStyle name="SAPBEXunassignedItem 6 5 2" xfId="8662"/>
    <cellStyle name="SAPBEXunassignedItem 6 6" xfId="8663"/>
    <cellStyle name="SAPBEXunassignedItem 6 6 2" xfId="8664"/>
    <cellStyle name="SAPBEXunassignedItem 6 7" xfId="8665"/>
    <cellStyle name="SAPBEXunassignedItem 7" xfId="8666"/>
    <cellStyle name="SAPBEXunassignedItem 7 2" xfId="8667"/>
    <cellStyle name="SAPBEXunassignedItem 8" xfId="8668"/>
    <cellStyle name="SAPBEXunassignedItem 8 2" xfId="8669"/>
    <cellStyle name="SAPBEXunassignedItem 9" xfId="8670"/>
    <cellStyle name="SAPBEXunassignedItem 9 2" xfId="8671"/>
    <cellStyle name="SAPBEXundefined" xfId="96"/>
    <cellStyle name="SAPBEXundefined 10" xfId="8672"/>
    <cellStyle name="SAPBEXundefined 10 2" xfId="8673"/>
    <cellStyle name="SAPBEXundefined 11" xfId="8674"/>
    <cellStyle name="SAPBEXundefined 12" xfId="8675"/>
    <cellStyle name="SAPBEXundefined 13" xfId="8676"/>
    <cellStyle name="SAPBEXundefined 14" xfId="8677"/>
    <cellStyle name="SAPBEXundefined 15" xfId="8678"/>
    <cellStyle name="SAPBEXundefined 2" xfId="636"/>
    <cellStyle name="SAPBEXundefined 2 10" xfId="8679"/>
    <cellStyle name="SAPBEXundefined 2 11" xfId="8680"/>
    <cellStyle name="SAPBEXundefined 2 12" xfId="8681"/>
    <cellStyle name="SAPBEXundefined 2 13" xfId="8682"/>
    <cellStyle name="SAPBEXundefined 2 14" xfId="8683"/>
    <cellStyle name="SAPBEXundefined 2 2" xfId="8684"/>
    <cellStyle name="SAPBEXundefined 2 2 10" xfId="8685"/>
    <cellStyle name="SAPBEXundefined 2 2 2" xfId="8686"/>
    <cellStyle name="SAPBEXundefined 2 2 2 2" xfId="8687"/>
    <cellStyle name="SAPBEXundefined 2 2 2 2 2" xfId="8688"/>
    <cellStyle name="SAPBEXundefined 2 2 2 3" xfId="8689"/>
    <cellStyle name="SAPBEXundefined 2 2 2 3 2" xfId="8690"/>
    <cellStyle name="SAPBEXundefined 2 2 2 4" xfId="8691"/>
    <cellStyle name="SAPBEXundefined 2 2 2 4 2" xfId="8692"/>
    <cellStyle name="SAPBEXundefined 2 2 2 5" xfId="8693"/>
    <cellStyle name="SAPBEXundefined 2 2 2 5 2" xfId="8694"/>
    <cellStyle name="SAPBEXundefined 2 2 2 6" xfId="8695"/>
    <cellStyle name="SAPBEXundefined 2 2 2 6 2" xfId="8696"/>
    <cellStyle name="SAPBEXundefined 2 2 2 7" xfId="8697"/>
    <cellStyle name="SAPBEXundefined 2 2 3" xfId="8698"/>
    <cellStyle name="SAPBEXundefined 2 2 3 2" xfId="8699"/>
    <cellStyle name="SAPBEXundefined 2 2 3 2 2" xfId="8700"/>
    <cellStyle name="SAPBEXundefined 2 2 3 3" xfId="8701"/>
    <cellStyle name="SAPBEXundefined 2 2 3 3 2" xfId="8702"/>
    <cellStyle name="SAPBEXundefined 2 2 3 4" xfId="8703"/>
    <cellStyle name="SAPBEXundefined 2 2 3 4 2" xfId="8704"/>
    <cellStyle name="SAPBEXundefined 2 2 3 5" xfId="8705"/>
    <cellStyle name="SAPBEXundefined 2 2 3 5 2" xfId="8706"/>
    <cellStyle name="SAPBEXundefined 2 2 3 6" xfId="8707"/>
    <cellStyle name="SAPBEXundefined 2 2 3 6 2" xfId="8708"/>
    <cellStyle name="SAPBEXundefined 2 2 3 7" xfId="8709"/>
    <cellStyle name="SAPBEXundefined 2 2 4" xfId="8710"/>
    <cellStyle name="SAPBEXundefined 2 2 4 2" xfId="8711"/>
    <cellStyle name="SAPBEXundefined 2 2 4 2 2" xfId="8712"/>
    <cellStyle name="SAPBEXundefined 2 2 4 3" xfId="8713"/>
    <cellStyle name="SAPBEXundefined 2 2 4 3 2" xfId="8714"/>
    <cellStyle name="SAPBEXundefined 2 2 4 4" xfId="8715"/>
    <cellStyle name="SAPBEXundefined 2 2 4 4 2" xfId="8716"/>
    <cellStyle name="SAPBEXundefined 2 2 4 5" xfId="8717"/>
    <cellStyle name="SAPBEXundefined 2 2 4 5 2" xfId="8718"/>
    <cellStyle name="SAPBEXundefined 2 2 4 6" xfId="8719"/>
    <cellStyle name="SAPBEXundefined 2 2 4 6 2" xfId="8720"/>
    <cellStyle name="SAPBEXundefined 2 2 4 7" xfId="8721"/>
    <cellStyle name="SAPBEXundefined 2 2 5" xfId="8722"/>
    <cellStyle name="SAPBEXundefined 2 2 5 2" xfId="8723"/>
    <cellStyle name="SAPBEXundefined 2 2 6" xfId="8724"/>
    <cellStyle name="SAPBEXundefined 2 2 6 2" xfId="8725"/>
    <cellStyle name="SAPBEXundefined 2 2 7" xfId="8726"/>
    <cellStyle name="SAPBEXundefined 2 2 7 2" xfId="8727"/>
    <cellStyle name="SAPBEXundefined 2 2 8" xfId="8728"/>
    <cellStyle name="SAPBEXundefined 2 2 8 2" xfId="8729"/>
    <cellStyle name="SAPBEXundefined 2 2 9" xfId="8730"/>
    <cellStyle name="SAPBEXundefined 2 2 9 2" xfId="8731"/>
    <cellStyle name="SAPBEXundefined 2 3" xfId="8732"/>
    <cellStyle name="SAPBEXundefined 2 3 2" xfId="8733"/>
    <cellStyle name="SAPBEXundefined 2 3 2 2" xfId="8734"/>
    <cellStyle name="SAPBEXundefined 2 3 3" xfId="8735"/>
    <cellStyle name="SAPBEXundefined 2 3 3 2" xfId="8736"/>
    <cellStyle name="SAPBEXundefined 2 3 4" xfId="8737"/>
    <cellStyle name="SAPBEXundefined 2 3 4 2" xfId="8738"/>
    <cellStyle name="SAPBEXundefined 2 3 5" xfId="8739"/>
    <cellStyle name="SAPBEXundefined 2 3 5 2" xfId="8740"/>
    <cellStyle name="SAPBEXundefined 2 3 6" xfId="8741"/>
    <cellStyle name="SAPBEXundefined 2 3 6 2" xfId="8742"/>
    <cellStyle name="SAPBEXundefined 2 3 7" xfId="8743"/>
    <cellStyle name="SAPBEXundefined 2 4" xfId="8744"/>
    <cellStyle name="SAPBEXundefined 2 4 2" xfId="8745"/>
    <cellStyle name="SAPBEXundefined 2 4 2 2" xfId="8746"/>
    <cellStyle name="SAPBEXundefined 2 4 3" xfId="8747"/>
    <cellStyle name="SAPBEXundefined 2 4 3 2" xfId="8748"/>
    <cellStyle name="SAPBEXundefined 2 4 4" xfId="8749"/>
    <cellStyle name="SAPBEXundefined 2 4 4 2" xfId="8750"/>
    <cellStyle name="SAPBEXundefined 2 4 5" xfId="8751"/>
    <cellStyle name="SAPBEXundefined 2 4 5 2" xfId="8752"/>
    <cellStyle name="SAPBEXundefined 2 4 6" xfId="8753"/>
    <cellStyle name="SAPBEXundefined 2 4 6 2" xfId="8754"/>
    <cellStyle name="SAPBEXundefined 2 4 7" xfId="8755"/>
    <cellStyle name="SAPBEXundefined 2 5" xfId="8756"/>
    <cellStyle name="SAPBEXundefined 2 5 2" xfId="8757"/>
    <cellStyle name="SAPBEXundefined 2 5 2 2" xfId="8758"/>
    <cellStyle name="SAPBEXundefined 2 5 3" xfId="8759"/>
    <cellStyle name="SAPBEXundefined 2 5 3 2" xfId="8760"/>
    <cellStyle name="SAPBEXundefined 2 5 4" xfId="8761"/>
    <cellStyle name="SAPBEXundefined 2 5 4 2" xfId="8762"/>
    <cellStyle name="SAPBEXundefined 2 5 5" xfId="8763"/>
    <cellStyle name="SAPBEXundefined 2 5 5 2" xfId="8764"/>
    <cellStyle name="SAPBEXundefined 2 5 6" xfId="8765"/>
    <cellStyle name="SAPBEXundefined 2 5 6 2" xfId="8766"/>
    <cellStyle name="SAPBEXundefined 2 5 7" xfId="8767"/>
    <cellStyle name="SAPBEXundefined 2 6" xfId="8768"/>
    <cellStyle name="SAPBEXundefined 2 6 2" xfId="8769"/>
    <cellStyle name="SAPBEXundefined 2 7" xfId="8770"/>
    <cellStyle name="SAPBEXundefined 2 7 2" xfId="8771"/>
    <cellStyle name="SAPBEXundefined 2 8" xfId="8772"/>
    <cellStyle name="SAPBEXundefined 2 8 2" xfId="8773"/>
    <cellStyle name="SAPBEXundefined 2 9" xfId="8774"/>
    <cellStyle name="SAPBEXundefined 2 9 2" xfId="8775"/>
    <cellStyle name="SAPBEXundefined 3" xfId="8776"/>
    <cellStyle name="SAPBEXundefined 3 10" xfId="8777"/>
    <cellStyle name="SAPBEXundefined 3 2" xfId="8778"/>
    <cellStyle name="SAPBEXundefined 3 2 2" xfId="8779"/>
    <cellStyle name="SAPBEXundefined 3 2 2 2" xfId="8780"/>
    <cellStyle name="SAPBEXundefined 3 2 3" xfId="8781"/>
    <cellStyle name="SAPBEXundefined 3 2 3 2" xfId="8782"/>
    <cellStyle name="SAPBEXundefined 3 2 4" xfId="8783"/>
    <cellStyle name="SAPBEXundefined 3 2 4 2" xfId="8784"/>
    <cellStyle name="SAPBEXundefined 3 2 5" xfId="8785"/>
    <cellStyle name="SAPBEXundefined 3 2 5 2" xfId="8786"/>
    <cellStyle name="SAPBEXundefined 3 2 6" xfId="8787"/>
    <cellStyle name="SAPBEXundefined 3 2 6 2" xfId="8788"/>
    <cellStyle name="SAPBEXundefined 3 2 7" xfId="8789"/>
    <cellStyle name="SAPBEXundefined 3 3" xfId="8790"/>
    <cellStyle name="SAPBEXundefined 3 3 2" xfId="8791"/>
    <cellStyle name="SAPBEXundefined 3 3 2 2" xfId="8792"/>
    <cellStyle name="SAPBEXundefined 3 3 3" xfId="8793"/>
    <cellStyle name="SAPBEXundefined 3 3 3 2" xfId="8794"/>
    <cellStyle name="SAPBEXundefined 3 3 4" xfId="8795"/>
    <cellStyle name="SAPBEXundefined 3 3 4 2" xfId="8796"/>
    <cellStyle name="SAPBEXundefined 3 3 5" xfId="8797"/>
    <cellStyle name="SAPBEXundefined 3 3 5 2" xfId="8798"/>
    <cellStyle name="SAPBEXundefined 3 3 6" xfId="8799"/>
    <cellStyle name="SAPBEXundefined 3 3 6 2" xfId="8800"/>
    <cellStyle name="SAPBEXundefined 3 3 7" xfId="8801"/>
    <cellStyle name="SAPBEXundefined 3 4" xfId="8802"/>
    <cellStyle name="SAPBEXundefined 3 4 2" xfId="8803"/>
    <cellStyle name="SAPBEXundefined 3 4 2 2" xfId="8804"/>
    <cellStyle name="SAPBEXundefined 3 4 3" xfId="8805"/>
    <cellStyle name="SAPBEXundefined 3 4 3 2" xfId="8806"/>
    <cellStyle name="SAPBEXundefined 3 4 4" xfId="8807"/>
    <cellStyle name="SAPBEXundefined 3 4 4 2" xfId="8808"/>
    <cellStyle name="SAPBEXundefined 3 4 5" xfId="8809"/>
    <cellStyle name="SAPBEXundefined 3 4 5 2" xfId="8810"/>
    <cellStyle name="SAPBEXundefined 3 4 6" xfId="8811"/>
    <cellStyle name="SAPBEXundefined 3 4 6 2" xfId="8812"/>
    <cellStyle name="SAPBEXundefined 3 4 7" xfId="8813"/>
    <cellStyle name="SAPBEXundefined 3 5" xfId="8814"/>
    <cellStyle name="SAPBEXundefined 3 5 2" xfId="8815"/>
    <cellStyle name="SAPBEXundefined 3 6" xfId="8816"/>
    <cellStyle name="SAPBEXundefined 3 6 2" xfId="8817"/>
    <cellStyle name="SAPBEXundefined 3 7" xfId="8818"/>
    <cellStyle name="SAPBEXundefined 3 7 2" xfId="8819"/>
    <cellStyle name="SAPBEXundefined 3 8" xfId="8820"/>
    <cellStyle name="SAPBEXundefined 3 8 2" xfId="8821"/>
    <cellStyle name="SAPBEXundefined 3 9" xfId="8822"/>
    <cellStyle name="SAPBEXundefined 3 9 2" xfId="8823"/>
    <cellStyle name="SAPBEXundefined 4" xfId="8824"/>
    <cellStyle name="SAPBEXundefined 4 2" xfId="8825"/>
    <cellStyle name="SAPBEXundefined 4 2 2" xfId="8826"/>
    <cellStyle name="SAPBEXundefined 4 3" xfId="8827"/>
    <cellStyle name="SAPBEXundefined 4 3 2" xfId="8828"/>
    <cellStyle name="SAPBEXundefined 4 4" xfId="8829"/>
    <cellStyle name="SAPBEXundefined 4 4 2" xfId="8830"/>
    <cellStyle name="SAPBEXundefined 4 5" xfId="8831"/>
    <cellStyle name="SAPBEXundefined 4 5 2" xfId="8832"/>
    <cellStyle name="SAPBEXundefined 4 6" xfId="8833"/>
    <cellStyle name="SAPBEXundefined 4 6 2" xfId="8834"/>
    <cellStyle name="SAPBEXundefined 4 7" xfId="8835"/>
    <cellStyle name="SAPBEXundefined 5" xfId="8836"/>
    <cellStyle name="SAPBEXundefined 5 2" xfId="8837"/>
    <cellStyle name="SAPBEXundefined 5 2 2" xfId="8838"/>
    <cellStyle name="SAPBEXundefined 5 3" xfId="8839"/>
    <cellStyle name="SAPBEXundefined 5 3 2" xfId="8840"/>
    <cellStyle name="SAPBEXundefined 5 4" xfId="8841"/>
    <cellStyle name="SAPBEXundefined 5 4 2" xfId="8842"/>
    <cellStyle name="SAPBEXundefined 5 5" xfId="8843"/>
    <cellStyle name="SAPBEXundefined 5 5 2" xfId="8844"/>
    <cellStyle name="SAPBEXundefined 5 6" xfId="8845"/>
    <cellStyle name="SAPBEXundefined 5 6 2" xfId="8846"/>
    <cellStyle name="SAPBEXundefined 5 7" xfId="8847"/>
    <cellStyle name="SAPBEXundefined 6" xfId="8848"/>
    <cellStyle name="SAPBEXundefined 6 2" xfId="8849"/>
    <cellStyle name="SAPBEXundefined 6 2 2" xfId="8850"/>
    <cellStyle name="SAPBEXundefined 6 3" xfId="8851"/>
    <cellStyle name="SAPBEXundefined 6 3 2" xfId="8852"/>
    <cellStyle name="SAPBEXundefined 6 4" xfId="8853"/>
    <cellStyle name="SAPBEXundefined 6 4 2" xfId="8854"/>
    <cellStyle name="SAPBEXundefined 6 5" xfId="8855"/>
    <cellStyle name="SAPBEXundefined 6 5 2" xfId="8856"/>
    <cellStyle name="SAPBEXundefined 6 6" xfId="8857"/>
    <cellStyle name="SAPBEXundefined 6 6 2" xfId="8858"/>
    <cellStyle name="SAPBEXundefined 6 7" xfId="8859"/>
    <cellStyle name="SAPBEXundefined 7" xfId="8860"/>
    <cellStyle name="SAPBEXundefined 7 2" xfId="8861"/>
    <cellStyle name="SAPBEXundefined 8" xfId="8862"/>
    <cellStyle name="SAPBEXundefined 8 2" xfId="8863"/>
    <cellStyle name="SAPBEXundefined 9" xfId="8864"/>
    <cellStyle name="SAPBEXundefined 9 2" xfId="8865"/>
    <cellStyle name="Sheet Title" xfId="97"/>
    <cellStyle name="Style 1" xfId="8866"/>
    <cellStyle name="SubHeader" xfId="8867"/>
    <cellStyle name="SubHeader 2" xfId="8868"/>
    <cellStyle name="SubHeader 3" xfId="8869"/>
    <cellStyle name="SubHeader 4" xfId="8870"/>
    <cellStyle name="SubHeader 5" xfId="8871"/>
    <cellStyle name="Subtotal" xfId="8872"/>
    <cellStyle name="SubTotalNumber" xfId="8873"/>
    <cellStyle name="SubTotalNumber 10" xfId="8874"/>
    <cellStyle name="SubTotalNumber 10 2" xfId="8875"/>
    <cellStyle name="SubTotalNumber 10 2 2" xfId="8876"/>
    <cellStyle name="SubTotalNumber 10 3" xfId="8877"/>
    <cellStyle name="SubTotalNumber 10 3 2" xfId="8878"/>
    <cellStyle name="SubTotalNumber 10 4" xfId="8879"/>
    <cellStyle name="SubTotalNumber 10 4 2" xfId="8880"/>
    <cellStyle name="SubTotalNumber 10 5" xfId="8881"/>
    <cellStyle name="SubTotalNumber 10 5 2" xfId="8882"/>
    <cellStyle name="SubTotalNumber 10 6" xfId="8883"/>
    <cellStyle name="SubTotalNumber 10 6 2" xfId="8884"/>
    <cellStyle name="SubTotalNumber 10 7" xfId="8885"/>
    <cellStyle name="SubTotalNumber 11" xfId="8886"/>
    <cellStyle name="SubTotalNumber 11 2" xfId="8887"/>
    <cellStyle name="SubTotalNumber 11 2 2" xfId="8888"/>
    <cellStyle name="SubTotalNumber 11 3" xfId="8889"/>
    <cellStyle name="SubTotalNumber 11 3 2" xfId="8890"/>
    <cellStyle name="SubTotalNumber 11 4" xfId="8891"/>
    <cellStyle name="SubTotalNumber 11 4 2" xfId="8892"/>
    <cellStyle name="SubTotalNumber 11 5" xfId="8893"/>
    <cellStyle name="SubTotalNumber 11 5 2" xfId="8894"/>
    <cellStyle name="SubTotalNumber 11 6" xfId="8895"/>
    <cellStyle name="SubTotalNumber 11 6 2" xfId="8896"/>
    <cellStyle name="SubTotalNumber 11 7" xfId="8897"/>
    <cellStyle name="SubTotalNumber 12" xfId="8898"/>
    <cellStyle name="SubTotalNumber 12 2" xfId="8899"/>
    <cellStyle name="SubTotalNumber 13" xfId="8900"/>
    <cellStyle name="SubTotalNumber 13 2" xfId="8901"/>
    <cellStyle name="SubTotalNumber 14" xfId="8902"/>
    <cellStyle name="SubTotalNumber 14 2" xfId="8903"/>
    <cellStyle name="SubTotalNumber 15" xfId="8904"/>
    <cellStyle name="SubTotalNumber 15 2" xfId="8905"/>
    <cellStyle name="SubTotalNumber 16" xfId="8906"/>
    <cellStyle name="SubTotalNumber 17" xfId="8907"/>
    <cellStyle name="SubTotalNumber 18" xfId="8908"/>
    <cellStyle name="SubTotalNumber 19" xfId="8909"/>
    <cellStyle name="SubTotalNumber 2" xfId="8910"/>
    <cellStyle name="SubTotalNumber 2 10" xfId="8911"/>
    <cellStyle name="SubTotalNumber 2 10 2" xfId="8912"/>
    <cellStyle name="SubTotalNumber 2 11" xfId="8913"/>
    <cellStyle name="SubTotalNumber 2 12" xfId="8914"/>
    <cellStyle name="SubTotalNumber 2 13" xfId="8915"/>
    <cellStyle name="SubTotalNumber 2 14" xfId="8916"/>
    <cellStyle name="SubTotalNumber 2 15" xfId="8917"/>
    <cellStyle name="SubTotalNumber 2 2" xfId="8918"/>
    <cellStyle name="SubTotalNumber 2 2 10" xfId="8919"/>
    <cellStyle name="SubTotalNumber 2 2 11" xfId="8920"/>
    <cellStyle name="SubTotalNumber 2 2 12" xfId="8921"/>
    <cellStyle name="SubTotalNumber 2 2 13" xfId="8922"/>
    <cellStyle name="SubTotalNumber 2 2 14" xfId="8923"/>
    <cellStyle name="SubTotalNumber 2 2 2" xfId="8924"/>
    <cellStyle name="SubTotalNumber 2 2 2 10" xfId="8925"/>
    <cellStyle name="SubTotalNumber 2 2 2 2" xfId="8926"/>
    <cellStyle name="SubTotalNumber 2 2 2 2 2" xfId="8927"/>
    <cellStyle name="SubTotalNumber 2 2 2 2 2 2" xfId="8928"/>
    <cellStyle name="SubTotalNumber 2 2 2 2 3" xfId="8929"/>
    <cellStyle name="SubTotalNumber 2 2 2 2 3 2" xfId="8930"/>
    <cellStyle name="SubTotalNumber 2 2 2 2 4" xfId="8931"/>
    <cellStyle name="SubTotalNumber 2 2 2 2 4 2" xfId="8932"/>
    <cellStyle name="SubTotalNumber 2 2 2 2 5" xfId="8933"/>
    <cellStyle name="SubTotalNumber 2 2 2 2 5 2" xfId="8934"/>
    <cellStyle name="SubTotalNumber 2 2 2 2 6" xfId="8935"/>
    <cellStyle name="SubTotalNumber 2 2 2 2 6 2" xfId="8936"/>
    <cellStyle name="SubTotalNumber 2 2 2 2 7" xfId="8937"/>
    <cellStyle name="SubTotalNumber 2 2 2 3" xfId="8938"/>
    <cellStyle name="SubTotalNumber 2 2 2 3 2" xfId="8939"/>
    <cellStyle name="SubTotalNumber 2 2 2 3 2 2" xfId="8940"/>
    <cellStyle name="SubTotalNumber 2 2 2 3 3" xfId="8941"/>
    <cellStyle name="SubTotalNumber 2 2 2 3 3 2" xfId="8942"/>
    <cellStyle name="SubTotalNumber 2 2 2 3 4" xfId="8943"/>
    <cellStyle name="SubTotalNumber 2 2 2 3 4 2" xfId="8944"/>
    <cellStyle name="SubTotalNumber 2 2 2 3 5" xfId="8945"/>
    <cellStyle name="SubTotalNumber 2 2 2 3 5 2" xfId="8946"/>
    <cellStyle name="SubTotalNumber 2 2 2 3 6" xfId="8947"/>
    <cellStyle name="SubTotalNumber 2 2 2 3 6 2" xfId="8948"/>
    <cellStyle name="SubTotalNumber 2 2 2 3 7" xfId="8949"/>
    <cellStyle name="SubTotalNumber 2 2 2 4" xfId="8950"/>
    <cellStyle name="SubTotalNumber 2 2 2 4 2" xfId="8951"/>
    <cellStyle name="SubTotalNumber 2 2 2 4 2 2" xfId="8952"/>
    <cellStyle name="SubTotalNumber 2 2 2 4 3" xfId="8953"/>
    <cellStyle name="SubTotalNumber 2 2 2 4 3 2" xfId="8954"/>
    <cellStyle name="SubTotalNumber 2 2 2 4 4" xfId="8955"/>
    <cellStyle name="SubTotalNumber 2 2 2 4 4 2" xfId="8956"/>
    <cellStyle name="SubTotalNumber 2 2 2 4 5" xfId="8957"/>
    <cellStyle name="SubTotalNumber 2 2 2 4 5 2" xfId="8958"/>
    <cellStyle name="SubTotalNumber 2 2 2 4 6" xfId="8959"/>
    <cellStyle name="SubTotalNumber 2 2 2 4 6 2" xfId="8960"/>
    <cellStyle name="SubTotalNumber 2 2 2 4 7" xfId="8961"/>
    <cellStyle name="SubTotalNumber 2 2 2 5" xfId="8962"/>
    <cellStyle name="SubTotalNumber 2 2 2 5 2" xfId="8963"/>
    <cellStyle name="SubTotalNumber 2 2 2 6" xfId="8964"/>
    <cellStyle name="SubTotalNumber 2 2 2 6 2" xfId="8965"/>
    <cellStyle name="SubTotalNumber 2 2 2 7" xfId="8966"/>
    <cellStyle name="SubTotalNumber 2 2 2 7 2" xfId="8967"/>
    <cellStyle name="SubTotalNumber 2 2 2 8" xfId="8968"/>
    <cellStyle name="SubTotalNumber 2 2 2 8 2" xfId="8969"/>
    <cellStyle name="SubTotalNumber 2 2 2 9" xfId="8970"/>
    <cellStyle name="SubTotalNumber 2 2 2 9 2" xfId="8971"/>
    <cellStyle name="SubTotalNumber 2 2 3" xfId="8972"/>
    <cellStyle name="SubTotalNumber 2 2 3 2" xfId="8973"/>
    <cellStyle name="SubTotalNumber 2 2 3 2 2" xfId="8974"/>
    <cellStyle name="SubTotalNumber 2 2 3 3" xfId="8975"/>
    <cellStyle name="SubTotalNumber 2 2 3 3 2" xfId="8976"/>
    <cellStyle name="SubTotalNumber 2 2 3 4" xfId="8977"/>
    <cellStyle name="SubTotalNumber 2 2 3 4 2" xfId="8978"/>
    <cellStyle name="SubTotalNumber 2 2 3 5" xfId="8979"/>
    <cellStyle name="SubTotalNumber 2 2 3 5 2" xfId="8980"/>
    <cellStyle name="SubTotalNumber 2 2 3 6" xfId="8981"/>
    <cellStyle name="SubTotalNumber 2 2 3 6 2" xfId="8982"/>
    <cellStyle name="SubTotalNumber 2 2 3 7" xfId="8983"/>
    <cellStyle name="SubTotalNumber 2 2 4" xfId="8984"/>
    <cellStyle name="SubTotalNumber 2 2 4 2" xfId="8985"/>
    <cellStyle name="SubTotalNumber 2 2 4 2 2" xfId="8986"/>
    <cellStyle name="SubTotalNumber 2 2 4 3" xfId="8987"/>
    <cellStyle name="SubTotalNumber 2 2 4 3 2" xfId="8988"/>
    <cellStyle name="SubTotalNumber 2 2 4 4" xfId="8989"/>
    <cellStyle name="SubTotalNumber 2 2 4 4 2" xfId="8990"/>
    <cellStyle name="SubTotalNumber 2 2 4 5" xfId="8991"/>
    <cellStyle name="SubTotalNumber 2 2 4 5 2" xfId="8992"/>
    <cellStyle name="SubTotalNumber 2 2 4 6" xfId="8993"/>
    <cellStyle name="SubTotalNumber 2 2 4 6 2" xfId="8994"/>
    <cellStyle name="SubTotalNumber 2 2 4 7" xfId="8995"/>
    <cellStyle name="SubTotalNumber 2 2 5" xfId="8996"/>
    <cellStyle name="SubTotalNumber 2 2 5 2" xfId="8997"/>
    <cellStyle name="SubTotalNumber 2 2 5 2 2" xfId="8998"/>
    <cellStyle name="SubTotalNumber 2 2 5 3" xfId="8999"/>
    <cellStyle name="SubTotalNumber 2 2 5 3 2" xfId="9000"/>
    <cellStyle name="SubTotalNumber 2 2 5 4" xfId="9001"/>
    <cellStyle name="SubTotalNumber 2 2 5 4 2" xfId="9002"/>
    <cellStyle name="SubTotalNumber 2 2 5 5" xfId="9003"/>
    <cellStyle name="SubTotalNumber 2 2 5 5 2" xfId="9004"/>
    <cellStyle name="SubTotalNumber 2 2 5 6" xfId="9005"/>
    <cellStyle name="SubTotalNumber 2 2 5 6 2" xfId="9006"/>
    <cellStyle name="SubTotalNumber 2 2 5 7" xfId="9007"/>
    <cellStyle name="SubTotalNumber 2 2 6" xfId="9008"/>
    <cellStyle name="SubTotalNumber 2 2 6 2" xfId="9009"/>
    <cellStyle name="SubTotalNumber 2 2 7" xfId="9010"/>
    <cellStyle name="SubTotalNumber 2 2 7 2" xfId="9011"/>
    <cellStyle name="SubTotalNumber 2 2 8" xfId="9012"/>
    <cellStyle name="SubTotalNumber 2 2 8 2" xfId="9013"/>
    <cellStyle name="SubTotalNumber 2 2 9" xfId="9014"/>
    <cellStyle name="SubTotalNumber 2 2 9 2" xfId="9015"/>
    <cellStyle name="SubTotalNumber 2 3" xfId="9016"/>
    <cellStyle name="SubTotalNumber 2 3 10" xfId="9017"/>
    <cellStyle name="SubTotalNumber 2 3 2" xfId="9018"/>
    <cellStyle name="SubTotalNumber 2 3 2 2" xfId="9019"/>
    <cellStyle name="SubTotalNumber 2 3 2 2 2" xfId="9020"/>
    <cellStyle name="SubTotalNumber 2 3 2 3" xfId="9021"/>
    <cellStyle name="SubTotalNumber 2 3 2 3 2" xfId="9022"/>
    <cellStyle name="SubTotalNumber 2 3 2 4" xfId="9023"/>
    <cellStyle name="SubTotalNumber 2 3 2 4 2" xfId="9024"/>
    <cellStyle name="SubTotalNumber 2 3 2 5" xfId="9025"/>
    <cellStyle name="SubTotalNumber 2 3 2 5 2" xfId="9026"/>
    <cellStyle name="SubTotalNumber 2 3 2 6" xfId="9027"/>
    <cellStyle name="SubTotalNumber 2 3 2 6 2" xfId="9028"/>
    <cellStyle name="SubTotalNumber 2 3 2 7" xfId="9029"/>
    <cellStyle name="SubTotalNumber 2 3 3" xfId="9030"/>
    <cellStyle name="SubTotalNumber 2 3 3 2" xfId="9031"/>
    <cellStyle name="SubTotalNumber 2 3 3 2 2" xfId="9032"/>
    <cellStyle name="SubTotalNumber 2 3 3 3" xfId="9033"/>
    <cellStyle name="SubTotalNumber 2 3 3 3 2" xfId="9034"/>
    <cellStyle name="SubTotalNumber 2 3 3 4" xfId="9035"/>
    <cellStyle name="SubTotalNumber 2 3 3 4 2" xfId="9036"/>
    <cellStyle name="SubTotalNumber 2 3 3 5" xfId="9037"/>
    <cellStyle name="SubTotalNumber 2 3 3 5 2" xfId="9038"/>
    <cellStyle name="SubTotalNumber 2 3 3 6" xfId="9039"/>
    <cellStyle name="SubTotalNumber 2 3 3 6 2" xfId="9040"/>
    <cellStyle name="SubTotalNumber 2 3 3 7" xfId="9041"/>
    <cellStyle name="SubTotalNumber 2 3 4" xfId="9042"/>
    <cellStyle name="SubTotalNumber 2 3 4 2" xfId="9043"/>
    <cellStyle name="SubTotalNumber 2 3 4 2 2" xfId="9044"/>
    <cellStyle name="SubTotalNumber 2 3 4 3" xfId="9045"/>
    <cellStyle name="SubTotalNumber 2 3 4 3 2" xfId="9046"/>
    <cellStyle name="SubTotalNumber 2 3 4 4" xfId="9047"/>
    <cellStyle name="SubTotalNumber 2 3 4 4 2" xfId="9048"/>
    <cellStyle name="SubTotalNumber 2 3 4 5" xfId="9049"/>
    <cellStyle name="SubTotalNumber 2 3 4 5 2" xfId="9050"/>
    <cellStyle name="SubTotalNumber 2 3 4 6" xfId="9051"/>
    <cellStyle name="SubTotalNumber 2 3 4 6 2" xfId="9052"/>
    <cellStyle name="SubTotalNumber 2 3 4 7" xfId="9053"/>
    <cellStyle name="SubTotalNumber 2 3 5" xfId="9054"/>
    <cellStyle name="SubTotalNumber 2 3 5 2" xfId="9055"/>
    <cellStyle name="SubTotalNumber 2 3 6" xfId="9056"/>
    <cellStyle name="SubTotalNumber 2 3 6 2" xfId="9057"/>
    <cellStyle name="SubTotalNumber 2 3 7" xfId="9058"/>
    <cellStyle name="SubTotalNumber 2 3 7 2" xfId="9059"/>
    <cellStyle name="SubTotalNumber 2 3 8" xfId="9060"/>
    <cellStyle name="SubTotalNumber 2 3 8 2" xfId="9061"/>
    <cellStyle name="SubTotalNumber 2 3 9" xfId="9062"/>
    <cellStyle name="SubTotalNumber 2 3 9 2" xfId="9063"/>
    <cellStyle name="SubTotalNumber 2 4" xfId="9064"/>
    <cellStyle name="SubTotalNumber 2 4 2" xfId="9065"/>
    <cellStyle name="SubTotalNumber 2 4 2 2" xfId="9066"/>
    <cellStyle name="SubTotalNumber 2 4 3" xfId="9067"/>
    <cellStyle name="SubTotalNumber 2 4 3 2" xfId="9068"/>
    <cellStyle name="SubTotalNumber 2 4 4" xfId="9069"/>
    <cellStyle name="SubTotalNumber 2 4 4 2" xfId="9070"/>
    <cellStyle name="SubTotalNumber 2 4 5" xfId="9071"/>
    <cellStyle name="SubTotalNumber 2 4 5 2" xfId="9072"/>
    <cellStyle name="SubTotalNumber 2 4 6" xfId="9073"/>
    <cellStyle name="SubTotalNumber 2 4 6 2" xfId="9074"/>
    <cellStyle name="SubTotalNumber 2 4 7" xfId="9075"/>
    <cellStyle name="SubTotalNumber 2 5" xfId="9076"/>
    <cellStyle name="SubTotalNumber 2 5 2" xfId="9077"/>
    <cellStyle name="SubTotalNumber 2 5 2 2" xfId="9078"/>
    <cellStyle name="SubTotalNumber 2 5 3" xfId="9079"/>
    <cellStyle name="SubTotalNumber 2 5 3 2" xfId="9080"/>
    <cellStyle name="SubTotalNumber 2 5 4" xfId="9081"/>
    <cellStyle name="SubTotalNumber 2 5 4 2" xfId="9082"/>
    <cellStyle name="SubTotalNumber 2 5 5" xfId="9083"/>
    <cellStyle name="SubTotalNumber 2 5 5 2" xfId="9084"/>
    <cellStyle name="SubTotalNumber 2 5 6" xfId="9085"/>
    <cellStyle name="SubTotalNumber 2 5 6 2" xfId="9086"/>
    <cellStyle name="SubTotalNumber 2 5 7" xfId="9087"/>
    <cellStyle name="SubTotalNumber 2 6" xfId="9088"/>
    <cellStyle name="SubTotalNumber 2 6 2" xfId="9089"/>
    <cellStyle name="SubTotalNumber 2 6 2 2" xfId="9090"/>
    <cellStyle name="SubTotalNumber 2 6 3" xfId="9091"/>
    <cellStyle name="SubTotalNumber 2 6 3 2" xfId="9092"/>
    <cellStyle name="SubTotalNumber 2 6 4" xfId="9093"/>
    <cellStyle name="SubTotalNumber 2 6 4 2" xfId="9094"/>
    <cellStyle name="SubTotalNumber 2 6 5" xfId="9095"/>
    <cellStyle name="SubTotalNumber 2 6 5 2" xfId="9096"/>
    <cellStyle name="SubTotalNumber 2 6 6" xfId="9097"/>
    <cellStyle name="SubTotalNumber 2 6 6 2" xfId="9098"/>
    <cellStyle name="SubTotalNumber 2 6 7" xfId="9099"/>
    <cellStyle name="SubTotalNumber 2 7" xfId="9100"/>
    <cellStyle name="SubTotalNumber 2 7 2" xfId="9101"/>
    <cellStyle name="SubTotalNumber 2 8" xfId="9102"/>
    <cellStyle name="SubTotalNumber 2 8 2" xfId="9103"/>
    <cellStyle name="SubTotalNumber 2 9" xfId="9104"/>
    <cellStyle name="SubTotalNumber 2 9 2" xfId="9105"/>
    <cellStyle name="SubTotalNumber 20" xfId="9106"/>
    <cellStyle name="SubTotalNumber 21" xfId="9107"/>
    <cellStyle name="SubTotalNumber 3" xfId="9108"/>
    <cellStyle name="SubTotalNumber 3 10" xfId="9109"/>
    <cellStyle name="SubTotalNumber 3 10 2" xfId="9110"/>
    <cellStyle name="SubTotalNumber 3 11" xfId="9111"/>
    <cellStyle name="SubTotalNumber 3 12" xfId="9112"/>
    <cellStyle name="SubTotalNumber 3 13" xfId="9113"/>
    <cellStyle name="SubTotalNumber 3 14" xfId="9114"/>
    <cellStyle name="SubTotalNumber 3 15" xfId="9115"/>
    <cellStyle name="SubTotalNumber 3 2" xfId="9116"/>
    <cellStyle name="SubTotalNumber 3 2 10" xfId="9117"/>
    <cellStyle name="SubTotalNumber 3 2 11" xfId="9118"/>
    <cellStyle name="SubTotalNumber 3 2 12" xfId="9119"/>
    <cellStyle name="SubTotalNumber 3 2 13" xfId="9120"/>
    <cellStyle name="SubTotalNumber 3 2 14" xfId="9121"/>
    <cellStyle name="SubTotalNumber 3 2 2" xfId="9122"/>
    <cellStyle name="SubTotalNumber 3 2 2 10" xfId="9123"/>
    <cellStyle name="SubTotalNumber 3 2 2 2" xfId="9124"/>
    <cellStyle name="SubTotalNumber 3 2 2 2 2" xfId="9125"/>
    <cellStyle name="SubTotalNumber 3 2 2 2 2 2" xfId="9126"/>
    <cellStyle name="SubTotalNumber 3 2 2 2 3" xfId="9127"/>
    <cellStyle name="SubTotalNumber 3 2 2 2 3 2" xfId="9128"/>
    <cellStyle name="SubTotalNumber 3 2 2 2 4" xfId="9129"/>
    <cellStyle name="SubTotalNumber 3 2 2 2 4 2" xfId="9130"/>
    <cellStyle name="SubTotalNumber 3 2 2 2 5" xfId="9131"/>
    <cellStyle name="SubTotalNumber 3 2 2 2 5 2" xfId="9132"/>
    <cellStyle name="SubTotalNumber 3 2 2 2 6" xfId="9133"/>
    <cellStyle name="SubTotalNumber 3 2 2 2 6 2" xfId="9134"/>
    <cellStyle name="SubTotalNumber 3 2 2 2 7" xfId="9135"/>
    <cellStyle name="SubTotalNumber 3 2 2 3" xfId="9136"/>
    <cellStyle name="SubTotalNumber 3 2 2 3 2" xfId="9137"/>
    <cellStyle name="SubTotalNumber 3 2 2 3 2 2" xfId="9138"/>
    <cellStyle name="SubTotalNumber 3 2 2 3 3" xfId="9139"/>
    <cellStyle name="SubTotalNumber 3 2 2 3 3 2" xfId="9140"/>
    <cellStyle name="SubTotalNumber 3 2 2 3 4" xfId="9141"/>
    <cellStyle name="SubTotalNumber 3 2 2 3 4 2" xfId="9142"/>
    <cellStyle name="SubTotalNumber 3 2 2 3 5" xfId="9143"/>
    <cellStyle name="SubTotalNumber 3 2 2 3 5 2" xfId="9144"/>
    <cellStyle name="SubTotalNumber 3 2 2 3 6" xfId="9145"/>
    <cellStyle name="SubTotalNumber 3 2 2 3 6 2" xfId="9146"/>
    <cellStyle name="SubTotalNumber 3 2 2 3 7" xfId="9147"/>
    <cellStyle name="SubTotalNumber 3 2 2 4" xfId="9148"/>
    <cellStyle name="SubTotalNumber 3 2 2 4 2" xfId="9149"/>
    <cellStyle name="SubTotalNumber 3 2 2 4 2 2" xfId="9150"/>
    <cellStyle name="SubTotalNumber 3 2 2 4 3" xfId="9151"/>
    <cellStyle name="SubTotalNumber 3 2 2 4 3 2" xfId="9152"/>
    <cellStyle name="SubTotalNumber 3 2 2 4 4" xfId="9153"/>
    <cellStyle name="SubTotalNumber 3 2 2 4 4 2" xfId="9154"/>
    <cellStyle name="SubTotalNumber 3 2 2 4 5" xfId="9155"/>
    <cellStyle name="SubTotalNumber 3 2 2 4 5 2" xfId="9156"/>
    <cellStyle name="SubTotalNumber 3 2 2 4 6" xfId="9157"/>
    <cellStyle name="SubTotalNumber 3 2 2 4 6 2" xfId="9158"/>
    <cellStyle name="SubTotalNumber 3 2 2 4 7" xfId="9159"/>
    <cellStyle name="SubTotalNumber 3 2 2 5" xfId="9160"/>
    <cellStyle name="SubTotalNumber 3 2 2 5 2" xfId="9161"/>
    <cellStyle name="SubTotalNumber 3 2 2 6" xfId="9162"/>
    <cellStyle name="SubTotalNumber 3 2 2 6 2" xfId="9163"/>
    <cellStyle name="SubTotalNumber 3 2 2 7" xfId="9164"/>
    <cellStyle name="SubTotalNumber 3 2 2 7 2" xfId="9165"/>
    <cellStyle name="SubTotalNumber 3 2 2 8" xfId="9166"/>
    <cellStyle name="SubTotalNumber 3 2 2 8 2" xfId="9167"/>
    <cellStyle name="SubTotalNumber 3 2 2 9" xfId="9168"/>
    <cellStyle name="SubTotalNumber 3 2 2 9 2" xfId="9169"/>
    <cellStyle name="SubTotalNumber 3 2 3" xfId="9170"/>
    <cellStyle name="SubTotalNumber 3 2 3 2" xfId="9171"/>
    <cellStyle name="SubTotalNumber 3 2 3 2 2" xfId="9172"/>
    <cellStyle name="SubTotalNumber 3 2 3 3" xfId="9173"/>
    <cellStyle name="SubTotalNumber 3 2 3 3 2" xfId="9174"/>
    <cellStyle name="SubTotalNumber 3 2 3 4" xfId="9175"/>
    <cellStyle name="SubTotalNumber 3 2 3 4 2" xfId="9176"/>
    <cellStyle name="SubTotalNumber 3 2 3 5" xfId="9177"/>
    <cellStyle name="SubTotalNumber 3 2 3 5 2" xfId="9178"/>
    <cellStyle name="SubTotalNumber 3 2 3 6" xfId="9179"/>
    <cellStyle name="SubTotalNumber 3 2 3 6 2" xfId="9180"/>
    <cellStyle name="SubTotalNumber 3 2 3 7" xfId="9181"/>
    <cellStyle name="SubTotalNumber 3 2 4" xfId="9182"/>
    <cellStyle name="SubTotalNumber 3 2 4 2" xfId="9183"/>
    <cellStyle name="SubTotalNumber 3 2 4 2 2" xfId="9184"/>
    <cellStyle name="SubTotalNumber 3 2 4 3" xfId="9185"/>
    <cellStyle name="SubTotalNumber 3 2 4 3 2" xfId="9186"/>
    <cellStyle name="SubTotalNumber 3 2 4 4" xfId="9187"/>
    <cellStyle name="SubTotalNumber 3 2 4 4 2" xfId="9188"/>
    <cellStyle name="SubTotalNumber 3 2 4 5" xfId="9189"/>
    <cellStyle name="SubTotalNumber 3 2 4 5 2" xfId="9190"/>
    <cellStyle name="SubTotalNumber 3 2 4 6" xfId="9191"/>
    <cellStyle name="SubTotalNumber 3 2 4 6 2" xfId="9192"/>
    <cellStyle name="SubTotalNumber 3 2 4 7" xfId="9193"/>
    <cellStyle name="SubTotalNumber 3 2 5" xfId="9194"/>
    <cellStyle name="SubTotalNumber 3 2 5 2" xfId="9195"/>
    <cellStyle name="SubTotalNumber 3 2 5 2 2" xfId="9196"/>
    <cellStyle name="SubTotalNumber 3 2 5 3" xfId="9197"/>
    <cellStyle name="SubTotalNumber 3 2 5 3 2" xfId="9198"/>
    <cellStyle name="SubTotalNumber 3 2 5 4" xfId="9199"/>
    <cellStyle name="SubTotalNumber 3 2 5 4 2" xfId="9200"/>
    <cellStyle name="SubTotalNumber 3 2 5 5" xfId="9201"/>
    <cellStyle name="SubTotalNumber 3 2 5 5 2" xfId="9202"/>
    <cellStyle name="SubTotalNumber 3 2 5 6" xfId="9203"/>
    <cellStyle name="SubTotalNumber 3 2 5 6 2" xfId="9204"/>
    <cellStyle name="SubTotalNumber 3 2 5 7" xfId="9205"/>
    <cellStyle name="SubTotalNumber 3 2 6" xfId="9206"/>
    <cellStyle name="SubTotalNumber 3 2 6 2" xfId="9207"/>
    <cellStyle name="SubTotalNumber 3 2 7" xfId="9208"/>
    <cellStyle name="SubTotalNumber 3 2 7 2" xfId="9209"/>
    <cellStyle name="SubTotalNumber 3 2 8" xfId="9210"/>
    <cellStyle name="SubTotalNumber 3 2 8 2" xfId="9211"/>
    <cellStyle name="SubTotalNumber 3 2 9" xfId="9212"/>
    <cellStyle name="SubTotalNumber 3 2 9 2" xfId="9213"/>
    <cellStyle name="SubTotalNumber 3 3" xfId="9214"/>
    <cellStyle name="SubTotalNumber 3 3 10" xfId="9215"/>
    <cellStyle name="SubTotalNumber 3 3 2" xfId="9216"/>
    <cellStyle name="SubTotalNumber 3 3 2 2" xfId="9217"/>
    <cellStyle name="SubTotalNumber 3 3 2 2 2" xfId="9218"/>
    <cellStyle name="SubTotalNumber 3 3 2 3" xfId="9219"/>
    <cellStyle name="SubTotalNumber 3 3 2 3 2" xfId="9220"/>
    <cellStyle name="SubTotalNumber 3 3 2 4" xfId="9221"/>
    <cellStyle name="SubTotalNumber 3 3 2 4 2" xfId="9222"/>
    <cellStyle name="SubTotalNumber 3 3 2 5" xfId="9223"/>
    <cellStyle name="SubTotalNumber 3 3 2 5 2" xfId="9224"/>
    <cellStyle name="SubTotalNumber 3 3 2 6" xfId="9225"/>
    <cellStyle name="SubTotalNumber 3 3 2 6 2" xfId="9226"/>
    <cellStyle name="SubTotalNumber 3 3 2 7" xfId="9227"/>
    <cellStyle name="SubTotalNumber 3 3 3" xfId="9228"/>
    <cellStyle name="SubTotalNumber 3 3 3 2" xfId="9229"/>
    <cellStyle name="SubTotalNumber 3 3 3 2 2" xfId="9230"/>
    <cellStyle name="SubTotalNumber 3 3 3 3" xfId="9231"/>
    <cellStyle name="SubTotalNumber 3 3 3 3 2" xfId="9232"/>
    <cellStyle name="SubTotalNumber 3 3 3 4" xfId="9233"/>
    <cellStyle name="SubTotalNumber 3 3 3 4 2" xfId="9234"/>
    <cellStyle name="SubTotalNumber 3 3 3 5" xfId="9235"/>
    <cellStyle name="SubTotalNumber 3 3 3 5 2" xfId="9236"/>
    <cellStyle name="SubTotalNumber 3 3 3 6" xfId="9237"/>
    <cellStyle name="SubTotalNumber 3 3 3 6 2" xfId="9238"/>
    <cellStyle name="SubTotalNumber 3 3 3 7" xfId="9239"/>
    <cellStyle name="SubTotalNumber 3 3 4" xfId="9240"/>
    <cellStyle name="SubTotalNumber 3 3 4 2" xfId="9241"/>
    <cellStyle name="SubTotalNumber 3 3 4 2 2" xfId="9242"/>
    <cellStyle name="SubTotalNumber 3 3 4 3" xfId="9243"/>
    <cellStyle name="SubTotalNumber 3 3 4 3 2" xfId="9244"/>
    <cellStyle name="SubTotalNumber 3 3 4 4" xfId="9245"/>
    <cellStyle name="SubTotalNumber 3 3 4 4 2" xfId="9246"/>
    <cellStyle name="SubTotalNumber 3 3 4 5" xfId="9247"/>
    <cellStyle name="SubTotalNumber 3 3 4 5 2" xfId="9248"/>
    <cellStyle name="SubTotalNumber 3 3 4 6" xfId="9249"/>
    <cellStyle name="SubTotalNumber 3 3 4 6 2" xfId="9250"/>
    <cellStyle name="SubTotalNumber 3 3 4 7" xfId="9251"/>
    <cellStyle name="SubTotalNumber 3 3 5" xfId="9252"/>
    <cellStyle name="SubTotalNumber 3 3 5 2" xfId="9253"/>
    <cellStyle name="SubTotalNumber 3 3 6" xfId="9254"/>
    <cellStyle name="SubTotalNumber 3 3 6 2" xfId="9255"/>
    <cellStyle name="SubTotalNumber 3 3 7" xfId="9256"/>
    <cellStyle name="SubTotalNumber 3 3 7 2" xfId="9257"/>
    <cellStyle name="SubTotalNumber 3 3 8" xfId="9258"/>
    <cellStyle name="SubTotalNumber 3 3 8 2" xfId="9259"/>
    <cellStyle name="SubTotalNumber 3 3 9" xfId="9260"/>
    <cellStyle name="SubTotalNumber 3 3 9 2" xfId="9261"/>
    <cellStyle name="SubTotalNumber 3 4" xfId="9262"/>
    <cellStyle name="SubTotalNumber 3 4 2" xfId="9263"/>
    <cellStyle name="SubTotalNumber 3 4 2 2" xfId="9264"/>
    <cellStyle name="SubTotalNumber 3 4 3" xfId="9265"/>
    <cellStyle name="SubTotalNumber 3 4 3 2" xfId="9266"/>
    <cellStyle name="SubTotalNumber 3 4 4" xfId="9267"/>
    <cellStyle name="SubTotalNumber 3 4 4 2" xfId="9268"/>
    <cellStyle name="SubTotalNumber 3 4 5" xfId="9269"/>
    <cellStyle name="SubTotalNumber 3 4 5 2" xfId="9270"/>
    <cellStyle name="SubTotalNumber 3 4 6" xfId="9271"/>
    <cellStyle name="SubTotalNumber 3 4 6 2" xfId="9272"/>
    <cellStyle name="SubTotalNumber 3 4 7" xfId="9273"/>
    <cellStyle name="SubTotalNumber 3 5" xfId="9274"/>
    <cellStyle name="SubTotalNumber 3 5 2" xfId="9275"/>
    <cellStyle name="SubTotalNumber 3 5 2 2" xfId="9276"/>
    <cellStyle name="SubTotalNumber 3 5 3" xfId="9277"/>
    <cellStyle name="SubTotalNumber 3 5 3 2" xfId="9278"/>
    <cellStyle name="SubTotalNumber 3 5 4" xfId="9279"/>
    <cellStyle name="SubTotalNumber 3 5 4 2" xfId="9280"/>
    <cellStyle name="SubTotalNumber 3 5 5" xfId="9281"/>
    <cellStyle name="SubTotalNumber 3 5 5 2" xfId="9282"/>
    <cellStyle name="SubTotalNumber 3 5 6" xfId="9283"/>
    <cellStyle name="SubTotalNumber 3 5 6 2" xfId="9284"/>
    <cellStyle name="SubTotalNumber 3 5 7" xfId="9285"/>
    <cellStyle name="SubTotalNumber 3 6" xfId="9286"/>
    <cellStyle name="SubTotalNumber 3 6 2" xfId="9287"/>
    <cellStyle name="SubTotalNumber 3 6 2 2" xfId="9288"/>
    <cellStyle name="SubTotalNumber 3 6 3" xfId="9289"/>
    <cellStyle name="SubTotalNumber 3 6 3 2" xfId="9290"/>
    <cellStyle name="SubTotalNumber 3 6 4" xfId="9291"/>
    <cellStyle name="SubTotalNumber 3 6 4 2" xfId="9292"/>
    <cellStyle name="SubTotalNumber 3 6 5" xfId="9293"/>
    <cellStyle name="SubTotalNumber 3 6 5 2" xfId="9294"/>
    <cellStyle name="SubTotalNumber 3 6 6" xfId="9295"/>
    <cellStyle name="SubTotalNumber 3 6 6 2" xfId="9296"/>
    <cellStyle name="SubTotalNumber 3 6 7" xfId="9297"/>
    <cellStyle name="SubTotalNumber 3 7" xfId="9298"/>
    <cellStyle name="SubTotalNumber 3 7 2" xfId="9299"/>
    <cellStyle name="SubTotalNumber 3 8" xfId="9300"/>
    <cellStyle name="SubTotalNumber 3 8 2" xfId="9301"/>
    <cellStyle name="SubTotalNumber 3 9" xfId="9302"/>
    <cellStyle name="SubTotalNumber 3 9 2" xfId="9303"/>
    <cellStyle name="SubTotalNumber 4" xfId="9304"/>
    <cellStyle name="SubTotalNumber 4 10" xfId="9305"/>
    <cellStyle name="SubTotalNumber 4 10 2" xfId="9306"/>
    <cellStyle name="SubTotalNumber 4 11" xfId="9307"/>
    <cellStyle name="SubTotalNumber 4 12" xfId="9308"/>
    <cellStyle name="SubTotalNumber 4 13" xfId="9309"/>
    <cellStyle name="SubTotalNumber 4 14" xfId="9310"/>
    <cellStyle name="SubTotalNumber 4 15" xfId="9311"/>
    <cellStyle name="SubTotalNumber 4 2" xfId="9312"/>
    <cellStyle name="SubTotalNumber 4 2 10" xfId="9313"/>
    <cellStyle name="SubTotalNumber 4 2 11" xfId="9314"/>
    <cellStyle name="SubTotalNumber 4 2 12" xfId="9315"/>
    <cellStyle name="SubTotalNumber 4 2 13" xfId="9316"/>
    <cellStyle name="SubTotalNumber 4 2 14" xfId="9317"/>
    <cellStyle name="SubTotalNumber 4 2 2" xfId="9318"/>
    <cellStyle name="SubTotalNumber 4 2 2 10" xfId="9319"/>
    <cellStyle name="SubTotalNumber 4 2 2 2" xfId="9320"/>
    <cellStyle name="SubTotalNumber 4 2 2 2 2" xfId="9321"/>
    <cellStyle name="SubTotalNumber 4 2 2 2 2 2" xfId="9322"/>
    <cellStyle name="SubTotalNumber 4 2 2 2 3" xfId="9323"/>
    <cellStyle name="SubTotalNumber 4 2 2 2 3 2" xfId="9324"/>
    <cellStyle name="SubTotalNumber 4 2 2 2 4" xfId="9325"/>
    <cellStyle name="SubTotalNumber 4 2 2 2 4 2" xfId="9326"/>
    <cellStyle name="SubTotalNumber 4 2 2 2 5" xfId="9327"/>
    <cellStyle name="SubTotalNumber 4 2 2 2 5 2" xfId="9328"/>
    <cellStyle name="SubTotalNumber 4 2 2 2 6" xfId="9329"/>
    <cellStyle name="SubTotalNumber 4 2 2 2 6 2" xfId="9330"/>
    <cellStyle name="SubTotalNumber 4 2 2 2 7" xfId="9331"/>
    <cellStyle name="SubTotalNumber 4 2 2 3" xfId="9332"/>
    <cellStyle name="SubTotalNumber 4 2 2 3 2" xfId="9333"/>
    <cellStyle name="SubTotalNumber 4 2 2 3 2 2" xfId="9334"/>
    <cellStyle name="SubTotalNumber 4 2 2 3 3" xfId="9335"/>
    <cellStyle name="SubTotalNumber 4 2 2 3 3 2" xfId="9336"/>
    <cellStyle name="SubTotalNumber 4 2 2 3 4" xfId="9337"/>
    <cellStyle name="SubTotalNumber 4 2 2 3 4 2" xfId="9338"/>
    <cellStyle name="SubTotalNumber 4 2 2 3 5" xfId="9339"/>
    <cellStyle name="SubTotalNumber 4 2 2 3 5 2" xfId="9340"/>
    <cellStyle name="SubTotalNumber 4 2 2 3 6" xfId="9341"/>
    <cellStyle name="SubTotalNumber 4 2 2 3 6 2" xfId="9342"/>
    <cellStyle name="SubTotalNumber 4 2 2 3 7" xfId="9343"/>
    <cellStyle name="SubTotalNumber 4 2 2 4" xfId="9344"/>
    <cellStyle name="SubTotalNumber 4 2 2 4 2" xfId="9345"/>
    <cellStyle name="SubTotalNumber 4 2 2 4 2 2" xfId="9346"/>
    <cellStyle name="SubTotalNumber 4 2 2 4 3" xfId="9347"/>
    <cellStyle name="SubTotalNumber 4 2 2 4 3 2" xfId="9348"/>
    <cellStyle name="SubTotalNumber 4 2 2 4 4" xfId="9349"/>
    <cellStyle name="SubTotalNumber 4 2 2 4 4 2" xfId="9350"/>
    <cellStyle name="SubTotalNumber 4 2 2 4 5" xfId="9351"/>
    <cellStyle name="SubTotalNumber 4 2 2 4 5 2" xfId="9352"/>
    <cellStyle name="SubTotalNumber 4 2 2 4 6" xfId="9353"/>
    <cellStyle name="SubTotalNumber 4 2 2 4 6 2" xfId="9354"/>
    <cellStyle name="SubTotalNumber 4 2 2 4 7" xfId="9355"/>
    <cellStyle name="SubTotalNumber 4 2 2 5" xfId="9356"/>
    <cellStyle name="SubTotalNumber 4 2 2 5 2" xfId="9357"/>
    <cellStyle name="SubTotalNumber 4 2 2 6" xfId="9358"/>
    <cellStyle name="SubTotalNumber 4 2 2 6 2" xfId="9359"/>
    <cellStyle name="SubTotalNumber 4 2 2 7" xfId="9360"/>
    <cellStyle name="SubTotalNumber 4 2 2 7 2" xfId="9361"/>
    <cellStyle name="SubTotalNumber 4 2 2 8" xfId="9362"/>
    <cellStyle name="SubTotalNumber 4 2 2 8 2" xfId="9363"/>
    <cellStyle name="SubTotalNumber 4 2 2 9" xfId="9364"/>
    <cellStyle name="SubTotalNumber 4 2 2 9 2" xfId="9365"/>
    <cellStyle name="SubTotalNumber 4 2 3" xfId="9366"/>
    <cellStyle name="SubTotalNumber 4 2 3 2" xfId="9367"/>
    <cellStyle name="SubTotalNumber 4 2 3 2 2" xfId="9368"/>
    <cellStyle name="SubTotalNumber 4 2 3 3" xfId="9369"/>
    <cellStyle name="SubTotalNumber 4 2 3 3 2" xfId="9370"/>
    <cellStyle name="SubTotalNumber 4 2 3 4" xfId="9371"/>
    <cellStyle name="SubTotalNumber 4 2 3 4 2" xfId="9372"/>
    <cellStyle name="SubTotalNumber 4 2 3 5" xfId="9373"/>
    <cellStyle name="SubTotalNumber 4 2 3 5 2" xfId="9374"/>
    <cellStyle name="SubTotalNumber 4 2 3 6" xfId="9375"/>
    <cellStyle name="SubTotalNumber 4 2 3 6 2" xfId="9376"/>
    <cellStyle name="SubTotalNumber 4 2 3 7" xfId="9377"/>
    <cellStyle name="SubTotalNumber 4 2 4" xfId="9378"/>
    <cellStyle name="SubTotalNumber 4 2 4 2" xfId="9379"/>
    <cellStyle name="SubTotalNumber 4 2 4 2 2" xfId="9380"/>
    <cellStyle name="SubTotalNumber 4 2 4 3" xfId="9381"/>
    <cellStyle name="SubTotalNumber 4 2 4 3 2" xfId="9382"/>
    <cellStyle name="SubTotalNumber 4 2 4 4" xfId="9383"/>
    <cellStyle name="SubTotalNumber 4 2 4 4 2" xfId="9384"/>
    <cellStyle name="SubTotalNumber 4 2 4 5" xfId="9385"/>
    <cellStyle name="SubTotalNumber 4 2 4 5 2" xfId="9386"/>
    <cellStyle name="SubTotalNumber 4 2 4 6" xfId="9387"/>
    <cellStyle name="SubTotalNumber 4 2 4 6 2" xfId="9388"/>
    <cellStyle name="SubTotalNumber 4 2 4 7" xfId="9389"/>
    <cellStyle name="SubTotalNumber 4 2 5" xfId="9390"/>
    <cellStyle name="SubTotalNumber 4 2 5 2" xfId="9391"/>
    <cellStyle name="SubTotalNumber 4 2 5 2 2" xfId="9392"/>
    <cellStyle name="SubTotalNumber 4 2 5 3" xfId="9393"/>
    <cellStyle name="SubTotalNumber 4 2 5 3 2" xfId="9394"/>
    <cellStyle name="SubTotalNumber 4 2 5 4" xfId="9395"/>
    <cellStyle name="SubTotalNumber 4 2 5 4 2" xfId="9396"/>
    <cellStyle name="SubTotalNumber 4 2 5 5" xfId="9397"/>
    <cellStyle name="SubTotalNumber 4 2 5 5 2" xfId="9398"/>
    <cellStyle name="SubTotalNumber 4 2 5 6" xfId="9399"/>
    <cellStyle name="SubTotalNumber 4 2 5 6 2" xfId="9400"/>
    <cellStyle name="SubTotalNumber 4 2 5 7" xfId="9401"/>
    <cellStyle name="SubTotalNumber 4 2 6" xfId="9402"/>
    <cellStyle name="SubTotalNumber 4 2 6 2" xfId="9403"/>
    <cellStyle name="SubTotalNumber 4 2 7" xfId="9404"/>
    <cellStyle name="SubTotalNumber 4 2 7 2" xfId="9405"/>
    <cellStyle name="SubTotalNumber 4 2 8" xfId="9406"/>
    <cellStyle name="SubTotalNumber 4 2 8 2" xfId="9407"/>
    <cellStyle name="SubTotalNumber 4 2 9" xfId="9408"/>
    <cellStyle name="SubTotalNumber 4 2 9 2" xfId="9409"/>
    <cellStyle name="SubTotalNumber 4 3" xfId="9410"/>
    <cellStyle name="SubTotalNumber 4 3 10" xfId="9411"/>
    <cellStyle name="SubTotalNumber 4 3 2" xfId="9412"/>
    <cellStyle name="SubTotalNumber 4 3 2 2" xfId="9413"/>
    <cellStyle name="SubTotalNumber 4 3 2 2 2" xfId="9414"/>
    <cellStyle name="SubTotalNumber 4 3 2 3" xfId="9415"/>
    <cellStyle name="SubTotalNumber 4 3 2 3 2" xfId="9416"/>
    <cellStyle name="SubTotalNumber 4 3 2 4" xfId="9417"/>
    <cellStyle name="SubTotalNumber 4 3 2 4 2" xfId="9418"/>
    <cellStyle name="SubTotalNumber 4 3 2 5" xfId="9419"/>
    <cellStyle name="SubTotalNumber 4 3 2 5 2" xfId="9420"/>
    <cellStyle name="SubTotalNumber 4 3 2 6" xfId="9421"/>
    <cellStyle name="SubTotalNumber 4 3 2 6 2" xfId="9422"/>
    <cellStyle name="SubTotalNumber 4 3 2 7" xfId="9423"/>
    <cellStyle name="SubTotalNumber 4 3 3" xfId="9424"/>
    <cellStyle name="SubTotalNumber 4 3 3 2" xfId="9425"/>
    <cellStyle name="SubTotalNumber 4 3 3 2 2" xfId="9426"/>
    <cellStyle name="SubTotalNumber 4 3 3 3" xfId="9427"/>
    <cellStyle name="SubTotalNumber 4 3 3 3 2" xfId="9428"/>
    <cellStyle name="SubTotalNumber 4 3 3 4" xfId="9429"/>
    <cellStyle name="SubTotalNumber 4 3 3 4 2" xfId="9430"/>
    <cellStyle name="SubTotalNumber 4 3 3 5" xfId="9431"/>
    <cellStyle name="SubTotalNumber 4 3 3 5 2" xfId="9432"/>
    <cellStyle name="SubTotalNumber 4 3 3 6" xfId="9433"/>
    <cellStyle name="SubTotalNumber 4 3 3 6 2" xfId="9434"/>
    <cellStyle name="SubTotalNumber 4 3 3 7" xfId="9435"/>
    <cellStyle name="SubTotalNumber 4 3 4" xfId="9436"/>
    <cellStyle name="SubTotalNumber 4 3 4 2" xfId="9437"/>
    <cellStyle name="SubTotalNumber 4 3 4 2 2" xfId="9438"/>
    <cellStyle name="SubTotalNumber 4 3 4 3" xfId="9439"/>
    <cellStyle name="SubTotalNumber 4 3 4 3 2" xfId="9440"/>
    <cellStyle name="SubTotalNumber 4 3 4 4" xfId="9441"/>
    <cellStyle name="SubTotalNumber 4 3 4 4 2" xfId="9442"/>
    <cellStyle name="SubTotalNumber 4 3 4 5" xfId="9443"/>
    <cellStyle name="SubTotalNumber 4 3 4 5 2" xfId="9444"/>
    <cellStyle name="SubTotalNumber 4 3 4 6" xfId="9445"/>
    <cellStyle name="SubTotalNumber 4 3 4 6 2" xfId="9446"/>
    <cellStyle name="SubTotalNumber 4 3 4 7" xfId="9447"/>
    <cellStyle name="SubTotalNumber 4 3 5" xfId="9448"/>
    <cellStyle name="SubTotalNumber 4 3 5 2" xfId="9449"/>
    <cellStyle name="SubTotalNumber 4 3 6" xfId="9450"/>
    <cellStyle name="SubTotalNumber 4 3 6 2" xfId="9451"/>
    <cellStyle name="SubTotalNumber 4 3 7" xfId="9452"/>
    <cellStyle name="SubTotalNumber 4 3 7 2" xfId="9453"/>
    <cellStyle name="SubTotalNumber 4 3 8" xfId="9454"/>
    <cellStyle name="SubTotalNumber 4 3 8 2" xfId="9455"/>
    <cellStyle name="SubTotalNumber 4 3 9" xfId="9456"/>
    <cellStyle name="SubTotalNumber 4 3 9 2" xfId="9457"/>
    <cellStyle name="SubTotalNumber 4 4" xfId="9458"/>
    <cellStyle name="SubTotalNumber 4 4 2" xfId="9459"/>
    <cellStyle name="SubTotalNumber 4 4 2 2" xfId="9460"/>
    <cellStyle name="SubTotalNumber 4 4 3" xfId="9461"/>
    <cellStyle name="SubTotalNumber 4 4 3 2" xfId="9462"/>
    <cellStyle name="SubTotalNumber 4 4 4" xfId="9463"/>
    <cellStyle name="SubTotalNumber 4 4 4 2" xfId="9464"/>
    <cellStyle name="SubTotalNumber 4 4 5" xfId="9465"/>
    <cellStyle name="SubTotalNumber 4 4 5 2" xfId="9466"/>
    <cellStyle name="SubTotalNumber 4 4 6" xfId="9467"/>
    <cellStyle name="SubTotalNumber 4 4 6 2" xfId="9468"/>
    <cellStyle name="SubTotalNumber 4 4 7" xfId="9469"/>
    <cellStyle name="SubTotalNumber 4 5" xfId="9470"/>
    <cellStyle name="SubTotalNumber 4 5 2" xfId="9471"/>
    <cellStyle name="SubTotalNumber 4 5 2 2" xfId="9472"/>
    <cellStyle name="SubTotalNumber 4 5 3" xfId="9473"/>
    <cellStyle name="SubTotalNumber 4 5 3 2" xfId="9474"/>
    <cellStyle name="SubTotalNumber 4 5 4" xfId="9475"/>
    <cellStyle name="SubTotalNumber 4 5 4 2" xfId="9476"/>
    <cellStyle name="SubTotalNumber 4 5 5" xfId="9477"/>
    <cellStyle name="SubTotalNumber 4 5 5 2" xfId="9478"/>
    <cellStyle name="SubTotalNumber 4 5 6" xfId="9479"/>
    <cellStyle name="SubTotalNumber 4 5 6 2" xfId="9480"/>
    <cellStyle name="SubTotalNumber 4 5 7" xfId="9481"/>
    <cellStyle name="SubTotalNumber 4 6" xfId="9482"/>
    <cellStyle name="SubTotalNumber 4 6 2" xfId="9483"/>
    <cellStyle name="SubTotalNumber 4 6 2 2" xfId="9484"/>
    <cellStyle name="SubTotalNumber 4 6 3" xfId="9485"/>
    <cellStyle name="SubTotalNumber 4 6 3 2" xfId="9486"/>
    <cellStyle name="SubTotalNumber 4 6 4" xfId="9487"/>
    <cellStyle name="SubTotalNumber 4 6 4 2" xfId="9488"/>
    <cellStyle name="SubTotalNumber 4 6 5" xfId="9489"/>
    <cellStyle name="SubTotalNumber 4 6 5 2" xfId="9490"/>
    <cellStyle name="SubTotalNumber 4 6 6" xfId="9491"/>
    <cellStyle name="SubTotalNumber 4 6 6 2" xfId="9492"/>
    <cellStyle name="SubTotalNumber 4 6 7" xfId="9493"/>
    <cellStyle name="SubTotalNumber 4 7" xfId="9494"/>
    <cellStyle name="SubTotalNumber 4 7 2" xfId="9495"/>
    <cellStyle name="SubTotalNumber 4 8" xfId="9496"/>
    <cellStyle name="SubTotalNumber 4 8 2" xfId="9497"/>
    <cellStyle name="SubTotalNumber 4 9" xfId="9498"/>
    <cellStyle name="SubTotalNumber 4 9 2" xfId="9499"/>
    <cellStyle name="SubTotalNumber 5" xfId="9500"/>
    <cellStyle name="SubTotalNumber 5 10" xfId="9501"/>
    <cellStyle name="SubTotalNumber 5 10 2" xfId="9502"/>
    <cellStyle name="SubTotalNumber 5 11" xfId="9503"/>
    <cellStyle name="SubTotalNumber 5 12" xfId="9504"/>
    <cellStyle name="SubTotalNumber 5 13" xfId="9505"/>
    <cellStyle name="SubTotalNumber 5 14" xfId="9506"/>
    <cellStyle name="SubTotalNumber 5 15" xfId="9507"/>
    <cellStyle name="SubTotalNumber 5 2" xfId="9508"/>
    <cellStyle name="SubTotalNumber 5 2 10" xfId="9509"/>
    <cellStyle name="SubTotalNumber 5 2 11" xfId="9510"/>
    <cellStyle name="SubTotalNumber 5 2 12" xfId="9511"/>
    <cellStyle name="SubTotalNumber 5 2 13" xfId="9512"/>
    <cellStyle name="SubTotalNumber 5 2 14" xfId="9513"/>
    <cellStyle name="SubTotalNumber 5 2 2" xfId="9514"/>
    <cellStyle name="SubTotalNumber 5 2 2 10" xfId="9515"/>
    <cellStyle name="SubTotalNumber 5 2 2 2" xfId="9516"/>
    <cellStyle name="SubTotalNumber 5 2 2 2 2" xfId="9517"/>
    <cellStyle name="SubTotalNumber 5 2 2 2 2 2" xfId="9518"/>
    <cellStyle name="SubTotalNumber 5 2 2 2 3" xfId="9519"/>
    <cellStyle name="SubTotalNumber 5 2 2 2 3 2" xfId="9520"/>
    <cellStyle name="SubTotalNumber 5 2 2 2 4" xfId="9521"/>
    <cellStyle name="SubTotalNumber 5 2 2 2 4 2" xfId="9522"/>
    <cellStyle name="SubTotalNumber 5 2 2 2 5" xfId="9523"/>
    <cellStyle name="SubTotalNumber 5 2 2 2 5 2" xfId="9524"/>
    <cellStyle name="SubTotalNumber 5 2 2 2 6" xfId="9525"/>
    <cellStyle name="SubTotalNumber 5 2 2 2 6 2" xfId="9526"/>
    <cellStyle name="SubTotalNumber 5 2 2 2 7" xfId="9527"/>
    <cellStyle name="SubTotalNumber 5 2 2 3" xfId="9528"/>
    <cellStyle name="SubTotalNumber 5 2 2 3 2" xfId="9529"/>
    <cellStyle name="SubTotalNumber 5 2 2 3 2 2" xfId="9530"/>
    <cellStyle name="SubTotalNumber 5 2 2 3 3" xfId="9531"/>
    <cellStyle name="SubTotalNumber 5 2 2 3 3 2" xfId="9532"/>
    <cellStyle name="SubTotalNumber 5 2 2 3 4" xfId="9533"/>
    <cellStyle name="SubTotalNumber 5 2 2 3 4 2" xfId="9534"/>
    <cellStyle name="SubTotalNumber 5 2 2 3 5" xfId="9535"/>
    <cellStyle name="SubTotalNumber 5 2 2 3 5 2" xfId="9536"/>
    <cellStyle name="SubTotalNumber 5 2 2 3 6" xfId="9537"/>
    <cellStyle name="SubTotalNumber 5 2 2 3 6 2" xfId="9538"/>
    <cellStyle name="SubTotalNumber 5 2 2 3 7" xfId="9539"/>
    <cellStyle name="SubTotalNumber 5 2 2 4" xfId="9540"/>
    <cellStyle name="SubTotalNumber 5 2 2 4 2" xfId="9541"/>
    <cellStyle name="SubTotalNumber 5 2 2 4 2 2" xfId="9542"/>
    <cellStyle name="SubTotalNumber 5 2 2 4 3" xfId="9543"/>
    <cellStyle name="SubTotalNumber 5 2 2 4 3 2" xfId="9544"/>
    <cellStyle name="SubTotalNumber 5 2 2 4 4" xfId="9545"/>
    <cellStyle name="SubTotalNumber 5 2 2 4 4 2" xfId="9546"/>
    <cellStyle name="SubTotalNumber 5 2 2 4 5" xfId="9547"/>
    <cellStyle name="SubTotalNumber 5 2 2 4 5 2" xfId="9548"/>
    <cellStyle name="SubTotalNumber 5 2 2 4 6" xfId="9549"/>
    <cellStyle name="SubTotalNumber 5 2 2 4 6 2" xfId="9550"/>
    <cellStyle name="SubTotalNumber 5 2 2 4 7" xfId="9551"/>
    <cellStyle name="SubTotalNumber 5 2 2 5" xfId="9552"/>
    <cellStyle name="SubTotalNumber 5 2 2 5 2" xfId="9553"/>
    <cellStyle name="SubTotalNumber 5 2 2 6" xfId="9554"/>
    <cellStyle name="SubTotalNumber 5 2 2 6 2" xfId="9555"/>
    <cellStyle name="SubTotalNumber 5 2 2 7" xfId="9556"/>
    <cellStyle name="SubTotalNumber 5 2 2 7 2" xfId="9557"/>
    <cellStyle name="SubTotalNumber 5 2 2 8" xfId="9558"/>
    <cellStyle name="SubTotalNumber 5 2 2 8 2" xfId="9559"/>
    <cellStyle name="SubTotalNumber 5 2 2 9" xfId="9560"/>
    <cellStyle name="SubTotalNumber 5 2 2 9 2" xfId="9561"/>
    <cellStyle name="SubTotalNumber 5 2 3" xfId="9562"/>
    <cellStyle name="SubTotalNumber 5 2 3 2" xfId="9563"/>
    <cellStyle name="SubTotalNumber 5 2 3 2 2" xfId="9564"/>
    <cellStyle name="SubTotalNumber 5 2 3 3" xfId="9565"/>
    <cellStyle name="SubTotalNumber 5 2 3 3 2" xfId="9566"/>
    <cellStyle name="SubTotalNumber 5 2 3 4" xfId="9567"/>
    <cellStyle name="SubTotalNumber 5 2 3 4 2" xfId="9568"/>
    <cellStyle name="SubTotalNumber 5 2 3 5" xfId="9569"/>
    <cellStyle name="SubTotalNumber 5 2 3 5 2" xfId="9570"/>
    <cellStyle name="SubTotalNumber 5 2 3 6" xfId="9571"/>
    <cellStyle name="SubTotalNumber 5 2 3 6 2" xfId="9572"/>
    <cellStyle name="SubTotalNumber 5 2 3 7" xfId="9573"/>
    <cellStyle name="SubTotalNumber 5 2 4" xfId="9574"/>
    <cellStyle name="SubTotalNumber 5 2 4 2" xfId="9575"/>
    <cellStyle name="SubTotalNumber 5 2 4 2 2" xfId="9576"/>
    <cellStyle name="SubTotalNumber 5 2 4 3" xfId="9577"/>
    <cellStyle name="SubTotalNumber 5 2 4 3 2" xfId="9578"/>
    <cellStyle name="SubTotalNumber 5 2 4 4" xfId="9579"/>
    <cellStyle name="SubTotalNumber 5 2 4 4 2" xfId="9580"/>
    <cellStyle name="SubTotalNumber 5 2 4 5" xfId="9581"/>
    <cellStyle name="SubTotalNumber 5 2 4 5 2" xfId="9582"/>
    <cellStyle name="SubTotalNumber 5 2 4 6" xfId="9583"/>
    <cellStyle name="SubTotalNumber 5 2 4 6 2" xfId="9584"/>
    <cellStyle name="SubTotalNumber 5 2 4 7" xfId="9585"/>
    <cellStyle name="SubTotalNumber 5 2 5" xfId="9586"/>
    <cellStyle name="SubTotalNumber 5 2 5 2" xfId="9587"/>
    <cellStyle name="SubTotalNumber 5 2 5 2 2" xfId="9588"/>
    <cellStyle name="SubTotalNumber 5 2 5 3" xfId="9589"/>
    <cellStyle name="SubTotalNumber 5 2 5 3 2" xfId="9590"/>
    <cellStyle name="SubTotalNumber 5 2 5 4" xfId="9591"/>
    <cellStyle name="SubTotalNumber 5 2 5 4 2" xfId="9592"/>
    <cellStyle name="SubTotalNumber 5 2 5 5" xfId="9593"/>
    <cellStyle name="SubTotalNumber 5 2 5 5 2" xfId="9594"/>
    <cellStyle name="SubTotalNumber 5 2 5 6" xfId="9595"/>
    <cellStyle name="SubTotalNumber 5 2 5 6 2" xfId="9596"/>
    <cellStyle name="SubTotalNumber 5 2 5 7" xfId="9597"/>
    <cellStyle name="SubTotalNumber 5 2 6" xfId="9598"/>
    <cellStyle name="SubTotalNumber 5 2 6 2" xfId="9599"/>
    <cellStyle name="SubTotalNumber 5 2 7" xfId="9600"/>
    <cellStyle name="SubTotalNumber 5 2 7 2" xfId="9601"/>
    <cellStyle name="SubTotalNumber 5 2 8" xfId="9602"/>
    <cellStyle name="SubTotalNumber 5 2 8 2" xfId="9603"/>
    <cellStyle name="SubTotalNumber 5 2 9" xfId="9604"/>
    <cellStyle name="SubTotalNumber 5 2 9 2" xfId="9605"/>
    <cellStyle name="SubTotalNumber 5 3" xfId="9606"/>
    <cellStyle name="SubTotalNumber 5 3 10" xfId="9607"/>
    <cellStyle name="SubTotalNumber 5 3 2" xfId="9608"/>
    <cellStyle name="SubTotalNumber 5 3 2 2" xfId="9609"/>
    <cellStyle name="SubTotalNumber 5 3 2 2 2" xfId="9610"/>
    <cellStyle name="SubTotalNumber 5 3 2 3" xfId="9611"/>
    <cellStyle name="SubTotalNumber 5 3 2 3 2" xfId="9612"/>
    <cellStyle name="SubTotalNumber 5 3 2 4" xfId="9613"/>
    <cellStyle name="SubTotalNumber 5 3 2 4 2" xfId="9614"/>
    <cellStyle name="SubTotalNumber 5 3 2 5" xfId="9615"/>
    <cellStyle name="SubTotalNumber 5 3 2 5 2" xfId="9616"/>
    <cellStyle name="SubTotalNumber 5 3 2 6" xfId="9617"/>
    <cellStyle name="SubTotalNumber 5 3 2 6 2" xfId="9618"/>
    <cellStyle name="SubTotalNumber 5 3 2 7" xfId="9619"/>
    <cellStyle name="SubTotalNumber 5 3 3" xfId="9620"/>
    <cellStyle name="SubTotalNumber 5 3 3 2" xfId="9621"/>
    <cellStyle name="SubTotalNumber 5 3 3 2 2" xfId="9622"/>
    <cellStyle name="SubTotalNumber 5 3 3 3" xfId="9623"/>
    <cellStyle name="SubTotalNumber 5 3 3 3 2" xfId="9624"/>
    <cellStyle name="SubTotalNumber 5 3 3 4" xfId="9625"/>
    <cellStyle name="SubTotalNumber 5 3 3 4 2" xfId="9626"/>
    <cellStyle name="SubTotalNumber 5 3 3 5" xfId="9627"/>
    <cellStyle name="SubTotalNumber 5 3 3 5 2" xfId="9628"/>
    <cellStyle name="SubTotalNumber 5 3 3 6" xfId="9629"/>
    <cellStyle name="SubTotalNumber 5 3 3 6 2" xfId="9630"/>
    <cellStyle name="SubTotalNumber 5 3 3 7" xfId="9631"/>
    <cellStyle name="SubTotalNumber 5 3 4" xfId="9632"/>
    <cellStyle name="SubTotalNumber 5 3 4 2" xfId="9633"/>
    <cellStyle name="SubTotalNumber 5 3 4 2 2" xfId="9634"/>
    <cellStyle name="SubTotalNumber 5 3 4 3" xfId="9635"/>
    <cellStyle name="SubTotalNumber 5 3 4 3 2" xfId="9636"/>
    <cellStyle name="SubTotalNumber 5 3 4 4" xfId="9637"/>
    <cellStyle name="SubTotalNumber 5 3 4 4 2" xfId="9638"/>
    <cellStyle name="SubTotalNumber 5 3 4 5" xfId="9639"/>
    <cellStyle name="SubTotalNumber 5 3 4 5 2" xfId="9640"/>
    <cellStyle name="SubTotalNumber 5 3 4 6" xfId="9641"/>
    <cellStyle name="SubTotalNumber 5 3 4 6 2" xfId="9642"/>
    <cellStyle name="SubTotalNumber 5 3 4 7" xfId="9643"/>
    <cellStyle name="SubTotalNumber 5 3 5" xfId="9644"/>
    <cellStyle name="SubTotalNumber 5 3 5 2" xfId="9645"/>
    <cellStyle name="SubTotalNumber 5 3 6" xfId="9646"/>
    <cellStyle name="SubTotalNumber 5 3 6 2" xfId="9647"/>
    <cellStyle name="SubTotalNumber 5 3 7" xfId="9648"/>
    <cellStyle name="SubTotalNumber 5 3 7 2" xfId="9649"/>
    <cellStyle name="SubTotalNumber 5 3 8" xfId="9650"/>
    <cellStyle name="SubTotalNumber 5 3 8 2" xfId="9651"/>
    <cellStyle name="SubTotalNumber 5 3 9" xfId="9652"/>
    <cellStyle name="SubTotalNumber 5 3 9 2" xfId="9653"/>
    <cellStyle name="SubTotalNumber 5 4" xfId="9654"/>
    <cellStyle name="SubTotalNumber 5 4 2" xfId="9655"/>
    <cellStyle name="SubTotalNumber 5 4 2 2" xfId="9656"/>
    <cellStyle name="SubTotalNumber 5 4 3" xfId="9657"/>
    <cellStyle name="SubTotalNumber 5 4 3 2" xfId="9658"/>
    <cellStyle name="SubTotalNumber 5 4 4" xfId="9659"/>
    <cellStyle name="SubTotalNumber 5 4 4 2" xfId="9660"/>
    <cellStyle name="SubTotalNumber 5 4 5" xfId="9661"/>
    <cellStyle name="SubTotalNumber 5 4 5 2" xfId="9662"/>
    <cellStyle name="SubTotalNumber 5 4 6" xfId="9663"/>
    <cellStyle name="SubTotalNumber 5 4 6 2" xfId="9664"/>
    <cellStyle name="SubTotalNumber 5 4 7" xfId="9665"/>
    <cellStyle name="SubTotalNumber 5 5" xfId="9666"/>
    <cellStyle name="SubTotalNumber 5 5 2" xfId="9667"/>
    <cellStyle name="SubTotalNumber 5 5 2 2" xfId="9668"/>
    <cellStyle name="SubTotalNumber 5 5 3" xfId="9669"/>
    <cellStyle name="SubTotalNumber 5 5 3 2" xfId="9670"/>
    <cellStyle name="SubTotalNumber 5 5 4" xfId="9671"/>
    <cellStyle name="SubTotalNumber 5 5 4 2" xfId="9672"/>
    <cellStyle name="SubTotalNumber 5 5 5" xfId="9673"/>
    <cellStyle name="SubTotalNumber 5 5 5 2" xfId="9674"/>
    <cellStyle name="SubTotalNumber 5 5 6" xfId="9675"/>
    <cellStyle name="SubTotalNumber 5 5 6 2" xfId="9676"/>
    <cellStyle name="SubTotalNumber 5 5 7" xfId="9677"/>
    <cellStyle name="SubTotalNumber 5 6" xfId="9678"/>
    <cellStyle name="SubTotalNumber 5 6 2" xfId="9679"/>
    <cellStyle name="SubTotalNumber 5 6 2 2" xfId="9680"/>
    <cellStyle name="SubTotalNumber 5 6 3" xfId="9681"/>
    <cellStyle name="SubTotalNumber 5 6 3 2" xfId="9682"/>
    <cellStyle name="SubTotalNumber 5 6 4" xfId="9683"/>
    <cellStyle name="SubTotalNumber 5 6 4 2" xfId="9684"/>
    <cellStyle name="SubTotalNumber 5 6 5" xfId="9685"/>
    <cellStyle name="SubTotalNumber 5 6 5 2" xfId="9686"/>
    <cellStyle name="SubTotalNumber 5 6 6" xfId="9687"/>
    <cellStyle name="SubTotalNumber 5 6 6 2" xfId="9688"/>
    <cellStyle name="SubTotalNumber 5 6 7" xfId="9689"/>
    <cellStyle name="SubTotalNumber 5 7" xfId="9690"/>
    <cellStyle name="SubTotalNumber 5 7 2" xfId="9691"/>
    <cellStyle name="SubTotalNumber 5 8" xfId="9692"/>
    <cellStyle name="SubTotalNumber 5 8 2" xfId="9693"/>
    <cellStyle name="SubTotalNumber 5 9" xfId="9694"/>
    <cellStyle name="SubTotalNumber 5 9 2" xfId="9695"/>
    <cellStyle name="SubTotalNumber 6" xfId="9696"/>
    <cellStyle name="SubTotalNumber 6 10" xfId="9697"/>
    <cellStyle name="SubTotalNumber 6 10 2" xfId="9698"/>
    <cellStyle name="SubTotalNumber 6 11" xfId="9699"/>
    <cellStyle name="SubTotalNumber 6 12" xfId="9700"/>
    <cellStyle name="SubTotalNumber 6 13" xfId="9701"/>
    <cellStyle name="SubTotalNumber 6 14" xfId="9702"/>
    <cellStyle name="SubTotalNumber 6 15" xfId="9703"/>
    <cellStyle name="SubTotalNumber 6 2" xfId="9704"/>
    <cellStyle name="SubTotalNumber 6 2 10" xfId="9705"/>
    <cellStyle name="SubTotalNumber 6 2 11" xfId="9706"/>
    <cellStyle name="SubTotalNumber 6 2 12" xfId="9707"/>
    <cellStyle name="SubTotalNumber 6 2 13" xfId="9708"/>
    <cellStyle name="SubTotalNumber 6 2 14" xfId="9709"/>
    <cellStyle name="SubTotalNumber 6 2 2" xfId="9710"/>
    <cellStyle name="SubTotalNumber 6 2 2 10" xfId="9711"/>
    <cellStyle name="SubTotalNumber 6 2 2 2" xfId="9712"/>
    <cellStyle name="SubTotalNumber 6 2 2 2 2" xfId="9713"/>
    <cellStyle name="SubTotalNumber 6 2 2 2 2 2" xfId="9714"/>
    <cellStyle name="SubTotalNumber 6 2 2 2 3" xfId="9715"/>
    <cellStyle name="SubTotalNumber 6 2 2 2 3 2" xfId="9716"/>
    <cellStyle name="SubTotalNumber 6 2 2 2 4" xfId="9717"/>
    <cellStyle name="SubTotalNumber 6 2 2 2 4 2" xfId="9718"/>
    <cellStyle name="SubTotalNumber 6 2 2 2 5" xfId="9719"/>
    <cellStyle name="SubTotalNumber 6 2 2 2 5 2" xfId="9720"/>
    <cellStyle name="SubTotalNumber 6 2 2 2 6" xfId="9721"/>
    <cellStyle name="SubTotalNumber 6 2 2 2 6 2" xfId="9722"/>
    <cellStyle name="SubTotalNumber 6 2 2 2 7" xfId="9723"/>
    <cellStyle name="SubTotalNumber 6 2 2 3" xfId="9724"/>
    <cellStyle name="SubTotalNumber 6 2 2 3 2" xfId="9725"/>
    <cellStyle name="SubTotalNumber 6 2 2 3 2 2" xfId="9726"/>
    <cellStyle name="SubTotalNumber 6 2 2 3 3" xfId="9727"/>
    <cellStyle name="SubTotalNumber 6 2 2 3 3 2" xfId="9728"/>
    <cellStyle name="SubTotalNumber 6 2 2 3 4" xfId="9729"/>
    <cellStyle name="SubTotalNumber 6 2 2 3 4 2" xfId="9730"/>
    <cellStyle name="SubTotalNumber 6 2 2 3 5" xfId="9731"/>
    <cellStyle name="SubTotalNumber 6 2 2 3 5 2" xfId="9732"/>
    <cellStyle name="SubTotalNumber 6 2 2 3 6" xfId="9733"/>
    <cellStyle name="SubTotalNumber 6 2 2 3 6 2" xfId="9734"/>
    <cellStyle name="SubTotalNumber 6 2 2 3 7" xfId="9735"/>
    <cellStyle name="SubTotalNumber 6 2 2 4" xfId="9736"/>
    <cellStyle name="SubTotalNumber 6 2 2 4 2" xfId="9737"/>
    <cellStyle name="SubTotalNumber 6 2 2 4 2 2" xfId="9738"/>
    <cellStyle name="SubTotalNumber 6 2 2 4 3" xfId="9739"/>
    <cellStyle name="SubTotalNumber 6 2 2 4 3 2" xfId="9740"/>
    <cellStyle name="SubTotalNumber 6 2 2 4 4" xfId="9741"/>
    <cellStyle name="SubTotalNumber 6 2 2 4 4 2" xfId="9742"/>
    <cellStyle name="SubTotalNumber 6 2 2 4 5" xfId="9743"/>
    <cellStyle name="SubTotalNumber 6 2 2 4 5 2" xfId="9744"/>
    <cellStyle name="SubTotalNumber 6 2 2 4 6" xfId="9745"/>
    <cellStyle name="SubTotalNumber 6 2 2 4 6 2" xfId="9746"/>
    <cellStyle name="SubTotalNumber 6 2 2 4 7" xfId="9747"/>
    <cellStyle name="SubTotalNumber 6 2 2 5" xfId="9748"/>
    <cellStyle name="SubTotalNumber 6 2 2 5 2" xfId="9749"/>
    <cellStyle name="SubTotalNumber 6 2 2 6" xfId="9750"/>
    <cellStyle name="SubTotalNumber 6 2 2 6 2" xfId="9751"/>
    <cellStyle name="SubTotalNumber 6 2 2 7" xfId="9752"/>
    <cellStyle name="SubTotalNumber 6 2 2 7 2" xfId="9753"/>
    <cellStyle name="SubTotalNumber 6 2 2 8" xfId="9754"/>
    <cellStyle name="SubTotalNumber 6 2 2 8 2" xfId="9755"/>
    <cellStyle name="SubTotalNumber 6 2 2 9" xfId="9756"/>
    <cellStyle name="SubTotalNumber 6 2 2 9 2" xfId="9757"/>
    <cellStyle name="SubTotalNumber 6 2 3" xfId="9758"/>
    <cellStyle name="SubTotalNumber 6 2 3 2" xfId="9759"/>
    <cellStyle name="SubTotalNumber 6 2 3 2 2" xfId="9760"/>
    <cellStyle name="SubTotalNumber 6 2 3 3" xfId="9761"/>
    <cellStyle name="SubTotalNumber 6 2 3 3 2" xfId="9762"/>
    <cellStyle name="SubTotalNumber 6 2 3 4" xfId="9763"/>
    <cellStyle name="SubTotalNumber 6 2 3 4 2" xfId="9764"/>
    <cellStyle name="SubTotalNumber 6 2 3 5" xfId="9765"/>
    <cellStyle name="SubTotalNumber 6 2 3 5 2" xfId="9766"/>
    <cellStyle name="SubTotalNumber 6 2 3 6" xfId="9767"/>
    <cellStyle name="SubTotalNumber 6 2 3 6 2" xfId="9768"/>
    <cellStyle name="SubTotalNumber 6 2 3 7" xfId="9769"/>
    <cellStyle name="SubTotalNumber 6 2 4" xfId="9770"/>
    <cellStyle name="SubTotalNumber 6 2 4 2" xfId="9771"/>
    <cellStyle name="SubTotalNumber 6 2 4 2 2" xfId="9772"/>
    <cellStyle name="SubTotalNumber 6 2 4 3" xfId="9773"/>
    <cellStyle name="SubTotalNumber 6 2 4 3 2" xfId="9774"/>
    <cellStyle name="SubTotalNumber 6 2 4 4" xfId="9775"/>
    <cellStyle name="SubTotalNumber 6 2 4 4 2" xfId="9776"/>
    <cellStyle name="SubTotalNumber 6 2 4 5" xfId="9777"/>
    <cellStyle name="SubTotalNumber 6 2 4 5 2" xfId="9778"/>
    <cellStyle name="SubTotalNumber 6 2 4 6" xfId="9779"/>
    <cellStyle name="SubTotalNumber 6 2 4 6 2" xfId="9780"/>
    <cellStyle name="SubTotalNumber 6 2 4 7" xfId="9781"/>
    <cellStyle name="SubTotalNumber 6 2 5" xfId="9782"/>
    <cellStyle name="SubTotalNumber 6 2 5 2" xfId="9783"/>
    <cellStyle name="SubTotalNumber 6 2 5 2 2" xfId="9784"/>
    <cellStyle name="SubTotalNumber 6 2 5 3" xfId="9785"/>
    <cellStyle name="SubTotalNumber 6 2 5 3 2" xfId="9786"/>
    <cellStyle name="SubTotalNumber 6 2 5 4" xfId="9787"/>
    <cellStyle name="SubTotalNumber 6 2 5 4 2" xfId="9788"/>
    <cellStyle name="SubTotalNumber 6 2 5 5" xfId="9789"/>
    <cellStyle name="SubTotalNumber 6 2 5 5 2" xfId="9790"/>
    <cellStyle name="SubTotalNumber 6 2 5 6" xfId="9791"/>
    <cellStyle name="SubTotalNumber 6 2 5 6 2" xfId="9792"/>
    <cellStyle name="SubTotalNumber 6 2 5 7" xfId="9793"/>
    <cellStyle name="SubTotalNumber 6 2 6" xfId="9794"/>
    <cellStyle name="SubTotalNumber 6 2 6 2" xfId="9795"/>
    <cellStyle name="SubTotalNumber 6 2 7" xfId="9796"/>
    <cellStyle name="SubTotalNumber 6 2 7 2" xfId="9797"/>
    <cellStyle name="SubTotalNumber 6 2 8" xfId="9798"/>
    <cellStyle name="SubTotalNumber 6 2 8 2" xfId="9799"/>
    <cellStyle name="SubTotalNumber 6 2 9" xfId="9800"/>
    <cellStyle name="SubTotalNumber 6 2 9 2" xfId="9801"/>
    <cellStyle name="SubTotalNumber 6 3" xfId="9802"/>
    <cellStyle name="SubTotalNumber 6 3 10" xfId="9803"/>
    <cellStyle name="SubTotalNumber 6 3 2" xfId="9804"/>
    <cellStyle name="SubTotalNumber 6 3 2 2" xfId="9805"/>
    <cellStyle name="SubTotalNumber 6 3 2 2 2" xfId="9806"/>
    <cellStyle name="SubTotalNumber 6 3 2 3" xfId="9807"/>
    <cellStyle name="SubTotalNumber 6 3 2 3 2" xfId="9808"/>
    <cellStyle name="SubTotalNumber 6 3 2 4" xfId="9809"/>
    <cellStyle name="SubTotalNumber 6 3 2 4 2" xfId="9810"/>
    <cellStyle name="SubTotalNumber 6 3 2 5" xfId="9811"/>
    <cellStyle name="SubTotalNumber 6 3 2 5 2" xfId="9812"/>
    <cellStyle name="SubTotalNumber 6 3 2 6" xfId="9813"/>
    <cellStyle name="SubTotalNumber 6 3 2 6 2" xfId="9814"/>
    <cellStyle name="SubTotalNumber 6 3 2 7" xfId="9815"/>
    <cellStyle name="SubTotalNumber 6 3 3" xfId="9816"/>
    <cellStyle name="SubTotalNumber 6 3 3 2" xfId="9817"/>
    <cellStyle name="SubTotalNumber 6 3 3 2 2" xfId="9818"/>
    <cellStyle name="SubTotalNumber 6 3 3 3" xfId="9819"/>
    <cellStyle name="SubTotalNumber 6 3 3 3 2" xfId="9820"/>
    <cellStyle name="SubTotalNumber 6 3 3 4" xfId="9821"/>
    <cellStyle name="SubTotalNumber 6 3 3 4 2" xfId="9822"/>
    <cellStyle name="SubTotalNumber 6 3 3 5" xfId="9823"/>
    <cellStyle name="SubTotalNumber 6 3 3 5 2" xfId="9824"/>
    <cellStyle name="SubTotalNumber 6 3 3 6" xfId="9825"/>
    <cellStyle name="SubTotalNumber 6 3 3 6 2" xfId="9826"/>
    <cellStyle name="SubTotalNumber 6 3 3 7" xfId="9827"/>
    <cellStyle name="SubTotalNumber 6 3 4" xfId="9828"/>
    <cellStyle name="SubTotalNumber 6 3 4 2" xfId="9829"/>
    <cellStyle name="SubTotalNumber 6 3 4 2 2" xfId="9830"/>
    <cellStyle name="SubTotalNumber 6 3 4 3" xfId="9831"/>
    <cellStyle name="SubTotalNumber 6 3 4 3 2" xfId="9832"/>
    <cellStyle name="SubTotalNumber 6 3 4 4" xfId="9833"/>
    <cellStyle name="SubTotalNumber 6 3 4 4 2" xfId="9834"/>
    <cellStyle name="SubTotalNumber 6 3 4 5" xfId="9835"/>
    <cellStyle name="SubTotalNumber 6 3 4 5 2" xfId="9836"/>
    <cellStyle name="SubTotalNumber 6 3 4 6" xfId="9837"/>
    <cellStyle name="SubTotalNumber 6 3 4 6 2" xfId="9838"/>
    <cellStyle name="SubTotalNumber 6 3 4 7" xfId="9839"/>
    <cellStyle name="SubTotalNumber 6 3 5" xfId="9840"/>
    <cellStyle name="SubTotalNumber 6 3 5 2" xfId="9841"/>
    <cellStyle name="SubTotalNumber 6 3 6" xfId="9842"/>
    <cellStyle name="SubTotalNumber 6 3 6 2" xfId="9843"/>
    <cellStyle name="SubTotalNumber 6 3 7" xfId="9844"/>
    <cellStyle name="SubTotalNumber 6 3 7 2" xfId="9845"/>
    <cellStyle name="SubTotalNumber 6 3 8" xfId="9846"/>
    <cellStyle name="SubTotalNumber 6 3 8 2" xfId="9847"/>
    <cellStyle name="SubTotalNumber 6 3 9" xfId="9848"/>
    <cellStyle name="SubTotalNumber 6 3 9 2" xfId="9849"/>
    <cellStyle name="SubTotalNumber 6 4" xfId="9850"/>
    <cellStyle name="SubTotalNumber 6 4 2" xfId="9851"/>
    <cellStyle name="SubTotalNumber 6 4 2 2" xfId="9852"/>
    <cellStyle name="SubTotalNumber 6 4 3" xfId="9853"/>
    <cellStyle name="SubTotalNumber 6 4 3 2" xfId="9854"/>
    <cellStyle name="SubTotalNumber 6 4 4" xfId="9855"/>
    <cellStyle name="SubTotalNumber 6 4 4 2" xfId="9856"/>
    <cellStyle name="SubTotalNumber 6 4 5" xfId="9857"/>
    <cellStyle name="SubTotalNumber 6 4 5 2" xfId="9858"/>
    <cellStyle name="SubTotalNumber 6 4 6" xfId="9859"/>
    <cellStyle name="SubTotalNumber 6 4 6 2" xfId="9860"/>
    <cellStyle name="SubTotalNumber 6 4 7" xfId="9861"/>
    <cellStyle name="SubTotalNumber 6 5" xfId="9862"/>
    <cellStyle name="SubTotalNumber 6 5 2" xfId="9863"/>
    <cellStyle name="SubTotalNumber 6 5 2 2" xfId="9864"/>
    <cellStyle name="SubTotalNumber 6 5 3" xfId="9865"/>
    <cellStyle name="SubTotalNumber 6 5 3 2" xfId="9866"/>
    <cellStyle name="SubTotalNumber 6 5 4" xfId="9867"/>
    <cellStyle name="SubTotalNumber 6 5 4 2" xfId="9868"/>
    <cellStyle name="SubTotalNumber 6 5 5" xfId="9869"/>
    <cellStyle name="SubTotalNumber 6 5 5 2" xfId="9870"/>
    <cellStyle name="SubTotalNumber 6 5 6" xfId="9871"/>
    <cellStyle name="SubTotalNumber 6 5 6 2" xfId="9872"/>
    <cellStyle name="SubTotalNumber 6 5 7" xfId="9873"/>
    <cellStyle name="SubTotalNumber 6 6" xfId="9874"/>
    <cellStyle name="SubTotalNumber 6 6 2" xfId="9875"/>
    <cellStyle name="SubTotalNumber 6 6 2 2" xfId="9876"/>
    <cellStyle name="SubTotalNumber 6 6 3" xfId="9877"/>
    <cellStyle name="SubTotalNumber 6 6 3 2" xfId="9878"/>
    <cellStyle name="SubTotalNumber 6 6 4" xfId="9879"/>
    <cellStyle name="SubTotalNumber 6 6 4 2" xfId="9880"/>
    <cellStyle name="SubTotalNumber 6 6 5" xfId="9881"/>
    <cellStyle name="SubTotalNumber 6 6 5 2" xfId="9882"/>
    <cellStyle name="SubTotalNumber 6 6 6" xfId="9883"/>
    <cellStyle name="SubTotalNumber 6 6 6 2" xfId="9884"/>
    <cellStyle name="SubTotalNumber 6 6 7" xfId="9885"/>
    <cellStyle name="SubTotalNumber 6 7" xfId="9886"/>
    <cellStyle name="SubTotalNumber 6 7 2" xfId="9887"/>
    <cellStyle name="SubTotalNumber 6 8" xfId="9888"/>
    <cellStyle name="SubTotalNumber 6 8 2" xfId="9889"/>
    <cellStyle name="SubTotalNumber 6 9" xfId="9890"/>
    <cellStyle name="SubTotalNumber 6 9 2" xfId="9891"/>
    <cellStyle name="SubTotalNumber 7" xfId="9892"/>
    <cellStyle name="SubTotalNumber 7 10" xfId="9893"/>
    <cellStyle name="SubTotalNumber 7 11" xfId="9894"/>
    <cellStyle name="SubTotalNumber 7 12" xfId="9895"/>
    <cellStyle name="SubTotalNumber 7 13" xfId="9896"/>
    <cellStyle name="SubTotalNumber 7 14" xfId="9897"/>
    <cellStyle name="SubTotalNumber 7 2" xfId="9898"/>
    <cellStyle name="SubTotalNumber 7 2 10" xfId="9899"/>
    <cellStyle name="SubTotalNumber 7 2 2" xfId="9900"/>
    <cellStyle name="SubTotalNumber 7 2 2 2" xfId="9901"/>
    <cellStyle name="SubTotalNumber 7 2 2 2 2" xfId="9902"/>
    <cellStyle name="SubTotalNumber 7 2 2 3" xfId="9903"/>
    <cellStyle name="SubTotalNumber 7 2 2 3 2" xfId="9904"/>
    <cellStyle name="SubTotalNumber 7 2 2 4" xfId="9905"/>
    <cellStyle name="SubTotalNumber 7 2 2 4 2" xfId="9906"/>
    <cellStyle name="SubTotalNumber 7 2 2 5" xfId="9907"/>
    <cellStyle name="SubTotalNumber 7 2 2 5 2" xfId="9908"/>
    <cellStyle name="SubTotalNumber 7 2 2 6" xfId="9909"/>
    <cellStyle name="SubTotalNumber 7 2 2 6 2" xfId="9910"/>
    <cellStyle name="SubTotalNumber 7 2 2 7" xfId="9911"/>
    <cellStyle name="SubTotalNumber 7 2 3" xfId="9912"/>
    <cellStyle name="SubTotalNumber 7 2 3 2" xfId="9913"/>
    <cellStyle name="SubTotalNumber 7 2 3 2 2" xfId="9914"/>
    <cellStyle name="SubTotalNumber 7 2 3 3" xfId="9915"/>
    <cellStyle name="SubTotalNumber 7 2 3 3 2" xfId="9916"/>
    <cellStyle name="SubTotalNumber 7 2 3 4" xfId="9917"/>
    <cellStyle name="SubTotalNumber 7 2 3 4 2" xfId="9918"/>
    <cellStyle name="SubTotalNumber 7 2 3 5" xfId="9919"/>
    <cellStyle name="SubTotalNumber 7 2 3 5 2" xfId="9920"/>
    <cellStyle name="SubTotalNumber 7 2 3 6" xfId="9921"/>
    <cellStyle name="SubTotalNumber 7 2 3 6 2" xfId="9922"/>
    <cellStyle name="SubTotalNumber 7 2 3 7" xfId="9923"/>
    <cellStyle name="SubTotalNumber 7 2 4" xfId="9924"/>
    <cellStyle name="SubTotalNumber 7 2 4 2" xfId="9925"/>
    <cellStyle name="SubTotalNumber 7 2 4 2 2" xfId="9926"/>
    <cellStyle name="SubTotalNumber 7 2 4 3" xfId="9927"/>
    <cellStyle name="SubTotalNumber 7 2 4 3 2" xfId="9928"/>
    <cellStyle name="SubTotalNumber 7 2 4 4" xfId="9929"/>
    <cellStyle name="SubTotalNumber 7 2 4 4 2" xfId="9930"/>
    <cellStyle name="SubTotalNumber 7 2 4 5" xfId="9931"/>
    <cellStyle name="SubTotalNumber 7 2 4 5 2" xfId="9932"/>
    <cellStyle name="SubTotalNumber 7 2 4 6" xfId="9933"/>
    <cellStyle name="SubTotalNumber 7 2 4 6 2" xfId="9934"/>
    <cellStyle name="SubTotalNumber 7 2 4 7" xfId="9935"/>
    <cellStyle name="SubTotalNumber 7 2 5" xfId="9936"/>
    <cellStyle name="SubTotalNumber 7 2 5 2" xfId="9937"/>
    <cellStyle name="SubTotalNumber 7 2 6" xfId="9938"/>
    <cellStyle name="SubTotalNumber 7 2 6 2" xfId="9939"/>
    <cellStyle name="SubTotalNumber 7 2 7" xfId="9940"/>
    <cellStyle name="SubTotalNumber 7 2 7 2" xfId="9941"/>
    <cellStyle name="SubTotalNumber 7 2 8" xfId="9942"/>
    <cellStyle name="SubTotalNumber 7 2 8 2" xfId="9943"/>
    <cellStyle name="SubTotalNumber 7 2 9" xfId="9944"/>
    <cellStyle name="SubTotalNumber 7 2 9 2" xfId="9945"/>
    <cellStyle name="SubTotalNumber 7 3" xfId="9946"/>
    <cellStyle name="SubTotalNumber 7 3 2" xfId="9947"/>
    <cellStyle name="SubTotalNumber 7 3 2 2" xfId="9948"/>
    <cellStyle name="SubTotalNumber 7 3 3" xfId="9949"/>
    <cellStyle name="SubTotalNumber 7 3 3 2" xfId="9950"/>
    <cellStyle name="SubTotalNumber 7 3 4" xfId="9951"/>
    <cellStyle name="SubTotalNumber 7 3 4 2" xfId="9952"/>
    <cellStyle name="SubTotalNumber 7 3 5" xfId="9953"/>
    <cellStyle name="SubTotalNumber 7 3 5 2" xfId="9954"/>
    <cellStyle name="SubTotalNumber 7 3 6" xfId="9955"/>
    <cellStyle name="SubTotalNumber 7 3 6 2" xfId="9956"/>
    <cellStyle name="SubTotalNumber 7 3 7" xfId="9957"/>
    <cellStyle name="SubTotalNumber 7 4" xfId="9958"/>
    <cellStyle name="SubTotalNumber 7 4 2" xfId="9959"/>
    <cellStyle name="SubTotalNumber 7 4 2 2" xfId="9960"/>
    <cellStyle name="SubTotalNumber 7 4 3" xfId="9961"/>
    <cellStyle name="SubTotalNumber 7 4 3 2" xfId="9962"/>
    <cellStyle name="SubTotalNumber 7 4 4" xfId="9963"/>
    <cellStyle name="SubTotalNumber 7 4 4 2" xfId="9964"/>
    <cellStyle name="SubTotalNumber 7 4 5" xfId="9965"/>
    <cellStyle name="SubTotalNumber 7 4 5 2" xfId="9966"/>
    <cellStyle name="SubTotalNumber 7 4 6" xfId="9967"/>
    <cellStyle name="SubTotalNumber 7 4 6 2" xfId="9968"/>
    <cellStyle name="SubTotalNumber 7 4 7" xfId="9969"/>
    <cellStyle name="SubTotalNumber 7 5" xfId="9970"/>
    <cellStyle name="SubTotalNumber 7 5 2" xfId="9971"/>
    <cellStyle name="SubTotalNumber 7 5 2 2" xfId="9972"/>
    <cellStyle name="SubTotalNumber 7 5 3" xfId="9973"/>
    <cellStyle name="SubTotalNumber 7 5 3 2" xfId="9974"/>
    <cellStyle name="SubTotalNumber 7 5 4" xfId="9975"/>
    <cellStyle name="SubTotalNumber 7 5 4 2" xfId="9976"/>
    <cellStyle name="SubTotalNumber 7 5 5" xfId="9977"/>
    <cellStyle name="SubTotalNumber 7 5 5 2" xfId="9978"/>
    <cellStyle name="SubTotalNumber 7 5 6" xfId="9979"/>
    <cellStyle name="SubTotalNumber 7 5 6 2" xfId="9980"/>
    <cellStyle name="SubTotalNumber 7 5 7" xfId="9981"/>
    <cellStyle name="SubTotalNumber 7 6" xfId="9982"/>
    <cellStyle name="SubTotalNumber 7 6 2" xfId="9983"/>
    <cellStyle name="SubTotalNumber 7 7" xfId="9984"/>
    <cellStyle name="SubTotalNumber 7 7 2" xfId="9985"/>
    <cellStyle name="SubTotalNumber 7 8" xfId="9986"/>
    <cellStyle name="SubTotalNumber 7 8 2" xfId="9987"/>
    <cellStyle name="SubTotalNumber 7 9" xfId="9988"/>
    <cellStyle name="SubTotalNumber 7 9 2" xfId="9989"/>
    <cellStyle name="SubTotalNumber 8" xfId="9990"/>
    <cellStyle name="SubTotalNumber 8 10" xfId="9991"/>
    <cellStyle name="SubTotalNumber 8 2" xfId="9992"/>
    <cellStyle name="SubTotalNumber 8 2 2" xfId="9993"/>
    <cellStyle name="SubTotalNumber 8 2 2 2" xfId="9994"/>
    <cellStyle name="SubTotalNumber 8 2 3" xfId="9995"/>
    <cellStyle name="SubTotalNumber 8 2 3 2" xfId="9996"/>
    <cellStyle name="SubTotalNumber 8 2 4" xfId="9997"/>
    <cellStyle name="SubTotalNumber 8 2 4 2" xfId="9998"/>
    <cellStyle name="SubTotalNumber 8 2 5" xfId="9999"/>
    <cellStyle name="SubTotalNumber 8 2 5 2" xfId="10000"/>
    <cellStyle name="SubTotalNumber 8 2 6" xfId="10001"/>
    <cellStyle name="SubTotalNumber 8 2 6 2" xfId="10002"/>
    <cellStyle name="SubTotalNumber 8 2 7" xfId="10003"/>
    <cellStyle name="SubTotalNumber 8 3" xfId="10004"/>
    <cellStyle name="SubTotalNumber 8 3 2" xfId="10005"/>
    <cellStyle name="SubTotalNumber 8 3 2 2" xfId="10006"/>
    <cellStyle name="SubTotalNumber 8 3 3" xfId="10007"/>
    <cellStyle name="SubTotalNumber 8 3 3 2" xfId="10008"/>
    <cellStyle name="SubTotalNumber 8 3 4" xfId="10009"/>
    <cellStyle name="SubTotalNumber 8 3 4 2" xfId="10010"/>
    <cellStyle name="SubTotalNumber 8 3 5" xfId="10011"/>
    <cellStyle name="SubTotalNumber 8 3 5 2" xfId="10012"/>
    <cellStyle name="SubTotalNumber 8 3 6" xfId="10013"/>
    <cellStyle name="SubTotalNumber 8 3 6 2" xfId="10014"/>
    <cellStyle name="SubTotalNumber 8 3 7" xfId="10015"/>
    <cellStyle name="SubTotalNumber 8 4" xfId="10016"/>
    <cellStyle name="SubTotalNumber 8 4 2" xfId="10017"/>
    <cellStyle name="SubTotalNumber 8 4 2 2" xfId="10018"/>
    <cellStyle name="SubTotalNumber 8 4 3" xfId="10019"/>
    <cellStyle name="SubTotalNumber 8 4 3 2" xfId="10020"/>
    <cellStyle name="SubTotalNumber 8 4 4" xfId="10021"/>
    <cellStyle name="SubTotalNumber 8 4 4 2" xfId="10022"/>
    <cellStyle name="SubTotalNumber 8 4 5" xfId="10023"/>
    <cellStyle name="SubTotalNumber 8 4 5 2" xfId="10024"/>
    <cellStyle name="SubTotalNumber 8 4 6" xfId="10025"/>
    <cellStyle name="SubTotalNumber 8 4 6 2" xfId="10026"/>
    <cellStyle name="SubTotalNumber 8 4 7" xfId="10027"/>
    <cellStyle name="SubTotalNumber 8 5" xfId="10028"/>
    <cellStyle name="SubTotalNumber 8 5 2" xfId="10029"/>
    <cellStyle name="SubTotalNumber 8 6" xfId="10030"/>
    <cellStyle name="SubTotalNumber 8 6 2" xfId="10031"/>
    <cellStyle name="SubTotalNumber 8 7" xfId="10032"/>
    <cellStyle name="SubTotalNumber 8 7 2" xfId="10033"/>
    <cellStyle name="SubTotalNumber 8 8" xfId="10034"/>
    <cellStyle name="SubTotalNumber 8 8 2" xfId="10035"/>
    <cellStyle name="SubTotalNumber 8 9" xfId="10036"/>
    <cellStyle name="SubTotalNumber 8 9 2" xfId="10037"/>
    <cellStyle name="SubTotalNumber 9" xfId="10038"/>
    <cellStyle name="SubTotalNumber 9 2" xfId="10039"/>
    <cellStyle name="SubTotalNumber 9 2 2" xfId="10040"/>
    <cellStyle name="SubTotalNumber 9 3" xfId="10041"/>
    <cellStyle name="SubTotalNumber 9 3 2" xfId="10042"/>
    <cellStyle name="SubTotalNumber 9 4" xfId="10043"/>
    <cellStyle name="SubTotalNumber 9 4 2" xfId="10044"/>
    <cellStyle name="SubTotalNumber 9 5" xfId="10045"/>
    <cellStyle name="SubTotalNumber 9 5 2" xfId="10046"/>
    <cellStyle name="SubTotalNumber 9 6" xfId="10047"/>
    <cellStyle name="SubTotalNumber 9 6 2" xfId="10048"/>
    <cellStyle name="SubTotalNumber 9 7" xfId="10049"/>
    <cellStyle name="SubTotalRate" xfId="10050"/>
    <cellStyle name="SubTotalRate 10" xfId="10051"/>
    <cellStyle name="SubTotalRate 10 2" xfId="10052"/>
    <cellStyle name="SubTotalRate 11" xfId="10053"/>
    <cellStyle name="SubTotalRate 12" xfId="10054"/>
    <cellStyle name="SubTotalRate 13" xfId="10055"/>
    <cellStyle name="SubTotalRate 14" xfId="10056"/>
    <cellStyle name="SubTotalRate 15" xfId="10057"/>
    <cellStyle name="SubTotalRate 16" xfId="10058"/>
    <cellStyle name="SubTotalRate 2" xfId="10059"/>
    <cellStyle name="SubTotalRate 2 10" xfId="10060"/>
    <cellStyle name="SubTotalRate 2 11" xfId="10061"/>
    <cellStyle name="SubTotalRate 2 12" xfId="10062"/>
    <cellStyle name="SubTotalRate 2 13" xfId="10063"/>
    <cellStyle name="SubTotalRate 2 14" xfId="10064"/>
    <cellStyle name="SubTotalRate 2 2" xfId="10065"/>
    <cellStyle name="SubTotalRate 2 2 10" xfId="10066"/>
    <cellStyle name="SubTotalRate 2 2 2" xfId="10067"/>
    <cellStyle name="SubTotalRate 2 2 2 2" xfId="10068"/>
    <cellStyle name="SubTotalRate 2 2 2 2 2" xfId="10069"/>
    <cellStyle name="SubTotalRate 2 2 2 3" xfId="10070"/>
    <cellStyle name="SubTotalRate 2 2 2 3 2" xfId="10071"/>
    <cellStyle name="SubTotalRate 2 2 2 4" xfId="10072"/>
    <cellStyle name="SubTotalRate 2 2 2 4 2" xfId="10073"/>
    <cellStyle name="SubTotalRate 2 2 2 5" xfId="10074"/>
    <cellStyle name="SubTotalRate 2 2 2 5 2" xfId="10075"/>
    <cellStyle name="SubTotalRate 2 2 2 6" xfId="10076"/>
    <cellStyle name="SubTotalRate 2 2 2 6 2" xfId="10077"/>
    <cellStyle name="SubTotalRate 2 2 2 7" xfId="10078"/>
    <cellStyle name="SubTotalRate 2 2 3" xfId="10079"/>
    <cellStyle name="SubTotalRate 2 2 3 2" xfId="10080"/>
    <cellStyle name="SubTotalRate 2 2 3 2 2" xfId="10081"/>
    <cellStyle name="SubTotalRate 2 2 3 3" xfId="10082"/>
    <cellStyle name="SubTotalRate 2 2 3 3 2" xfId="10083"/>
    <cellStyle name="SubTotalRate 2 2 3 4" xfId="10084"/>
    <cellStyle name="SubTotalRate 2 2 3 4 2" xfId="10085"/>
    <cellStyle name="SubTotalRate 2 2 3 5" xfId="10086"/>
    <cellStyle name="SubTotalRate 2 2 3 5 2" xfId="10087"/>
    <cellStyle name="SubTotalRate 2 2 3 6" xfId="10088"/>
    <cellStyle name="SubTotalRate 2 2 3 6 2" xfId="10089"/>
    <cellStyle name="SubTotalRate 2 2 3 7" xfId="10090"/>
    <cellStyle name="SubTotalRate 2 2 4" xfId="10091"/>
    <cellStyle name="SubTotalRate 2 2 4 2" xfId="10092"/>
    <cellStyle name="SubTotalRate 2 2 4 2 2" xfId="10093"/>
    <cellStyle name="SubTotalRate 2 2 4 3" xfId="10094"/>
    <cellStyle name="SubTotalRate 2 2 4 3 2" xfId="10095"/>
    <cellStyle name="SubTotalRate 2 2 4 4" xfId="10096"/>
    <cellStyle name="SubTotalRate 2 2 4 4 2" xfId="10097"/>
    <cellStyle name="SubTotalRate 2 2 4 5" xfId="10098"/>
    <cellStyle name="SubTotalRate 2 2 4 5 2" xfId="10099"/>
    <cellStyle name="SubTotalRate 2 2 4 6" xfId="10100"/>
    <cellStyle name="SubTotalRate 2 2 4 6 2" xfId="10101"/>
    <cellStyle name="SubTotalRate 2 2 4 7" xfId="10102"/>
    <cellStyle name="SubTotalRate 2 2 5" xfId="10103"/>
    <cellStyle name="SubTotalRate 2 2 5 2" xfId="10104"/>
    <cellStyle name="SubTotalRate 2 2 6" xfId="10105"/>
    <cellStyle name="SubTotalRate 2 2 6 2" xfId="10106"/>
    <cellStyle name="SubTotalRate 2 2 7" xfId="10107"/>
    <cellStyle name="SubTotalRate 2 2 7 2" xfId="10108"/>
    <cellStyle name="SubTotalRate 2 2 8" xfId="10109"/>
    <cellStyle name="SubTotalRate 2 2 8 2" xfId="10110"/>
    <cellStyle name="SubTotalRate 2 2 9" xfId="10111"/>
    <cellStyle name="SubTotalRate 2 2 9 2" xfId="10112"/>
    <cellStyle name="SubTotalRate 2 3" xfId="10113"/>
    <cellStyle name="SubTotalRate 2 3 2" xfId="10114"/>
    <cellStyle name="SubTotalRate 2 3 2 2" xfId="10115"/>
    <cellStyle name="SubTotalRate 2 3 3" xfId="10116"/>
    <cellStyle name="SubTotalRate 2 3 3 2" xfId="10117"/>
    <cellStyle name="SubTotalRate 2 3 4" xfId="10118"/>
    <cellStyle name="SubTotalRate 2 3 4 2" xfId="10119"/>
    <cellStyle name="SubTotalRate 2 3 5" xfId="10120"/>
    <cellStyle name="SubTotalRate 2 3 5 2" xfId="10121"/>
    <cellStyle name="SubTotalRate 2 3 6" xfId="10122"/>
    <cellStyle name="SubTotalRate 2 3 6 2" xfId="10123"/>
    <cellStyle name="SubTotalRate 2 3 7" xfId="10124"/>
    <cellStyle name="SubTotalRate 2 4" xfId="10125"/>
    <cellStyle name="SubTotalRate 2 4 2" xfId="10126"/>
    <cellStyle name="SubTotalRate 2 4 2 2" xfId="10127"/>
    <cellStyle name="SubTotalRate 2 4 3" xfId="10128"/>
    <cellStyle name="SubTotalRate 2 4 3 2" xfId="10129"/>
    <cellStyle name="SubTotalRate 2 4 4" xfId="10130"/>
    <cellStyle name="SubTotalRate 2 4 4 2" xfId="10131"/>
    <cellStyle name="SubTotalRate 2 4 5" xfId="10132"/>
    <cellStyle name="SubTotalRate 2 4 5 2" xfId="10133"/>
    <cellStyle name="SubTotalRate 2 4 6" xfId="10134"/>
    <cellStyle name="SubTotalRate 2 4 6 2" xfId="10135"/>
    <cellStyle name="SubTotalRate 2 4 7" xfId="10136"/>
    <cellStyle name="SubTotalRate 2 5" xfId="10137"/>
    <cellStyle name="SubTotalRate 2 5 2" xfId="10138"/>
    <cellStyle name="SubTotalRate 2 5 2 2" xfId="10139"/>
    <cellStyle name="SubTotalRate 2 5 3" xfId="10140"/>
    <cellStyle name="SubTotalRate 2 5 3 2" xfId="10141"/>
    <cellStyle name="SubTotalRate 2 5 4" xfId="10142"/>
    <cellStyle name="SubTotalRate 2 5 4 2" xfId="10143"/>
    <cellStyle name="SubTotalRate 2 5 5" xfId="10144"/>
    <cellStyle name="SubTotalRate 2 5 5 2" xfId="10145"/>
    <cellStyle name="SubTotalRate 2 5 6" xfId="10146"/>
    <cellStyle name="SubTotalRate 2 5 6 2" xfId="10147"/>
    <cellStyle name="SubTotalRate 2 5 7" xfId="10148"/>
    <cellStyle name="SubTotalRate 2 6" xfId="10149"/>
    <cellStyle name="SubTotalRate 2 6 2" xfId="10150"/>
    <cellStyle name="SubTotalRate 2 7" xfId="10151"/>
    <cellStyle name="SubTotalRate 2 7 2" xfId="10152"/>
    <cellStyle name="SubTotalRate 2 8" xfId="10153"/>
    <cellStyle name="SubTotalRate 2 8 2" xfId="10154"/>
    <cellStyle name="SubTotalRate 2 9" xfId="10155"/>
    <cellStyle name="SubTotalRate 2 9 2" xfId="10156"/>
    <cellStyle name="SubTotalRate 3" xfId="10157"/>
    <cellStyle name="SubTotalRate 3 10" xfId="10158"/>
    <cellStyle name="SubTotalRate 3 2" xfId="10159"/>
    <cellStyle name="SubTotalRate 3 2 2" xfId="10160"/>
    <cellStyle name="SubTotalRate 3 2 2 2" xfId="10161"/>
    <cellStyle name="SubTotalRate 3 2 3" xfId="10162"/>
    <cellStyle name="SubTotalRate 3 2 3 2" xfId="10163"/>
    <cellStyle name="SubTotalRate 3 2 4" xfId="10164"/>
    <cellStyle name="SubTotalRate 3 2 4 2" xfId="10165"/>
    <cellStyle name="SubTotalRate 3 2 5" xfId="10166"/>
    <cellStyle name="SubTotalRate 3 2 5 2" xfId="10167"/>
    <cellStyle name="SubTotalRate 3 2 6" xfId="10168"/>
    <cellStyle name="SubTotalRate 3 2 6 2" xfId="10169"/>
    <cellStyle name="SubTotalRate 3 2 7" xfId="10170"/>
    <cellStyle name="SubTotalRate 3 3" xfId="10171"/>
    <cellStyle name="SubTotalRate 3 3 2" xfId="10172"/>
    <cellStyle name="SubTotalRate 3 3 2 2" xfId="10173"/>
    <cellStyle name="SubTotalRate 3 3 3" xfId="10174"/>
    <cellStyle name="SubTotalRate 3 3 3 2" xfId="10175"/>
    <cellStyle name="SubTotalRate 3 3 4" xfId="10176"/>
    <cellStyle name="SubTotalRate 3 3 4 2" xfId="10177"/>
    <cellStyle name="SubTotalRate 3 3 5" xfId="10178"/>
    <cellStyle name="SubTotalRate 3 3 5 2" xfId="10179"/>
    <cellStyle name="SubTotalRate 3 3 6" xfId="10180"/>
    <cellStyle name="SubTotalRate 3 3 6 2" xfId="10181"/>
    <cellStyle name="SubTotalRate 3 3 7" xfId="10182"/>
    <cellStyle name="SubTotalRate 3 4" xfId="10183"/>
    <cellStyle name="SubTotalRate 3 4 2" xfId="10184"/>
    <cellStyle name="SubTotalRate 3 4 2 2" xfId="10185"/>
    <cellStyle name="SubTotalRate 3 4 3" xfId="10186"/>
    <cellStyle name="SubTotalRate 3 4 3 2" xfId="10187"/>
    <cellStyle name="SubTotalRate 3 4 4" xfId="10188"/>
    <cellStyle name="SubTotalRate 3 4 4 2" xfId="10189"/>
    <cellStyle name="SubTotalRate 3 4 5" xfId="10190"/>
    <cellStyle name="SubTotalRate 3 4 5 2" xfId="10191"/>
    <cellStyle name="SubTotalRate 3 4 6" xfId="10192"/>
    <cellStyle name="SubTotalRate 3 4 6 2" xfId="10193"/>
    <cellStyle name="SubTotalRate 3 4 7" xfId="10194"/>
    <cellStyle name="SubTotalRate 3 5" xfId="10195"/>
    <cellStyle name="SubTotalRate 3 5 2" xfId="10196"/>
    <cellStyle name="SubTotalRate 3 6" xfId="10197"/>
    <cellStyle name="SubTotalRate 3 6 2" xfId="10198"/>
    <cellStyle name="SubTotalRate 3 7" xfId="10199"/>
    <cellStyle name="SubTotalRate 3 7 2" xfId="10200"/>
    <cellStyle name="SubTotalRate 3 8" xfId="10201"/>
    <cellStyle name="SubTotalRate 3 8 2" xfId="10202"/>
    <cellStyle name="SubTotalRate 3 9" xfId="10203"/>
    <cellStyle name="SubTotalRate 3 9 2" xfId="10204"/>
    <cellStyle name="SubTotalRate 4" xfId="10205"/>
    <cellStyle name="SubTotalRate 4 2" xfId="10206"/>
    <cellStyle name="SubTotalRate 4 2 2" xfId="10207"/>
    <cellStyle name="SubTotalRate 4 3" xfId="10208"/>
    <cellStyle name="SubTotalRate 4 3 2" xfId="10209"/>
    <cellStyle name="SubTotalRate 4 4" xfId="10210"/>
    <cellStyle name="SubTotalRate 4 4 2" xfId="10211"/>
    <cellStyle name="SubTotalRate 4 5" xfId="10212"/>
    <cellStyle name="SubTotalRate 4 5 2" xfId="10213"/>
    <cellStyle name="SubTotalRate 4 6" xfId="10214"/>
    <cellStyle name="SubTotalRate 4 6 2" xfId="10215"/>
    <cellStyle name="SubTotalRate 4 7" xfId="10216"/>
    <cellStyle name="SubTotalRate 5" xfId="10217"/>
    <cellStyle name="SubTotalRate 5 2" xfId="10218"/>
    <cellStyle name="SubTotalRate 5 2 2" xfId="10219"/>
    <cellStyle name="SubTotalRate 5 3" xfId="10220"/>
    <cellStyle name="SubTotalRate 5 3 2" xfId="10221"/>
    <cellStyle name="SubTotalRate 5 4" xfId="10222"/>
    <cellStyle name="SubTotalRate 5 4 2" xfId="10223"/>
    <cellStyle name="SubTotalRate 5 5" xfId="10224"/>
    <cellStyle name="SubTotalRate 5 5 2" xfId="10225"/>
    <cellStyle name="SubTotalRate 5 6" xfId="10226"/>
    <cellStyle name="SubTotalRate 5 6 2" xfId="10227"/>
    <cellStyle name="SubTotalRate 5 7" xfId="10228"/>
    <cellStyle name="SubTotalRate 6" xfId="10229"/>
    <cellStyle name="SubTotalRate 6 2" xfId="10230"/>
    <cellStyle name="SubTotalRate 6 2 2" xfId="10231"/>
    <cellStyle name="SubTotalRate 6 3" xfId="10232"/>
    <cellStyle name="SubTotalRate 6 3 2" xfId="10233"/>
    <cellStyle name="SubTotalRate 6 4" xfId="10234"/>
    <cellStyle name="SubTotalRate 6 4 2" xfId="10235"/>
    <cellStyle name="SubTotalRate 6 5" xfId="10236"/>
    <cellStyle name="SubTotalRate 6 5 2" xfId="10237"/>
    <cellStyle name="SubTotalRate 6 6" xfId="10238"/>
    <cellStyle name="SubTotalRate 6 6 2" xfId="10239"/>
    <cellStyle name="SubTotalRate 6 7" xfId="10240"/>
    <cellStyle name="SubTotalRate 7" xfId="10241"/>
    <cellStyle name="SubTotalRate 7 2" xfId="10242"/>
    <cellStyle name="SubTotalRate 8" xfId="10243"/>
    <cellStyle name="SubTotalRate 8 2" xfId="10244"/>
    <cellStyle name="SubTotalRate 9" xfId="10245"/>
    <cellStyle name="SubTotalRate 9 2" xfId="10246"/>
    <cellStyle name="TextNumber" xfId="10247"/>
    <cellStyle name="TextNumber 2" xfId="10248"/>
    <cellStyle name="TextNumber 3" xfId="10249"/>
    <cellStyle name="TextNumber 4" xfId="10250"/>
    <cellStyle name="TextNumber 5" xfId="10251"/>
    <cellStyle name="TextRate" xfId="10252"/>
    <cellStyle name="TextRate 2" xfId="10253"/>
    <cellStyle name="TextRate 3" xfId="10254"/>
    <cellStyle name="TextRate 4" xfId="10255"/>
    <cellStyle name="TextRate 5" xfId="10256"/>
    <cellStyle name="Title 2" xfId="637"/>
    <cellStyle name="Title 2 2" xfId="638"/>
    <cellStyle name="Total 2" xfId="639"/>
    <cellStyle name="Total 2 2" xfId="640"/>
    <cellStyle name="Total 2 3" xfId="641"/>
    <cellStyle name="Total 3" xfId="10257"/>
    <cellStyle name="TotalNumber" xfId="10258"/>
    <cellStyle name="TotalNumber 2" xfId="10259"/>
    <cellStyle name="TotalNumber 3" xfId="10260"/>
    <cellStyle name="TotalNumber 4" xfId="10261"/>
    <cellStyle name="TotalNumber 5" xfId="10262"/>
    <cellStyle name="TotalNumber 6" xfId="10263"/>
    <cellStyle name="TotalRate" xfId="10264"/>
    <cellStyle name="TotalRate 2" xfId="10265"/>
    <cellStyle name="TotalText" xfId="10266"/>
    <cellStyle name="TotalText 2" xfId="10267"/>
    <cellStyle name="TotalText 3" xfId="10268"/>
    <cellStyle name="TotalText 4" xfId="10269"/>
    <cellStyle name="TotalText 5" xfId="10270"/>
    <cellStyle name="UnitHeader" xfId="10271"/>
    <cellStyle name="UnitHeader 2" xfId="10272"/>
    <cellStyle name="UnitHeader 3" xfId="10273"/>
    <cellStyle name="UnitHeader 4" xfId="10274"/>
    <cellStyle name="UnitHeader 5" xfId="10275"/>
    <cellStyle name="Warning Text 2" xfId="642"/>
    <cellStyle name="Warning Text 2 2" xfId="643"/>
    <cellStyle name="Warning Text 2 3" xfId="644"/>
    <cellStyle name="Warning Text 3" xfId="10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ST%20OF%20CAPITAL\2015%20May%20ESR\Capital%20Structure%20and%20Cost%20Rates%20per%20May%202015%20ESR%20(Cost%20Recovery%20Clauses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TAXPROVS%20-%20NEW\Tax%20Reporting\2005%20Q3%20&amp;%20Q4\4th%20Quarter\CONSPROV_Q4.R1_01.09.06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2006\Q2_2006\Reporting\FPLE%20Reporting\CONSPROV_Q2.R3_0711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CG\REG\SURV%20RPT\2014\02-2014\Var\ESR%20Variance%20Feb%202014%20(Annual)%20vs%20Jan%202013%20(Annual)j.c.edit%20for%20futur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c08yo\Local%20Settings\Temporary%20Internet%20Files\Content.Outlook\XWSFDBO5\ROR_2013_RC_SCH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TAXSTREAM/Security/Users/Users%20MASTER%20Fi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%20Acctg%20&amp;%20Reporting\2009\Q2_2009\Data%20Dumps\DATA%20DUMP%20ALL%20TAX%20ACCOUNTS%2007.08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2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XD0YO4\Desktop\Revised%20Ask%202-18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4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IS_MFR_C_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4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 May 2015"/>
      <sheetName val="~4600717"/>
    </sheetNames>
    <sheetDataSet>
      <sheetData sheetId="0"/>
      <sheetData sheetId="1">
        <row r="2">
          <cell r="A2" t="str">
            <v>LONG_TERM_DEBT</v>
          </cell>
          <cell r="B2" t="str">
            <v>JURCAPTOT</v>
          </cell>
          <cell r="C2">
            <v>7868539535.7111092</v>
          </cell>
        </row>
        <row r="3">
          <cell r="A3" t="str">
            <v>PREFERRED_STOCK</v>
          </cell>
          <cell r="B3" t="str">
            <v>JURCAPTOT</v>
          </cell>
          <cell r="C3">
            <v>0</v>
          </cell>
        </row>
        <row r="4">
          <cell r="A4" t="str">
            <v>INVESTMENT_TAX_CREDITS</v>
          </cell>
          <cell r="B4" t="str">
            <v>JURCAPCRT</v>
          </cell>
          <cell r="C4">
            <v>8.2532114462482431E-2</v>
          </cell>
        </row>
        <row r="5">
          <cell r="A5" t="str">
            <v>LONG_TERM_DEBT</v>
          </cell>
          <cell r="B5" t="str">
            <v>JURCAPCRT</v>
          </cell>
          <cell r="C5">
            <v>4.7963723979218657E-2</v>
          </cell>
        </row>
        <row r="6">
          <cell r="A6" t="str">
            <v>COMMON_EQUITY</v>
          </cell>
          <cell r="B6" t="str">
            <v>JURCAPTOT</v>
          </cell>
          <cell r="C6">
            <v>12106290409.449617</v>
          </cell>
        </row>
        <row r="7">
          <cell r="A7" t="str">
            <v>INVESTMENT_TAX_CREDITS</v>
          </cell>
          <cell r="B7" t="str">
            <v>JURCAPTOT</v>
          </cell>
          <cell r="C7">
            <v>2138559.6974359965</v>
          </cell>
        </row>
        <row r="8">
          <cell r="A8" t="str">
            <v>COMMON_EQUITY</v>
          </cell>
          <cell r="B8" t="str">
            <v>JURCAPCRT</v>
          </cell>
          <cell r="C8">
            <v>0.105</v>
          </cell>
        </row>
        <row r="9">
          <cell r="A9" t="str">
            <v>CUSTOMER_DEPOSITS</v>
          </cell>
          <cell r="B9" t="str">
            <v>JURCAPCRT</v>
          </cell>
          <cell r="C9">
            <v>2.0423249339023484E-2</v>
          </cell>
        </row>
        <row r="10">
          <cell r="A10" t="str">
            <v>CUSTOMER_DEPOSITS</v>
          </cell>
          <cell r="B10" t="str">
            <v>JURCAPTOT</v>
          </cell>
          <cell r="C10">
            <v>421524845.01806116</v>
          </cell>
        </row>
        <row r="11">
          <cell r="A11" t="str">
            <v>DEFERRED_INCOME_TAX</v>
          </cell>
          <cell r="B11" t="str">
            <v>JURCAPTOT</v>
          </cell>
          <cell r="C11">
            <v>5629438935.3364363</v>
          </cell>
        </row>
        <row r="12">
          <cell r="A12" t="str">
            <v>SHORT_TERM_DEBT</v>
          </cell>
          <cell r="B12" t="str">
            <v>JURCAPTOT</v>
          </cell>
          <cell r="C12">
            <v>346840442.5806945</v>
          </cell>
        </row>
        <row r="13">
          <cell r="A13" t="str">
            <v>PREFERRED_STOCK</v>
          </cell>
          <cell r="B13" t="str">
            <v>JURCAPCRT</v>
          </cell>
          <cell r="C13">
            <v>0</v>
          </cell>
        </row>
        <row r="14">
          <cell r="A14" t="str">
            <v>SHORT_TERM_DEBT</v>
          </cell>
          <cell r="B14" t="str">
            <v>JURCAPCRT</v>
          </cell>
          <cell r="C14">
            <v>2.0266670342745974E-2</v>
          </cell>
        </row>
        <row r="15">
          <cell r="A15" t="str">
            <v>DEFERRED_INCOME_TAX</v>
          </cell>
          <cell r="B15" t="str">
            <v>JURCAPCRT</v>
          </cell>
          <cell r="C1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 refreshError="1">
        <row r="1">
          <cell r="A1" t="str">
            <v>FPL Energy, LLC &amp; Subsidiaries</v>
          </cell>
        </row>
        <row r="2">
          <cell r="B2" t="str">
            <v>For the YTD Period Ended 3/31/2005</v>
          </cell>
          <cell r="L2" t="str">
            <v xml:space="preserve"> </v>
          </cell>
          <cell r="W2" t="str">
            <v>Stockton</v>
          </cell>
          <cell r="X2" t="str">
            <v>High Sierra</v>
          </cell>
          <cell r="Z2" t="str">
            <v>VAPS</v>
          </cell>
          <cell r="AX2" t="str">
            <v>Marcus Hook 750</v>
          </cell>
          <cell r="AY2" t="str">
            <v>Marcus Hook 50</v>
          </cell>
        </row>
        <row r="3">
          <cell r="B3" t="str">
            <v>For the YTD Period Ended 6/30/2005</v>
          </cell>
          <cell r="H3">
            <v>4000</v>
          </cell>
          <cell r="J3">
            <v>5002</v>
          </cell>
          <cell r="K3" t="str">
            <v>PC # 1001</v>
          </cell>
          <cell r="L3">
            <v>4015</v>
          </cell>
          <cell r="M3">
            <v>4008</v>
          </cell>
          <cell r="N3">
            <v>5023</v>
          </cell>
          <cell r="O3">
            <v>4005</v>
          </cell>
          <cell r="P3">
            <v>5012</v>
          </cell>
          <cell r="Q3">
            <v>5013</v>
          </cell>
          <cell r="R3">
            <v>4007</v>
          </cell>
          <cell r="S3">
            <v>4017</v>
          </cell>
          <cell r="T3">
            <v>4023</v>
          </cell>
          <cell r="U3">
            <v>4016</v>
          </cell>
          <cell r="V3">
            <v>4013</v>
          </cell>
          <cell r="W3">
            <v>4012</v>
          </cell>
          <cell r="X3">
            <v>4006</v>
          </cell>
          <cell r="Y3">
            <v>4020</v>
          </cell>
          <cell r="Z3">
            <v>5008</v>
          </cell>
          <cell r="AA3">
            <v>4010</v>
          </cell>
          <cell r="AB3">
            <v>4060</v>
          </cell>
          <cell r="AC3">
            <v>5030</v>
          </cell>
          <cell r="AD3">
            <v>5011</v>
          </cell>
          <cell r="AE3">
            <v>4041</v>
          </cell>
          <cell r="AF3">
            <v>4039</v>
          </cell>
          <cell r="AG3">
            <v>4034</v>
          </cell>
          <cell r="AH3">
            <v>4042</v>
          </cell>
          <cell r="AI3">
            <v>4036</v>
          </cell>
          <cell r="AJ3">
            <v>4045</v>
          </cell>
          <cell r="AK3">
            <v>5016</v>
          </cell>
          <cell r="AL3">
            <v>5077</v>
          </cell>
          <cell r="AM3">
            <v>5005</v>
          </cell>
          <cell r="AN3">
            <v>4049</v>
          </cell>
          <cell r="AO3">
            <v>5019</v>
          </cell>
          <cell r="AP3">
            <v>4050</v>
          </cell>
          <cell r="AQ3">
            <v>4061</v>
          </cell>
          <cell r="AR3">
            <v>4062</v>
          </cell>
          <cell r="AS3">
            <v>4063</v>
          </cell>
          <cell r="AT3">
            <v>5039</v>
          </cell>
          <cell r="AU3">
            <v>5040</v>
          </cell>
          <cell r="AV3">
            <v>5038</v>
          </cell>
          <cell r="AW3">
            <v>4054</v>
          </cell>
          <cell r="AX3">
            <v>5026</v>
          </cell>
          <cell r="AY3">
            <v>5021</v>
          </cell>
          <cell r="AZ3">
            <v>5031</v>
          </cell>
          <cell r="BA3">
            <v>5035</v>
          </cell>
          <cell r="BB3">
            <v>5037</v>
          </cell>
          <cell r="BC3">
            <v>5050</v>
          </cell>
          <cell r="BD3">
            <v>5053</v>
          </cell>
          <cell r="BE3">
            <v>5028</v>
          </cell>
          <cell r="BF3">
            <v>4106</v>
          </cell>
          <cell r="BG3">
            <v>5054</v>
          </cell>
          <cell r="BH3">
            <v>5056</v>
          </cell>
          <cell r="BI3">
            <v>5059</v>
          </cell>
          <cell r="BJ3">
            <v>4105</v>
          </cell>
          <cell r="BK3">
            <v>5060</v>
          </cell>
          <cell r="BL3">
            <v>4074</v>
          </cell>
          <cell r="BM3">
            <v>4068</v>
          </cell>
          <cell r="BN3">
            <v>5061</v>
          </cell>
          <cell r="BO3">
            <v>4090</v>
          </cell>
          <cell r="BP3">
            <v>5070</v>
          </cell>
          <cell r="BQ3">
            <v>5065</v>
          </cell>
          <cell r="BR3">
            <v>5064</v>
          </cell>
          <cell r="BS3">
            <v>5063</v>
          </cell>
          <cell r="BT3">
            <v>5076</v>
          </cell>
          <cell r="BU3">
            <v>5067</v>
          </cell>
          <cell r="BV3">
            <v>4084</v>
          </cell>
          <cell r="BW3">
            <v>4104</v>
          </cell>
          <cell r="BX3">
            <v>5082</v>
          </cell>
          <cell r="BY3">
            <v>5083</v>
          </cell>
          <cell r="BZ3">
            <v>4087</v>
          </cell>
          <cell r="CA3">
            <v>4096</v>
          </cell>
          <cell r="CB3">
            <v>5068</v>
          </cell>
          <cell r="CC3">
            <v>5085</v>
          </cell>
          <cell r="CD3">
            <v>5084</v>
          </cell>
          <cell r="CE3">
            <v>4097</v>
          </cell>
          <cell r="CF3">
            <v>5089</v>
          </cell>
          <cell r="CG3">
            <v>4099</v>
          </cell>
          <cell r="CH3">
            <v>4101</v>
          </cell>
          <cell r="CI3">
            <v>4094</v>
          </cell>
          <cell r="CJ3">
            <v>5091</v>
          </cell>
          <cell r="CK3">
            <v>5095</v>
          </cell>
          <cell r="CL3">
            <v>4093</v>
          </cell>
          <cell r="CM3">
            <v>5096</v>
          </cell>
          <cell r="CN3">
            <v>5102</v>
          </cell>
          <cell r="CO3">
            <v>5103</v>
          </cell>
          <cell r="CP3">
            <v>4112</v>
          </cell>
          <cell r="CQ3">
            <v>5099</v>
          </cell>
          <cell r="CR3">
            <v>5100</v>
          </cell>
          <cell r="CS3">
            <v>5098</v>
          </cell>
          <cell r="CT3">
            <v>2000</v>
          </cell>
          <cell r="CU3">
            <v>2400</v>
          </cell>
          <cell r="CV3">
            <v>2001</v>
          </cell>
          <cell r="CW3">
            <v>2003</v>
          </cell>
          <cell r="CX3">
            <v>2004</v>
          </cell>
          <cell r="CY3">
            <v>2005</v>
          </cell>
          <cell r="CZ3">
            <v>2404</v>
          </cell>
          <cell r="DA3">
            <v>4076</v>
          </cell>
          <cell r="DB3">
            <v>7200</v>
          </cell>
        </row>
        <row r="4">
          <cell r="A4" t="str">
            <v>For the YTD Period Ended 12/31/2005</v>
          </cell>
          <cell r="B4" t="str">
            <v>For the YTD Period Ended 9/30/2005</v>
          </cell>
          <cell r="D4" t="str">
            <v>Consol.</v>
          </cell>
          <cell r="E4" t="str">
            <v>Check Total</v>
          </cell>
          <cell r="I4" t="str">
            <v>Mojave 3/5</v>
          </cell>
          <cell r="J4" t="str">
            <v>ESI</v>
          </cell>
          <cell r="K4" t="str">
            <v>ESI</v>
          </cell>
          <cell r="AC4" t="str">
            <v>FPLE Lake</v>
          </cell>
          <cell r="AX4" t="str">
            <v>FPLE MH</v>
          </cell>
          <cell r="AZ4" t="str">
            <v>FPLE Pecos</v>
          </cell>
          <cell r="BA4" t="str">
            <v xml:space="preserve">FPLE </v>
          </cell>
          <cell r="BB4" t="str">
            <v>FPLE</v>
          </cell>
          <cell r="BC4" t="str">
            <v xml:space="preserve">FPLE </v>
          </cell>
          <cell r="BD4" t="str">
            <v>FPLE</v>
          </cell>
          <cell r="BE4" t="str">
            <v xml:space="preserve"> </v>
          </cell>
          <cell r="BJ4" t="str">
            <v>Meyersdale</v>
          </cell>
          <cell r="BK4" t="str">
            <v>Hancock</v>
          </cell>
          <cell r="BL4" t="str">
            <v>FPLE Const.</v>
          </cell>
          <cell r="BM4" t="str">
            <v>FPLE Virginia</v>
          </cell>
          <cell r="BV4" t="str">
            <v>American</v>
          </cell>
          <cell r="BX4" t="str">
            <v>Green</v>
          </cell>
          <cell r="BY4" t="str">
            <v>Cabazon</v>
          </cell>
          <cell r="CB4" t="str">
            <v xml:space="preserve">FPLE </v>
          </cell>
          <cell r="CC4" t="str">
            <v>(Bkd @ 4112)</v>
          </cell>
          <cell r="CE4" t="str">
            <v>FPLE Segs</v>
          </cell>
          <cell r="CF4" t="str">
            <v>(Bkd @ 4112)</v>
          </cell>
          <cell r="CG4" t="str">
            <v>National Wind</v>
          </cell>
          <cell r="CL4" t="str">
            <v xml:space="preserve">New Mexico </v>
          </cell>
          <cell r="CN4" t="str">
            <v>Mower</v>
          </cell>
          <cell r="CO4" t="str">
            <v>Post Wind</v>
          </cell>
          <cell r="CP4" t="str">
            <v>FPLE Texas</v>
          </cell>
          <cell r="CR4" t="str">
            <v xml:space="preserve">Horse </v>
          </cell>
          <cell r="CS4" t="str">
            <v>Duane</v>
          </cell>
          <cell r="CV4" t="str">
            <v>FPL Energy</v>
          </cell>
          <cell r="CW4" t="str">
            <v>BAC</v>
          </cell>
          <cell r="CX4" t="str">
            <v xml:space="preserve">Square Lake </v>
          </cell>
          <cell r="CY4" t="str">
            <v>FPLE Proj.</v>
          </cell>
          <cell r="DA4" t="str">
            <v>Tower</v>
          </cell>
          <cell r="DB4" t="str">
            <v>FPL Group</v>
          </cell>
        </row>
        <row r="5">
          <cell r="B5" t="str">
            <v>For the YTD Period Ended 12/31/2005</v>
          </cell>
          <cell r="D5" t="str">
            <v>Total</v>
          </cell>
          <cell r="H5" t="str">
            <v>ESI Pure</v>
          </cell>
          <cell r="I5" t="str">
            <v>Lev. Lease</v>
          </cell>
          <cell r="J5" t="str">
            <v>(Mojave)</v>
          </cell>
          <cell r="K5" t="str">
            <v>(Birch)</v>
          </cell>
          <cell r="L5" t="str">
            <v>ESI Bay</v>
          </cell>
          <cell r="M5" t="str">
            <v>Double C</v>
          </cell>
          <cell r="N5" t="str">
            <v>Doswell</v>
          </cell>
          <cell r="O5" t="str">
            <v>Ebensburg</v>
          </cell>
          <cell r="P5" t="str">
            <v>Hyp VIII</v>
          </cell>
          <cell r="Q5" t="str">
            <v>Hyp IX</v>
          </cell>
          <cell r="R5" t="str">
            <v>ESI KF</v>
          </cell>
          <cell r="S5" t="str">
            <v>MES</v>
          </cell>
          <cell r="T5" t="str">
            <v>Mont. Co.</v>
          </cell>
          <cell r="U5" t="str">
            <v>ESI Mult.</v>
          </cell>
          <cell r="V5" t="str">
            <v>ESI Pitts</v>
          </cell>
          <cell r="W5" t="str">
            <v>CH Posdef</v>
          </cell>
          <cell r="X5" t="str">
            <v>ESI Sierra</v>
          </cell>
          <cell r="Y5" t="str">
            <v>Sky River</v>
          </cell>
          <cell r="Z5" t="str">
            <v>ESI Virginia</v>
          </cell>
          <cell r="AA5" t="str">
            <v>ESI Victory</v>
          </cell>
          <cell r="AB5" t="str">
            <v>ESI Chero</v>
          </cell>
          <cell r="AC5" t="str">
            <v>Benton Acq</v>
          </cell>
          <cell r="AD5" t="str">
            <v>Oper. Svc.</v>
          </cell>
          <cell r="AE5" t="str">
            <v>Sullivan Street</v>
          </cell>
          <cell r="AF5" t="str">
            <v>Northern Cross</v>
          </cell>
          <cell r="AG5" t="str">
            <v>Altamont Acq.</v>
          </cell>
          <cell r="AH5" t="str">
            <v>Tehachapi Acq.</v>
          </cell>
          <cell r="AI5" t="str">
            <v>NE Energy</v>
          </cell>
          <cell r="AJ5" t="str">
            <v>NE Fuel Mgmt</v>
          </cell>
          <cell r="AK5" t="str">
            <v>Cerro Gordo</v>
          </cell>
          <cell r="AL5" t="str">
            <v>SW Mesa</v>
          </cell>
          <cell r="AM5" t="str">
            <v>ESI Vansycle</v>
          </cell>
          <cell r="AN5" t="str">
            <v xml:space="preserve">Ridgetop </v>
          </cell>
          <cell r="AO5" t="str">
            <v>Paris</v>
          </cell>
          <cell r="AP5" t="str">
            <v>Pacific Crest</v>
          </cell>
          <cell r="AQ5" t="str">
            <v>Mojave Op Svc</v>
          </cell>
          <cell r="AR5" t="str">
            <v>TPC Windfarms</v>
          </cell>
          <cell r="AS5" t="str">
            <v>FPLE Bastrop</v>
          </cell>
          <cell r="AT5" t="str">
            <v>Gray County</v>
          </cell>
          <cell r="AU5" t="str">
            <v>Upton</v>
          </cell>
          <cell r="AV5" t="str">
            <v>Montfort</v>
          </cell>
          <cell r="AW5" t="str">
            <v>UFG Holdings</v>
          </cell>
          <cell r="AX5" t="str">
            <v>700, LLC</v>
          </cell>
          <cell r="AY5" t="str">
            <v>MH50</v>
          </cell>
          <cell r="AZ5" t="str">
            <v>Wind I GP</v>
          </cell>
          <cell r="BA5" t="str">
            <v>Forney</v>
          </cell>
          <cell r="BB5" t="str">
            <v>Stateline</v>
          </cell>
          <cell r="BC5" t="str">
            <v>Calhoun</v>
          </cell>
          <cell r="BD5" t="str">
            <v>Blythe</v>
          </cell>
          <cell r="BE5" t="str">
            <v>RISE</v>
          </cell>
          <cell r="BF5" t="str">
            <v>Backbone</v>
          </cell>
          <cell r="BG5" t="str">
            <v>Delaware Mtn</v>
          </cell>
          <cell r="BH5" t="str">
            <v>Indian Mesa</v>
          </cell>
          <cell r="BI5" t="str">
            <v>Penn Wind</v>
          </cell>
          <cell r="BJ5" t="str">
            <v xml:space="preserve"> Wind</v>
          </cell>
          <cell r="BK5" t="str">
            <v>County</v>
          </cell>
          <cell r="BL5" t="str">
            <v>Funding</v>
          </cell>
          <cell r="BM5" t="str">
            <v>Funding Corp</v>
          </cell>
          <cell r="BN5" t="str">
            <v>Highwinds</v>
          </cell>
          <cell r="BO5" t="str">
            <v>New Mexico</v>
          </cell>
          <cell r="BP5" t="str">
            <v>Seabrook</v>
          </cell>
          <cell r="BQ5" t="str">
            <v>Oklahoma</v>
          </cell>
          <cell r="BR5" t="str">
            <v>N Dakota</v>
          </cell>
          <cell r="BS5" t="str">
            <v>S  Dakota</v>
          </cell>
          <cell r="BT5" t="str">
            <v>Sooner</v>
          </cell>
          <cell r="BU5" t="str">
            <v>Wyoming</v>
          </cell>
          <cell r="BV5" t="str">
            <v>Wind</v>
          </cell>
          <cell r="BW5" t="str">
            <v>Waymart</v>
          </cell>
          <cell r="BX5" t="str">
            <v>Power</v>
          </cell>
          <cell r="BY5" t="str">
            <v>Wind</v>
          </cell>
          <cell r="BZ5" t="str">
            <v>WPP 93</v>
          </cell>
          <cell r="CA5" t="str">
            <v>WPP 94</v>
          </cell>
          <cell r="CB5" t="str">
            <v>Bays &amp; Jbay</v>
          </cell>
          <cell r="CC5" t="str">
            <v>Callahan</v>
          </cell>
          <cell r="CD5" t="str">
            <v>Diablo Winds</v>
          </cell>
          <cell r="CE5" t="str">
            <v>III-VII</v>
          </cell>
          <cell r="CF5" t="str">
            <v>Horse Hollow</v>
          </cell>
          <cell r="CG5" t="str">
            <v>Portfolio</v>
          </cell>
          <cell r="CH5" t="str">
            <v>National Wind</v>
          </cell>
          <cell r="CI5" t="str">
            <v>NAPS</v>
          </cell>
          <cell r="CJ5" t="str">
            <v>AE-LIPA</v>
          </cell>
          <cell r="CK5" t="str">
            <v>Gexa</v>
          </cell>
          <cell r="CL5" t="str">
            <v>Ops Svcs</v>
          </cell>
          <cell r="CM5" t="str">
            <v>Burleigh</v>
          </cell>
          <cell r="CN5" t="str">
            <v>County</v>
          </cell>
          <cell r="CO5" t="str">
            <v>Farm</v>
          </cell>
          <cell r="CP5" t="str">
            <v>Wind LP</v>
          </cell>
          <cell r="CQ5" t="str">
            <v>Oliver Wind</v>
          </cell>
          <cell r="CR5" t="str">
            <v>Hollow II</v>
          </cell>
          <cell r="CS5" t="str">
            <v>Arnold</v>
          </cell>
          <cell r="CT5" t="str">
            <v>FPL-E Pure</v>
          </cell>
          <cell r="CU5" t="str">
            <v>FPLE Maine</v>
          </cell>
          <cell r="CV5" t="str">
            <v>Pwr Mkgt</v>
          </cell>
          <cell r="CW5" t="str">
            <v>Investments</v>
          </cell>
          <cell r="CX5" t="str">
            <v>Holdings</v>
          </cell>
          <cell r="CY5" t="str">
            <v>Management</v>
          </cell>
          <cell r="CZ5" t="str">
            <v>Weatherford</v>
          </cell>
          <cell r="DA5" t="str">
            <v>Associates</v>
          </cell>
          <cell r="DB5" t="str">
            <v>International</v>
          </cell>
        </row>
        <row r="6">
          <cell r="A6" t="str">
            <v>YTD Gross Earnings</v>
          </cell>
          <cell r="D6">
            <v>242000075.08554104</v>
          </cell>
          <cell r="H6">
            <v>0</v>
          </cell>
          <cell r="I6">
            <v>3576938.32</v>
          </cell>
          <cell r="J6">
            <v>3370241.2949999995</v>
          </cell>
          <cell r="K6">
            <v>594244.48545000004</v>
          </cell>
          <cell r="L6">
            <v>449494.5</v>
          </cell>
          <cell r="M6">
            <v>0</v>
          </cell>
          <cell r="N6">
            <v>42637615</v>
          </cell>
          <cell r="O6">
            <v>1560634.3209600002</v>
          </cell>
          <cell r="P6">
            <v>4871813.1000000006</v>
          </cell>
          <cell r="Q6">
            <v>3968659.5200000005</v>
          </cell>
          <cell r="R6">
            <v>0</v>
          </cell>
          <cell r="S6">
            <v>0</v>
          </cell>
          <cell r="T6">
            <v>1200801.6000000001</v>
          </cell>
          <cell r="U6">
            <v>-23424.57</v>
          </cell>
          <cell r="V6">
            <v>-600.63</v>
          </cell>
          <cell r="W6">
            <v>17780008.809999999</v>
          </cell>
          <cell r="X6">
            <v>0</v>
          </cell>
          <cell r="Y6">
            <v>7680605.6000000006</v>
          </cell>
          <cell r="Z6">
            <v>0</v>
          </cell>
          <cell r="AA6">
            <v>2168467.4600000004</v>
          </cell>
        </row>
        <row r="7">
          <cell r="A7" t="str">
            <v>2003 True-up Entry Recorded in 2004</v>
          </cell>
          <cell r="D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A8" t="str">
            <v>Goodwill Amortization</v>
          </cell>
          <cell r="D8">
            <v>4091548.39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763797</v>
          </cell>
          <cell r="M8">
            <v>0</v>
          </cell>
          <cell r="N8">
            <v>0</v>
          </cell>
          <cell r="O8">
            <v>0</v>
          </cell>
          <cell r="P8">
            <v>-598740</v>
          </cell>
          <cell r="Q8">
            <v>-365940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A9" t="str">
            <v>Other Income/(Expense) of ESI Sub.</v>
          </cell>
          <cell r="D9">
            <v>-165183507.22</v>
          </cell>
          <cell r="H9">
            <v>5411259.2000000002</v>
          </cell>
          <cell r="I9">
            <v>0</v>
          </cell>
          <cell r="J9">
            <v>0</v>
          </cell>
          <cell r="K9">
            <v>0</v>
          </cell>
          <cell r="L9">
            <v>32109</v>
          </cell>
          <cell r="M9">
            <v>-3320.77</v>
          </cell>
          <cell r="N9">
            <v>1129881</v>
          </cell>
          <cell r="O9">
            <v>-415428</v>
          </cell>
          <cell r="P9">
            <v>926213</v>
          </cell>
          <cell r="Q9">
            <v>1014086</v>
          </cell>
          <cell r="R9">
            <v>0</v>
          </cell>
          <cell r="S9">
            <v>-12496.5</v>
          </cell>
          <cell r="T9">
            <v>-1257123</v>
          </cell>
          <cell r="V9">
            <v>-8111</v>
          </cell>
          <cell r="W9">
            <v>148146.34</v>
          </cell>
          <cell r="Y9">
            <v>-18728.09</v>
          </cell>
          <cell r="Z9">
            <v>0</v>
          </cell>
          <cell r="AA9">
            <v>-63521.93</v>
          </cell>
        </row>
        <row r="10">
          <cell r="A10" t="str">
            <v>Other</v>
          </cell>
          <cell r="D10">
            <v>41325127.68</v>
          </cell>
          <cell r="H10">
            <v>-3576938.32</v>
          </cell>
          <cell r="I10">
            <v>0</v>
          </cell>
          <cell r="J10">
            <v>0</v>
          </cell>
          <cell r="K10">
            <v>-456563</v>
          </cell>
          <cell r="L10">
            <v>0</v>
          </cell>
          <cell r="M10">
            <v>4405500</v>
          </cell>
          <cell r="N10">
            <v>0</v>
          </cell>
          <cell r="O10">
            <v>-810634</v>
          </cell>
          <cell r="P10">
            <v>0</v>
          </cell>
          <cell r="Q10">
            <v>0</v>
          </cell>
          <cell r="R10">
            <v>4016700</v>
          </cell>
          <cell r="S10">
            <v>0</v>
          </cell>
          <cell r="T10">
            <v>953198</v>
          </cell>
          <cell r="U10">
            <v>-999</v>
          </cell>
          <cell r="V10">
            <v>182333</v>
          </cell>
          <cell r="W10">
            <v>0</v>
          </cell>
          <cell r="X10">
            <v>7985321</v>
          </cell>
          <cell r="Y10">
            <v>0</v>
          </cell>
          <cell r="Z10">
            <v>697867</v>
          </cell>
          <cell r="AA10">
            <v>0</v>
          </cell>
        </row>
        <row r="11">
          <cell r="A11" t="str">
            <v>Items taxed outside of project provision files</v>
          </cell>
          <cell r="D11">
            <v>-80273.795541003914</v>
          </cell>
          <cell r="H11">
            <v>-10358.880000000354</v>
          </cell>
          <cell r="I11">
            <v>-0.31999999983236194</v>
          </cell>
          <cell r="J11">
            <v>-0.29499999945983291</v>
          </cell>
          <cell r="K11">
            <v>-0.48545000003650784</v>
          </cell>
          <cell r="L11">
            <v>-3510.5</v>
          </cell>
          <cell r="M11">
            <v>-674.20000000018626</v>
          </cell>
          <cell r="N11">
            <v>-318</v>
          </cell>
          <cell r="O11">
            <v>-0.60096000018529594</v>
          </cell>
          <cell r="P11">
            <v>-1.1000000005587935</v>
          </cell>
          <cell r="Q11">
            <v>-90.520000000484288</v>
          </cell>
          <cell r="R11">
            <v>-47220.71</v>
          </cell>
          <cell r="S11">
            <v>0</v>
          </cell>
          <cell r="T11">
            <v>0.39999999990686774</v>
          </cell>
          <cell r="U11">
            <v>-29172.23</v>
          </cell>
          <cell r="V11">
            <v>-4013.47</v>
          </cell>
          <cell r="W11">
            <v>-46492.14999999851</v>
          </cell>
          <cell r="X11">
            <v>23842.44000000041</v>
          </cell>
          <cell r="Y11">
            <v>0.48999999929219484</v>
          </cell>
          <cell r="Z11">
            <v>0</v>
          </cell>
          <cell r="AA11">
            <v>0.46999999973922968</v>
          </cell>
        </row>
        <row r="12">
          <cell r="A12" t="str">
            <v xml:space="preserve">     Total NIBT to Date</v>
          </cell>
          <cell r="D12">
            <v>122152970.13999999</v>
          </cell>
          <cell r="E12">
            <v>122152970.14000003</v>
          </cell>
          <cell r="H12">
            <v>1823962</v>
          </cell>
          <cell r="I12">
            <v>3576938</v>
          </cell>
          <cell r="J12">
            <v>3370241</v>
          </cell>
          <cell r="K12">
            <v>137681</v>
          </cell>
          <cell r="L12">
            <v>1241890</v>
          </cell>
          <cell r="M12">
            <v>4401505.03</v>
          </cell>
          <cell r="N12">
            <v>43767178</v>
          </cell>
          <cell r="O12">
            <v>334571.71999999997</v>
          </cell>
          <cell r="P12">
            <v>5199285</v>
          </cell>
          <cell r="Q12">
            <v>4616715</v>
          </cell>
          <cell r="R12">
            <v>3969479.29</v>
          </cell>
          <cell r="S12">
            <v>-12496.5</v>
          </cell>
          <cell r="T12">
            <v>896877</v>
          </cell>
          <cell r="U12">
            <v>-53595.8</v>
          </cell>
          <cell r="V12">
            <v>169607.9</v>
          </cell>
          <cell r="W12">
            <v>17881663</v>
          </cell>
          <cell r="X12">
            <v>8009163.4400000004</v>
          </cell>
          <cell r="Y12">
            <v>7661878</v>
          </cell>
          <cell r="Z12">
            <v>697867</v>
          </cell>
          <cell r="AA12">
            <v>2104946</v>
          </cell>
        </row>
        <row r="13">
          <cell r="A13" t="str">
            <v>Per G/L</v>
          </cell>
          <cell r="D13">
            <v>122152969.94</v>
          </cell>
          <cell r="E13">
            <v>122152965</v>
          </cell>
          <cell r="H13">
            <v>1823962</v>
          </cell>
          <cell r="I13">
            <v>3576938</v>
          </cell>
          <cell r="J13">
            <v>3370241</v>
          </cell>
          <cell r="K13">
            <v>137681</v>
          </cell>
          <cell r="L13">
            <v>1241890</v>
          </cell>
          <cell r="M13">
            <v>4401505.03</v>
          </cell>
          <cell r="N13">
            <v>43767178</v>
          </cell>
          <cell r="O13">
            <v>334571.71999999997</v>
          </cell>
          <cell r="P13">
            <v>5199285</v>
          </cell>
          <cell r="Q13">
            <v>4616715</v>
          </cell>
          <cell r="R13">
            <v>3969479.29</v>
          </cell>
          <cell r="S13">
            <v>-12496.5</v>
          </cell>
          <cell r="T13">
            <v>896877</v>
          </cell>
          <cell r="U13">
            <v>-53595.8</v>
          </cell>
          <cell r="V13">
            <v>169607.9</v>
          </cell>
          <cell r="W13">
            <v>17881663</v>
          </cell>
          <cell r="X13">
            <v>8009163.4400000004</v>
          </cell>
          <cell r="Y13">
            <v>7661878</v>
          </cell>
          <cell r="Z13">
            <v>697867</v>
          </cell>
          <cell r="AA13">
            <v>2104946</v>
          </cell>
        </row>
        <row r="14">
          <cell r="D14">
            <v>-0.20000000238417215</v>
          </cell>
          <cell r="E14">
            <v>5.1400000303983688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E15">
            <v>4.9399999976158142</v>
          </cell>
        </row>
        <row r="16">
          <cell r="A16" t="str">
            <v>PERMANENT DIFFERENCES:</v>
          </cell>
        </row>
        <row r="17">
          <cell r="A17" t="str">
            <v>Items taxed outside of project provision files</v>
          </cell>
          <cell r="D17">
            <v>80273.475541004082</v>
          </cell>
          <cell r="H17">
            <v>10358.880000000354</v>
          </cell>
          <cell r="I17">
            <v>0</v>
          </cell>
          <cell r="J17">
            <v>0.29499999945983291</v>
          </cell>
          <cell r="K17">
            <v>0.48545000003650784</v>
          </cell>
          <cell r="L17">
            <v>3510.5</v>
          </cell>
          <cell r="M17">
            <v>674.20000000018626</v>
          </cell>
          <cell r="N17">
            <v>318</v>
          </cell>
          <cell r="O17">
            <v>0.60096000018529594</v>
          </cell>
          <cell r="P17">
            <v>1.1000000005587935</v>
          </cell>
          <cell r="Q17">
            <v>90.520000000484288</v>
          </cell>
          <cell r="R17">
            <v>47220.71</v>
          </cell>
          <cell r="S17">
            <v>0</v>
          </cell>
          <cell r="T17">
            <v>-0.39999999990686774</v>
          </cell>
          <cell r="U17">
            <v>29172.23</v>
          </cell>
          <cell r="V17">
            <v>4013.47</v>
          </cell>
          <cell r="W17">
            <v>46492.14999999851</v>
          </cell>
          <cell r="X17">
            <v>-23842.44000000041</v>
          </cell>
          <cell r="Y17">
            <v>-0.48999999929219484</v>
          </cell>
          <cell r="Z17">
            <v>0</v>
          </cell>
          <cell r="AA17">
            <v>-0.46999999973922968</v>
          </cell>
        </row>
        <row r="18">
          <cell r="A18" t="str">
            <v>Less:  True-up of P/Y Earnings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A19" t="str">
            <v>50% Disallowed Meals &amp; Entertainment</v>
          </cell>
          <cell r="D19">
            <v>242869.71000000002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  <cell r="X19">
            <v>0</v>
          </cell>
          <cell r="Y19">
            <v>0</v>
          </cell>
          <cell r="Z19">
            <v>344.5</v>
          </cell>
          <cell r="AA19">
            <v>0</v>
          </cell>
        </row>
        <row r="20">
          <cell r="A20" t="str">
            <v>Prior Year(s) Current Tax True-up(s)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Fines &amp; Penalties</v>
          </cell>
          <cell r="D21">
            <v>1650.99</v>
          </cell>
          <cell r="H21">
            <v>463.2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Decommissioning Fund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23" t="str">
            <v>Sec. 199 Deduction (QPID)</v>
          </cell>
          <cell r="D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A24" t="str">
            <v>Tax Exempt Interest Income</v>
          </cell>
          <cell r="D24">
            <v>-1637312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 xml:space="preserve">Other  </v>
          </cell>
          <cell r="D25">
            <v>202749.17500000002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7">
          <cell r="A27" t="str">
            <v xml:space="preserve">    TOTAL</v>
          </cell>
          <cell r="D27">
            <v>-1109768.649458996</v>
          </cell>
          <cell r="E27">
            <v>-1109768.6494589958</v>
          </cell>
          <cell r="H27">
            <v>10822.080000000355</v>
          </cell>
          <cell r="I27">
            <v>0</v>
          </cell>
          <cell r="J27">
            <v>0.29499999945983291</v>
          </cell>
          <cell r="K27">
            <v>0.48545000003650784</v>
          </cell>
          <cell r="L27">
            <v>3510.5</v>
          </cell>
          <cell r="M27">
            <v>674.20000000018626</v>
          </cell>
          <cell r="N27">
            <v>318</v>
          </cell>
          <cell r="O27">
            <v>0.60096000018529594</v>
          </cell>
          <cell r="P27">
            <v>1.1000000005587935</v>
          </cell>
          <cell r="Q27">
            <v>90.520000000484288</v>
          </cell>
          <cell r="R27">
            <v>47220.71</v>
          </cell>
          <cell r="S27">
            <v>0</v>
          </cell>
          <cell r="T27">
            <v>-0.39999999990686774</v>
          </cell>
          <cell r="U27">
            <v>29172.23</v>
          </cell>
          <cell r="V27">
            <v>4013.47</v>
          </cell>
          <cell r="W27">
            <v>46492.14999999851</v>
          </cell>
          <cell r="X27">
            <v>-23842.44000000041</v>
          </cell>
          <cell r="Y27">
            <v>-0.48999999929219484</v>
          </cell>
          <cell r="Z27">
            <v>344.5</v>
          </cell>
          <cell r="AA27">
            <v>-0.46999999973922968</v>
          </cell>
        </row>
        <row r="29">
          <cell r="A29" t="str">
            <v>TEMPORARY DIFFERENCES:</v>
          </cell>
        </row>
        <row r="30">
          <cell r="A30" t="str">
            <v xml:space="preserve">Book Depreciation Expense </v>
          </cell>
          <cell r="D30">
            <v>291679348.62379998</v>
          </cell>
          <cell r="H30">
            <v>18490.8</v>
          </cell>
          <cell r="I30">
            <v>0</v>
          </cell>
          <cell r="J30">
            <v>18293.38</v>
          </cell>
          <cell r="K30">
            <v>0</v>
          </cell>
          <cell r="L30">
            <v>0</v>
          </cell>
          <cell r="M30">
            <v>0</v>
          </cell>
          <cell r="N30">
            <v>13379628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908807.82</v>
          </cell>
          <cell r="X30">
            <v>0</v>
          </cell>
          <cell r="Y30">
            <v>1749141.88</v>
          </cell>
          <cell r="Z30">
            <v>0</v>
          </cell>
          <cell r="AA30">
            <v>333923.75</v>
          </cell>
        </row>
        <row r="31">
          <cell r="A31" t="str">
            <v xml:space="preserve">Tax Depreciation Expense </v>
          </cell>
          <cell r="D31">
            <v>-702380661.4576</v>
          </cell>
          <cell r="H31">
            <v>0</v>
          </cell>
          <cell r="J31">
            <v>-19866</v>
          </cell>
          <cell r="K31">
            <v>0</v>
          </cell>
          <cell r="L31">
            <v>0</v>
          </cell>
          <cell r="N31">
            <v>-21963490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W31">
            <v>-4638938</v>
          </cell>
          <cell r="Y31">
            <v>-5718233.0800000001</v>
          </cell>
          <cell r="Z31">
            <v>0</v>
          </cell>
          <cell r="AA31">
            <v>-1430359</v>
          </cell>
        </row>
        <row r="32">
          <cell r="A32" t="str">
            <v>Amortization Expense</v>
          </cell>
          <cell r="D32">
            <v>40603388.1061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-1112126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W32">
            <v>-123644</v>
          </cell>
          <cell r="X32">
            <v>0</v>
          </cell>
          <cell r="Y32">
            <v>920883.62</v>
          </cell>
          <cell r="Z32">
            <v>0</v>
          </cell>
          <cell r="AA32">
            <v>207270.66</v>
          </cell>
        </row>
        <row r="33">
          <cell r="A33" t="str">
            <v xml:space="preserve">Accretion Expense </v>
          </cell>
          <cell r="D33">
            <v>-42054180.329999998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-763797</v>
          </cell>
          <cell r="N33">
            <v>0</v>
          </cell>
          <cell r="O33">
            <v>0</v>
          </cell>
          <cell r="P33">
            <v>598740</v>
          </cell>
          <cell r="Q33">
            <v>365940</v>
          </cell>
          <cell r="S33">
            <v>0</v>
          </cell>
          <cell r="T33">
            <v>0</v>
          </cell>
          <cell r="W33">
            <v>24630.240000000002</v>
          </cell>
          <cell r="Y33">
            <v>-144225.23000000001</v>
          </cell>
          <cell r="Z33">
            <v>0</v>
          </cell>
          <cell r="AA33">
            <v>18226.05</v>
          </cell>
        </row>
        <row r="34">
          <cell r="A34" t="str">
            <v xml:space="preserve">Major Maintenance </v>
          </cell>
          <cell r="D34">
            <v>30460651.939999998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2779050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W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A35" t="str">
            <v>Deferred Financing Costs</v>
          </cell>
          <cell r="D35">
            <v>1317802.07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W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Sec 195 Startup Costs</v>
          </cell>
          <cell r="D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W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Goodwill/Asset Impairment</v>
          </cell>
          <cell r="D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W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A38" t="str">
            <v>Interest Expense</v>
          </cell>
          <cell r="D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W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A39" t="str">
            <v>Mark to Market</v>
          </cell>
          <cell r="D39">
            <v>177939171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W39">
            <v>3283355</v>
          </cell>
          <cell r="Y39">
            <v>0</v>
          </cell>
          <cell r="Z39">
            <v>0</v>
          </cell>
          <cell r="AA39">
            <v>0</v>
          </cell>
        </row>
        <row r="40">
          <cell r="A40" t="str">
            <v>Reserves</v>
          </cell>
          <cell r="D40">
            <v>-12827214.26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W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A41" t="str">
            <v>APB 91-6</v>
          </cell>
          <cell r="D41">
            <v>651770.15999999992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W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A42" t="str">
            <v>Accrued Employee Costs</v>
          </cell>
          <cell r="D42">
            <v>230876.97000000003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W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A43" t="str">
            <v>Gain/Loss on Sale of Assets</v>
          </cell>
          <cell r="D43">
            <v>46793417.25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A44" t="str">
            <v>Prepaids</v>
          </cell>
          <cell r="D44">
            <v>4343763.5144020002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N44">
            <v>-55946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W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A45" t="str">
            <v>Joint Ventures</v>
          </cell>
          <cell r="D45">
            <v>37984224.843853556</v>
          </cell>
          <cell r="H45">
            <v>0</v>
          </cell>
          <cell r="J45">
            <v>338045.0950000002</v>
          </cell>
          <cell r="K45">
            <v>218880.77805000008</v>
          </cell>
          <cell r="L45">
            <v>898468.81599999999</v>
          </cell>
          <cell r="M45">
            <v>1068606.1891780549</v>
          </cell>
          <cell r="N45">
            <v>0</v>
          </cell>
          <cell r="O45">
            <v>338169.97962000011</v>
          </cell>
          <cell r="P45">
            <v>5081823.2088000001</v>
          </cell>
          <cell r="Q45">
            <v>5184038.9204000002</v>
          </cell>
          <cell r="R45">
            <v>750907.88120580919</v>
          </cell>
          <cell r="S45">
            <v>0</v>
          </cell>
          <cell r="T45">
            <v>1921402.4</v>
          </cell>
          <cell r="U45">
            <v>0</v>
          </cell>
          <cell r="W45">
            <v>0</v>
          </cell>
          <cell r="X45">
            <v>337552.73031182104</v>
          </cell>
          <cell r="Y45">
            <v>0</v>
          </cell>
          <cell r="Z45">
            <v>0</v>
          </cell>
          <cell r="AA45">
            <v>0</v>
          </cell>
        </row>
        <row r="46">
          <cell r="A46" t="str">
            <v>Repairs</v>
          </cell>
          <cell r="D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W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 t="str">
            <v>Other</v>
          </cell>
          <cell r="D47">
            <v>-55731997.420000009</v>
          </cell>
          <cell r="H47">
            <v>-1066156</v>
          </cell>
          <cell r="I47">
            <v>4086053</v>
          </cell>
          <cell r="J47">
            <v>-9357</v>
          </cell>
          <cell r="K47">
            <v>456563</v>
          </cell>
          <cell r="L47">
            <v>0</v>
          </cell>
          <cell r="M47">
            <v>-1182472</v>
          </cell>
          <cell r="N47">
            <v>0</v>
          </cell>
          <cell r="O47">
            <v>810634</v>
          </cell>
          <cell r="P47">
            <v>0</v>
          </cell>
          <cell r="Q47">
            <v>0</v>
          </cell>
          <cell r="R47">
            <v>-1061864</v>
          </cell>
          <cell r="S47">
            <v>0</v>
          </cell>
          <cell r="T47">
            <v>-953198</v>
          </cell>
          <cell r="U47">
            <v>0</v>
          </cell>
          <cell r="W47">
            <v>-12400939</v>
          </cell>
          <cell r="X47">
            <v>-2301045</v>
          </cell>
          <cell r="Y47">
            <v>0</v>
          </cell>
          <cell r="Z47">
            <v>0</v>
          </cell>
          <cell r="AA47">
            <v>0</v>
          </cell>
        </row>
        <row r="48">
          <cell r="A48" t="str">
            <v xml:space="preserve">    TOTAL</v>
          </cell>
          <cell r="D48">
            <v>-180989638.98944446</v>
          </cell>
          <cell r="E48">
            <v>-180989638.98944443</v>
          </cell>
          <cell r="H48">
            <v>-1047665.2</v>
          </cell>
          <cell r="I48">
            <v>4086053</v>
          </cell>
          <cell r="J48">
            <v>327115.47500000021</v>
          </cell>
          <cell r="K48">
            <v>675443.77805000008</v>
          </cell>
          <cell r="L48">
            <v>134671.81599999999</v>
          </cell>
          <cell r="M48">
            <v>-113865.81082194508</v>
          </cell>
          <cell r="N48">
            <v>-6972884</v>
          </cell>
          <cell r="O48">
            <v>1148803.9796200001</v>
          </cell>
          <cell r="P48">
            <v>5680563.2088000001</v>
          </cell>
          <cell r="Q48">
            <v>5549978.9204000002</v>
          </cell>
          <cell r="R48">
            <v>-310956.11879419081</v>
          </cell>
          <cell r="S48">
            <v>0</v>
          </cell>
          <cell r="T48">
            <v>968204.39999999991</v>
          </cell>
          <cell r="U48">
            <v>0</v>
          </cell>
          <cell r="V48">
            <v>0</v>
          </cell>
          <cell r="W48">
            <v>-12946727.939999999</v>
          </cell>
          <cell r="X48">
            <v>-1963492.269688179</v>
          </cell>
          <cell r="Y48">
            <v>-3192432.81</v>
          </cell>
          <cell r="Z48">
            <v>0</v>
          </cell>
          <cell r="AA48">
            <v>-870938.53999999992</v>
          </cell>
        </row>
        <row r="49">
          <cell r="A49" t="str">
            <v>TAXABLE INCOME</v>
          </cell>
          <cell r="D49">
            <v>-59946437.498903468</v>
          </cell>
          <cell r="E49">
            <v>-59946437.498903304</v>
          </cell>
          <cell r="H49">
            <v>787118.88000000035</v>
          </cell>
          <cell r="I49">
            <v>7662991</v>
          </cell>
          <cell r="J49">
            <v>3697356.7699999996</v>
          </cell>
          <cell r="K49">
            <v>813125.26350000012</v>
          </cell>
          <cell r="L49">
            <v>1380072.3160000001</v>
          </cell>
          <cell r="M49">
            <v>4288313.4191780556</v>
          </cell>
          <cell r="N49">
            <v>36794612</v>
          </cell>
          <cell r="O49">
            <v>1483376.3005800003</v>
          </cell>
          <cell r="P49">
            <v>10879849.308800001</v>
          </cell>
          <cell r="Q49">
            <v>10166784.440400001</v>
          </cell>
          <cell r="R49">
            <v>3705743.8812058093</v>
          </cell>
          <cell r="S49">
            <v>-12496.5</v>
          </cell>
          <cell r="T49">
            <v>1865081</v>
          </cell>
          <cell r="U49">
            <v>-24423.570000000003</v>
          </cell>
          <cell r="V49">
            <v>173621.37</v>
          </cell>
          <cell r="W49">
            <v>4981427.209999999</v>
          </cell>
          <cell r="X49">
            <v>6021828.7303118212</v>
          </cell>
          <cell r="Y49">
            <v>4469444.7000000011</v>
          </cell>
          <cell r="Z49">
            <v>698211.5</v>
          </cell>
          <cell r="AA49">
            <v>1234006.9900000002</v>
          </cell>
        </row>
        <row r="51">
          <cell r="A51" t="str">
            <v>STATE PERMANENT DIFFERENCES:</v>
          </cell>
        </row>
        <row r="52">
          <cell r="A52" t="str">
            <v>Decommissioning Fund</v>
          </cell>
          <cell r="D52">
            <v>-9795435</v>
          </cell>
          <cell r="H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W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Reverse Tax Exempt Interest Income</v>
          </cell>
          <cell r="D53">
            <v>1632022.34</v>
          </cell>
          <cell r="H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 xml:space="preserve">Other </v>
          </cell>
          <cell r="D54">
            <v>-1632022.34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 xml:space="preserve">Other </v>
          </cell>
          <cell r="D55">
            <v>0</v>
          </cell>
        </row>
        <row r="56">
          <cell r="A56" t="str">
            <v>SUB-TOTAL STATE PERMANENT DIFFS</v>
          </cell>
          <cell r="D56">
            <v>-9795435</v>
          </cell>
          <cell r="E56">
            <v>-9795435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W56">
            <v>0</v>
          </cell>
          <cell r="Y56">
            <v>0</v>
          </cell>
          <cell r="Z56">
            <v>0</v>
          </cell>
          <cell r="AA56">
            <v>0</v>
          </cell>
        </row>
        <row r="58">
          <cell r="A58" t="str">
            <v>STATE TEMPORARY DIFFERENCES:</v>
          </cell>
        </row>
        <row r="59">
          <cell r="A59" t="str">
            <v>Reverse Fed Tax Depreciation</v>
          </cell>
          <cell r="D59">
            <v>702360795.4576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N59">
            <v>21963490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W59">
            <v>4638938</v>
          </cell>
          <cell r="Y59">
            <v>5718233.0800000001</v>
          </cell>
          <cell r="Z59">
            <v>0</v>
          </cell>
          <cell r="AA59">
            <v>1430359</v>
          </cell>
        </row>
        <row r="60">
          <cell r="A60" t="str">
            <v>State Tax Depreciation</v>
          </cell>
          <cell r="D60">
            <v>-744448889.32760012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N60">
            <v>-21963490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W60">
            <v>-4773860.9799999995</v>
          </cell>
          <cell r="Y60">
            <v>-5718782.0800000001</v>
          </cell>
          <cell r="Z60">
            <v>0</v>
          </cell>
          <cell r="AA60">
            <v>-1430871</v>
          </cell>
        </row>
        <row r="61">
          <cell r="A61" t="str">
            <v>Joint Ventures - State</v>
          </cell>
          <cell r="D61">
            <v>-273217.33888888889</v>
          </cell>
          <cell r="H61">
            <v>0</v>
          </cell>
          <cell r="J61">
            <v>0</v>
          </cell>
          <cell r="K61">
            <v>0</v>
          </cell>
          <cell r="L61">
            <v>-194204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W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 xml:space="preserve">Other  </v>
          </cell>
          <cell r="D62">
            <v>-11000538</v>
          </cell>
          <cell r="H62">
            <v>0</v>
          </cell>
          <cell r="I62">
            <v>-2043565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W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SUB-TOTAL STATE TEMPORARY DIFFS</v>
          </cell>
          <cell r="D63">
            <v>-53361849.208889015</v>
          </cell>
          <cell r="E63">
            <v>-53361849.208888903</v>
          </cell>
          <cell r="H63">
            <v>0</v>
          </cell>
          <cell r="I63">
            <v>-2043565</v>
          </cell>
          <cell r="J63">
            <v>0</v>
          </cell>
          <cell r="K63">
            <v>0</v>
          </cell>
          <cell r="L63">
            <v>-194204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W63">
            <v>-134922.97999999952</v>
          </cell>
          <cell r="Y63">
            <v>-549</v>
          </cell>
          <cell r="Z63">
            <v>0</v>
          </cell>
          <cell r="AA63">
            <v>-512</v>
          </cell>
        </row>
        <row r="65">
          <cell r="A65" t="str">
            <v>State Income before Apportionment</v>
          </cell>
          <cell r="D65">
            <v>-123103721.70779249</v>
          </cell>
          <cell r="E65">
            <v>-123103721.70779234</v>
          </cell>
          <cell r="H65">
            <v>787118.88000000035</v>
          </cell>
          <cell r="I65">
            <v>5619426</v>
          </cell>
          <cell r="J65">
            <v>3697356.7699999996</v>
          </cell>
          <cell r="K65">
            <v>813125.26350000012</v>
          </cell>
          <cell r="L65">
            <v>1185868.3160000001</v>
          </cell>
          <cell r="M65">
            <v>4288313.4191780556</v>
          </cell>
          <cell r="N65">
            <v>36794612</v>
          </cell>
          <cell r="O65">
            <v>1483376.3005800003</v>
          </cell>
          <cell r="P65">
            <v>10879849.308800001</v>
          </cell>
          <cell r="Q65">
            <v>10166784.440400001</v>
          </cell>
          <cell r="R65">
            <v>3705743.8812058093</v>
          </cell>
          <cell r="S65">
            <v>-12496.5</v>
          </cell>
          <cell r="T65">
            <v>1865081</v>
          </cell>
          <cell r="U65">
            <v>-24423.570000000003</v>
          </cell>
          <cell r="V65">
            <v>173621.37</v>
          </cell>
          <cell r="W65">
            <v>4846504.2299999995</v>
          </cell>
          <cell r="X65">
            <v>6021828.7303118212</v>
          </cell>
          <cell r="Y65">
            <v>4468895.7000000011</v>
          </cell>
          <cell r="Z65">
            <v>698211.5</v>
          </cell>
          <cell r="AA65">
            <v>1233494.9900000002</v>
          </cell>
        </row>
        <row r="66">
          <cell r="A66" t="str">
            <v>State Apportionment Factor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</row>
        <row r="67">
          <cell r="A67" t="str">
            <v>State Taxable Income/(Loss)</v>
          </cell>
          <cell r="D67">
            <v>-123103721.70779249</v>
          </cell>
          <cell r="E67">
            <v>-123103721.70779234</v>
          </cell>
          <cell r="H67">
            <v>787118.88000000035</v>
          </cell>
          <cell r="I67">
            <v>5619426</v>
          </cell>
          <cell r="J67">
            <v>3697356.7699999996</v>
          </cell>
          <cell r="K67">
            <v>813125.26350000012</v>
          </cell>
          <cell r="L67">
            <v>1185868.3160000001</v>
          </cell>
          <cell r="M67">
            <v>4288313.4191780556</v>
          </cell>
          <cell r="N67">
            <v>36794612</v>
          </cell>
          <cell r="O67">
            <v>1483376.3005800003</v>
          </cell>
          <cell r="P67">
            <v>10879849.308800001</v>
          </cell>
          <cell r="Q67">
            <v>10166784.440400001</v>
          </cell>
          <cell r="R67">
            <v>3705743.8812058093</v>
          </cell>
          <cell r="S67">
            <v>-12496.5</v>
          </cell>
          <cell r="T67">
            <v>1865081</v>
          </cell>
          <cell r="U67">
            <v>-24423.570000000003</v>
          </cell>
          <cell r="V67">
            <v>173621.37</v>
          </cell>
          <cell r="W67">
            <v>4846504.2299999995</v>
          </cell>
          <cell r="X67">
            <v>6021828.7303118212</v>
          </cell>
          <cell r="Y67">
            <v>4468895.7000000011</v>
          </cell>
          <cell r="Z67">
            <v>698211.5</v>
          </cell>
          <cell r="AA67">
            <v>1233494.9900000002</v>
          </cell>
        </row>
        <row r="68">
          <cell r="A68" t="str">
            <v>State Tax Rate</v>
          </cell>
          <cell r="H68">
            <v>5.5E-2</v>
          </cell>
          <cell r="I68">
            <v>8.8400000000000006E-2</v>
          </cell>
          <cell r="J68">
            <v>8.8400000000000006E-2</v>
          </cell>
          <cell r="K68">
            <v>5.5E-2</v>
          </cell>
          <cell r="L68">
            <v>8.8400000000000006E-2</v>
          </cell>
          <cell r="M68">
            <v>8.8400000000000006E-2</v>
          </cell>
          <cell r="N68">
            <v>6.0000000000000005E-2</v>
          </cell>
          <cell r="O68">
            <v>9.9900000000000003E-2</v>
          </cell>
          <cell r="P68">
            <v>8.8400000000000006E-2</v>
          </cell>
          <cell r="Q68">
            <v>8.8400000000000006E-2</v>
          </cell>
          <cell r="R68">
            <v>8.8400000000000006E-2</v>
          </cell>
          <cell r="S68">
            <v>5.4199999999999998E-2</v>
          </cell>
          <cell r="T68">
            <v>9.9899999999999989E-2</v>
          </cell>
          <cell r="U68">
            <v>0.06</v>
          </cell>
          <cell r="V68">
            <v>0.06</v>
          </cell>
          <cell r="W68">
            <v>8.8400000000000034E-2</v>
          </cell>
          <cell r="X68">
            <v>8.8400000000000006E-2</v>
          </cell>
          <cell r="Y68">
            <v>8.8399999999999992E-2</v>
          </cell>
          <cell r="Z68">
            <v>0.06</v>
          </cell>
          <cell r="AA68">
            <v>8.8400000000000006E-2</v>
          </cell>
        </row>
        <row r="69">
          <cell r="A69" t="str">
            <v>State Tax</v>
          </cell>
          <cell r="D69">
            <v>5838184.4407755937</v>
          </cell>
          <cell r="H69">
            <v>43291.538400000019</v>
          </cell>
          <cell r="I69">
            <v>496757.25840000005</v>
          </cell>
          <cell r="J69">
            <v>326846.338468</v>
          </cell>
          <cell r="K69">
            <v>44721.889492500006</v>
          </cell>
          <cell r="L69">
            <v>104830.75913440001</v>
          </cell>
          <cell r="M69">
            <v>379086.90625534015</v>
          </cell>
          <cell r="N69">
            <v>2207676.7200000002</v>
          </cell>
          <cell r="O69">
            <v>148189.29242794204</v>
          </cell>
          <cell r="P69">
            <v>961778.67889792018</v>
          </cell>
          <cell r="Q69">
            <v>898743.74453136011</v>
          </cell>
          <cell r="R69">
            <v>327587.75909859355</v>
          </cell>
          <cell r="S69">
            <v>-677.31029999999998</v>
          </cell>
          <cell r="T69">
            <v>186321.59189999997</v>
          </cell>
          <cell r="U69">
            <v>-1465.4142000000002</v>
          </cell>
          <cell r="V69">
            <v>10417.2822</v>
          </cell>
          <cell r="W69">
            <v>428430.97393200011</v>
          </cell>
          <cell r="X69">
            <v>532329.65975956502</v>
          </cell>
          <cell r="Y69">
            <v>395050.37988000008</v>
          </cell>
          <cell r="Z69">
            <v>41892.689999999995</v>
          </cell>
          <cell r="AA69">
            <v>109040.95711600003</v>
          </cell>
        </row>
        <row r="71">
          <cell r="A71" t="str">
            <v>CITY TEMPORARY DIFFERENCES:</v>
          </cell>
        </row>
        <row r="72">
          <cell r="A72" t="str">
            <v>Reverse Fed Tax Depreciation</v>
          </cell>
          <cell r="D72">
            <v>6876409</v>
          </cell>
        </row>
        <row r="73">
          <cell r="A73" t="str">
            <v>City Tax Depreciation</v>
          </cell>
          <cell r="D73">
            <v>-8426409</v>
          </cell>
        </row>
        <row r="74">
          <cell r="A74" t="str">
            <v>Joint Ventures - City</v>
          </cell>
          <cell r="D74">
            <v>0</v>
          </cell>
        </row>
        <row r="75">
          <cell r="A75" t="str">
            <v xml:space="preserve">Other  </v>
          </cell>
          <cell r="D75">
            <v>0</v>
          </cell>
        </row>
        <row r="76">
          <cell r="A76" t="str">
            <v>SUB-TOTAL CITY TEMPORARY DIFFS</v>
          </cell>
          <cell r="D76">
            <v>-1550000</v>
          </cell>
          <cell r="E76">
            <v>-1550000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W76">
            <v>0</v>
          </cell>
          <cell r="Y76">
            <v>0</v>
          </cell>
          <cell r="Z76">
            <v>0</v>
          </cell>
          <cell r="AA76">
            <v>0</v>
          </cell>
        </row>
        <row r="78">
          <cell r="A78" t="str">
            <v>City Income before Apportionment</v>
          </cell>
          <cell r="D78">
            <v>5250150</v>
          </cell>
          <cell r="E78">
            <v>5250150</v>
          </cell>
        </row>
        <row r="79">
          <cell r="A79" t="str">
            <v>City Apportionment Factor</v>
          </cell>
        </row>
        <row r="80">
          <cell r="A80" t="str">
            <v>City Taxable Income/(Loss)</v>
          </cell>
          <cell r="D80">
            <v>5250150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City Tax Rate</v>
          </cell>
        </row>
        <row r="82">
          <cell r="A82" t="str">
            <v>City Tax</v>
          </cell>
          <cell r="D82">
            <v>429790.40437500004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4">
          <cell r="A84" t="str">
            <v>Taxable Income</v>
          </cell>
          <cell r="D84">
            <v>-59946437.498903468</v>
          </cell>
          <cell r="E84">
            <v>-59946437.498903304</v>
          </cell>
          <cell r="H84">
            <v>787118.88000000035</v>
          </cell>
          <cell r="I84">
            <v>7662991</v>
          </cell>
          <cell r="J84">
            <v>3697356.7699999996</v>
          </cell>
          <cell r="K84">
            <v>813125.26350000012</v>
          </cell>
          <cell r="L84">
            <v>1380072.3160000001</v>
          </cell>
          <cell r="M84">
            <v>4288313.4191780556</v>
          </cell>
          <cell r="N84">
            <v>36794612</v>
          </cell>
          <cell r="O84">
            <v>1483376.3005800003</v>
          </cell>
          <cell r="P84">
            <v>10879849.308800001</v>
          </cell>
          <cell r="Q84">
            <v>10166784.440400001</v>
          </cell>
          <cell r="R84">
            <v>3705743.8812058093</v>
          </cell>
          <cell r="S84">
            <v>-12496.5</v>
          </cell>
          <cell r="T84">
            <v>1865081</v>
          </cell>
          <cell r="U84">
            <v>-24423.570000000003</v>
          </cell>
          <cell r="V84">
            <v>173621.37</v>
          </cell>
          <cell r="W84">
            <v>4981427.209999999</v>
          </cell>
          <cell r="X84">
            <v>6021828.7303118212</v>
          </cell>
          <cell r="Y84">
            <v>4469444.7000000011</v>
          </cell>
          <cell r="Z84">
            <v>698211.5</v>
          </cell>
          <cell r="AA84">
            <v>1234006.9900000002</v>
          </cell>
        </row>
        <row r="85">
          <cell r="A85" t="str">
            <v>State Income Tax</v>
          </cell>
          <cell r="D85">
            <v>-5838184.4407755937</v>
          </cell>
          <cell r="E85">
            <v>-5838184.4407755937</v>
          </cell>
          <cell r="H85">
            <v>-43291.538400000019</v>
          </cell>
          <cell r="I85">
            <v>-496757.25840000005</v>
          </cell>
          <cell r="J85">
            <v>-326846.338468</v>
          </cell>
          <cell r="K85">
            <v>-44721.889492500006</v>
          </cell>
          <cell r="L85">
            <v>-104830.75913440001</v>
          </cell>
          <cell r="M85">
            <v>-379086.90625534015</v>
          </cell>
          <cell r="N85">
            <v>-2207676.7200000002</v>
          </cell>
          <cell r="O85">
            <v>-148189.29242794204</v>
          </cell>
          <cell r="P85">
            <v>-961778.67889792018</v>
          </cell>
          <cell r="Q85">
            <v>-898743.74453136011</v>
          </cell>
          <cell r="R85">
            <v>-327587.75909859355</v>
          </cell>
          <cell r="S85">
            <v>677.31029999999998</v>
          </cell>
          <cell r="T85">
            <v>-186321.59189999997</v>
          </cell>
          <cell r="U85">
            <v>1465.4142000000002</v>
          </cell>
          <cell r="V85">
            <v>-10417.2822</v>
          </cell>
          <cell r="W85">
            <v>-428430.97393200011</v>
          </cell>
          <cell r="X85">
            <v>-532329.65975956502</v>
          </cell>
          <cell r="Y85">
            <v>-395050.37988000008</v>
          </cell>
          <cell r="Z85">
            <v>-41892.689999999995</v>
          </cell>
          <cell r="AA85">
            <v>-109040.95711600003</v>
          </cell>
        </row>
        <row r="86">
          <cell r="A86" t="str">
            <v>City Income Tax</v>
          </cell>
          <cell r="D86">
            <v>-429790.40437500004</v>
          </cell>
          <cell r="E86">
            <v>-429790.40437500004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Federal Taxable</v>
          </cell>
          <cell r="D87">
            <v>-66214412.344054066</v>
          </cell>
          <cell r="E87">
            <v>-66214412.344053954</v>
          </cell>
          <cell r="H87">
            <v>743827.34160000039</v>
          </cell>
          <cell r="I87">
            <v>7166233.7416000003</v>
          </cell>
          <cell r="J87">
            <v>3370510.4315319997</v>
          </cell>
          <cell r="K87">
            <v>768403.37400750013</v>
          </cell>
          <cell r="L87">
            <v>1275241.5568656002</v>
          </cell>
          <cell r="M87">
            <v>3909226.5129227154</v>
          </cell>
          <cell r="N87">
            <v>34586935.280000001</v>
          </cell>
          <cell r="O87">
            <v>1335187.0081520583</v>
          </cell>
          <cell r="P87">
            <v>9918070.6299020797</v>
          </cell>
          <cell r="Q87">
            <v>9268040.6958686411</v>
          </cell>
          <cell r="R87">
            <v>3378156.1221072157</v>
          </cell>
          <cell r="S87">
            <v>-11819.189700000001</v>
          </cell>
          <cell r="T87">
            <v>1678759.4081000001</v>
          </cell>
          <cell r="U87">
            <v>-22958.155800000004</v>
          </cell>
          <cell r="V87">
            <v>163204.08780000001</v>
          </cell>
          <cell r="W87">
            <v>4552996.2360679992</v>
          </cell>
          <cell r="X87">
            <v>5489499.070552256</v>
          </cell>
          <cell r="Y87">
            <v>4074394.3201200012</v>
          </cell>
          <cell r="Z87">
            <v>656318.81000000006</v>
          </cell>
          <cell r="AA87">
            <v>1124966.0328840001</v>
          </cell>
        </row>
        <row r="88">
          <cell r="A88" t="str">
            <v>Federal Rate</v>
          </cell>
          <cell r="H88">
            <v>0.35</v>
          </cell>
          <cell r="I88">
            <v>0.35</v>
          </cell>
          <cell r="J88">
            <v>0.35</v>
          </cell>
          <cell r="K88">
            <v>0.35</v>
          </cell>
          <cell r="L88">
            <v>0.35</v>
          </cell>
          <cell r="M88">
            <v>0.35</v>
          </cell>
          <cell r="N88">
            <v>0.35</v>
          </cell>
          <cell r="O88">
            <v>0.35</v>
          </cell>
          <cell r="P88">
            <v>0.35</v>
          </cell>
          <cell r="Q88">
            <v>0.35</v>
          </cell>
          <cell r="R88">
            <v>0.35</v>
          </cell>
          <cell r="S88">
            <v>0.35</v>
          </cell>
          <cell r="T88">
            <v>0.35</v>
          </cell>
          <cell r="U88">
            <v>0.35</v>
          </cell>
          <cell r="V88">
            <v>0.35</v>
          </cell>
          <cell r="W88">
            <v>0.35</v>
          </cell>
          <cell r="X88">
            <v>0.35</v>
          </cell>
          <cell r="Y88">
            <v>0.35</v>
          </cell>
          <cell r="Z88">
            <v>0.35</v>
          </cell>
          <cell r="AA88">
            <v>0.35</v>
          </cell>
        </row>
        <row r="89">
          <cell r="A89" t="str">
            <v>Federal Income Tax</v>
          </cell>
          <cell r="D89">
            <v>-23720086.870418899</v>
          </cell>
          <cell r="E89">
            <v>-23720086.870418899</v>
          </cell>
          <cell r="H89">
            <v>260339.56956000012</v>
          </cell>
          <cell r="I89">
            <v>2508181.80956</v>
          </cell>
          <cell r="J89">
            <v>1179678.6510361999</v>
          </cell>
          <cell r="K89">
            <v>268941.18090262503</v>
          </cell>
          <cell r="L89">
            <v>446334.54490296001</v>
          </cell>
          <cell r="M89">
            <v>1368229.2795229503</v>
          </cell>
          <cell r="N89">
            <v>12105427.347999999</v>
          </cell>
          <cell r="O89">
            <v>467315.4528532204</v>
          </cell>
          <cell r="P89">
            <v>3471324.7204657276</v>
          </cell>
          <cell r="Q89">
            <v>3243814.243554024</v>
          </cell>
          <cell r="R89">
            <v>1182354.6427375255</v>
          </cell>
          <cell r="S89">
            <v>-4136.7163950000004</v>
          </cell>
          <cell r="T89">
            <v>587565.79283499997</v>
          </cell>
          <cell r="U89">
            <v>-8035.3545300000005</v>
          </cell>
          <cell r="V89">
            <v>57121.43073</v>
          </cell>
          <cell r="W89">
            <v>1593548.6826237997</v>
          </cell>
          <cell r="X89">
            <v>1921324.6746932894</v>
          </cell>
          <cell r="Y89">
            <v>1426038.0120420004</v>
          </cell>
          <cell r="Z89">
            <v>229711.58350000001</v>
          </cell>
          <cell r="AA89">
            <v>393738.11150940001</v>
          </cell>
        </row>
        <row r="90">
          <cell r="A90" t="str">
            <v>Less:  Tax Credits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 t="str">
            <v>Net Federal Income Tax</v>
          </cell>
          <cell r="D91">
            <v>-23720086.870418899</v>
          </cell>
          <cell r="E91">
            <v>-23720086.870418899</v>
          </cell>
          <cell r="H91">
            <v>260339.56956000012</v>
          </cell>
          <cell r="I91">
            <v>2508181.80956</v>
          </cell>
          <cell r="J91">
            <v>1179678.6510361999</v>
          </cell>
          <cell r="K91">
            <v>268941.18090262503</v>
          </cell>
          <cell r="L91">
            <v>446334.54490296001</v>
          </cell>
          <cell r="M91">
            <v>1368229.2795229503</v>
          </cell>
          <cell r="N91">
            <v>12105427.347999999</v>
          </cell>
          <cell r="O91">
            <v>467315.4528532204</v>
          </cell>
          <cell r="P91">
            <v>3471324.7204657276</v>
          </cell>
          <cell r="Q91">
            <v>3243814.243554024</v>
          </cell>
          <cell r="R91">
            <v>1182354.6427375255</v>
          </cell>
          <cell r="S91">
            <v>-4136.7163950000004</v>
          </cell>
          <cell r="T91">
            <v>587565.79283499997</v>
          </cell>
          <cell r="U91">
            <v>-8035.3545300000005</v>
          </cell>
          <cell r="V91">
            <v>57121.43073</v>
          </cell>
          <cell r="W91">
            <v>1593548.6826237997</v>
          </cell>
          <cell r="X91">
            <v>1921324.6746932894</v>
          </cell>
          <cell r="Y91">
            <v>1426038.0120420004</v>
          </cell>
          <cell r="Z91">
            <v>229711.58350000001</v>
          </cell>
          <cell r="AA91">
            <v>393738.11150940001</v>
          </cell>
        </row>
        <row r="93">
          <cell r="A93" t="str">
            <v>Balances Per G/L</v>
          </cell>
        </row>
        <row r="94">
          <cell r="A94" t="str">
            <v xml:space="preserve">   Current FIT Tax/(Benefit) 6800000</v>
          </cell>
          <cell r="D94">
            <v>-23720082.800000001</v>
          </cell>
          <cell r="H94">
            <v>260341</v>
          </cell>
          <cell r="I94">
            <v>2508186</v>
          </cell>
          <cell r="J94">
            <v>1179679</v>
          </cell>
          <cell r="K94">
            <v>268941</v>
          </cell>
          <cell r="L94">
            <v>446335</v>
          </cell>
          <cell r="M94">
            <v>1368229</v>
          </cell>
          <cell r="N94">
            <v>12105427</v>
          </cell>
          <cell r="O94">
            <v>467315</v>
          </cell>
          <cell r="P94">
            <v>3471325</v>
          </cell>
          <cell r="Q94">
            <v>3243814</v>
          </cell>
          <cell r="R94">
            <v>1182355</v>
          </cell>
          <cell r="S94">
            <v>-4137</v>
          </cell>
          <cell r="T94">
            <v>587566</v>
          </cell>
          <cell r="U94">
            <v>-8035</v>
          </cell>
          <cell r="V94">
            <v>57121</v>
          </cell>
          <cell r="W94">
            <v>1593549</v>
          </cell>
          <cell r="X94">
            <v>1921325</v>
          </cell>
          <cell r="Y94">
            <v>1426038</v>
          </cell>
          <cell r="Z94">
            <v>229712</v>
          </cell>
          <cell r="AA94">
            <v>393738</v>
          </cell>
        </row>
        <row r="95">
          <cell r="A95" t="str">
            <v xml:space="preserve">   Current SIT Tax/(Benefit) 6801000</v>
          </cell>
          <cell r="D95">
            <v>6267980.3499999978</v>
          </cell>
          <cell r="H95">
            <v>43292</v>
          </cell>
          <cell r="I95">
            <v>496759</v>
          </cell>
          <cell r="J95">
            <v>326846</v>
          </cell>
          <cell r="K95">
            <v>44722</v>
          </cell>
          <cell r="L95">
            <v>104831</v>
          </cell>
          <cell r="M95">
            <v>379087</v>
          </cell>
          <cell r="N95">
            <v>2207677</v>
          </cell>
          <cell r="O95">
            <v>148189</v>
          </cell>
          <cell r="P95">
            <v>961779</v>
          </cell>
          <cell r="Q95">
            <v>898744</v>
          </cell>
          <cell r="R95">
            <v>327588</v>
          </cell>
          <cell r="S95">
            <v>-677</v>
          </cell>
          <cell r="T95">
            <v>186321</v>
          </cell>
          <cell r="U95">
            <v>-1465</v>
          </cell>
          <cell r="V95">
            <v>10417</v>
          </cell>
          <cell r="W95">
            <v>428431</v>
          </cell>
          <cell r="X95">
            <v>532330</v>
          </cell>
          <cell r="Y95">
            <v>395050</v>
          </cell>
          <cell r="Z95">
            <v>41893</v>
          </cell>
          <cell r="AA95">
            <v>109041</v>
          </cell>
        </row>
        <row r="96">
          <cell r="A96" t="str">
            <v xml:space="preserve">   Deferred FIT Tax/(Benefit) 6802000</v>
          </cell>
          <cell r="D96">
            <v>60275611.480000004</v>
          </cell>
          <cell r="H96">
            <v>327671.11</v>
          </cell>
          <cell r="I96">
            <v>-1549339.73</v>
          </cell>
          <cell r="J96">
            <v>-104369</v>
          </cell>
          <cell r="K96">
            <v>-223403</v>
          </cell>
          <cell r="L96">
            <v>-48977</v>
          </cell>
          <cell r="M96">
            <v>153607</v>
          </cell>
          <cell r="N96">
            <v>2294078</v>
          </cell>
          <cell r="O96">
            <v>-361913</v>
          </cell>
          <cell r="P96">
            <v>-1812440</v>
          </cell>
          <cell r="Q96">
            <v>-1770777</v>
          </cell>
          <cell r="R96">
            <v>46420</v>
          </cell>
          <cell r="S96">
            <v>0</v>
          </cell>
          <cell r="T96">
            <v>-305019</v>
          </cell>
          <cell r="U96">
            <v>0</v>
          </cell>
          <cell r="V96">
            <v>0</v>
          </cell>
          <cell r="W96">
            <v>4133451</v>
          </cell>
          <cell r="X96">
            <v>912028</v>
          </cell>
          <cell r="Y96">
            <v>1018561</v>
          </cell>
          <cell r="Z96">
            <v>0</v>
          </cell>
          <cell r="AA96">
            <v>277866</v>
          </cell>
        </row>
        <row r="97">
          <cell r="A97" t="str">
            <v xml:space="preserve">   Deferred SIT Tax/(Benefit) 6803000</v>
          </cell>
          <cell r="D97">
            <v>10213011.819999998</v>
          </cell>
          <cell r="H97">
            <v>463940.89</v>
          </cell>
          <cell r="I97">
            <v>-182864.27</v>
          </cell>
          <cell r="J97">
            <v>-28917</v>
          </cell>
          <cell r="K97">
            <v>-37149</v>
          </cell>
          <cell r="L97">
            <v>5263</v>
          </cell>
          <cell r="M97">
            <v>42559</v>
          </cell>
          <cell r="N97">
            <v>418373</v>
          </cell>
          <cell r="O97">
            <v>-114766</v>
          </cell>
          <cell r="P97">
            <v>-502160</v>
          </cell>
          <cell r="Q97">
            <v>-490618</v>
          </cell>
          <cell r="R97">
            <v>12861</v>
          </cell>
          <cell r="T97">
            <v>-96724</v>
          </cell>
          <cell r="U97">
            <v>0</v>
          </cell>
          <cell r="V97">
            <v>0</v>
          </cell>
          <cell r="W97">
            <v>1158314</v>
          </cell>
          <cell r="X97">
            <v>252690</v>
          </cell>
          <cell r="Y97">
            <v>282259</v>
          </cell>
          <cell r="AA97">
            <v>77036</v>
          </cell>
        </row>
        <row r="98">
          <cell r="A98" t="str">
            <v xml:space="preserve">   Reverse Prior Period activity</v>
          </cell>
          <cell r="D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 xml:space="preserve">   Proposed Tax Entry</v>
          </cell>
          <cell r="D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Subtotal:  Tax on Current year activity</v>
          </cell>
          <cell r="D100">
            <v>53036520.850000001</v>
          </cell>
          <cell r="E100">
            <v>53036520.850000001</v>
          </cell>
          <cell r="H100">
            <v>1095245</v>
          </cell>
          <cell r="I100">
            <v>1272741</v>
          </cell>
          <cell r="J100">
            <v>1373239</v>
          </cell>
          <cell r="K100">
            <v>53111</v>
          </cell>
          <cell r="L100">
            <v>507452</v>
          </cell>
          <cell r="M100">
            <v>1943482</v>
          </cell>
          <cell r="N100">
            <v>17025555</v>
          </cell>
          <cell r="O100">
            <v>138825</v>
          </cell>
          <cell r="P100">
            <v>2118504</v>
          </cell>
          <cell r="Q100">
            <v>1881163</v>
          </cell>
          <cell r="R100">
            <v>1569224</v>
          </cell>
          <cell r="S100">
            <v>-4814</v>
          </cell>
          <cell r="T100">
            <v>372144</v>
          </cell>
          <cell r="U100">
            <v>-9500</v>
          </cell>
          <cell r="V100">
            <v>67538</v>
          </cell>
          <cell r="W100">
            <v>7313745</v>
          </cell>
          <cell r="X100">
            <v>3618373</v>
          </cell>
          <cell r="Y100">
            <v>3121908</v>
          </cell>
          <cell r="Z100">
            <v>271605</v>
          </cell>
          <cell r="AA100">
            <v>857681</v>
          </cell>
        </row>
        <row r="101">
          <cell r="A101" t="str">
            <v xml:space="preserve">   Adjustments / 2003 True up</v>
          </cell>
          <cell r="D101">
            <v>10517332.310000002</v>
          </cell>
          <cell r="H101">
            <v>4732237</v>
          </cell>
          <cell r="J101">
            <v>-2231900</v>
          </cell>
          <cell r="L101">
            <v>619298</v>
          </cell>
          <cell r="M101">
            <v>15133</v>
          </cell>
          <cell r="N101">
            <v>7000088</v>
          </cell>
          <cell r="O101">
            <v>595472</v>
          </cell>
          <cell r="P101">
            <v>1624853</v>
          </cell>
          <cell r="Q101">
            <v>1947247</v>
          </cell>
          <cell r="R101">
            <v>15840</v>
          </cell>
          <cell r="S101">
            <v>2478</v>
          </cell>
          <cell r="T101">
            <v>888673</v>
          </cell>
          <cell r="U101">
            <v>-281279</v>
          </cell>
          <cell r="V101">
            <v>-130535</v>
          </cell>
          <cell r="W101">
            <v>-664</v>
          </cell>
          <cell r="X101">
            <v>-24479</v>
          </cell>
          <cell r="Y101">
            <v>205724</v>
          </cell>
          <cell r="Z101">
            <v>2464</v>
          </cell>
          <cell r="AA101">
            <v>-61997</v>
          </cell>
        </row>
        <row r="102">
          <cell r="A102" t="str">
            <v>Total tax expense per GL</v>
          </cell>
          <cell r="D102">
            <v>63553853.160000004</v>
          </cell>
          <cell r="E102">
            <v>63553853.160000026</v>
          </cell>
          <cell r="G102">
            <v>0</v>
          </cell>
          <cell r="H102">
            <v>5827482</v>
          </cell>
          <cell r="I102">
            <v>1272741</v>
          </cell>
          <cell r="J102">
            <v>-858661</v>
          </cell>
          <cell r="K102">
            <v>53111</v>
          </cell>
          <cell r="L102">
            <v>1126750</v>
          </cell>
          <cell r="M102">
            <v>1958615</v>
          </cell>
          <cell r="N102">
            <v>24025643</v>
          </cell>
          <cell r="O102">
            <v>734297</v>
          </cell>
          <cell r="P102">
            <v>3743357</v>
          </cell>
          <cell r="Q102">
            <v>3828410</v>
          </cell>
          <cell r="R102">
            <v>1585064</v>
          </cell>
          <cell r="S102">
            <v>-2336</v>
          </cell>
          <cell r="T102">
            <v>1260817</v>
          </cell>
          <cell r="U102">
            <v>-290779</v>
          </cell>
          <cell r="V102">
            <v>-62997</v>
          </cell>
          <cell r="W102">
            <v>7313081</v>
          </cell>
          <cell r="X102">
            <v>3593894</v>
          </cell>
          <cell r="Y102">
            <v>3327632</v>
          </cell>
          <cell r="Z102">
            <v>274069</v>
          </cell>
          <cell r="AA102">
            <v>795684</v>
          </cell>
        </row>
        <row r="103">
          <cell r="H103" t="str">
            <v xml:space="preserve"> </v>
          </cell>
          <cell r="X103" t="str">
            <v xml:space="preserve"> </v>
          </cell>
        </row>
        <row r="104">
          <cell r="A104" t="str">
            <v>Calcuated Current FIT vs. Balance per G/L</v>
          </cell>
          <cell r="D104">
            <v>-4.0704189044268873</v>
          </cell>
          <cell r="H104">
            <v>-1.4304399998800363</v>
          </cell>
          <cell r="I104">
            <v>-4.1904400000348687</v>
          </cell>
          <cell r="J104">
            <v>-0.34896380011923611</v>
          </cell>
          <cell r="K104">
            <v>0.180902625026647</v>
          </cell>
          <cell r="L104">
            <v>-0.45509703998686746</v>
          </cell>
          <cell r="M104">
            <v>0.2795229502953589</v>
          </cell>
          <cell r="N104">
            <v>0.34799999929964542</v>
          </cell>
          <cell r="O104">
            <v>0.45285322039853781</v>
          </cell>
          <cell r="P104">
            <v>-0.2795342723838985</v>
          </cell>
          <cell r="Q104">
            <v>0.24355402402579784</v>
          </cell>
          <cell r="R104">
            <v>-0.35726247448474169</v>
          </cell>
          <cell r="S104">
            <v>0.28360499999962485</v>
          </cell>
          <cell r="T104">
            <v>-0.20716500002890825</v>
          </cell>
          <cell r="U104">
            <v>-0.3545300000005227</v>
          </cell>
          <cell r="V104">
            <v>0.43073000000003958</v>
          </cell>
          <cell r="W104">
            <v>-0.31737620034255087</v>
          </cell>
          <cell r="X104">
            <v>-0.32530671055428684</v>
          </cell>
          <cell r="Y104">
            <v>1.204200042411685E-2</v>
          </cell>
          <cell r="Z104">
            <v>-0.41649999999208376</v>
          </cell>
          <cell r="AA104">
            <v>0.11150940001243725</v>
          </cell>
        </row>
        <row r="105">
          <cell r="A105" t="str">
            <v>Calcuated Current SIT vs. Balance per G/L</v>
          </cell>
          <cell r="D105">
            <v>-5.5048494182149073</v>
          </cell>
          <cell r="H105">
            <v>-0.46159999998053536</v>
          </cell>
          <cell r="I105">
            <v>-1.7415999999502674</v>
          </cell>
          <cell r="J105">
            <v>0.33846800000173971</v>
          </cell>
          <cell r="K105">
            <v>-0.11050749999412801</v>
          </cell>
          <cell r="L105">
            <v>-0.24086559998977464</v>
          </cell>
          <cell r="M105">
            <v>-9.3744659854564816E-2</v>
          </cell>
          <cell r="N105">
            <v>-0.27999999979510903</v>
          </cell>
          <cell r="O105">
            <v>0.29242794204037637</v>
          </cell>
          <cell r="P105">
            <v>-0.32110207981895655</v>
          </cell>
          <cell r="Q105">
            <v>-0.25546863989438862</v>
          </cell>
          <cell r="R105">
            <v>-0.24090140644693747</v>
          </cell>
          <cell r="S105">
            <v>-0.31029999999998381</v>
          </cell>
          <cell r="T105">
            <v>0.59189999997033738</v>
          </cell>
          <cell r="U105">
            <v>-0.41420000000016444</v>
          </cell>
          <cell r="V105">
            <v>0.28219999999964784</v>
          </cell>
          <cell r="W105">
            <v>-2.6067999890074134E-2</v>
          </cell>
          <cell r="X105">
            <v>-0.34024043497629464</v>
          </cell>
          <cell r="Y105">
            <v>0.37988000008044764</v>
          </cell>
          <cell r="Z105">
            <v>-0.31000000000494765</v>
          </cell>
          <cell r="AA105">
            <v>-4.2883999965852126E-2</v>
          </cell>
        </row>
        <row r="107">
          <cell r="A107" t="str">
            <v xml:space="preserve">   Net Income/(Loss) Before Tax </v>
          </cell>
          <cell r="D107">
            <v>122152970.13999999</v>
          </cell>
          <cell r="E107">
            <v>122152970.14000003</v>
          </cell>
          <cell r="H107">
            <v>1823962</v>
          </cell>
          <cell r="I107">
            <v>3576938</v>
          </cell>
          <cell r="J107">
            <v>3370241</v>
          </cell>
          <cell r="K107">
            <v>137681</v>
          </cell>
          <cell r="L107">
            <v>1241890</v>
          </cell>
          <cell r="M107">
            <v>4401505.03</v>
          </cell>
          <cell r="N107">
            <v>43767178</v>
          </cell>
          <cell r="O107">
            <v>334571.71999999997</v>
          </cell>
          <cell r="P107">
            <v>5199285</v>
          </cell>
          <cell r="Q107">
            <v>4616715</v>
          </cell>
          <cell r="R107">
            <v>3969479.29</v>
          </cell>
          <cell r="S107">
            <v>-12496.5</v>
          </cell>
          <cell r="T107">
            <v>896877</v>
          </cell>
          <cell r="U107">
            <v>-53595.8</v>
          </cell>
          <cell r="V107">
            <v>169607.9</v>
          </cell>
          <cell r="W107">
            <v>17881663</v>
          </cell>
          <cell r="X107">
            <v>8009163.4400000004</v>
          </cell>
          <cell r="Y107">
            <v>7661878</v>
          </cell>
          <cell r="Z107">
            <v>697867</v>
          </cell>
          <cell r="AA107">
            <v>2104946</v>
          </cell>
        </row>
        <row r="108">
          <cell r="A108" t="str">
            <v xml:space="preserve">   Net FIT &amp; SIT Tax/(Benefit) on CY activity</v>
          </cell>
          <cell r="D108">
            <v>53036520.850000001</v>
          </cell>
          <cell r="E108">
            <v>53036520.849999994</v>
          </cell>
          <cell r="H108">
            <v>1095245</v>
          </cell>
          <cell r="I108">
            <v>1272741</v>
          </cell>
          <cell r="J108">
            <v>1373239</v>
          </cell>
          <cell r="K108">
            <v>53111</v>
          </cell>
          <cell r="L108">
            <v>507452</v>
          </cell>
          <cell r="M108">
            <v>1943482</v>
          </cell>
          <cell r="N108">
            <v>17025555</v>
          </cell>
          <cell r="O108">
            <v>138825</v>
          </cell>
          <cell r="P108">
            <v>2118504</v>
          </cell>
          <cell r="Q108">
            <v>1881163</v>
          </cell>
          <cell r="R108">
            <v>1569224</v>
          </cell>
          <cell r="S108">
            <v>-4814</v>
          </cell>
          <cell r="T108">
            <v>372144</v>
          </cell>
          <cell r="U108">
            <v>-9500</v>
          </cell>
          <cell r="V108">
            <v>67538</v>
          </cell>
          <cell r="W108">
            <v>7313745</v>
          </cell>
          <cell r="X108">
            <v>3618373</v>
          </cell>
          <cell r="Y108">
            <v>3121908</v>
          </cell>
          <cell r="Z108">
            <v>271605</v>
          </cell>
          <cell r="AA108">
            <v>857681</v>
          </cell>
        </row>
        <row r="110">
          <cell r="A110" t="str">
            <v>Effective Tax Rate Analysis</v>
          </cell>
          <cell r="H110" t="str">
            <v xml:space="preserve"> </v>
          </cell>
        </row>
        <row r="111">
          <cell r="A111" t="str">
            <v>All-in Effective Rate</v>
          </cell>
          <cell r="D111">
            <v>0.52028086658196437</v>
          </cell>
        </row>
        <row r="112">
          <cell r="A112" t="str">
            <v>Effective Rate - current project activity</v>
          </cell>
          <cell r="D112">
            <v>0.43418118109788606</v>
          </cell>
          <cell r="H112">
            <v>0.60047577745588998</v>
          </cell>
          <cell r="I112">
            <v>0.35581858002570915</v>
          </cell>
          <cell r="J112">
            <v>0.40746017866378104</v>
          </cell>
          <cell r="K112">
            <v>0.38579999999999998</v>
          </cell>
          <cell r="L112">
            <v>0.40861267906175264</v>
          </cell>
          <cell r="M112">
            <v>0.44154942156228771</v>
          </cell>
          <cell r="N112">
            <v>0.3890028047958678</v>
          </cell>
          <cell r="O112">
            <v>0.41493345582226737</v>
          </cell>
          <cell r="P112">
            <v>0.40746064122278353</v>
          </cell>
          <cell r="Q112">
            <v>0.40746786405485286</v>
          </cell>
          <cell r="R112">
            <v>0.39532237992857749</v>
          </cell>
          <cell r="S112">
            <v>0.38522786380186452</v>
          </cell>
          <cell r="T112">
            <v>0.41493315136858233</v>
          </cell>
          <cell r="U112">
            <v>0.17725269517387557</v>
          </cell>
          <cell r="V112">
            <v>0.39820079135464798</v>
          </cell>
          <cell r="W112">
            <v>0.40900809952631362</v>
          </cell>
          <cell r="X112">
            <v>0.45177914361552846</v>
          </cell>
          <cell r="Y112">
            <v>0.40745989429745555</v>
          </cell>
          <cell r="Z112">
            <v>0.38919306973964951</v>
          </cell>
          <cell r="AA112">
            <v>0.40745985882773239</v>
          </cell>
        </row>
        <row r="113">
          <cell r="A113" t="str">
            <v xml:space="preserve">   Effective Rate w/o PTC's &amp; Items not Tax Eff.</v>
          </cell>
          <cell r="D113">
            <v>0.43389604286349881</v>
          </cell>
          <cell r="H113">
            <v>0.59708473688638364</v>
          </cell>
          <cell r="I113">
            <v>0.35581854819347292</v>
          </cell>
          <cell r="J113">
            <v>0.40746014299845562</v>
          </cell>
          <cell r="K113">
            <v>0.38579999999999998</v>
          </cell>
          <cell r="L113">
            <v>0.40746089310225908</v>
          </cell>
          <cell r="M113">
            <v>0.44148179764139223</v>
          </cell>
          <cell r="N113">
            <v>0.3889999784314826</v>
          </cell>
          <cell r="O113">
            <v>0.41493271051730918</v>
          </cell>
          <cell r="P113">
            <v>0.40746055501735129</v>
          </cell>
          <cell r="Q113">
            <v>0.40745987498299469</v>
          </cell>
          <cell r="R113">
            <v>0.39067493215823934</v>
          </cell>
          <cell r="S113">
            <v>0.38522786380186452</v>
          </cell>
          <cell r="T113">
            <v>0.41493333642554614</v>
          </cell>
          <cell r="U113">
            <v>0.38896852507639129</v>
          </cell>
          <cell r="V113">
            <v>0.38899589376584232</v>
          </cell>
          <cell r="W113">
            <v>0.40794744014695794</v>
          </cell>
          <cell r="X113">
            <v>0.45312805834605774</v>
          </cell>
          <cell r="Y113">
            <v>0.40745992035573531</v>
          </cell>
          <cell r="Z113">
            <v>0.38919306973964951</v>
          </cell>
          <cell r="AA113">
            <v>0.40745994980687217</v>
          </cell>
        </row>
        <row r="114">
          <cell r="A114" t="str">
            <v xml:space="preserve">   Effective Rate w/o PTC's &amp; All Perm Diff's</v>
          </cell>
          <cell r="D114">
            <v>0.47708659619448024</v>
          </cell>
          <cell r="H114">
            <v>0.5969339999941573</v>
          </cell>
          <cell r="I114">
            <v>0.35581858002570915</v>
          </cell>
          <cell r="J114">
            <v>0.40746014299845562</v>
          </cell>
          <cell r="K114">
            <v>0.38579999999999998</v>
          </cell>
          <cell r="L114">
            <v>0.40746089310225908</v>
          </cell>
          <cell r="M114">
            <v>0.44148179764139223</v>
          </cell>
          <cell r="N114">
            <v>0.3889999784314826</v>
          </cell>
          <cell r="O114">
            <v>0.41493271051730918</v>
          </cell>
          <cell r="P114">
            <v>0.40746055501735129</v>
          </cell>
          <cell r="Q114">
            <v>0.40745987498299469</v>
          </cell>
          <cell r="R114">
            <v>0.39067493215823934</v>
          </cell>
          <cell r="S114">
            <v>0.38522786380186452</v>
          </cell>
          <cell r="T114">
            <v>0.41493333642554614</v>
          </cell>
          <cell r="U114">
            <v>0.38896852507639129</v>
          </cell>
          <cell r="V114">
            <v>0.38899589376584232</v>
          </cell>
          <cell r="W114">
            <v>0.40794744014695794</v>
          </cell>
          <cell r="X114">
            <v>0.45312805834605774</v>
          </cell>
          <cell r="Y114">
            <v>0.40745992035573531</v>
          </cell>
          <cell r="Z114">
            <v>0.38900104051566037</v>
          </cell>
          <cell r="AA114">
            <v>0.40745994980687217</v>
          </cell>
        </row>
        <row r="116">
          <cell r="A116" t="str">
            <v>Blended Statutory Tax Rate</v>
          </cell>
          <cell r="H116">
            <v>0.38574999999999998</v>
          </cell>
          <cell r="I116">
            <v>0.35580000000000001</v>
          </cell>
          <cell r="J116">
            <v>0.40745999999999999</v>
          </cell>
          <cell r="K116">
            <v>0.38574999999999998</v>
          </cell>
          <cell r="L116">
            <v>0.40745999999999999</v>
          </cell>
          <cell r="M116">
            <v>0.40745999999999999</v>
          </cell>
          <cell r="N116">
            <v>0.38900000000000001</v>
          </cell>
          <cell r="O116">
            <v>0.414935</v>
          </cell>
          <cell r="P116">
            <v>0.40745999999999999</v>
          </cell>
          <cell r="Q116">
            <v>0.40745999999999999</v>
          </cell>
          <cell r="R116">
            <v>0.40745999999999999</v>
          </cell>
          <cell r="S116">
            <v>0.38522999999999996</v>
          </cell>
          <cell r="T116">
            <v>0.41493499999999994</v>
          </cell>
          <cell r="U116">
            <v>0.38899999999999996</v>
          </cell>
          <cell r="V116">
            <v>0.38899999999999996</v>
          </cell>
          <cell r="W116">
            <v>0.40745999999999999</v>
          </cell>
          <cell r="X116">
            <v>0.40745999999999999</v>
          </cell>
          <cell r="Y116">
            <v>0.40745999999999999</v>
          </cell>
          <cell r="Z116">
            <v>0.38899999999999996</v>
          </cell>
          <cell r="AA116">
            <v>0.40745999999999999</v>
          </cell>
        </row>
        <row r="117">
          <cell r="A117" t="str">
            <v>Difference</v>
          </cell>
          <cell r="G117">
            <v>0</v>
          </cell>
          <cell r="H117">
            <v>0.21118399999415732</v>
          </cell>
          <cell r="I117">
            <v>1.8580025709147296E-5</v>
          </cell>
          <cell r="J117">
            <v>1.4299845563225944E-7</v>
          </cell>
          <cell r="K117">
            <v>4.9999999999994493E-5</v>
          </cell>
          <cell r="L117">
            <v>8.9310225909189356E-7</v>
          </cell>
          <cell r="M117">
            <v>3.4021797641392237E-2</v>
          </cell>
          <cell r="N117">
            <v>2.1568517416525879E-8</v>
          </cell>
          <cell r="O117">
            <v>2.2894826908204102E-6</v>
          </cell>
          <cell r="P117">
            <v>5.5501735130025764E-7</v>
          </cell>
          <cell r="Q117">
            <v>1.2501700530354043E-7</v>
          </cell>
          <cell r="R117">
            <v>1.6785067841760648E-2</v>
          </cell>
          <cell r="S117">
            <v>2.1361981354384163E-6</v>
          </cell>
          <cell r="T117">
            <v>1.6635744538029407E-6</v>
          </cell>
          <cell r="U117">
            <v>3.1474923608665328E-5</v>
          </cell>
          <cell r="V117">
            <v>4.1062341576414418E-6</v>
          </cell>
          <cell r="W117">
            <v>4.8744014695795146E-4</v>
          </cell>
          <cell r="X117">
            <v>4.5668058346057749E-2</v>
          </cell>
          <cell r="Y117">
            <v>7.9644264683320642E-8</v>
          </cell>
          <cell r="Z117">
            <v>1.0405156604109678E-6</v>
          </cell>
          <cell r="AA117">
            <v>5.0193127820730155E-8</v>
          </cell>
        </row>
        <row r="119">
          <cell r="A119" t="str">
            <v>State abbreviation</v>
          </cell>
        </row>
        <row r="120">
          <cell r="A120" t="str">
            <v>Unitary</v>
          </cell>
        </row>
        <row r="121">
          <cell r="A121" t="str">
            <v>Actual state rate</v>
          </cell>
        </row>
        <row r="123">
          <cell r="A123" t="str">
            <v>Variance</v>
          </cell>
        </row>
        <row r="124">
          <cell r="A124" t="str">
            <v xml:space="preserve">State/City tax </v>
          </cell>
        </row>
        <row r="125">
          <cell r="A125" t="str">
            <v>Variance less state tax</v>
          </cell>
        </row>
        <row r="126">
          <cell r="A126" t="str">
            <v>Federal tax</v>
          </cell>
        </row>
        <row r="127">
          <cell r="A127" t="str">
            <v>Total tax on variance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DIFF"/>
      <sheetName val="NOI"/>
      <sheetName val="Rate Base"/>
      <sheetName val="Cap Struct"/>
      <sheetName val="Cost of Capital Calc"/>
      <sheetName val="Cap Structure"/>
      <sheetName val="Cap Structure Adj"/>
      <sheetName val="Cap Structure Cost Rates"/>
      <sheetName val="NON UTILITY"/>
      <sheetName val="CURRENT MONTH"/>
      <sheetName val="PRIOR MONTH"/>
      <sheetName val="Cap Struct - Current"/>
      <sheetName val="Cap Struct - Prior"/>
      <sheetName val="Flowback"/>
    </sheetNames>
    <sheetDataSet>
      <sheetData sheetId="0">
        <row r="1">
          <cell r="B1">
            <v>201402</v>
          </cell>
        </row>
      </sheetData>
      <sheetData sheetId="1"/>
      <sheetData sheetId="2">
        <row r="67">
          <cell r="E67">
            <v>24017317542.09</v>
          </cell>
        </row>
      </sheetData>
      <sheetData sheetId="3"/>
      <sheetData sheetId="4"/>
      <sheetData sheetId="5">
        <row r="1">
          <cell r="A1" t="str">
            <v>CATEGORY</v>
          </cell>
          <cell r="B1" t="str">
            <v>LEDGER_MONTH</v>
          </cell>
          <cell r="D1" t="str">
            <v>AMOUNT</v>
          </cell>
        </row>
        <row r="2">
          <cell r="A2" t="str">
            <v>COMMON_EQUITY</v>
          </cell>
          <cell r="B2">
            <v>201212</v>
          </cell>
          <cell r="D2">
            <v>-11636415847.379999</v>
          </cell>
        </row>
        <row r="3">
          <cell r="A3" t="str">
            <v>CUSTOMER_DEPOSITS</v>
          </cell>
          <cell r="B3">
            <v>201306</v>
          </cell>
          <cell r="D3">
            <v>-503969294.93000001</v>
          </cell>
        </row>
        <row r="4">
          <cell r="A4" t="str">
            <v>LONG_TERM_DEBT</v>
          </cell>
          <cell r="B4">
            <v>201311</v>
          </cell>
          <cell r="D4">
            <v>-8538735375.3500004</v>
          </cell>
        </row>
        <row r="5">
          <cell r="A5" t="str">
            <v>COMMON_EQUITY</v>
          </cell>
          <cell r="B5">
            <v>201302</v>
          </cell>
          <cell r="D5">
            <v>-11907695036.91</v>
          </cell>
        </row>
        <row r="6">
          <cell r="A6" t="str">
            <v>PREFERRED_STOCK</v>
          </cell>
          <cell r="B6">
            <v>201303</v>
          </cell>
          <cell r="D6">
            <v>0</v>
          </cell>
        </row>
        <row r="7">
          <cell r="A7" t="str">
            <v>SHORT_TERM_DEBT</v>
          </cell>
          <cell r="B7">
            <v>201311</v>
          </cell>
          <cell r="D7">
            <v>-501976923.07999998</v>
          </cell>
        </row>
        <row r="8">
          <cell r="A8" t="str">
            <v>PREFERRED_STOCK</v>
          </cell>
          <cell r="B8">
            <v>201311</v>
          </cell>
          <cell r="D8">
            <v>0</v>
          </cell>
        </row>
        <row r="9">
          <cell r="A9" t="str">
            <v>SHORT_TERM_DEBT</v>
          </cell>
          <cell r="B9">
            <v>201303</v>
          </cell>
          <cell r="D9">
            <v>-536730769.23000002</v>
          </cell>
        </row>
        <row r="10">
          <cell r="A10" t="str">
            <v>SHORT_TERM_DEBT</v>
          </cell>
          <cell r="B10">
            <v>201308</v>
          </cell>
          <cell r="D10">
            <v>-526230769.23000002</v>
          </cell>
        </row>
        <row r="11">
          <cell r="A11" t="str">
            <v>LONG_TERM_DEBT</v>
          </cell>
          <cell r="B11">
            <v>201101</v>
          </cell>
          <cell r="D11">
            <v>-6295474450.1400003</v>
          </cell>
        </row>
        <row r="12">
          <cell r="A12" t="str">
            <v>DEFERRED_INCOME_TAX</v>
          </cell>
          <cell r="B12">
            <v>201102</v>
          </cell>
          <cell r="D12">
            <v>-3869963560.9699998</v>
          </cell>
        </row>
        <row r="13">
          <cell r="A13" t="str">
            <v>COMMON_EQUITY</v>
          </cell>
          <cell r="B13">
            <v>201102</v>
          </cell>
          <cell r="D13">
            <v>-9265020896.6900005</v>
          </cell>
        </row>
        <row r="14">
          <cell r="A14" t="str">
            <v>LONG_TERM_DEBT</v>
          </cell>
          <cell r="B14">
            <v>201104</v>
          </cell>
          <cell r="D14">
            <v>-6365373276.0100002</v>
          </cell>
        </row>
        <row r="15">
          <cell r="A15" t="str">
            <v>SHORT_TERM_DEBT</v>
          </cell>
          <cell r="B15">
            <v>201105</v>
          </cell>
          <cell r="D15">
            <v>-480836615.38</v>
          </cell>
        </row>
        <row r="16">
          <cell r="A16" t="str">
            <v>LONG_TERM_DEBT</v>
          </cell>
          <cell r="B16">
            <v>201106</v>
          </cell>
          <cell r="D16">
            <v>-6448457462.6300001</v>
          </cell>
        </row>
        <row r="17">
          <cell r="A17" t="str">
            <v>PREFERRED_STOCK</v>
          </cell>
          <cell r="B17">
            <v>201109</v>
          </cell>
          <cell r="D17">
            <v>0</v>
          </cell>
        </row>
        <row r="18">
          <cell r="A18" t="str">
            <v>PREFERRED_STOCK</v>
          </cell>
          <cell r="B18">
            <v>201110</v>
          </cell>
          <cell r="D18">
            <v>0</v>
          </cell>
        </row>
        <row r="19">
          <cell r="A19" t="str">
            <v>CUSTOMER_DEPOSITS</v>
          </cell>
          <cell r="B19">
            <v>201112</v>
          </cell>
          <cell r="D19">
            <v>-616149991.22000003</v>
          </cell>
        </row>
        <row r="20">
          <cell r="A20" t="str">
            <v>SHORT_TERM_DEBT</v>
          </cell>
          <cell r="B20">
            <v>201112</v>
          </cell>
          <cell r="D20">
            <v>-413298332.36000001</v>
          </cell>
        </row>
        <row r="21">
          <cell r="A21" t="str">
            <v>DEFERRED_INCOME_TAX</v>
          </cell>
          <cell r="B21">
            <v>201203</v>
          </cell>
          <cell r="D21">
            <v>-4449006846.3199997</v>
          </cell>
        </row>
        <row r="22">
          <cell r="A22" t="str">
            <v>LONG_TERM_DEBT</v>
          </cell>
          <cell r="B22">
            <v>201204</v>
          </cell>
          <cell r="D22">
            <v>-7054534888.5100002</v>
          </cell>
        </row>
        <row r="23">
          <cell r="A23" t="str">
            <v>CUSTOMER_DEPOSITS</v>
          </cell>
          <cell r="B23">
            <v>201204</v>
          </cell>
          <cell r="D23">
            <v>-583295131.92999995</v>
          </cell>
        </row>
        <row r="24">
          <cell r="A24" t="str">
            <v>INVESTMENT_TAX_CREDITS</v>
          </cell>
          <cell r="B24">
            <v>201204</v>
          </cell>
          <cell r="D24">
            <v>-182507682.59</v>
          </cell>
        </row>
        <row r="25">
          <cell r="A25" t="str">
            <v>PREFERRED_STOCK</v>
          </cell>
          <cell r="B25">
            <v>201205</v>
          </cell>
          <cell r="D25">
            <v>0</v>
          </cell>
        </row>
        <row r="26">
          <cell r="A26" t="str">
            <v>PREFERRED_STOCK</v>
          </cell>
          <cell r="B26">
            <v>201206</v>
          </cell>
          <cell r="D26">
            <v>0</v>
          </cell>
        </row>
        <row r="27">
          <cell r="A27" t="str">
            <v>COMMON_EQUITY</v>
          </cell>
          <cell r="B27">
            <v>201207</v>
          </cell>
          <cell r="D27">
            <v>-10965003318.469999</v>
          </cell>
        </row>
        <row r="28">
          <cell r="A28" t="str">
            <v>COMMON_EQUITY</v>
          </cell>
          <cell r="B28">
            <v>201208</v>
          </cell>
          <cell r="D28">
            <v>-11106951331.1</v>
          </cell>
        </row>
        <row r="29">
          <cell r="A29" t="str">
            <v>COMMON_EQUITY</v>
          </cell>
          <cell r="B29">
            <v>201210</v>
          </cell>
          <cell r="D29">
            <v>-11361111399.719999</v>
          </cell>
        </row>
        <row r="30">
          <cell r="A30" t="str">
            <v>PREFERRED_STOCK</v>
          </cell>
          <cell r="B30">
            <v>201210</v>
          </cell>
          <cell r="D30">
            <v>0</v>
          </cell>
        </row>
        <row r="31">
          <cell r="A31" t="str">
            <v>PREFERRED_STOCK</v>
          </cell>
          <cell r="B31">
            <v>201212</v>
          </cell>
          <cell r="D31">
            <v>0</v>
          </cell>
        </row>
        <row r="32">
          <cell r="A32" t="str">
            <v>DEFERRED_INCOME_TAX</v>
          </cell>
          <cell r="B32">
            <v>201212</v>
          </cell>
          <cell r="D32">
            <v>-4913064710.9700003</v>
          </cell>
        </row>
        <row r="33">
          <cell r="A33" t="str">
            <v>COMMON_EQUITY</v>
          </cell>
          <cell r="B33">
            <v>201306</v>
          </cell>
          <cell r="D33">
            <v>-12362860060.450001</v>
          </cell>
        </row>
        <row r="34">
          <cell r="A34" t="str">
            <v>DEFERRED_INCOME_TAX</v>
          </cell>
          <cell r="B34">
            <v>201304</v>
          </cell>
          <cell r="D34">
            <v>-5236669491.6700001</v>
          </cell>
        </row>
        <row r="35">
          <cell r="A35" t="str">
            <v>PREFERRED_STOCK</v>
          </cell>
          <cell r="B35">
            <v>201304</v>
          </cell>
          <cell r="D35">
            <v>0</v>
          </cell>
        </row>
        <row r="36">
          <cell r="A36" t="str">
            <v>COMMON_EQUITY</v>
          </cell>
          <cell r="B36">
            <v>201303</v>
          </cell>
          <cell r="D36">
            <v>-12018062734.98</v>
          </cell>
        </row>
        <row r="37">
          <cell r="A37" t="str">
            <v>LONG_TERM_DEBT</v>
          </cell>
          <cell r="B37">
            <v>201301</v>
          </cell>
          <cell r="D37">
            <v>-7941668825.5200005</v>
          </cell>
        </row>
        <row r="38">
          <cell r="A38" t="str">
            <v>CUSTOMER_DEPOSITS</v>
          </cell>
          <cell r="B38">
            <v>201301</v>
          </cell>
          <cell r="D38">
            <v>-512172474.79000002</v>
          </cell>
        </row>
        <row r="39">
          <cell r="A39" t="str">
            <v>SHORT_TERM_DEBT</v>
          </cell>
          <cell r="B39">
            <v>201306</v>
          </cell>
          <cell r="D39">
            <v>-499300000</v>
          </cell>
        </row>
        <row r="40">
          <cell r="A40" t="str">
            <v>PREFERRED_STOCK</v>
          </cell>
          <cell r="B40">
            <v>201302</v>
          </cell>
          <cell r="D40">
            <v>0</v>
          </cell>
        </row>
        <row r="41">
          <cell r="A41" t="str">
            <v>PREFERRED_STOCK</v>
          </cell>
          <cell r="B41">
            <v>201310</v>
          </cell>
          <cell r="D41">
            <v>0</v>
          </cell>
        </row>
        <row r="42">
          <cell r="A42" t="str">
            <v>CUSTOMER_DEPOSITS</v>
          </cell>
          <cell r="B42">
            <v>201101</v>
          </cell>
          <cell r="D42">
            <v>-623801188.28999996</v>
          </cell>
        </row>
        <row r="43">
          <cell r="A43" t="str">
            <v>DEFERRED_INCOME_TAX</v>
          </cell>
          <cell r="B43">
            <v>201105</v>
          </cell>
          <cell r="D43">
            <v>-3969171018.8800001</v>
          </cell>
        </row>
        <row r="44">
          <cell r="A44" t="str">
            <v>INVESTMENT_TAX_CREDITS</v>
          </cell>
          <cell r="B44">
            <v>201105</v>
          </cell>
          <cell r="D44">
            <v>-133189721.37</v>
          </cell>
        </row>
        <row r="45">
          <cell r="A45" t="str">
            <v>LONG_TERM_DEBT</v>
          </cell>
          <cell r="B45">
            <v>201107</v>
          </cell>
          <cell r="D45">
            <v>-6499475170.2399998</v>
          </cell>
        </row>
        <row r="46">
          <cell r="A46" t="str">
            <v>DEFERRED_INCOME_TAX</v>
          </cell>
          <cell r="B46">
            <v>201108</v>
          </cell>
          <cell r="D46">
            <v>-4091537261.3800001</v>
          </cell>
        </row>
        <row r="47">
          <cell r="A47" t="str">
            <v>INVESTMENT_TAX_CREDITS</v>
          </cell>
          <cell r="B47">
            <v>201109</v>
          </cell>
          <cell r="D47">
            <v>-168773004.55000001</v>
          </cell>
        </row>
        <row r="48">
          <cell r="A48" t="str">
            <v>CUSTOMER_DEPOSITS</v>
          </cell>
          <cell r="B48">
            <v>201109</v>
          </cell>
          <cell r="D48">
            <v>-629881396.59000003</v>
          </cell>
        </row>
        <row r="49">
          <cell r="A49" t="str">
            <v>DEFERRED_INCOME_TAX</v>
          </cell>
          <cell r="B49">
            <v>201110</v>
          </cell>
          <cell r="D49">
            <v>-4180493665.5599999</v>
          </cell>
        </row>
        <row r="50">
          <cell r="A50" t="str">
            <v>INVESTMENT_TAX_CREDITS</v>
          </cell>
          <cell r="B50">
            <v>201112</v>
          </cell>
          <cell r="D50">
            <v>-185571985.50999999</v>
          </cell>
        </row>
        <row r="51">
          <cell r="A51" t="str">
            <v>COMMON_EQUITY</v>
          </cell>
          <cell r="B51">
            <v>201201</v>
          </cell>
          <cell r="D51">
            <v>-10165739963.290001</v>
          </cell>
        </row>
        <row r="52">
          <cell r="A52" t="str">
            <v>LONG_TERM_DEBT</v>
          </cell>
          <cell r="B52">
            <v>201203</v>
          </cell>
          <cell r="D52">
            <v>-6993192828.3100004</v>
          </cell>
        </row>
        <row r="53">
          <cell r="A53" t="str">
            <v>LONG_TERM_DEBT</v>
          </cell>
          <cell r="B53">
            <v>201205</v>
          </cell>
          <cell r="D53">
            <v>-7161349205.3299999</v>
          </cell>
        </row>
        <row r="54">
          <cell r="A54" t="str">
            <v>COMMON_EQUITY</v>
          </cell>
          <cell r="B54">
            <v>201205</v>
          </cell>
          <cell r="D54">
            <v>-10666397648.129999</v>
          </cell>
        </row>
        <row r="55">
          <cell r="A55" t="str">
            <v>LONG_TERM_DEBT</v>
          </cell>
          <cell r="B55">
            <v>201206</v>
          </cell>
          <cell r="D55">
            <v>-7268159478.1099997</v>
          </cell>
        </row>
        <row r="56">
          <cell r="A56" t="str">
            <v>LONG_TERM_DEBT</v>
          </cell>
          <cell r="B56">
            <v>201209</v>
          </cell>
          <cell r="D56">
            <v>-7529690809.5500002</v>
          </cell>
        </row>
        <row r="57">
          <cell r="A57" t="str">
            <v>DEFERRED_INCOME_TAX</v>
          </cell>
          <cell r="B57">
            <v>201210</v>
          </cell>
          <cell r="D57">
            <v>-4748809670.3199997</v>
          </cell>
        </row>
        <row r="58">
          <cell r="A58" t="str">
            <v>SHORT_TERM_DEBT</v>
          </cell>
          <cell r="B58">
            <v>201210</v>
          </cell>
          <cell r="D58">
            <v>-530830769.23000002</v>
          </cell>
        </row>
        <row r="59">
          <cell r="A59" t="str">
            <v>CUSTOMER_DEPOSITS</v>
          </cell>
          <cell r="B59">
            <v>201303</v>
          </cell>
          <cell r="D59">
            <v>-508529621.64999998</v>
          </cell>
        </row>
        <row r="60">
          <cell r="A60" t="str">
            <v>CUSTOMER_DEPOSITS</v>
          </cell>
          <cell r="B60">
            <v>201305</v>
          </cell>
          <cell r="D60">
            <v>-505329276.08999997</v>
          </cell>
        </row>
        <row r="61">
          <cell r="A61" t="str">
            <v>DEFERRED_INCOME_TAX</v>
          </cell>
          <cell r="B61">
            <v>201305</v>
          </cell>
          <cell r="D61">
            <v>-5309456813.9899998</v>
          </cell>
        </row>
        <row r="62">
          <cell r="A62" t="str">
            <v>COMMON_EQUITY</v>
          </cell>
          <cell r="B62">
            <v>201211</v>
          </cell>
          <cell r="D62">
            <v>-11502954474.1</v>
          </cell>
        </row>
        <row r="63">
          <cell r="A63" t="str">
            <v>INVESTMENT_TAX_CREDITS</v>
          </cell>
          <cell r="B63">
            <v>201306</v>
          </cell>
          <cell r="D63">
            <v>-172834557.28</v>
          </cell>
        </row>
        <row r="64">
          <cell r="A64" t="str">
            <v>SHORT_TERM_DEBT</v>
          </cell>
          <cell r="B64">
            <v>201309</v>
          </cell>
          <cell r="D64">
            <v>-534253846.14999998</v>
          </cell>
        </row>
        <row r="65">
          <cell r="A65" t="str">
            <v>PREFERRED_STOCK</v>
          </cell>
          <cell r="B65">
            <v>201309</v>
          </cell>
          <cell r="D65">
            <v>0</v>
          </cell>
        </row>
        <row r="66">
          <cell r="A66" t="str">
            <v>PREFERRED_STOCK</v>
          </cell>
          <cell r="B66">
            <v>201301</v>
          </cell>
          <cell r="D66">
            <v>0</v>
          </cell>
        </row>
        <row r="67">
          <cell r="A67" t="str">
            <v>DEFERRED_INCOME_TAX</v>
          </cell>
          <cell r="B67">
            <v>201307</v>
          </cell>
          <cell r="D67">
            <v>-5451554417.4499998</v>
          </cell>
        </row>
        <row r="68">
          <cell r="A68" t="str">
            <v>SHORT_TERM_DEBT</v>
          </cell>
          <cell r="B68">
            <v>201307</v>
          </cell>
          <cell r="D68">
            <v>-513723076.92000002</v>
          </cell>
        </row>
        <row r="69">
          <cell r="A69" t="str">
            <v>LONG_TERM_DEBT</v>
          </cell>
          <cell r="B69">
            <v>201310</v>
          </cell>
          <cell r="D69">
            <v>-8481755450.8999996</v>
          </cell>
        </row>
        <row r="70">
          <cell r="A70" t="str">
            <v>SHORT_TERM_DEBT</v>
          </cell>
          <cell r="B70">
            <v>201310</v>
          </cell>
          <cell r="D70">
            <v>-522484615.38</v>
          </cell>
        </row>
        <row r="71">
          <cell r="A71" t="str">
            <v>INVESTMENT_TAX_CREDITS</v>
          </cell>
          <cell r="B71">
            <v>201103</v>
          </cell>
          <cell r="D71">
            <v>-112221531.08</v>
          </cell>
        </row>
        <row r="72">
          <cell r="A72" t="str">
            <v>SHORT_TERM_DEBT</v>
          </cell>
          <cell r="B72">
            <v>201103</v>
          </cell>
          <cell r="D72">
            <v>-582329692.30999994</v>
          </cell>
        </row>
        <row r="73">
          <cell r="A73" t="str">
            <v>LONG_TERM_DEBT</v>
          </cell>
          <cell r="B73">
            <v>201105</v>
          </cell>
          <cell r="D73">
            <v>-6397417865.6999998</v>
          </cell>
        </row>
        <row r="74">
          <cell r="A74" t="str">
            <v>COMMON_EQUITY</v>
          </cell>
          <cell r="B74">
            <v>201105</v>
          </cell>
          <cell r="D74">
            <v>-9503403418.1900005</v>
          </cell>
        </row>
        <row r="75">
          <cell r="A75" t="str">
            <v>INVESTMENT_TAX_CREDITS</v>
          </cell>
          <cell r="B75">
            <v>201106</v>
          </cell>
          <cell r="D75">
            <v>-142215450.44</v>
          </cell>
        </row>
        <row r="76">
          <cell r="A76" t="str">
            <v>PREFERRED_STOCK</v>
          </cell>
          <cell r="B76">
            <v>201108</v>
          </cell>
          <cell r="D76">
            <v>0</v>
          </cell>
        </row>
        <row r="77">
          <cell r="A77" t="str">
            <v>SHORT_TERM_DEBT</v>
          </cell>
          <cell r="B77">
            <v>201110</v>
          </cell>
          <cell r="D77">
            <v>-394487947.74000001</v>
          </cell>
        </row>
        <row r="78">
          <cell r="A78" t="str">
            <v>DEFERRED_INCOME_TAX</v>
          </cell>
          <cell r="B78">
            <v>201112</v>
          </cell>
          <cell r="D78">
            <v>-4284283853.0599999</v>
          </cell>
        </row>
        <row r="79">
          <cell r="A79" t="str">
            <v>CUSTOMER_DEPOSITS</v>
          </cell>
          <cell r="B79">
            <v>201201</v>
          </cell>
          <cell r="D79">
            <v>-608221680.78999996</v>
          </cell>
        </row>
        <row r="80">
          <cell r="A80" t="str">
            <v>DEFERRED_INCOME_TAX</v>
          </cell>
          <cell r="B80">
            <v>201202</v>
          </cell>
          <cell r="D80">
            <v>-4400115759.8500004</v>
          </cell>
        </row>
        <row r="81">
          <cell r="A81" t="str">
            <v>PREFERRED_STOCK</v>
          </cell>
          <cell r="B81">
            <v>201202</v>
          </cell>
          <cell r="D81">
            <v>0</v>
          </cell>
        </row>
        <row r="82">
          <cell r="A82" t="str">
            <v>SHORT_TERM_DEBT</v>
          </cell>
          <cell r="B82">
            <v>201203</v>
          </cell>
          <cell r="D82">
            <v>-482306024.67000002</v>
          </cell>
        </row>
        <row r="83">
          <cell r="A83" t="str">
            <v>COMMON_EQUITY</v>
          </cell>
          <cell r="B83">
            <v>201203</v>
          </cell>
          <cell r="D83">
            <v>-10411124446.43</v>
          </cell>
        </row>
        <row r="84">
          <cell r="A84" t="str">
            <v>SHORT_TERM_DEBT</v>
          </cell>
          <cell r="B84">
            <v>201206</v>
          </cell>
          <cell r="D84">
            <v>-531429101.58999997</v>
          </cell>
        </row>
        <row r="85">
          <cell r="A85" t="str">
            <v>LONG_TERM_DEBT</v>
          </cell>
          <cell r="B85">
            <v>201207</v>
          </cell>
          <cell r="D85">
            <v>-7356004930.4899998</v>
          </cell>
        </row>
        <row r="86">
          <cell r="A86" t="str">
            <v>INVESTMENT_TAX_CREDITS</v>
          </cell>
          <cell r="B86">
            <v>201207</v>
          </cell>
          <cell r="D86">
            <v>-180286591.50999999</v>
          </cell>
        </row>
        <row r="87">
          <cell r="A87" t="str">
            <v>SHORT_TERM_DEBT</v>
          </cell>
          <cell r="B87">
            <v>201207</v>
          </cell>
          <cell r="D87">
            <v>-514667563.13</v>
          </cell>
        </row>
        <row r="88">
          <cell r="A88" t="str">
            <v>INVESTMENT_TAX_CREDITS</v>
          </cell>
          <cell r="B88">
            <v>201208</v>
          </cell>
          <cell r="D88">
            <v>-179559940.88999999</v>
          </cell>
        </row>
        <row r="89">
          <cell r="A89" t="str">
            <v>CUSTOMER_DEPOSITS</v>
          </cell>
          <cell r="B89">
            <v>201208</v>
          </cell>
          <cell r="D89">
            <v>-546072459.48000002</v>
          </cell>
        </row>
        <row r="90">
          <cell r="A90" t="str">
            <v>LONG_TERM_DEBT</v>
          </cell>
          <cell r="B90">
            <v>201210</v>
          </cell>
          <cell r="D90">
            <v>-7617356518.5900002</v>
          </cell>
        </row>
        <row r="91">
          <cell r="A91" t="str">
            <v>CUSTOMER_DEPOSITS</v>
          </cell>
          <cell r="B91">
            <v>201212</v>
          </cell>
          <cell r="D91">
            <v>-515151811.66000003</v>
          </cell>
        </row>
        <row r="92">
          <cell r="A92" t="str">
            <v>DEFERRED_INCOME_TAX</v>
          </cell>
          <cell r="B92">
            <v>201306</v>
          </cell>
          <cell r="D92">
            <v>-5379436651.9099998</v>
          </cell>
        </row>
        <row r="93">
          <cell r="A93" t="str">
            <v>LONG_TERM_DEBT</v>
          </cell>
          <cell r="B93">
            <v>201305</v>
          </cell>
          <cell r="D93">
            <v>-8198419707.9300003</v>
          </cell>
        </row>
        <row r="94">
          <cell r="A94" t="str">
            <v>COMMON_EQUITY</v>
          </cell>
          <cell r="B94">
            <v>201307</v>
          </cell>
          <cell r="D94">
            <v>-12468285919.719999</v>
          </cell>
        </row>
        <row r="95">
          <cell r="A95" t="str">
            <v>DEFERRED_INCOME_TAX</v>
          </cell>
          <cell r="B95">
            <v>201311</v>
          </cell>
          <cell r="D95">
            <v>-5710361880.5299997</v>
          </cell>
        </row>
        <row r="96">
          <cell r="A96" t="str">
            <v>LONG_TERM_DEBT</v>
          </cell>
          <cell r="B96">
            <v>201303</v>
          </cell>
          <cell r="D96">
            <v>-8069085586.1300001</v>
          </cell>
        </row>
        <row r="97">
          <cell r="A97" t="str">
            <v>INVESTMENT_TAX_CREDITS</v>
          </cell>
          <cell r="B97">
            <v>201305</v>
          </cell>
          <cell r="D97">
            <v>-173452638.97</v>
          </cell>
        </row>
        <row r="98">
          <cell r="A98" t="str">
            <v>DEFERRED_INCOME_TAX</v>
          </cell>
          <cell r="B98">
            <v>201302</v>
          </cell>
          <cell r="D98">
            <v>-5084308175.4499998</v>
          </cell>
        </row>
        <row r="99">
          <cell r="A99" t="str">
            <v>LONG_TERM_DEBT</v>
          </cell>
          <cell r="B99">
            <v>201211</v>
          </cell>
          <cell r="D99">
            <v>-7705102034.5500002</v>
          </cell>
        </row>
        <row r="100">
          <cell r="A100" t="str">
            <v>DEFERRED_INCOME_TAX</v>
          </cell>
          <cell r="B100">
            <v>201303</v>
          </cell>
          <cell r="D100">
            <v>-5160814112.5200005</v>
          </cell>
        </row>
        <row r="101">
          <cell r="A101" t="str">
            <v>INVESTMENT_TAX_CREDITS</v>
          </cell>
          <cell r="B101">
            <v>201302</v>
          </cell>
          <cell r="D101">
            <v>-175381169.59</v>
          </cell>
        </row>
        <row r="102">
          <cell r="A102" t="str">
            <v>SHORT_TERM_DEBT</v>
          </cell>
          <cell r="B102">
            <v>201302</v>
          </cell>
          <cell r="D102">
            <v>-508338461.54000002</v>
          </cell>
        </row>
        <row r="103">
          <cell r="A103" t="str">
            <v>PREFERRED_STOCK</v>
          </cell>
          <cell r="B103">
            <v>201306</v>
          </cell>
          <cell r="D103">
            <v>0</v>
          </cell>
        </row>
        <row r="104">
          <cell r="A104" t="str">
            <v>CUSTOMER_DEPOSITS</v>
          </cell>
          <cell r="B104">
            <v>201309</v>
          </cell>
          <cell r="D104">
            <v>-500995098.51999998</v>
          </cell>
        </row>
        <row r="105">
          <cell r="A105" t="str">
            <v>COMMON_EQUITY</v>
          </cell>
          <cell r="B105">
            <v>201101</v>
          </cell>
          <cell r="D105">
            <v>-9189419694.1200008</v>
          </cell>
        </row>
        <row r="106">
          <cell r="A106" t="str">
            <v>LONG_TERM_DEBT</v>
          </cell>
          <cell r="B106">
            <v>201102</v>
          </cell>
          <cell r="D106">
            <v>-6330221174.21</v>
          </cell>
        </row>
        <row r="107">
          <cell r="A107" t="str">
            <v>INVESTMENT_TAX_CREDITS</v>
          </cell>
          <cell r="B107">
            <v>201102</v>
          </cell>
          <cell r="D107">
            <v>-101689245.55</v>
          </cell>
        </row>
        <row r="108">
          <cell r="A108" t="str">
            <v>DEFERRED_INCOME_TAX</v>
          </cell>
          <cell r="B108">
            <v>201104</v>
          </cell>
          <cell r="D108">
            <v>-3932567440.98</v>
          </cell>
        </row>
        <row r="109">
          <cell r="A109" t="str">
            <v>CUSTOMER_DEPOSITS</v>
          </cell>
          <cell r="B109">
            <v>201105</v>
          </cell>
          <cell r="D109">
            <v>-627952791.46000004</v>
          </cell>
        </row>
        <row r="110">
          <cell r="A110" t="str">
            <v>CUSTOMER_DEPOSITS</v>
          </cell>
          <cell r="B110">
            <v>201106</v>
          </cell>
          <cell r="D110">
            <v>-628518535.20000005</v>
          </cell>
        </row>
        <row r="111">
          <cell r="A111" t="str">
            <v>PREFERRED_STOCK</v>
          </cell>
          <cell r="B111">
            <v>201106</v>
          </cell>
          <cell r="D111">
            <v>0</v>
          </cell>
        </row>
        <row r="112">
          <cell r="A112" t="str">
            <v>CUSTOMER_DEPOSITS</v>
          </cell>
          <cell r="B112">
            <v>201108</v>
          </cell>
          <cell r="D112">
            <v>-629305092.46000004</v>
          </cell>
        </row>
        <row r="113">
          <cell r="A113" t="str">
            <v>SHORT_TERM_DEBT</v>
          </cell>
          <cell r="B113">
            <v>201108</v>
          </cell>
          <cell r="D113">
            <v>-380165947.74000001</v>
          </cell>
        </row>
        <row r="114">
          <cell r="A114" t="str">
            <v>INVESTMENT_TAX_CREDITS</v>
          </cell>
          <cell r="B114">
            <v>201110</v>
          </cell>
          <cell r="D114">
            <v>-177572630.59</v>
          </cell>
        </row>
        <row r="115">
          <cell r="A115" t="str">
            <v>CUSTOMER_DEPOSITS</v>
          </cell>
          <cell r="B115">
            <v>201111</v>
          </cell>
          <cell r="D115">
            <v>-622865824.51999998</v>
          </cell>
        </row>
        <row r="116">
          <cell r="A116" t="str">
            <v>COMMON_EQUITY</v>
          </cell>
          <cell r="B116">
            <v>201112</v>
          </cell>
          <cell r="D116">
            <v>-10073932582.9</v>
          </cell>
        </row>
        <row r="117">
          <cell r="A117" t="str">
            <v>LONG_TERM_DEBT</v>
          </cell>
          <cell r="B117">
            <v>201202</v>
          </cell>
          <cell r="D117">
            <v>-6927410609.4200001</v>
          </cell>
        </row>
        <row r="118">
          <cell r="A118" t="str">
            <v>COMMON_EQUITY</v>
          </cell>
          <cell r="B118">
            <v>201202</v>
          </cell>
          <cell r="D118">
            <v>-10286081033.200001</v>
          </cell>
        </row>
        <row r="119">
          <cell r="A119" t="str">
            <v>CUSTOMER_DEPOSITS</v>
          </cell>
          <cell r="B119">
            <v>201203</v>
          </cell>
          <cell r="D119">
            <v>-591921455.13999999</v>
          </cell>
        </row>
        <row r="120">
          <cell r="A120" t="str">
            <v>PREFERRED_STOCK</v>
          </cell>
          <cell r="B120">
            <v>201203</v>
          </cell>
          <cell r="D120">
            <v>0</v>
          </cell>
        </row>
        <row r="121">
          <cell r="A121" t="str">
            <v>DEFERRED_INCOME_TAX</v>
          </cell>
          <cell r="B121">
            <v>201204</v>
          </cell>
          <cell r="D121">
            <v>-4512660727.4799995</v>
          </cell>
        </row>
        <row r="122">
          <cell r="A122" t="str">
            <v>DEFERRED_INCOME_TAX</v>
          </cell>
          <cell r="B122">
            <v>201206</v>
          </cell>
          <cell r="D122">
            <v>-4471723401.7200003</v>
          </cell>
        </row>
        <row r="123">
          <cell r="A123" t="str">
            <v>INVESTMENT_TAX_CREDITS</v>
          </cell>
          <cell r="B123">
            <v>201206</v>
          </cell>
          <cell r="D123">
            <v>-181020098.66</v>
          </cell>
        </row>
        <row r="124">
          <cell r="A124" t="str">
            <v>PREFERRED_STOCK</v>
          </cell>
          <cell r="B124">
            <v>201208</v>
          </cell>
          <cell r="D124">
            <v>0</v>
          </cell>
        </row>
        <row r="125">
          <cell r="A125" t="str">
            <v>COMMON_EQUITY</v>
          </cell>
          <cell r="B125">
            <v>201209</v>
          </cell>
          <cell r="D125">
            <v>-11235050578.66</v>
          </cell>
        </row>
        <row r="126">
          <cell r="A126" t="str">
            <v>SHORT_TERM_DEBT</v>
          </cell>
          <cell r="B126">
            <v>201209</v>
          </cell>
          <cell r="D126">
            <v>-534646153.85000002</v>
          </cell>
        </row>
        <row r="127">
          <cell r="A127" t="str">
            <v>COMMON_EQUITY</v>
          </cell>
          <cell r="B127">
            <v>201304</v>
          </cell>
          <cell r="D127">
            <v>-12128266908.91</v>
          </cell>
        </row>
        <row r="128">
          <cell r="A128" t="str">
            <v>COMMON_EQUITY</v>
          </cell>
          <cell r="B128">
            <v>201301</v>
          </cell>
          <cell r="D128">
            <v>-11774380770.700001</v>
          </cell>
        </row>
        <row r="129">
          <cell r="A129" t="str">
            <v>INVESTMENT_TAX_CREDITS</v>
          </cell>
          <cell r="B129">
            <v>201211</v>
          </cell>
          <cell r="D129">
            <v>-177421128.28</v>
          </cell>
        </row>
        <row r="130">
          <cell r="A130" t="str">
            <v>INVESTMENT_TAX_CREDITS</v>
          </cell>
          <cell r="B130">
            <v>201303</v>
          </cell>
          <cell r="D130">
            <v>-174725945.13</v>
          </cell>
        </row>
        <row r="131">
          <cell r="A131" t="str">
            <v>LONG_TERM_DEBT</v>
          </cell>
          <cell r="B131">
            <v>201309</v>
          </cell>
          <cell r="D131">
            <v>-8424762628.0600004</v>
          </cell>
        </row>
        <row r="132">
          <cell r="A132" t="str">
            <v>CUSTOMER_DEPOSITS</v>
          </cell>
          <cell r="B132">
            <v>201308</v>
          </cell>
          <cell r="D132">
            <v>-501836723.82999998</v>
          </cell>
        </row>
        <row r="133">
          <cell r="A133" t="str">
            <v>INVESTMENT_TAX_CREDITS</v>
          </cell>
          <cell r="B133">
            <v>201309</v>
          </cell>
          <cell r="D133">
            <v>-171076232.05000001</v>
          </cell>
        </row>
        <row r="134">
          <cell r="A134" t="str">
            <v>INVESTMENT_TAX_CREDITS</v>
          </cell>
          <cell r="B134">
            <v>201308</v>
          </cell>
          <cell r="D134">
            <v>-171635536.66</v>
          </cell>
        </row>
        <row r="135">
          <cell r="A135" t="str">
            <v>SHORT_TERM_DEBT</v>
          </cell>
          <cell r="B135">
            <v>201212</v>
          </cell>
          <cell r="D135">
            <v>-493076923.07999998</v>
          </cell>
        </row>
        <row r="136">
          <cell r="A136" t="str">
            <v>DEFERRED_INCOME_TAX</v>
          </cell>
          <cell r="B136">
            <v>201101</v>
          </cell>
          <cell r="D136">
            <v>-3833150018.23</v>
          </cell>
        </row>
        <row r="137">
          <cell r="A137" t="str">
            <v>PREFERRED_STOCK</v>
          </cell>
          <cell r="B137">
            <v>201101</v>
          </cell>
          <cell r="D137">
            <v>0</v>
          </cell>
        </row>
        <row r="138">
          <cell r="A138" t="str">
            <v>SHORT_TERM_DEBT</v>
          </cell>
          <cell r="B138">
            <v>201102</v>
          </cell>
          <cell r="D138">
            <v>-577336692.30999994</v>
          </cell>
        </row>
        <row r="139">
          <cell r="A139" t="str">
            <v>COMMON_EQUITY</v>
          </cell>
          <cell r="B139">
            <v>201107</v>
          </cell>
          <cell r="D139">
            <v>-9673664429.2700005</v>
          </cell>
        </row>
        <row r="140">
          <cell r="A140" t="str">
            <v>DEFERRED_INCOME_TAX</v>
          </cell>
          <cell r="B140">
            <v>201107</v>
          </cell>
          <cell r="D140">
            <v>-4046955769.4699998</v>
          </cell>
        </row>
        <row r="141">
          <cell r="A141" t="str">
            <v>LONG_TERM_DEBT</v>
          </cell>
          <cell r="B141">
            <v>201108</v>
          </cell>
          <cell r="D141">
            <v>-6548877940.8800001</v>
          </cell>
        </row>
        <row r="142">
          <cell r="A142" t="str">
            <v>CUSTOMER_DEPOSITS</v>
          </cell>
          <cell r="B142">
            <v>201110</v>
          </cell>
          <cell r="D142">
            <v>-628603233.79999995</v>
          </cell>
        </row>
        <row r="143">
          <cell r="A143" t="str">
            <v>COMMON_EQUITY</v>
          </cell>
          <cell r="B143">
            <v>201110</v>
          </cell>
          <cell r="D143">
            <v>-9903753079.6200008</v>
          </cell>
        </row>
        <row r="144">
          <cell r="A144" t="str">
            <v>INVESTMENT_TAX_CREDITS</v>
          </cell>
          <cell r="B144">
            <v>201111</v>
          </cell>
          <cell r="D144">
            <v>-186345810.66</v>
          </cell>
        </row>
        <row r="145">
          <cell r="A145" t="str">
            <v>LONG_TERM_DEBT</v>
          </cell>
          <cell r="B145">
            <v>201201</v>
          </cell>
          <cell r="D145">
            <v>-6863457439.5900002</v>
          </cell>
        </row>
        <row r="146">
          <cell r="A146" t="str">
            <v>PREFERRED_STOCK</v>
          </cell>
          <cell r="B146">
            <v>201201</v>
          </cell>
          <cell r="D146">
            <v>0</v>
          </cell>
        </row>
        <row r="147">
          <cell r="A147" t="str">
            <v>INVESTMENT_TAX_CREDITS</v>
          </cell>
          <cell r="B147">
            <v>201202</v>
          </cell>
          <cell r="D147">
            <v>-184022692.66</v>
          </cell>
        </row>
        <row r="148">
          <cell r="A148" t="str">
            <v>INVESTMENT_TAX_CREDITS</v>
          </cell>
          <cell r="B148">
            <v>201203</v>
          </cell>
          <cell r="D148">
            <v>-183261759.36000001</v>
          </cell>
        </row>
        <row r="149">
          <cell r="A149" t="str">
            <v>DEFERRED_INCOME_TAX</v>
          </cell>
          <cell r="B149">
            <v>201205</v>
          </cell>
          <cell r="D149">
            <v>-4579657904.6999998</v>
          </cell>
        </row>
        <row r="150">
          <cell r="A150" t="str">
            <v>CUSTOMER_DEPOSITS</v>
          </cell>
          <cell r="B150">
            <v>201205</v>
          </cell>
          <cell r="D150">
            <v>-574232915.63999999</v>
          </cell>
        </row>
        <row r="151">
          <cell r="A151" t="str">
            <v>DEFERRED_INCOME_TAX</v>
          </cell>
          <cell r="B151">
            <v>201208</v>
          </cell>
          <cell r="D151">
            <v>-4604351736.6800003</v>
          </cell>
        </row>
        <row r="152">
          <cell r="A152" t="str">
            <v>SHORT_TERM_DEBT</v>
          </cell>
          <cell r="B152">
            <v>201208</v>
          </cell>
          <cell r="D152">
            <v>-513900000</v>
          </cell>
        </row>
        <row r="153">
          <cell r="A153" t="str">
            <v>LONG_TERM_DEBT</v>
          </cell>
          <cell r="B153">
            <v>201208</v>
          </cell>
          <cell r="D153">
            <v>-7442087320.79</v>
          </cell>
        </row>
        <row r="154">
          <cell r="A154" t="str">
            <v>LONG_TERM_DEBT</v>
          </cell>
          <cell r="B154">
            <v>201307</v>
          </cell>
          <cell r="D154">
            <v>-8312634297.6199999</v>
          </cell>
        </row>
        <row r="155">
          <cell r="A155" t="str">
            <v>LONG_TERM_DEBT</v>
          </cell>
          <cell r="B155">
            <v>201304</v>
          </cell>
          <cell r="D155">
            <v>-8133775485.1499996</v>
          </cell>
        </row>
        <row r="156">
          <cell r="A156" t="str">
            <v>INVESTMENT_TAX_CREDITS</v>
          </cell>
          <cell r="B156">
            <v>201311</v>
          </cell>
          <cell r="D156">
            <v>-170012806.66</v>
          </cell>
        </row>
        <row r="157">
          <cell r="A157" t="str">
            <v>SHORT_TERM_DEBT</v>
          </cell>
          <cell r="B157">
            <v>201304</v>
          </cell>
          <cell r="D157">
            <v>-538284615.38</v>
          </cell>
        </row>
        <row r="158">
          <cell r="A158" t="str">
            <v>DEFERRED_INCOME_TAX</v>
          </cell>
          <cell r="B158">
            <v>201301</v>
          </cell>
          <cell r="D158">
            <v>-5006417782.5500002</v>
          </cell>
        </row>
        <row r="159">
          <cell r="A159" t="str">
            <v>SHORT_TERM_DEBT</v>
          </cell>
          <cell r="B159">
            <v>201305</v>
          </cell>
          <cell r="D159">
            <v>-518784615.38</v>
          </cell>
        </row>
        <row r="160">
          <cell r="A160" t="str">
            <v>LONG_TERM_DEBT</v>
          </cell>
          <cell r="B160">
            <v>201308</v>
          </cell>
          <cell r="D160">
            <v>-8367857613.5200005</v>
          </cell>
        </row>
        <row r="161">
          <cell r="A161" t="str">
            <v>CUSTOMER_DEPOSITS</v>
          </cell>
          <cell r="B161">
            <v>201211</v>
          </cell>
          <cell r="D161">
            <v>-518810210.35000002</v>
          </cell>
        </row>
        <row r="162">
          <cell r="A162" t="str">
            <v>INVESTMENT_TAX_CREDITS</v>
          </cell>
          <cell r="B162">
            <v>201307</v>
          </cell>
          <cell r="D162">
            <v>-172228856.50999999</v>
          </cell>
        </row>
        <row r="163">
          <cell r="A163" t="str">
            <v>PREFERRED_STOCK</v>
          </cell>
          <cell r="B163">
            <v>201307</v>
          </cell>
          <cell r="D163">
            <v>0</v>
          </cell>
        </row>
        <row r="164">
          <cell r="A164" t="str">
            <v>CUSTOMER_DEPOSITS</v>
          </cell>
          <cell r="B164">
            <v>201307</v>
          </cell>
          <cell r="D164">
            <v>-502823529.06999999</v>
          </cell>
        </row>
        <row r="165">
          <cell r="A165" t="str">
            <v>PREFERRED_STOCK</v>
          </cell>
          <cell r="B165">
            <v>201211</v>
          </cell>
          <cell r="D165">
            <v>0</v>
          </cell>
        </row>
        <row r="166">
          <cell r="A166" t="str">
            <v>PREFERRED_STOCK</v>
          </cell>
          <cell r="B166">
            <v>201102</v>
          </cell>
          <cell r="D166">
            <v>0</v>
          </cell>
        </row>
        <row r="167">
          <cell r="A167" t="str">
            <v>CUSTOMER_DEPOSITS</v>
          </cell>
          <cell r="B167">
            <v>201103</v>
          </cell>
          <cell r="D167">
            <v>-626227195.44000006</v>
          </cell>
        </row>
        <row r="168">
          <cell r="A168" t="str">
            <v>INVESTMENT_TAX_CREDITS</v>
          </cell>
          <cell r="B168">
            <v>201104</v>
          </cell>
          <cell r="D168">
            <v>-122721206.61</v>
          </cell>
        </row>
        <row r="169">
          <cell r="A169" t="str">
            <v>SHORT_TERM_DEBT</v>
          </cell>
          <cell r="B169">
            <v>201104</v>
          </cell>
          <cell r="D169">
            <v>-526707615.38</v>
          </cell>
        </row>
        <row r="170">
          <cell r="A170" t="str">
            <v>PREFERRED_STOCK</v>
          </cell>
          <cell r="B170">
            <v>201104</v>
          </cell>
          <cell r="D170">
            <v>0</v>
          </cell>
        </row>
        <row r="171">
          <cell r="A171" t="str">
            <v>COMMON_EQUITY</v>
          </cell>
          <cell r="B171">
            <v>201106</v>
          </cell>
          <cell r="D171">
            <v>-9587882891.6200008</v>
          </cell>
        </row>
        <row r="172">
          <cell r="A172" t="str">
            <v>SHORT_TERM_DEBT</v>
          </cell>
          <cell r="B172">
            <v>201106</v>
          </cell>
          <cell r="D172">
            <v>-450453307.69</v>
          </cell>
        </row>
        <row r="173">
          <cell r="A173" t="str">
            <v>LONG_TERM_DEBT</v>
          </cell>
          <cell r="B173">
            <v>201109</v>
          </cell>
          <cell r="D173">
            <v>-6599743650.9899998</v>
          </cell>
        </row>
        <row r="174">
          <cell r="A174" t="str">
            <v>DEFERRED_INCOME_TAX</v>
          </cell>
          <cell r="B174">
            <v>201109</v>
          </cell>
          <cell r="D174">
            <v>-4136554673.3200002</v>
          </cell>
        </row>
        <row r="175">
          <cell r="A175" t="str">
            <v>COMMON_EQUITY</v>
          </cell>
          <cell r="B175">
            <v>201111</v>
          </cell>
          <cell r="D175">
            <v>-9989229114.8700008</v>
          </cell>
        </row>
        <row r="176">
          <cell r="A176" t="str">
            <v>DEFERRED_INCOME_TAX</v>
          </cell>
          <cell r="B176">
            <v>201111</v>
          </cell>
          <cell r="D176">
            <v>-4228121098.73</v>
          </cell>
        </row>
        <row r="177">
          <cell r="A177" t="str">
            <v>SHORT_TERM_DEBT</v>
          </cell>
          <cell r="B177">
            <v>201111</v>
          </cell>
          <cell r="D177">
            <v>-401298332.36000001</v>
          </cell>
        </row>
        <row r="178">
          <cell r="A178" t="str">
            <v>LONG_TERM_DEBT</v>
          </cell>
          <cell r="B178">
            <v>201112</v>
          </cell>
          <cell r="D178">
            <v>-6797536845.7299995</v>
          </cell>
        </row>
        <row r="179">
          <cell r="A179" t="str">
            <v>CUSTOMER_DEPOSITS</v>
          </cell>
          <cell r="B179">
            <v>201206</v>
          </cell>
          <cell r="D179">
            <v>-564844188.50999999</v>
          </cell>
        </row>
        <row r="180">
          <cell r="A180" t="str">
            <v>DEFERRED_INCOME_TAX</v>
          </cell>
          <cell r="B180">
            <v>201207</v>
          </cell>
          <cell r="D180">
            <v>-4534822295.5500002</v>
          </cell>
        </row>
        <row r="181">
          <cell r="A181" t="str">
            <v>CUSTOMER_DEPOSITS</v>
          </cell>
          <cell r="B181">
            <v>201209</v>
          </cell>
          <cell r="D181">
            <v>-536571897.11000001</v>
          </cell>
        </row>
        <row r="182">
          <cell r="A182" t="str">
            <v>INVESTMENT_TAX_CREDITS</v>
          </cell>
          <cell r="B182">
            <v>201209</v>
          </cell>
          <cell r="D182">
            <v>-178840146.81999999</v>
          </cell>
        </row>
        <row r="183">
          <cell r="A183" t="str">
            <v>LONG_TERM_DEBT</v>
          </cell>
          <cell r="B183">
            <v>201306</v>
          </cell>
          <cell r="D183">
            <v>-8255518840.1400003</v>
          </cell>
        </row>
        <row r="184">
          <cell r="A184" t="str">
            <v>CUSTOMER_DEPOSITS</v>
          </cell>
          <cell r="B184">
            <v>201304</v>
          </cell>
          <cell r="D184">
            <v>-506913839.63999999</v>
          </cell>
        </row>
        <row r="185">
          <cell r="A185" t="str">
            <v>PREFERRED_STOCK</v>
          </cell>
          <cell r="B185">
            <v>201305</v>
          </cell>
          <cell r="D185">
            <v>0</v>
          </cell>
        </row>
        <row r="186">
          <cell r="A186" t="str">
            <v>INVESTMENT_TAX_CREDITS</v>
          </cell>
          <cell r="B186">
            <v>201301</v>
          </cell>
          <cell r="D186">
            <v>-176041918.36000001</v>
          </cell>
        </row>
        <row r="187">
          <cell r="A187" t="str">
            <v>SHORT_TERM_DEBT</v>
          </cell>
          <cell r="B187">
            <v>201301</v>
          </cell>
          <cell r="D187">
            <v>-498107692.31</v>
          </cell>
        </row>
        <row r="188">
          <cell r="A188" t="str">
            <v>COMMON_EQUITY</v>
          </cell>
          <cell r="B188">
            <v>201311</v>
          </cell>
          <cell r="D188">
            <v>-12729017361.889999</v>
          </cell>
        </row>
        <row r="189">
          <cell r="A189" t="str">
            <v>CUSTOMER_DEPOSITS</v>
          </cell>
          <cell r="B189">
            <v>201311</v>
          </cell>
          <cell r="D189">
            <v>-493549722.06</v>
          </cell>
        </row>
        <row r="190">
          <cell r="A190" t="str">
            <v>DEFERRED_INCOME_TAX</v>
          </cell>
          <cell r="B190">
            <v>201309</v>
          </cell>
          <cell r="D190">
            <v>-5587617633.4499998</v>
          </cell>
        </row>
        <row r="191">
          <cell r="A191" t="str">
            <v>DEFERRED_INCOME_TAX</v>
          </cell>
          <cell r="B191">
            <v>201211</v>
          </cell>
          <cell r="D191">
            <v>-4826300246.6800003</v>
          </cell>
        </row>
        <row r="192">
          <cell r="A192" t="str">
            <v>SHORT_TERM_DEBT</v>
          </cell>
          <cell r="B192">
            <v>201211</v>
          </cell>
          <cell r="D192">
            <v>-512769230.76999998</v>
          </cell>
        </row>
        <row r="193">
          <cell r="A193" t="str">
            <v>DEFERRED_INCOME_TAX</v>
          </cell>
          <cell r="B193">
            <v>201310</v>
          </cell>
          <cell r="D193">
            <v>-5650284529.1400003</v>
          </cell>
        </row>
        <row r="194">
          <cell r="A194" t="str">
            <v>CUSTOMER_DEPOSITS</v>
          </cell>
          <cell r="B194">
            <v>201310</v>
          </cell>
          <cell r="D194">
            <v>-498051705.36000001</v>
          </cell>
        </row>
        <row r="195">
          <cell r="A195" t="str">
            <v>SHORT_TERM_DEBT</v>
          </cell>
          <cell r="B195">
            <v>201101</v>
          </cell>
          <cell r="D195">
            <v>-599813615.38</v>
          </cell>
        </row>
        <row r="196">
          <cell r="A196" t="str">
            <v>INVESTMENT_TAX_CREDITS</v>
          </cell>
          <cell r="B196">
            <v>201101</v>
          </cell>
          <cell r="D196">
            <v>-91126523.859999999</v>
          </cell>
        </row>
        <row r="197">
          <cell r="A197" t="str">
            <v>COMMON_EQUITY</v>
          </cell>
          <cell r="B197">
            <v>201104</v>
          </cell>
          <cell r="D197">
            <v>-9420769162.9599991</v>
          </cell>
        </row>
        <row r="198">
          <cell r="A198" t="str">
            <v>DEFERRED_INCOME_TAX</v>
          </cell>
          <cell r="B198">
            <v>201106</v>
          </cell>
          <cell r="D198">
            <v>-4006224809.0799999</v>
          </cell>
        </row>
        <row r="199">
          <cell r="A199" t="str">
            <v>SHORT_TERM_DEBT</v>
          </cell>
          <cell r="B199">
            <v>201107</v>
          </cell>
          <cell r="D199">
            <v>-419467870.81999999</v>
          </cell>
        </row>
        <row r="200">
          <cell r="A200" t="str">
            <v>CUSTOMER_DEPOSITS</v>
          </cell>
          <cell r="B200">
            <v>201107</v>
          </cell>
          <cell r="D200">
            <v>-628724818.48000002</v>
          </cell>
        </row>
        <row r="201">
          <cell r="A201" t="str">
            <v>PREFERRED_STOCK</v>
          </cell>
          <cell r="B201">
            <v>201107</v>
          </cell>
          <cell r="D201">
            <v>0</v>
          </cell>
        </row>
        <row r="202">
          <cell r="A202" t="str">
            <v>COMMON_EQUITY</v>
          </cell>
          <cell r="B202">
            <v>201108</v>
          </cell>
          <cell r="D202">
            <v>-9769214599.3500004</v>
          </cell>
        </row>
        <row r="203">
          <cell r="A203" t="str">
            <v>INVESTMENT_TAX_CREDITS</v>
          </cell>
          <cell r="B203">
            <v>201108</v>
          </cell>
          <cell r="D203">
            <v>-159946932.50999999</v>
          </cell>
        </row>
        <row r="204">
          <cell r="A204" t="str">
            <v>COMMON_EQUITY</v>
          </cell>
          <cell r="B204">
            <v>201109</v>
          </cell>
          <cell r="D204">
            <v>-9826067439.7000008</v>
          </cell>
        </row>
        <row r="205">
          <cell r="A205" t="str">
            <v>LONG_TERM_DEBT</v>
          </cell>
          <cell r="B205">
            <v>201110</v>
          </cell>
          <cell r="D205">
            <v>-6650532801.7799997</v>
          </cell>
        </row>
        <row r="206">
          <cell r="A206" t="str">
            <v>DEFERRED_INCOME_TAX</v>
          </cell>
          <cell r="B206">
            <v>201201</v>
          </cell>
          <cell r="D206">
            <v>-4347036026.7700005</v>
          </cell>
        </row>
        <row r="207">
          <cell r="A207" t="str">
            <v>CUSTOMER_DEPOSITS</v>
          </cell>
          <cell r="B207">
            <v>201202</v>
          </cell>
          <cell r="D207">
            <v>-600169770.48000002</v>
          </cell>
        </row>
        <row r="208">
          <cell r="A208" t="str">
            <v>PREFERRED_STOCK</v>
          </cell>
          <cell r="B208">
            <v>201204</v>
          </cell>
          <cell r="D208">
            <v>0</v>
          </cell>
        </row>
        <row r="209">
          <cell r="A209" t="str">
            <v>COMMON_EQUITY</v>
          </cell>
          <cell r="B209">
            <v>201204</v>
          </cell>
          <cell r="D209">
            <v>-10535741062.98</v>
          </cell>
        </row>
        <row r="210">
          <cell r="A210" t="str">
            <v>SHORT_TERM_DEBT</v>
          </cell>
          <cell r="B210">
            <v>201204</v>
          </cell>
          <cell r="D210">
            <v>-530052178.50999999</v>
          </cell>
        </row>
        <row r="211">
          <cell r="A211" t="str">
            <v>COMMON_EQUITY</v>
          </cell>
          <cell r="B211">
            <v>201206</v>
          </cell>
          <cell r="D211">
            <v>-10814907813.25</v>
          </cell>
        </row>
        <row r="212">
          <cell r="A212" t="str">
            <v>PREFERRED_STOCK</v>
          </cell>
          <cell r="B212">
            <v>201207</v>
          </cell>
          <cell r="D212">
            <v>0</v>
          </cell>
        </row>
        <row r="213">
          <cell r="A213" t="str">
            <v>CUSTOMER_DEPOSITS</v>
          </cell>
          <cell r="B213">
            <v>201207</v>
          </cell>
          <cell r="D213">
            <v>-555535987.38</v>
          </cell>
        </row>
        <row r="214">
          <cell r="A214" t="str">
            <v>CUSTOMER_DEPOSITS</v>
          </cell>
          <cell r="B214">
            <v>201210</v>
          </cell>
          <cell r="D214">
            <v>-526847827.88999999</v>
          </cell>
        </row>
        <row r="215">
          <cell r="A215" t="str">
            <v>LONG_TERM_DEBT</v>
          </cell>
          <cell r="B215">
            <v>201212</v>
          </cell>
          <cell r="D215">
            <v>-7846101187.4799995</v>
          </cell>
        </row>
        <row r="216">
          <cell r="A216" t="str">
            <v>INVESTMENT_TAX_CREDITS</v>
          </cell>
          <cell r="B216">
            <v>201304</v>
          </cell>
          <cell r="D216">
            <v>-174083101.59</v>
          </cell>
        </row>
        <row r="217">
          <cell r="A217" t="str">
            <v>COMMON_EQUITY</v>
          </cell>
          <cell r="B217">
            <v>201305</v>
          </cell>
          <cell r="D217">
            <v>-12244685096.74</v>
          </cell>
        </row>
        <row r="218">
          <cell r="A218" t="str">
            <v>LONG_TERM_DEBT</v>
          </cell>
          <cell r="B218">
            <v>201302</v>
          </cell>
          <cell r="D218">
            <v>-8004395732.7200003</v>
          </cell>
        </row>
        <row r="219">
          <cell r="A219" t="str">
            <v>CUSTOMER_DEPOSITS</v>
          </cell>
          <cell r="B219">
            <v>201302</v>
          </cell>
          <cell r="D219">
            <v>-510220034.74000001</v>
          </cell>
        </row>
        <row r="220">
          <cell r="A220" t="str">
            <v>COMMON_EQUITY</v>
          </cell>
          <cell r="B220">
            <v>201309</v>
          </cell>
          <cell r="D220">
            <v>-12619320305.67</v>
          </cell>
        </row>
        <row r="221">
          <cell r="A221" t="str">
            <v>DEFERRED_INCOME_TAX</v>
          </cell>
          <cell r="B221">
            <v>201308</v>
          </cell>
          <cell r="D221">
            <v>-5521572527.4499998</v>
          </cell>
        </row>
        <row r="222">
          <cell r="A222" t="str">
            <v>PREFERRED_STOCK</v>
          </cell>
          <cell r="B222">
            <v>201308</v>
          </cell>
          <cell r="D222">
            <v>0</v>
          </cell>
        </row>
        <row r="223">
          <cell r="A223" t="str">
            <v>COMMON_EQUITY</v>
          </cell>
          <cell r="B223">
            <v>201308</v>
          </cell>
          <cell r="D223">
            <v>-12575183678.860001</v>
          </cell>
        </row>
        <row r="224">
          <cell r="A224" t="str">
            <v>INVESTMENT_TAX_CREDITS</v>
          </cell>
          <cell r="B224">
            <v>201212</v>
          </cell>
          <cell r="D224">
            <v>-176721904.59</v>
          </cell>
        </row>
        <row r="225">
          <cell r="A225" t="str">
            <v>COMMON_EQUITY</v>
          </cell>
          <cell r="B225">
            <v>201310</v>
          </cell>
          <cell r="D225">
            <v>-12663674751.65</v>
          </cell>
        </row>
        <row r="226">
          <cell r="A226" t="str">
            <v>INVESTMENT_TAX_CREDITS</v>
          </cell>
          <cell r="B226">
            <v>201310</v>
          </cell>
          <cell r="D226">
            <v>-170535881.43000001</v>
          </cell>
        </row>
        <row r="227">
          <cell r="A227" t="str">
            <v>CUSTOMER_DEPOSITS</v>
          </cell>
          <cell r="B227">
            <v>201102</v>
          </cell>
          <cell r="D227">
            <v>-625032691.30999994</v>
          </cell>
        </row>
        <row r="228">
          <cell r="A228" t="str">
            <v>LONG_TERM_DEBT</v>
          </cell>
          <cell r="B228">
            <v>201103</v>
          </cell>
          <cell r="D228">
            <v>-6333339282.0600004</v>
          </cell>
        </row>
        <row r="229">
          <cell r="A229" t="str">
            <v>COMMON_EQUITY</v>
          </cell>
          <cell r="B229">
            <v>201103</v>
          </cell>
          <cell r="D229">
            <v>-9343258311.0400009</v>
          </cell>
        </row>
        <row r="230">
          <cell r="A230" t="str">
            <v>DEFERRED_INCOME_TAX</v>
          </cell>
          <cell r="B230">
            <v>201103</v>
          </cell>
          <cell r="D230">
            <v>-3900413116.4699998</v>
          </cell>
        </row>
        <row r="231">
          <cell r="A231" t="str">
            <v>PREFERRED_STOCK</v>
          </cell>
          <cell r="B231">
            <v>201103</v>
          </cell>
          <cell r="D231">
            <v>0</v>
          </cell>
        </row>
        <row r="232">
          <cell r="A232" t="str">
            <v>CUSTOMER_DEPOSITS</v>
          </cell>
          <cell r="B232">
            <v>201104</v>
          </cell>
          <cell r="D232">
            <v>-627102113.10000002</v>
          </cell>
        </row>
        <row r="233">
          <cell r="A233" t="str">
            <v>PREFERRED_STOCK</v>
          </cell>
          <cell r="B233">
            <v>201105</v>
          </cell>
          <cell r="D233">
            <v>0</v>
          </cell>
        </row>
        <row r="234">
          <cell r="A234" t="str">
            <v>INVESTMENT_TAX_CREDITS</v>
          </cell>
          <cell r="B234">
            <v>201107</v>
          </cell>
          <cell r="D234">
            <v>-151094414.47999999</v>
          </cell>
        </row>
        <row r="235">
          <cell r="A235" t="str">
            <v>SHORT_TERM_DEBT</v>
          </cell>
          <cell r="B235">
            <v>201109</v>
          </cell>
          <cell r="D235">
            <v>-375026409.27999997</v>
          </cell>
        </row>
        <row r="236">
          <cell r="A236" t="str">
            <v>LONG_TERM_DEBT</v>
          </cell>
          <cell r="B236">
            <v>201111</v>
          </cell>
          <cell r="D236">
            <v>-6701321192.9099998</v>
          </cell>
        </row>
        <row r="237">
          <cell r="A237" t="str">
            <v>PREFERRED_STOCK</v>
          </cell>
          <cell r="B237">
            <v>201111</v>
          </cell>
          <cell r="D237">
            <v>0</v>
          </cell>
        </row>
        <row r="238">
          <cell r="A238" t="str">
            <v>PREFERRED_STOCK</v>
          </cell>
          <cell r="B238">
            <v>201112</v>
          </cell>
          <cell r="D238">
            <v>0</v>
          </cell>
        </row>
        <row r="239">
          <cell r="A239" t="str">
            <v>INVESTMENT_TAX_CREDITS</v>
          </cell>
          <cell r="B239">
            <v>201201</v>
          </cell>
          <cell r="D239">
            <v>-184790482.50999999</v>
          </cell>
        </row>
        <row r="240">
          <cell r="A240" t="str">
            <v>SHORT_TERM_DEBT</v>
          </cell>
          <cell r="B240">
            <v>201201</v>
          </cell>
          <cell r="D240">
            <v>-437221409.27999997</v>
          </cell>
        </row>
        <row r="241">
          <cell r="A241" t="str">
            <v>SHORT_TERM_DEBT</v>
          </cell>
          <cell r="B241">
            <v>201202</v>
          </cell>
          <cell r="D241">
            <v>-441906024.67000002</v>
          </cell>
        </row>
        <row r="242">
          <cell r="A242" t="str">
            <v>SHORT_TERM_DEBT</v>
          </cell>
          <cell r="B242">
            <v>201205</v>
          </cell>
          <cell r="D242">
            <v>-536075255.44</v>
          </cell>
        </row>
        <row r="243">
          <cell r="A243" t="str">
            <v>INVESTMENT_TAX_CREDITS</v>
          </cell>
          <cell r="B243">
            <v>201205</v>
          </cell>
          <cell r="D243">
            <v>-181760462.36000001</v>
          </cell>
        </row>
        <row r="244">
          <cell r="A244" t="str">
            <v>PREFERRED_STOCK</v>
          </cell>
          <cell r="B244">
            <v>201209</v>
          </cell>
          <cell r="D244">
            <v>0</v>
          </cell>
        </row>
        <row r="245">
          <cell r="A245" t="str">
            <v>DEFERRED_INCOME_TAX</v>
          </cell>
          <cell r="B245">
            <v>201209</v>
          </cell>
          <cell r="D245">
            <v>-4674494378.0299997</v>
          </cell>
        </row>
        <row r="246">
          <cell r="A246" t="str">
            <v>INVESTMENT_TAX_CREDITS</v>
          </cell>
          <cell r="B246">
            <v>201210</v>
          </cell>
          <cell r="D246">
            <v>-178127209.28</v>
          </cell>
        </row>
        <row r="247">
          <cell r="A247" t="str">
            <v>INVESTMENT_TAX_CREDITS</v>
          </cell>
          <cell r="B247">
            <v>201312</v>
          </cell>
          <cell r="D247">
            <v>-169512392.36000001</v>
          </cell>
        </row>
        <row r="248">
          <cell r="A248" t="str">
            <v>COMMON_EQUITY</v>
          </cell>
          <cell r="B248">
            <v>201312</v>
          </cell>
          <cell r="D248">
            <v>-12776720863.51</v>
          </cell>
        </row>
        <row r="249">
          <cell r="A249" t="str">
            <v>CUSTOMER_DEPOSITS</v>
          </cell>
          <cell r="B249">
            <v>201312</v>
          </cell>
          <cell r="D249">
            <v>-489176809.89999998</v>
          </cell>
        </row>
        <row r="250">
          <cell r="A250" t="str">
            <v>PREFERRED_STOCK</v>
          </cell>
          <cell r="B250">
            <v>201312</v>
          </cell>
          <cell r="D250">
            <v>0</v>
          </cell>
        </row>
        <row r="251">
          <cell r="A251" t="str">
            <v>LONG_TERM_DEBT</v>
          </cell>
          <cell r="B251">
            <v>201312</v>
          </cell>
          <cell r="D251">
            <v>-8595745112.6599998</v>
          </cell>
        </row>
        <row r="252">
          <cell r="A252" t="str">
            <v>DEFERRED_INCOME_TAX</v>
          </cell>
          <cell r="B252">
            <v>201312</v>
          </cell>
          <cell r="D252">
            <v>-5771060019.3000002</v>
          </cell>
        </row>
        <row r="253">
          <cell r="A253" t="str">
            <v>SHORT_TERM_DEBT</v>
          </cell>
          <cell r="B253">
            <v>201312</v>
          </cell>
          <cell r="D253">
            <v>-497807692.31</v>
          </cell>
        </row>
        <row r="254">
          <cell r="A254" t="str">
            <v>DEFERRED_INCOME_TAX</v>
          </cell>
          <cell r="B254">
            <v>201401</v>
          </cell>
          <cell r="D254">
            <v>-5830372243.3800001</v>
          </cell>
        </row>
        <row r="255">
          <cell r="A255" t="str">
            <v>INVESTMENT_TAX_CREDITS</v>
          </cell>
          <cell r="B255">
            <v>201401</v>
          </cell>
          <cell r="D255">
            <v>-169023704.88999999</v>
          </cell>
        </row>
        <row r="256">
          <cell r="A256" t="str">
            <v>SHORT_TERM_DEBT</v>
          </cell>
          <cell r="B256">
            <v>201401</v>
          </cell>
          <cell r="D256">
            <v>-498269230.76999998</v>
          </cell>
        </row>
        <row r="257">
          <cell r="A257" t="str">
            <v>CUSTOMER_DEPOSITS</v>
          </cell>
          <cell r="B257">
            <v>201401</v>
          </cell>
          <cell r="D257">
            <v>-484772931.13</v>
          </cell>
        </row>
        <row r="258">
          <cell r="A258" t="str">
            <v>COMMON_EQUITY</v>
          </cell>
          <cell r="B258">
            <v>201401</v>
          </cell>
          <cell r="D258">
            <v>-12838548691.24</v>
          </cell>
        </row>
        <row r="259">
          <cell r="A259" t="str">
            <v>PREFERRED_STOCK</v>
          </cell>
          <cell r="B259">
            <v>201401</v>
          </cell>
          <cell r="D259">
            <v>0</v>
          </cell>
        </row>
        <row r="260">
          <cell r="A260" t="str">
            <v>LONG_TERM_DEBT</v>
          </cell>
          <cell r="B260">
            <v>201401</v>
          </cell>
          <cell r="D260">
            <v>-8599501016.6700001</v>
          </cell>
        </row>
        <row r="261">
          <cell r="A261" t="str">
            <v>INVESTMENT_TAX_CREDITS</v>
          </cell>
          <cell r="B261">
            <v>201402</v>
          </cell>
          <cell r="D261">
            <v>-168542485.19999999</v>
          </cell>
        </row>
        <row r="262">
          <cell r="A262" t="str">
            <v>CUSTOMER_DEPOSITS</v>
          </cell>
          <cell r="B262">
            <v>201402</v>
          </cell>
          <cell r="D262">
            <v>-480511155.29000002</v>
          </cell>
        </row>
        <row r="263">
          <cell r="A263" t="str">
            <v>COMMON_EQUITY</v>
          </cell>
          <cell r="B263">
            <v>201402</v>
          </cell>
          <cell r="D263">
            <v>-12898166748.15</v>
          </cell>
        </row>
        <row r="264">
          <cell r="A264" t="str">
            <v>DEFERRED_INCOME_TAX</v>
          </cell>
          <cell r="B264">
            <v>201402</v>
          </cell>
          <cell r="D264">
            <v>-5874456168.0600004</v>
          </cell>
        </row>
        <row r="265">
          <cell r="A265" t="str">
            <v>SHORT_TERM_DEBT</v>
          </cell>
          <cell r="B265">
            <v>201402</v>
          </cell>
          <cell r="D265">
            <v>-472546153.85000002</v>
          </cell>
        </row>
        <row r="266">
          <cell r="A266" t="str">
            <v>LONG_TERM_DEBT</v>
          </cell>
          <cell r="B266">
            <v>201402</v>
          </cell>
          <cell r="D266">
            <v>-8601042912.2000008</v>
          </cell>
        </row>
        <row r="267">
          <cell r="A267" t="str">
            <v>PREFERRED_STOCK</v>
          </cell>
          <cell r="B267">
            <v>201402</v>
          </cell>
          <cell r="D267">
            <v>0</v>
          </cell>
        </row>
      </sheetData>
      <sheetData sheetId="6">
        <row r="1">
          <cell r="A1" t="str">
            <v>COS_ID_DESC</v>
          </cell>
          <cell r="B1" t="str">
            <v>LEDGER_MONTH</v>
          </cell>
        </row>
        <row r="2">
          <cell r="A2" t="str">
            <v>ADJ101386 - SOLAR ECRC CONVERTIBLE ITC - SPECIFIC</v>
          </cell>
          <cell r="B2">
            <v>201304</v>
          </cell>
        </row>
        <row r="3">
          <cell r="A3" t="str">
            <v>ADJ101386 - SOLAR ECRC CONVERTIBLE ITC - SPECIFIC</v>
          </cell>
          <cell r="B3">
            <v>201309</v>
          </cell>
        </row>
        <row r="4">
          <cell r="A4" t="str">
            <v>ADJ101386 - SOLAR ECRC CONVERTIBLE ITC - SPECIFIC</v>
          </cell>
          <cell r="B4">
            <v>201203</v>
          </cell>
        </row>
        <row r="5">
          <cell r="A5" t="str">
            <v>ADJ101386 - SOLAR ECRC CONVERTIBLE ITC - SPECIFIC</v>
          </cell>
          <cell r="B5">
            <v>201101</v>
          </cell>
        </row>
        <row r="6">
          <cell r="A6" t="str">
            <v>ADJ101386 - SOLAR ECRC CONVERTIBLE ITC - SPECIFIC</v>
          </cell>
          <cell r="B6">
            <v>201102</v>
          </cell>
        </row>
        <row r="7">
          <cell r="A7" t="str">
            <v>ADJ101386 - SOLAR ECRC CONVERTIBLE ITC - SPECIFIC</v>
          </cell>
          <cell r="B7">
            <v>201110</v>
          </cell>
        </row>
        <row r="8">
          <cell r="A8" t="str">
            <v>ADJ101710 - PLT IN SERV - STRUCTURES LRIC ATRIUM</v>
          </cell>
          <cell r="B8">
            <v>201310</v>
          </cell>
        </row>
        <row r="9">
          <cell r="A9" t="str">
            <v>ADJ101710 - PLT IN SERV - STRUCTURES LRIC ATRIUM</v>
          </cell>
          <cell r="B9">
            <v>201103</v>
          </cell>
        </row>
        <row r="10">
          <cell r="A10" t="str">
            <v>ADJ101710 - PLT IN SERV - STRUCTURES LRIC ATRIUM</v>
          </cell>
          <cell r="B10">
            <v>201104</v>
          </cell>
        </row>
        <row r="11">
          <cell r="A11" t="str">
            <v>ADJ101900 - PROPERTY UNDER CAPITAL LEASES - NON NUCLEAR</v>
          </cell>
          <cell r="B11">
            <v>201306</v>
          </cell>
        </row>
        <row r="12">
          <cell r="A12" t="str">
            <v>ADJ101900 - PROPERTY UNDER CAPITAL LEASES - NON NUCLEAR</v>
          </cell>
          <cell r="B12">
            <v>201308</v>
          </cell>
        </row>
        <row r="13">
          <cell r="A13" t="str">
            <v>ADJ101900 - PROPERTY UNDER CAPITAL LEASES - NON NUCLEAR</v>
          </cell>
          <cell r="B13">
            <v>201309</v>
          </cell>
        </row>
        <row r="14">
          <cell r="A14" t="str">
            <v>ADJ101900 - PROPERTY UNDER CAPITAL LEASES - NON NUCLEAR</v>
          </cell>
          <cell r="B14">
            <v>201307</v>
          </cell>
        </row>
        <row r="15">
          <cell r="A15" t="str">
            <v>ADJ101900 - PROPERTY UNDER CAPITAL LEASES - NON NUCLEAR</v>
          </cell>
          <cell r="B15">
            <v>201201</v>
          </cell>
        </row>
        <row r="16">
          <cell r="A16" t="str">
            <v>ADJ101900 - PROPERTY UNDER CAPITAL LEASES - NON NUCLEAR</v>
          </cell>
          <cell r="B16">
            <v>201207</v>
          </cell>
        </row>
        <row r="17">
          <cell r="A17" t="str">
            <v>ADJ101900 - PROPERTY UNDER CAPITAL LEASES - NON NUCLEAR</v>
          </cell>
          <cell r="B17">
            <v>201208</v>
          </cell>
        </row>
        <row r="18">
          <cell r="A18" t="str">
            <v>ADJ101900 - PROPERTY UNDER CAPITAL LEASES - NON NUCLEAR</v>
          </cell>
          <cell r="B18">
            <v>201104</v>
          </cell>
        </row>
        <row r="19">
          <cell r="A19" t="str">
            <v>ADJ101900 - PROPERTY UNDER CAPITAL LEASES - NON NUCLEAR</v>
          </cell>
          <cell r="B19">
            <v>201105</v>
          </cell>
        </row>
        <row r="20">
          <cell r="A20" t="str">
            <v>ADJ101900 - PROPERTY UNDER CAPITAL LEASES - NON NUCLEAR</v>
          </cell>
          <cell r="B20">
            <v>201106</v>
          </cell>
        </row>
        <row r="21">
          <cell r="A21" t="str">
            <v>ADJ108710 - ACC PROV DEPR - STRUCTURES LRIC ATRIUM</v>
          </cell>
          <cell r="B21">
            <v>201201</v>
          </cell>
        </row>
        <row r="22">
          <cell r="A22" t="str">
            <v>ADJ108710 - ACC PROV DEPR - STRUCTURES LRIC ATRIUM</v>
          </cell>
          <cell r="B22">
            <v>201204</v>
          </cell>
        </row>
        <row r="23">
          <cell r="A23" t="str">
            <v>ADJ108710 - ACC PROV DEPR - STRUCTURES LRIC ATRIUM</v>
          </cell>
          <cell r="B23">
            <v>201106</v>
          </cell>
        </row>
        <row r="24">
          <cell r="A24" t="str">
            <v>ADJ108900 - ACCUM PROV CAPITAL LEASES</v>
          </cell>
          <cell r="B24">
            <v>201302</v>
          </cell>
        </row>
        <row r="25">
          <cell r="A25" t="str">
            <v>ADJ108900 - ACCUM PROV CAPITAL LEASES</v>
          </cell>
          <cell r="B25">
            <v>201111</v>
          </cell>
        </row>
        <row r="26">
          <cell r="A26" t="str">
            <v>ADJ108900 - ACCUM PROV CAPITAL LEASES</v>
          </cell>
          <cell r="B26">
            <v>201105</v>
          </cell>
        </row>
        <row r="27">
          <cell r="A27" t="str">
            <v>ADJ120600 - NUCLEAR FUEL UNDER CAPITAL LEASES</v>
          </cell>
          <cell r="B27">
            <v>201302</v>
          </cell>
        </row>
        <row r="28">
          <cell r="A28" t="str">
            <v>ADJ120600 - NUCLEAR FUEL UNDER CAPITAL LEASES</v>
          </cell>
          <cell r="B28">
            <v>201111</v>
          </cell>
        </row>
        <row r="29">
          <cell r="A29" t="str">
            <v>ADJ120600 - NUCLEAR FUEL UNDER CAPITAL LEASES</v>
          </cell>
          <cell r="B29">
            <v>201112</v>
          </cell>
        </row>
        <row r="30">
          <cell r="A30" t="str">
            <v>ADJ120600 - NUCLEAR FUEL UNDER CAPITAL LEASES</v>
          </cell>
          <cell r="B30">
            <v>201206</v>
          </cell>
        </row>
        <row r="31">
          <cell r="A31" t="str">
            <v>ADJ165600 - PREPAID INTEREST - COMMERCIAL PAPER</v>
          </cell>
          <cell r="B31">
            <v>201304</v>
          </cell>
        </row>
        <row r="32">
          <cell r="A32" t="str">
            <v>ADJ165600 - PREPAID INTEREST - COMMERCIAL PAPER</v>
          </cell>
          <cell r="B32">
            <v>201306</v>
          </cell>
        </row>
        <row r="33">
          <cell r="A33" t="str">
            <v>ADJ165600 - PREPAID INTEREST - COMMERCIAL PAPER</v>
          </cell>
          <cell r="B33">
            <v>201111</v>
          </cell>
        </row>
        <row r="34">
          <cell r="A34" t="str">
            <v>ADJ165600 - PREPAID INTEREST - COMMERCIAL PAPER</v>
          </cell>
          <cell r="B34">
            <v>201202</v>
          </cell>
        </row>
        <row r="35">
          <cell r="A35" t="str">
            <v>ADJ165600 - PREPAID INTEREST - COMMERCIAL PAPER</v>
          </cell>
          <cell r="B35">
            <v>201203</v>
          </cell>
        </row>
        <row r="36">
          <cell r="A36" t="str">
            <v>ADJ228101 - ACCUM PROV FOR PROP INSURANCE - STORM DEF TAX</v>
          </cell>
          <cell r="B36">
            <v>201203</v>
          </cell>
        </row>
        <row r="37">
          <cell r="A37" t="str">
            <v>ADJ228101 - ACCUM PROV FOR PROP INSURANCE - STORM DEF TAX</v>
          </cell>
          <cell r="B37">
            <v>201208</v>
          </cell>
        </row>
        <row r="38">
          <cell r="A38" t="str">
            <v>ADJ228101 - ACCUM PROV FOR PROP INSURANCE - STORM DEF TAX</v>
          </cell>
          <cell r="B38">
            <v>201109</v>
          </cell>
        </row>
        <row r="39">
          <cell r="A39" t="str">
            <v>ADJ253100 - PREFERRED STOCK DIVIDENDS ACCRUED</v>
          </cell>
          <cell r="B39">
            <v>201111</v>
          </cell>
        </row>
        <row r="40">
          <cell r="A40" t="str">
            <v>ADJ253100 - PREFERRED STOCK DIVIDENDS ACCRUED</v>
          </cell>
          <cell r="B40">
            <v>201205</v>
          </cell>
        </row>
        <row r="41">
          <cell r="A41" t="str">
            <v>ADJ253420 - OTHER REG LIAB - LAND SALES PLANT IN SERVICE</v>
          </cell>
          <cell r="B41">
            <v>201307</v>
          </cell>
        </row>
        <row r="42">
          <cell r="A42" t="str">
            <v>ADJ253420 - OTHER REG LIAB - LAND SALES PLANT IN SERVICE</v>
          </cell>
          <cell r="B42">
            <v>201205</v>
          </cell>
        </row>
        <row r="43">
          <cell r="A43" t="str">
            <v>ADJ253420 - OTHER REG LIAB - LAND SALES PLANT IN SERVICE</v>
          </cell>
          <cell r="B43">
            <v>201107</v>
          </cell>
        </row>
        <row r="44">
          <cell r="A44" t="str">
            <v>ADJ253420 - OTHER REG LIAB - LAND SALES PLANT IN SERVICE</v>
          </cell>
          <cell r="B44">
            <v>201111</v>
          </cell>
        </row>
        <row r="45">
          <cell r="A45" t="str">
            <v>ADJ256100 - DEFERRED GAINS FUTURE USE</v>
          </cell>
          <cell r="B45">
            <v>201309</v>
          </cell>
        </row>
        <row r="46">
          <cell r="A46" t="str">
            <v>ADJ256100 - DEFERRED GAINS FUTURE USE</v>
          </cell>
          <cell r="B46">
            <v>201211</v>
          </cell>
        </row>
        <row r="47">
          <cell r="A47" t="str">
            <v>ADJ256100 - DEFERRED GAINS FUTURE USE</v>
          </cell>
          <cell r="B47">
            <v>201203</v>
          </cell>
        </row>
        <row r="48">
          <cell r="A48" t="str">
            <v>ADJ256100 - DEFERRED GAINS FUTURE USE</v>
          </cell>
          <cell r="B48">
            <v>201206</v>
          </cell>
        </row>
        <row r="49">
          <cell r="A49" t="str">
            <v>ADJ256100 - DEFERRED GAINS FUTURE USE</v>
          </cell>
          <cell r="B49">
            <v>201209</v>
          </cell>
        </row>
        <row r="50">
          <cell r="A50" t="str">
            <v>ADJ256100 - DEFERRED GAINS FUTURE USE</v>
          </cell>
          <cell r="B50">
            <v>201210</v>
          </cell>
        </row>
        <row r="51">
          <cell r="A51" t="str">
            <v>ADJ256100 - DEFERRED GAINS FUTURE USE</v>
          </cell>
          <cell r="B51">
            <v>201101</v>
          </cell>
        </row>
        <row r="52">
          <cell r="A52" t="str">
            <v>ADJ382351 - STORM SECURITIZATION - OTH REG ASSETS - BONDS</v>
          </cell>
          <cell r="B52">
            <v>201306</v>
          </cell>
        </row>
        <row r="53">
          <cell r="A53" t="str">
            <v>ADJ382351 - STORM SECURITIZATION - OTH REG ASSETS - BONDS</v>
          </cell>
          <cell r="B53">
            <v>201201</v>
          </cell>
        </row>
        <row r="54">
          <cell r="A54" t="str">
            <v>ADJ382351 - STORM SECURITIZATION - OTH REG ASSETS - BONDS</v>
          </cell>
          <cell r="B54">
            <v>201205</v>
          </cell>
        </row>
        <row r="55">
          <cell r="A55" t="str">
            <v>ADJ382351 - STORM SECURITIZATION - OTH REG ASSETS - BONDS</v>
          </cell>
          <cell r="B55">
            <v>201206</v>
          </cell>
        </row>
        <row r="56">
          <cell r="A56" t="str">
            <v>ADJ382351 - STORM SECURITIZATION - OTH REG ASSETS - BONDS</v>
          </cell>
          <cell r="B56">
            <v>201105</v>
          </cell>
        </row>
        <row r="57">
          <cell r="A57" t="str">
            <v>ADJ382352 - STORM SECURITIZATION - OTH REG ASSETS -DEF TAX</v>
          </cell>
          <cell r="B57">
            <v>201305</v>
          </cell>
        </row>
        <row r="58">
          <cell r="A58" t="str">
            <v>ADJ382352 - STORM SECURITIZATION - OTH REG ASSETS -DEF TAX</v>
          </cell>
          <cell r="B58">
            <v>201309</v>
          </cell>
        </row>
        <row r="59">
          <cell r="A59" t="str">
            <v>ADJ382352 - STORM SECURITIZATION - OTH REG ASSETS -DEF TAX</v>
          </cell>
          <cell r="B59">
            <v>201210</v>
          </cell>
        </row>
        <row r="60">
          <cell r="A60" t="str">
            <v>ADJ382355 - STORM SECURITIZATION - OTH REG ASSETS - OVER/UNDER -TAX</v>
          </cell>
          <cell r="B60">
            <v>201308</v>
          </cell>
        </row>
        <row r="61">
          <cell r="A61" t="str">
            <v>ADJ382355 - STORM SECURITIZATION - OTH REG ASSETS - OVER/UNDER -TAX</v>
          </cell>
          <cell r="B61">
            <v>201109</v>
          </cell>
        </row>
        <row r="62">
          <cell r="A62" t="str">
            <v>ADJ382355 - STORM SECURITIZATION - OTH REG ASSETS - OVER/UNDER -TAX</v>
          </cell>
          <cell r="B62">
            <v>201110</v>
          </cell>
        </row>
        <row r="63">
          <cell r="A63" t="str">
            <v>ADJ382356 - STORM SECURITIZATION - OTH REG ASSETS - OVER/UNDER -BONDS</v>
          </cell>
          <cell r="B63">
            <v>201303</v>
          </cell>
        </row>
        <row r="64">
          <cell r="A64" t="str">
            <v>ADJ382356 - STORM SECURITIZATION - OTH REG ASSETS - OVER/UNDER -BONDS</v>
          </cell>
          <cell r="B64">
            <v>201103</v>
          </cell>
        </row>
        <row r="65">
          <cell r="A65" t="str">
            <v>BAL121000 - NONUTILITY PROPERTY</v>
          </cell>
          <cell r="B65">
            <v>201310</v>
          </cell>
        </row>
        <row r="66">
          <cell r="A66" t="str">
            <v>BAL121000 - NONUTILITY PROPERTY</v>
          </cell>
          <cell r="B66">
            <v>201303</v>
          </cell>
        </row>
        <row r="67">
          <cell r="A67" t="str">
            <v>BAL121000 - NONUTILITY PROPERTY</v>
          </cell>
          <cell r="B67">
            <v>201309</v>
          </cell>
        </row>
        <row r="68">
          <cell r="A68" t="str">
            <v>BAL121000 - NONUTILITY PROPERTY</v>
          </cell>
          <cell r="B68">
            <v>201204</v>
          </cell>
        </row>
        <row r="69">
          <cell r="A69" t="str">
            <v>BAL121000 - NONUTILITY PROPERTY</v>
          </cell>
          <cell r="B69">
            <v>201205</v>
          </cell>
        </row>
        <row r="70">
          <cell r="A70" t="str">
            <v>BAL121000 - NONUTILITY PROPERTY</v>
          </cell>
          <cell r="B70">
            <v>201101</v>
          </cell>
        </row>
        <row r="71">
          <cell r="A71" t="str">
            <v>BAL121000 - NONUTILITY PROPERTY</v>
          </cell>
          <cell r="B71">
            <v>201103</v>
          </cell>
        </row>
        <row r="72">
          <cell r="A72" t="str">
            <v>BAL121000 - NONUTILITY PROPERTY</v>
          </cell>
          <cell r="B72">
            <v>201104</v>
          </cell>
        </row>
        <row r="73">
          <cell r="A73" t="str">
            <v>BAL121000 - NONUTILITY PROPERTY</v>
          </cell>
          <cell r="B73">
            <v>201105</v>
          </cell>
        </row>
        <row r="74">
          <cell r="A74" t="str">
            <v>BAL121000 - NONUTILITY PROPERTY</v>
          </cell>
          <cell r="B74">
            <v>201108</v>
          </cell>
        </row>
        <row r="75">
          <cell r="A75" t="str">
            <v>BAL123000 - INVESTMENT IN ASSOCIATED COMPANIES (EXC GROUP)</v>
          </cell>
          <cell r="B75">
            <v>201305</v>
          </cell>
        </row>
        <row r="76">
          <cell r="A76" t="str">
            <v>BAL123000 - INVESTMENT IN ASSOCIATED COMPANIES (EXC GROUP)</v>
          </cell>
          <cell r="B76">
            <v>201205</v>
          </cell>
        </row>
        <row r="77">
          <cell r="A77" t="str">
            <v>ADJ101386 - SOLAR ECRC CONVERTIBLE ITC - SPECIFIC</v>
          </cell>
          <cell r="B77">
            <v>201308</v>
          </cell>
        </row>
        <row r="78">
          <cell r="A78" t="str">
            <v>ADJ101386 - SOLAR ECRC CONVERTIBLE ITC - SPECIFIC</v>
          </cell>
          <cell r="B78">
            <v>201208</v>
          </cell>
        </row>
        <row r="79">
          <cell r="A79" t="str">
            <v>ADJ101386 - SOLAR ECRC CONVERTIBLE ITC - SPECIFIC</v>
          </cell>
          <cell r="B79">
            <v>201209</v>
          </cell>
        </row>
        <row r="80">
          <cell r="A80" t="str">
            <v>ADJ101386 - SOLAR ECRC CONVERTIBLE ITC - SPECIFIC</v>
          </cell>
          <cell r="B80">
            <v>201210</v>
          </cell>
        </row>
        <row r="81">
          <cell r="A81" t="str">
            <v>ADJ101710 - PLT IN SERV - STRUCTURES LRIC ATRIUM</v>
          </cell>
          <cell r="B81">
            <v>201311</v>
          </cell>
        </row>
        <row r="82">
          <cell r="A82" t="str">
            <v>ADJ101710 - PLT IN SERV - STRUCTURES LRIC ATRIUM</v>
          </cell>
          <cell r="B82">
            <v>201205</v>
          </cell>
        </row>
        <row r="83">
          <cell r="A83" t="str">
            <v>ADJ101710 - PLT IN SERV - STRUCTURES LRIC ATRIUM</v>
          </cell>
          <cell r="B83">
            <v>201110</v>
          </cell>
        </row>
        <row r="84">
          <cell r="A84" t="str">
            <v>ADJ101900 - PROPERTY UNDER CAPITAL LEASES - NON NUCLEAR</v>
          </cell>
          <cell r="B84">
            <v>201310</v>
          </cell>
        </row>
        <row r="85">
          <cell r="A85" t="str">
            <v>ADJ101900 - PROPERTY UNDER CAPITAL LEASES - NON NUCLEAR</v>
          </cell>
          <cell r="B85">
            <v>201206</v>
          </cell>
        </row>
        <row r="86">
          <cell r="A86" t="str">
            <v>ADJ101900 - PROPERTY UNDER CAPITAL LEASES - NON NUCLEAR</v>
          </cell>
          <cell r="B86">
            <v>201209</v>
          </cell>
        </row>
        <row r="87">
          <cell r="A87" t="str">
            <v>ADJ108710 - ACC PROV DEPR - STRUCTURES LRIC ATRIUM</v>
          </cell>
          <cell r="B87">
            <v>201302</v>
          </cell>
        </row>
        <row r="88">
          <cell r="A88" t="str">
            <v>ADJ108710 - ACC PROV DEPR - STRUCTURES LRIC ATRIUM</v>
          </cell>
          <cell r="B88">
            <v>201111</v>
          </cell>
        </row>
        <row r="89">
          <cell r="A89" t="str">
            <v>ADJ108710 - ACC PROV DEPR - STRUCTURES LRIC ATRIUM</v>
          </cell>
          <cell r="B89">
            <v>201103</v>
          </cell>
        </row>
        <row r="90">
          <cell r="A90" t="str">
            <v>ADJ108900 - ACCUM PROV CAPITAL LEASES</v>
          </cell>
          <cell r="B90">
            <v>201203</v>
          </cell>
        </row>
        <row r="91">
          <cell r="A91" t="str">
            <v>ADJ108900 - ACCUM PROV CAPITAL LEASES</v>
          </cell>
          <cell r="B91">
            <v>201208</v>
          </cell>
        </row>
        <row r="92">
          <cell r="A92" t="str">
            <v>ADJ108900 - ACCUM PROV CAPITAL LEASES</v>
          </cell>
          <cell r="B92">
            <v>201210</v>
          </cell>
        </row>
        <row r="93">
          <cell r="A93" t="str">
            <v>ADJ108900 - ACCUM PROV CAPITAL LEASES</v>
          </cell>
          <cell r="B93">
            <v>201107</v>
          </cell>
        </row>
        <row r="94">
          <cell r="A94" t="str">
            <v>ADJ120600 - NUCLEAR FUEL UNDER CAPITAL LEASES</v>
          </cell>
          <cell r="B94">
            <v>201207</v>
          </cell>
        </row>
        <row r="95">
          <cell r="A95" t="str">
            <v>ADJ120600 - NUCLEAR FUEL UNDER CAPITAL LEASES</v>
          </cell>
          <cell r="B95">
            <v>201208</v>
          </cell>
        </row>
        <row r="96">
          <cell r="A96" t="str">
            <v>ADJ120600 - NUCLEAR FUEL UNDER CAPITAL LEASES</v>
          </cell>
          <cell r="B96">
            <v>201210</v>
          </cell>
        </row>
        <row r="97">
          <cell r="A97" t="str">
            <v>ADJ120600 - NUCLEAR FUEL UNDER CAPITAL LEASES</v>
          </cell>
          <cell r="B97">
            <v>201109</v>
          </cell>
        </row>
        <row r="98">
          <cell r="A98" t="str">
            <v>ADJ165600 - PREPAID INTEREST - COMMERCIAL PAPER</v>
          </cell>
          <cell r="B98">
            <v>201311</v>
          </cell>
        </row>
        <row r="99">
          <cell r="A99" t="str">
            <v>ADJ165600 - PREPAID INTEREST - COMMERCIAL PAPER</v>
          </cell>
          <cell r="B99">
            <v>201107</v>
          </cell>
        </row>
        <row r="100">
          <cell r="A100" t="str">
            <v>ADJ228101 - ACCUM PROV FOR PROP INSURANCE - STORM DEF TAX</v>
          </cell>
          <cell r="B100">
            <v>201305</v>
          </cell>
        </row>
        <row r="101">
          <cell r="A101" t="str">
            <v>ADJ228101 - ACCUM PROV FOR PROP INSURANCE - STORM DEF TAX</v>
          </cell>
          <cell r="B101">
            <v>201207</v>
          </cell>
        </row>
        <row r="102">
          <cell r="A102" t="str">
            <v>ADJ228101 - ACCUM PROV FOR PROP INSURANCE - STORM DEF TAX</v>
          </cell>
          <cell r="B102">
            <v>201210</v>
          </cell>
        </row>
        <row r="103">
          <cell r="A103" t="str">
            <v>ADJ228101 - ACCUM PROV FOR PROP INSURANCE - STORM DEF TAX</v>
          </cell>
          <cell r="B103">
            <v>201102</v>
          </cell>
        </row>
        <row r="104">
          <cell r="A104" t="str">
            <v>ADJ228101 - ACCUM PROV FOR PROP INSURANCE - STORM DEF TAX</v>
          </cell>
          <cell r="B104">
            <v>201103</v>
          </cell>
        </row>
        <row r="105">
          <cell r="A105" t="str">
            <v>ADJ228101 - ACCUM PROV FOR PROP INSURANCE - STORM DEF TAX</v>
          </cell>
          <cell r="B105">
            <v>201106</v>
          </cell>
        </row>
        <row r="106">
          <cell r="A106" t="str">
            <v>ADJ253100 - PREFERRED STOCK DIVIDENDS ACCRUED</v>
          </cell>
          <cell r="B106">
            <v>201307</v>
          </cell>
        </row>
        <row r="107">
          <cell r="A107" t="str">
            <v>ADJ253100 - PREFERRED STOCK DIVIDENDS ACCRUED</v>
          </cell>
          <cell r="B107">
            <v>201110</v>
          </cell>
        </row>
        <row r="108">
          <cell r="A108" t="str">
            <v>ADJ253420 - OTHER REG LIAB - LAND SALES PLANT IN SERVICE</v>
          </cell>
          <cell r="B108">
            <v>201308</v>
          </cell>
        </row>
        <row r="109">
          <cell r="A109" t="str">
            <v>ADJ253420 - OTHER REG LIAB - LAND SALES PLANT IN SERVICE</v>
          </cell>
          <cell r="B109">
            <v>201201</v>
          </cell>
        </row>
        <row r="110">
          <cell r="A110" t="str">
            <v>ADJ253420 - OTHER REG LIAB - LAND SALES PLANT IN SERVICE</v>
          </cell>
          <cell r="B110">
            <v>201102</v>
          </cell>
        </row>
        <row r="111">
          <cell r="A111" t="str">
            <v>ADJ253420 - OTHER REG LIAB - LAND SALES PLANT IN SERVICE</v>
          </cell>
          <cell r="B111">
            <v>201104</v>
          </cell>
        </row>
        <row r="112">
          <cell r="A112" t="str">
            <v>ADJ253420 - OTHER REG LIAB - LAND SALES PLANT IN SERVICE</v>
          </cell>
          <cell r="B112">
            <v>201105</v>
          </cell>
        </row>
        <row r="113">
          <cell r="A113" t="str">
            <v>ADJ256100 - DEFERRED GAINS FUTURE USE</v>
          </cell>
          <cell r="B113">
            <v>201308</v>
          </cell>
        </row>
        <row r="114">
          <cell r="A114" t="str">
            <v>ADJ256100 - DEFERRED GAINS FUTURE USE</v>
          </cell>
          <cell r="B114">
            <v>201307</v>
          </cell>
        </row>
        <row r="115">
          <cell r="A115" t="str">
            <v>ADJ256100 - DEFERRED GAINS FUTURE USE</v>
          </cell>
          <cell r="B115">
            <v>201212</v>
          </cell>
        </row>
        <row r="116">
          <cell r="A116" t="str">
            <v>ADJ256100 - DEFERRED GAINS FUTURE USE</v>
          </cell>
          <cell r="B116">
            <v>201112</v>
          </cell>
        </row>
        <row r="117">
          <cell r="A117" t="str">
            <v>ADJ256100 - DEFERRED GAINS FUTURE USE</v>
          </cell>
          <cell r="B117">
            <v>201204</v>
          </cell>
        </row>
        <row r="118">
          <cell r="A118" t="str">
            <v>ADJ382351 - STORM SECURITIZATION - OTH REG ASSETS - BONDS</v>
          </cell>
          <cell r="B118">
            <v>201309</v>
          </cell>
        </row>
        <row r="119">
          <cell r="A119" t="str">
            <v>ADJ382351 - STORM SECURITIZATION - OTH REG ASSETS - BONDS</v>
          </cell>
          <cell r="B119">
            <v>201208</v>
          </cell>
        </row>
        <row r="120">
          <cell r="A120" t="str">
            <v>ADJ382351 - STORM SECURITIZATION - OTH REG ASSETS - BONDS</v>
          </cell>
          <cell r="B120">
            <v>201210</v>
          </cell>
        </row>
        <row r="121">
          <cell r="A121" t="str">
            <v>ADJ382351 - STORM SECURITIZATION - OTH REG ASSETS - BONDS</v>
          </cell>
          <cell r="B121">
            <v>201101</v>
          </cell>
        </row>
        <row r="122">
          <cell r="A122" t="str">
            <v>ADJ382352 - STORM SECURITIZATION - OTH REG ASSETS -DEF TAX</v>
          </cell>
          <cell r="B122">
            <v>201310</v>
          </cell>
        </row>
        <row r="123">
          <cell r="A123" t="str">
            <v>ADJ382352 - STORM SECURITIZATION - OTH REG ASSETS -DEF TAX</v>
          </cell>
          <cell r="B123">
            <v>201311</v>
          </cell>
        </row>
        <row r="124">
          <cell r="A124" t="str">
            <v>ADJ382352 - STORM SECURITIZATION - OTH REG ASSETS -DEF TAX</v>
          </cell>
          <cell r="B124">
            <v>201301</v>
          </cell>
        </row>
        <row r="125">
          <cell r="A125" t="str">
            <v>ADJ382352 - STORM SECURITIZATION - OTH REG ASSETS -DEF TAX</v>
          </cell>
          <cell r="B125">
            <v>201203</v>
          </cell>
        </row>
        <row r="126">
          <cell r="A126" t="str">
            <v>ADJ382352 - STORM SECURITIZATION - OTH REG ASSETS -DEF TAX</v>
          </cell>
          <cell r="B126">
            <v>201104</v>
          </cell>
        </row>
        <row r="127">
          <cell r="A127" t="str">
            <v>ADJ382352 - STORM SECURITIZATION - OTH REG ASSETS -DEF TAX</v>
          </cell>
          <cell r="B127">
            <v>201107</v>
          </cell>
        </row>
        <row r="128">
          <cell r="A128" t="str">
            <v>ADJ382355 - STORM SECURITIZATION - OTH REG ASSETS - OVER/UNDER -TAX</v>
          </cell>
          <cell r="B128">
            <v>201306</v>
          </cell>
        </row>
        <row r="129">
          <cell r="A129" t="str">
            <v>ADJ382355 - STORM SECURITIZATION - OTH REG ASSETS - OVER/UNDER -TAX</v>
          </cell>
          <cell r="B129">
            <v>201203</v>
          </cell>
        </row>
        <row r="130">
          <cell r="A130" t="str">
            <v>ADJ382355 - STORM SECURITIZATION - OTH REG ASSETS - OVER/UNDER -TAX</v>
          </cell>
          <cell r="B130">
            <v>201105</v>
          </cell>
        </row>
        <row r="131">
          <cell r="A131" t="str">
            <v>ADJ382355 - STORM SECURITIZATION - OTH REG ASSETS - OVER/UNDER -TAX</v>
          </cell>
          <cell r="B131">
            <v>201107</v>
          </cell>
        </row>
        <row r="132">
          <cell r="A132" t="str">
            <v>ADJ382356 - STORM SECURITIZATION - OTH REG ASSETS - OVER/UNDER -BONDS</v>
          </cell>
          <cell r="B132">
            <v>201310</v>
          </cell>
        </row>
        <row r="133">
          <cell r="A133" t="str">
            <v>ADJ382356 - STORM SECURITIZATION - OTH REG ASSETS - OVER/UNDER -BONDS</v>
          </cell>
          <cell r="B133">
            <v>201302</v>
          </cell>
        </row>
        <row r="134">
          <cell r="A134" t="str">
            <v>BAL121000 - NONUTILITY PROPERTY</v>
          </cell>
          <cell r="B134">
            <v>201304</v>
          </cell>
        </row>
        <row r="135">
          <cell r="A135" t="str">
            <v>BAL121000 - NONUTILITY PROPERTY</v>
          </cell>
          <cell r="B135">
            <v>201210</v>
          </cell>
        </row>
        <row r="136">
          <cell r="A136" t="str">
            <v>BAL123000 - INVESTMENT IN ASSOCIATED COMPANIES (EXC GROUP)</v>
          </cell>
          <cell r="B136">
            <v>201306</v>
          </cell>
        </row>
        <row r="137">
          <cell r="A137" t="str">
            <v>BAL123000 - INVESTMENT IN ASSOCIATED COMPANIES (EXC GROUP)</v>
          </cell>
          <cell r="B137">
            <v>201309</v>
          </cell>
        </row>
        <row r="138">
          <cell r="A138" t="str">
            <v>BAL123000 - INVESTMENT IN ASSOCIATED COMPANIES (EXC GROUP)</v>
          </cell>
          <cell r="B138">
            <v>201212</v>
          </cell>
        </row>
        <row r="139">
          <cell r="A139" t="str">
            <v>BAL123000 - INVESTMENT IN ASSOCIATED COMPANIES (EXC GROUP)</v>
          </cell>
          <cell r="B139">
            <v>201209</v>
          </cell>
        </row>
        <row r="140">
          <cell r="A140" t="str">
            <v>BAL123000 - INVESTMENT IN ASSOCIATED COMPANIES (EXC GROUP)</v>
          </cell>
          <cell r="B140">
            <v>201106</v>
          </cell>
        </row>
        <row r="141">
          <cell r="A141" t="str">
            <v>ADJ101386 - SOLAR ECRC CONVERTIBLE ITC - SPECIFIC</v>
          </cell>
          <cell r="B141">
            <v>201207</v>
          </cell>
        </row>
        <row r="142">
          <cell r="A142" t="str">
            <v>ADJ101710 - PLT IN SERV - STRUCTURES LRIC ATRIUM</v>
          </cell>
          <cell r="B142">
            <v>201211</v>
          </cell>
        </row>
        <row r="143">
          <cell r="A143" t="str">
            <v>ADJ101710 - PLT IN SERV - STRUCTURES LRIC ATRIUM</v>
          </cell>
          <cell r="B143">
            <v>201307</v>
          </cell>
        </row>
        <row r="144">
          <cell r="A144" t="str">
            <v>ADJ101710 - PLT IN SERV - STRUCTURES LRIC ATRIUM</v>
          </cell>
          <cell r="B144">
            <v>201212</v>
          </cell>
        </row>
        <row r="145">
          <cell r="A145" t="str">
            <v>ADJ101710 - PLT IN SERV - STRUCTURES LRIC ATRIUM</v>
          </cell>
          <cell r="B145">
            <v>201202</v>
          </cell>
        </row>
        <row r="146">
          <cell r="A146" t="str">
            <v>ADJ101710 - PLT IN SERV - STRUCTURES LRIC ATRIUM</v>
          </cell>
          <cell r="B146">
            <v>201203</v>
          </cell>
        </row>
        <row r="147">
          <cell r="A147" t="str">
            <v>ADJ101900 - PROPERTY UNDER CAPITAL LEASES - NON NUCLEAR</v>
          </cell>
          <cell r="B147">
            <v>201305</v>
          </cell>
        </row>
        <row r="148">
          <cell r="A148" t="str">
            <v>ADJ101900 - PROPERTY UNDER CAPITAL LEASES - NON NUCLEAR</v>
          </cell>
          <cell r="B148">
            <v>201107</v>
          </cell>
        </row>
        <row r="149">
          <cell r="A149" t="str">
            <v>ADJ108710 - ACC PROV DEPR - STRUCTURES LRIC ATRIUM</v>
          </cell>
          <cell r="B149">
            <v>201309</v>
          </cell>
        </row>
        <row r="150">
          <cell r="A150" t="str">
            <v>ADJ108710 - ACC PROV DEPR - STRUCTURES LRIC ATRIUM</v>
          </cell>
          <cell r="B150">
            <v>201202</v>
          </cell>
        </row>
        <row r="151">
          <cell r="A151" t="str">
            <v>ADJ108710 - ACC PROV DEPR - STRUCTURES LRIC ATRIUM</v>
          </cell>
          <cell r="B151">
            <v>201207</v>
          </cell>
        </row>
        <row r="152">
          <cell r="A152" t="str">
            <v>ADJ108710 - ACC PROV DEPR - STRUCTURES LRIC ATRIUM</v>
          </cell>
          <cell r="B152">
            <v>201104</v>
          </cell>
        </row>
        <row r="153">
          <cell r="A153" t="str">
            <v>ADJ108710 - ACC PROV DEPR - STRUCTURES LRIC ATRIUM</v>
          </cell>
          <cell r="B153">
            <v>201110</v>
          </cell>
        </row>
        <row r="154">
          <cell r="A154" t="str">
            <v>ADJ108900 - ACCUM PROV CAPITAL LEASES</v>
          </cell>
          <cell r="B154">
            <v>201305</v>
          </cell>
        </row>
        <row r="155">
          <cell r="A155" t="str">
            <v>ADJ108900 - ACCUM PROV CAPITAL LEASES</v>
          </cell>
          <cell r="B155">
            <v>201308</v>
          </cell>
        </row>
        <row r="156">
          <cell r="A156" t="str">
            <v>ADJ108900 - ACCUM PROV CAPITAL LEASES</v>
          </cell>
          <cell r="B156">
            <v>201307</v>
          </cell>
        </row>
        <row r="157">
          <cell r="A157" t="str">
            <v>ADJ108900 - ACCUM PROV CAPITAL LEASES</v>
          </cell>
          <cell r="B157">
            <v>201106</v>
          </cell>
        </row>
        <row r="158">
          <cell r="A158" t="str">
            <v>ADJ120600 - NUCLEAR FUEL UNDER CAPITAL LEASES</v>
          </cell>
          <cell r="B158">
            <v>201304</v>
          </cell>
        </row>
        <row r="159">
          <cell r="A159" t="str">
            <v>ADJ120600 - NUCLEAR FUEL UNDER CAPITAL LEASES</v>
          </cell>
          <cell r="B159">
            <v>201306</v>
          </cell>
        </row>
        <row r="160">
          <cell r="A160" t="str">
            <v>ADJ120600 - NUCLEAR FUEL UNDER CAPITAL LEASES</v>
          </cell>
          <cell r="B160">
            <v>201203</v>
          </cell>
        </row>
        <row r="161">
          <cell r="A161" t="str">
            <v>ADJ120600 - NUCLEAR FUEL UNDER CAPITAL LEASES</v>
          </cell>
          <cell r="B161">
            <v>201102</v>
          </cell>
        </row>
        <row r="162">
          <cell r="A162" t="str">
            <v>ADJ165600 - PREPAID INTEREST - COMMERCIAL PAPER</v>
          </cell>
          <cell r="B162">
            <v>201310</v>
          </cell>
        </row>
        <row r="163">
          <cell r="A163" t="str">
            <v>ADJ165600 - PREPAID INTEREST - COMMERCIAL PAPER</v>
          </cell>
          <cell r="B163">
            <v>201305</v>
          </cell>
        </row>
        <row r="164">
          <cell r="A164" t="str">
            <v>ADJ165600 - PREPAID INTEREST - COMMERCIAL PAPER</v>
          </cell>
          <cell r="B164">
            <v>201309</v>
          </cell>
        </row>
        <row r="165">
          <cell r="A165" t="str">
            <v>ADJ165600 - PREPAID INTEREST - COMMERCIAL PAPER</v>
          </cell>
          <cell r="B165">
            <v>201204</v>
          </cell>
        </row>
        <row r="166">
          <cell r="A166" t="str">
            <v>ADJ165600 - PREPAID INTEREST - COMMERCIAL PAPER</v>
          </cell>
          <cell r="B166">
            <v>201206</v>
          </cell>
        </row>
        <row r="167">
          <cell r="A167" t="str">
            <v>ADJ165600 - PREPAID INTEREST - COMMERCIAL PAPER</v>
          </cell>
          <cell r="B167">
            <v>201209</v>
          </cell>
        </row>
        <row r="168">
          <cell r="A168" t="str">
            <v>ADJ228101 - ACCUM PROV FOR PROP INSURANCE - STORM DEF TAX</v>
          </cell>
          <cell r="B168">
            <v>201301</v>
          </cell>
        </row>
        <row r="169">
          <cell r="A169" t="str">
            <v>ADJ228101 - ACCUM PROV FOR PROP INSURANCE - STORM DEF TAX</v>
          </cell>
          <cell r="B169">
            <v>201307</v>
          </cell>
        </row>
        <row r="170">
          <cell r="A170" t="str">
            <v>ADJ228101 - ACCUM PROV FOR PROP INSURANCE - STORM DEF TAX</v>
          </cell>
          <cell r="B170">
            <v>201212</v>
          </cell>
        </row>
        <row r="171">
          <cell r="A171" t="str">
            <v>ADJ228101 - ACCUM PROV FOR PROP INSURANCE - STORM DEF TAX</v>
          </cell>
          <cell r="B171">
            <v>201201</v>
          </cell>
        </row>
        <row r="172">
          <cell r="A172" t="str">
            <v>ADJ228101 - ACCUM PROV FOR PROP INSURANCE - STORM DEF TAX</v>
          </cell>
          <cell r="B172">
            <v>201202</v>
          </cell>
        </row>
        <row r="173">
          <cell r="A173" t="str">
            <v>ADJ228101 - ACCUM PROV FOR PROP INSURANCE - STORM DEF TAX</v>
          </cell>
          <cell r="B173">
            <v>201205</v>
          </cell>
        </row>
        <row r="174">
          <cell r="A174" t="str">
            <v>ADJ228101 - ACCUM PROV FOR PROP INSURANCE - STORM DEF TAX</v>
          </cell>
          <cell r="B174">
            <v>201107</v>
          </cell>
        </row>
        <row r="175">
          <cell r="A175" t="str">
            <v>ADJ228101 - ACCUM PROV FOR PROP INSURANCE - STORM DEF TAX</v>
          </cell>
          <cell r="B175">
            <v>201108</v>
          </cell>
        </row>
        <row r="176">
          <cell r="A176" t="str">
            <v>ADJ253100 - PREFERRED STOCK DIVIDENDS ACCRUED</v>
          </cell>
          <cell r="B176">
            <v>201305</v>
          </cell>
        </row>
        <row r="177">
          <cell r="A177" t="str">
            <v>ADJ253100 - PREFERRED STOCK DIVIDENDS ACCRUED</v>
          </cell>
          <cell r="B177">
            <v>201308</v>
          </cell>
        </row>
        <row r="178">
          <cell r="A178" t="str">
            <v>ADJ253100 - PREFERRED STOCK DIVIDENDS ACCRUED</v>
          </cell>
          <cell r="B178">
            <v>201201</v>
          </cell>
        </row>
        <row r="179">
          <cell r="A179" t="str">
            <v>ADJ253100 - PREFERRED STOCK DIVIDENDS ACCRUED</v>
          </cell>
          <cell r="B179">
            <v>201202</v>
          </cell>
        </row>
        <row r="180">
          <cell r="A180" t="str">
            <v>ADJ253100 - PREFERRED STOCK DIVIDENDS ACCRUED</v>
          </cell>
          <cell r="B180">
            <v>201203</v>
          </cell>
        </row>
        <row r="181">
          <cell r="A181" t="str">
            <v>ADJ253100 - PREFERRED STOCK DIVIDENDS ACCRUED</v>
          </cell>
          <cell r="B181">
            <v>201210</v>
          </cell>
        </row>
        <row r="182">
          <cell r="A182" t="str">
            <v>ADJ253100 - PREFERRED STOCK DIVIDENDS ACCRUED</v>
          </cell>
          <cell r="B182">
            <v>201106</v>
          </cell>
        </row>
        <row r="183">
          <cell r="A183" t="str">
            <v>ADJ253420 - OTHER REG LIAB - LAND SALES PLANT IN SERVICE</v>
          </cell>
          <cell r="B183">
            <v>201306</v>
          </cell>
        </row>
        <row r="184">
          <cell r="A184" t="str">
            <v>ADJ253420 - OTHER REG LIAB - LAND SALES PLANT IN SERVICE</v>
          </cell>
          <cell r="B184">
            <v>201302</v>
          </cell>
        </row>
        <row r="185">
          <cell r="A185" t="str">
            <v>ADJ253420 - OTHER REG LIAB - LAND SALES PLANT IN SERVICE</v>
          </cell>
          <cell r="B185">
            <v>201206</v>
          </cell>
        </row>
        <row r="186">
          <cell r="A186" t="str">
            <v>ADJ253420 - OTHER REG LIAB - LAND SALES PLANT IN SERVICE</v>
          </cell>
          <cell r="B186">
            <v>201209</v>
          </cell>
        </row>
        <row r="187">
          <cell r="A187" t="str">
            <v>ADJ256100 - DEFERRED GAINS FUTURE USE</v>
          </cell>
          <cell r="B187">
            <v>201310</v>
          </cell>
        </row>
        <row r="188">
          <cell r="A188" t="str">
            <v>ADJ256100 - DEFERRED GAINS FUTURE USE</v>
          </cell>
          <cell r="B188">
            <v>201304</v>
          </cell>
        </row>
        <row r="189">
          <cell r="A189" t="str">
            <v>ADJ256100 - DEFERRED GAINS FUTURE USE</v>
          </cell>
          <cell r="B189">
            <v>201306</v>
          </cell>
        </row>
        <row r="190">
          <cell r="A190" t="str">
            <v>ADJ256100 - DEFERRED GAINS FUTURE USE</v>
          </cell>
          <cell r="B190">
            <v>201111</v>
          </cell>
        </row>
        <row r="191">
          <cell r="A191" t="str">
            <v>ADJ256100 - DEFERRED GAINS FUTURE USE</v>
          </cell>
          <cell r="B191">
            <v>201202</v>
          </cell>
        </row>
        <row r="192">
          <cell r="A192" t="str">
            <v>ADJ256100 - DEFERRED GAINS FUTURE USE</v>
          </cell>
          <cell r="B192">
            <v>201205</v>
          </cell>
        </row>
        <row r="193">
          <cell r="A193" t="str">
            <v>ADJ256100 - DEFERRED GAINS FUTURE USE</v>
          </cell>
          <cell r="B193">
            <v>201208</v>
          </cell>
        </row>
        <row r="194">
          <cell r="A194" t="str">
            <v>ADJ256100 - DEFERRED GAINS FUTURE USE</v>
          </cell>
          <cell r="B194">
            <v>201102</v>
          </cell>
        </row>
        <row r="195">
          <cell r="A195" t="str">
            <v>ADJ256100 - DEFERRED GAINS FUTURE USE</v>
          </cell>
          <cell r="B195">
            <v>201104</v>
          </cell>
        </row>
        <row r="196">
          <cell r="A196" t="str">
            <v>ADJ256100 - DEFERRED GAINS FUTURE USE</v>
          </cell>
          <cell r="B196">
            <v>201107</v>
          </cell>
        </row>
        <row r="197">
          <cell r="A197" t="str">
            <v>ADJ256100 - DEFERRED GAINS FUTURE USE</v>
          </cell>
          <cell r="B197">
            <v>201108</v>
          </cell>
        </row>
        <row r="198">
          <cell r="A198" t="str">
            <v>ADJ256100 - DEFERRED GAINS FUTURE USE</v>
          </cell>
          <cell r="B198">
            <v>201109</v>
          </cell>
        </row>
        <row r="199">
          <cell r="A199" t="str">
            <v>ADJ256100 - DEFERRED GAINS FUTURE USE</v>
          </cell>
          <cell r="B199">
            <v>201110</v>
          </cell>
        </row>
        <row r="200">
          <cell r="A200" t="str">
            <v>ADJ382351 - STORM SECURITIZATION - OTH REG ASSETS - BONDS</v>
          </cell>
          <cell r="B200">
            <v>201104</v>
          </cell>
        </row>
        <row r="201">
          <cell r="A201" t="str">
            <v>ADJ382351 - STORM SECURITIZATION - OTH REG ASSETS - BONDS</v>
          </cell>
          <cell r="B201">
            <v>201110</v>
          </cell>
        </row>
        <row r="202">
          <cell r="A202" t="str">
            <v>ADJ382352 - STORM SECURITIZATION - OTH REG ASSETS -DEF TAX</v>
          </cell>
          <cell r="B202">
            <v>201306</v>
          </cell>
        </row>
        <row r="203">
          <cell r="A203" t="str">
            <v>ADJ382352 - STORM SECURITIZATION - OTH REG ASSETS -DEF TAX</v>
          </cell>
          <cell r="B203">
            <v>201205</v>
          </cell>
        </row>
        <row r="204">
          <cell r="A204" t="str">
            <v>ADJ382352 - STORM SECURITIZATION - OTH REG ASSETS -DEF TAX</v>
          </cell>
          <cell r="B204">
            <v>201207</v>
          </cell>
        </row>
        <row r="205">
          <cell r="A205" t="str">
            <v>ADJ382352 - STORM SECURITIZATION - OTH REG ASSETS -DEF TAX</v>
          </cell>
          <cell r="B205">
            <v>201208</v>
          </cell>
        </row>
        <row r="206">
          <cell r="A206" t="str">
            <v>ADJ382352 - STORM SECURITIZATION - OTH REG ASSETS -DEF TAX</v>
          </cell>
          <cell r="B206">
            <v>201103</v>
          </cell>
        </row>
        <row r="207">
          <cell r="A207" t="str">
            <v>ADJ382355 - STORM SECURITIZATION - OTH REG ASSETS - OVER/UNDER -TAX</v>
          </cell>
          <cell r="B207">
            <v>201303</v>
          </cell>
        </row>
        <row r="208">
          <cell r="A208" t="str">
            <v>ADJ382355 - STORM SECURITIZATION - OTH REG ASSETS - OVER/UNDER -TAX</v>
          </cell>
          <cell r="B208">
            <v>201106</v>
          </cell>
        </row>
        <row r="209">
          <cell r="A209" t="str">
            <v>ADJ382356 - STORM SECURITIZATION - OTH REG ASSETS - OVER/UNDER -BONDS</v>
          </cell>
          <cell r="B209">
            <v>201307</v>
          </cell>
        </row>
        <row r="210">
          <cell r="A210" t="str">
            <v>ADJ382356 - STORM SECURITIZATION - OTH REG ASSETS - OVER/UNDER -BONDS</v>
          </cell>
          <cell r="B210">
            <v>201206</v>
          </cell>
        </row>
        <row r="211">
          <cell r="A211" t="str">
            <v>ADJ382356 - STORM SECURITIZATION - OTH REG ASSETS - OVER/UNDER -BONDS</v>
          </cell>
          <cell r="B211">
            <v>201101</v>
          </cell>
        </row>
        <row r="212">
          <cell r="A212" t="str">
            <v>ADJ382356 - STORM SECURITIZATION - OTH REG ASSETS - OVER/UNDER -BONDS</v>
          </cell>
          <cell r="B212">
            <v>201106</v>
          </cell>
        </row>
        <row r="213">
          <cell r="A213" t="str">
            <v>ADJ382356 - STORM SECURITIZATION - OTH REG ASSETS - OVER/UNDER -BONDS</v>
          </cell>
          <cell r="B213">
            <v>201108</v>
          </cell>
        </row>
        <row r="214">
          <cell r="A214" t="str">
            <v>ADJ382356 - STORM SECURITIZATION - OTH REG ASSETS - OVER/UNDER -BONDS</v>
          </cell>
          <cell r="B214">
            <v>201110</v>
          </cell>
        </row>
        <row r="215">
          <cell r="A215" t="str">
            <v>ADJ382356 - STORM SECURITIZATION - OTH REG ASSETS - OVER/UNDER -BONDS</v>
          </cell>
          <cell r="B215">
            <v>201111</v>
          </cell>
        </row>
        <row r="216">
          <cell r="A216" t="str">
            <v>BAL121000 - NONUTILITY PROPERTY</v>
          </cell>
          <cell r="B216">
            <v>201308</v>
          </cell>
        </row>
        <row r="217">
          <cell r="A217" t="str">
            <v>BAL121000 - NONUTILITY PROPERTY</v>
          </cell>
          <cell r="B217">
            <v>201301</v>
          </cell>
        </row>
        <row r="218">
          <cell r="A218" t="str">
            <v>BAL121000 - NONUTILITY PROPERTY</v>
          </cell>
          <cell r="B218">
            <v>201302</v>
          </cell>
        </row>
        <row r="219">
          <cell r="A219" t="str">
            <v>BAL121000 - NONUTILITY PROPERTY</v>
          </cell>
          <cell r="B219">
            <v>201208</v>
          </cell>
        </row>
        <row r="220">
          <cell r="A220" t="str">
            <v>BAL121000 - NONUTILITY PROPERTY</v>
          </cell>
          <cell r="B220">
            <v>201209</v>
          </cell>
        </row>
        <row r="221">
          <cell r="A221" t="str">
            <v>BAL123000 - INVESTMENT IN ASSOCIATED COMPANIES (EXC GROUP)</v>
          </cell>
          <cell r="B221">
            <v>201211</v>
          </cell>
        </row>
        <row r="222">
          <cell r="A222" t="str">
            <v>BAL123000 - INVESTMENT IN ASSOCIATED COMPANIES (EXC GROUP)</v>
          </cell>
          <cell r="B222">
            <v>201307</v>
          </cell>
        </row>
        <row r="223">
          <cell r="A223" t="str">
            <v>BAL123000 - INVESTMENT IN ASSOCIATED COMPANIES (EXC GROUP)</v>
          </cell>
          <cell r="B223">
            <v>201112</v>
          </cell>
        </row>
        <row r="224">
          <cell r="A224" t="str">
            <v>BAL123000 - INVESTMENT IN ASSOCIATED COMPANIES (EXC GROUP)</v>
          </cell>
          <cell r="B224">
            <v>201201</v>
          </cell>
        </row>
        <row r="225">
          <cell r="A225" t="str">
            <v>BAL123000 - INVESTMENT IN ASSOCIATED COMPANIES (EXC GROUP)</v>
          </cell>
          <cell r="B225">
            <v>201102</v>
          </cell>
        </row>
        <row r="226">
          <cell r="A226" t="str">
            <v>BAL123000 - INVESTMENT IN ASSOCIATED COMPANIES (EXC GROUP)</v>
          </cell>
          <cell r="B226">
            <v>201108</v>
          </cell>
        </row>
        <row r="227">
          <cell r="A227" t="str">
            <v>ADJ101386 - SOLAR ECRC CONVERTIBLE ITC - SPECIFIC</v>
          </cell>
          <cell r="B227">
            <v>201211</v>
          </cell>
        </row>
        <row r="228">
          <cell r="A228" t="str">
            <v>ADJ101386 - SOLAR ECRC CONVERTIBLE ITC - SPECIFIC</v>
          </cell>
          <cell r="B228">
            <v>201307</v>
          </cell>
        </row>
        <row r="229">
          <cell r="A229" t="str">
            <v>ADJ101386 - SOLAR ECRC CONVERTIBLE ITC - SPECIFIC</v>
          </cell>
          <cell r="B229">
            <v>201204</v>
          </cell>
        </row>
        <row r="230">
          <cell r="A230" t="str">
            <v>ADJ101710 - PLT IN SERV - STRUCTURES LRIC ATRIUM</v>
          </cell>
          <cell r="B230">
            <v>201306</v>
          </cell>
        </row>
        <row r="231">
          <cell r="A231" t="str">
            <v>ADJ101710 - PLT IN SERV - STRUCTURES LRIC ATRIUM</v>
          </cell>
          <cell r="B231">
            <v>201210</v>
          </cell>
        </row>
        <row r="232">
          <cell r="A232" t="str">
            <v>ADJ101710 - PLT IN SERV - STRUCTURES LRIC ATRIUM</v>
          </cell>
          <cell r="B232">
            <v>201107</v>
          </cell>
        </row>
        <row r="233">
          <cell r="A233" t="str">
            <v>ADJ101710 - PLT IN SERV - STRUCTURES LRIC ATRIUM</v>
          </cell>
          <cell r="B233">
            <v>201108</v>
          </cell>
        </row>
        <row r="234">
          <cell r="A234" t="str">
            <v>ADJ101710 - PLT IN SERV - STRUCTURES LRIC ATRIUM</v>
          </cell>
          <cell r="B234">
            <v>201111</v>
          </cell>
        </row>
        <row r="235">
          <cell r="A235" t="str">
            <v>ADJ101900 - PROPERTY UNDER CAPITAL LEASES - NON NUCLEAR</v>
          </cell>
          <cell r="B235">
            <v>201204</v>
          </cell>
        </row>
        <row r="236">
          <cell r="A236" t="str">
            <v>ADJ101900 - PROPERTY UNDER CAPITAL LEASES - NON NUCLEAR</v>
          </cell>
          <cell r="B236">
            <v>201101</v>
          </cell>
        </row>
        <row r="237">
          <cell r="A237" t="str">
            <v>ADJ101900 - PROPERTY UNDER CAPITAL LEASES - NON NUCLEAR</v>
          </cell>
          <cell r="B237">
            <v>201110</v>
          </cell>
        </row>
        <row r="238">
          <cell r="A238" t="str">
            <v>ADJ108710 - ACC PROV DEPR - STRUCTURES LRIC ATRIUM</v>
          </cell>
          <cell r="B238">
            <v>201310</v>
          </cell>
        </row>
        <row r="239">
          <cell r="A239" t="str">
            <v>ADJ108710 - ACC PROV DEPR - STRUCTURES LRIC ATRIUM</v>
          </cell>
          <cell r="B239">
            <v>201211</v>
          </cell>
        </row>
        <row r="240">
          <cell r="A240" t="str">
            <v>ADJ108710 - ACC PROV DEPR - STRUCTURES LRIC ATRIUM</v>
          </cell>
          <cell r="B240">
            <v>201308</v>
          </cell>
        </row>
        <row r="241">
          <cell r="A241" t="str">
            <v>ADJ108710 - ACC PROV DEPR - STRUCTURES LRIC ATRIUM</v>
          </cell>
          <cell r="B241">
            <v>201307</v>
          </cell>
        </row>
        <row r="242">
          <cell r="A242" t="str">
            <v>ADJ108710 - ACC PROV DEPR - STRUCTURES LRIC ATRIUM</v>
          </cell>
          <cell r="B242">
            <v>201212</v>
          </cell>
        </row>
        <row r="243">
          <cell r="A243" t="str">
            <v>ADJ108710 - ACC PROV DEPR - STRUCTURES LRIC ATRIUM</v>
          </cell>
          <cell r="B243">
            <v>201203</v>
          </cell>
        </row>
        <row r="244">
          <cell r="A244" t="str">
            <v>ADJ108710 - ACC PROV DEPR - STRUCTURES LRIC ATRIUM</v>
          </cell>
          <cell r="B244">
            <v>201208</v>
          </cell>
        </row>
        <row r="245">
          <cell r="A245" t="str">
            <v>ADJ108710 - ACC PROV DEPR - STRUCTURES LRIC ATRIUM</v>
          </cell>
          <cell r="B245">
            <v>201108</v>
          </cell>
        </row>
        <row r="246">
          <cell r="A246" t="str">
            <v>ADJ108900 - ACCUM PROV CAPITAL LEASES</v>
          </cell>
          <cell r="B246">
            <v>201310</v>
          </cell>
        </row>
        <row r="247">
          <cell r="A247" t="str">
            <v>ADJ108900 - ACCUM PROV CAPITAL LEASES</v>
          </cell>
          <cell r="B247">
            <v>201211</v>
          </cell>
        </row>
        <row r="248">
          <cell r="A248" t="str">
            <v>ADJ120600 - NUCLEAR FUEL UNDER CAPITAL LEASES</v>
          </cell>
          <cell r="B248">
            <v>201311</v>
          </cell>
        </row>
        <row r="249">
          <cell r="A249" t="str">
            <v>ADJ120600 - NUCLEAR FUEL UNDER CAPITAL LEASES</v>
          </cell>
          <cell r="B249">
            <v>201303</v>
          </cell>
        </row>
        <row r="250">
          <cell r="A250" t="str">
            <v>ADJ120600 - NUCLEAR FUEL UNDER CAPITAL LEASES</v>
          </cell>
          <cell r="B250">
            <v>201211</v>
          </cell>
        </row>
        <row r="251">
          <cell r="A251" t="str">
            <v>ADJ120600 - NUCLEAR FUEL UNDER CAPITAL LEASES</v>
          </cell>
          <cell r="B251">
            <v>201201</v>
          </cell>
        </row>
        <row r="252">
          <cell r="A252" t="str">
            <v>ADJ120600 - NUCLEAR FUEL UNDER CAPITAL LEASES</v>
          </cell>
          <cell r="B252">
            <v>201202</v>
          </cell>
        </row>
        <row r="253">
          <cell r="A253" t="str">
            <v>ADJ165600 - PREPAID INTEREST - COMMERCIAL PAPER</v>
          </cell>
          <cell r="B253">
            <v>201302</v>
          </cell>
        </row>
        <row r="254">
          <cell r="A254" t="str">
            <v>ADJ165600 - PREPAID INTEREST - COMMERCIAL PAPER</v>
          </cell>
          <cell r="B254">
            <v>201303</v>
          </cell>
        </row>
        <row r="255">
          <cell r="A255" t="str">
            <v>ADJ165600 - PREPAID INTEREST - COMMERCIAL PAPER</v>
          </cell>
          <cell r="B255">
            <v>201102</v>
          </cell>
        </row>
        <row r="256">
          <cell r="A256" t="str">
            <v>ADJ165600 - PREPAID INTEREST - COMMERCIAL PAPER</v>
          </cell>
          <cell r="B256">
            <v>201104</v>
          </cell>
        </row>
        <row r="257">
          <cell r="A257" t="str">
            <v>ADJ228101 - ACCUM PROV FOR PROP INSURANCE - STORM DEF TAX</v>
          </cell>
          <cell r="B257">
            <v>201304</v>
          </cell>
        </row>
        <row r="258">
          <cell r="A258" t="str">
            <v>ADJ228101 - ACCUM PROV FOR PROP INSURANCE - STORM DEF TAX</v>
          </cell>
          <cell r="B258">
            <v>201105</v>
          </cell>
        </row>
        <row r="259">
          <cell r="A259" t="str">
            <v>ADJ253100 - PREFERRED STOCK DIVIDENDS ACCRUED</v>
          </cell>
          <cell r="B259">
            <v>201310</v>
          </cell>
        </row>
        <row r="260">
          <cell r="A260" t="str">
            <v>ADJ253100 - PREFERRED STOCK DIVIDENDS ACCRUED</v>
          </cell>
          <cell r="B260">
            <v>201304</v>
          </cell>
        </row>
        <row r="261">
          <cell r="A261" t="str">
            <v>ADJ253100 - PREFERRED STOCK DIVIDENDS ACCRUED</v>
          </cell>
          <cell r="B261">
            <v>201306</v>
          </cell>
        </row>
        <row r="262">
          <cell r="A262" t="str">
            <v>ADJ253100 - PREFERRED STOCK DIVIDENDS ACCRUED</v>
          </cell>
          <cell r="B262">
            <v>201112</v>
          </cell>
        </row>
        <row r="263">
          <cell r="A263" t="str">
            <v>ADJ253100 - PREFERRED STOCK DIVIDENDS ACCRUED</v>
          </cell>
          <cell r="B263">
            <v>201103</v>
          </cell>
        </row>
        <row r="264">
          <cell r="A264" t="str">
            <v>ADJ253100 - PREFERRED STOCK DIVIDENDS ACCRUED</v>
          </cell>
          <cell r="B264">
            <v>201108</v>
          </cell>
        </row>
        <row r="265">
          <cell r="A265" t="str">
            <v>ADJ253420 - OTHER REG LIAB - LAND SALES PLANT IN SERVICE</v>
          </cell>
          <cell r="B265">
            <v>201211</v>
          </cell>
        </row>
        <row r="266">
          <cell r="A266" t="str">
            <v>ADJ253420 - OTHER REG LIAB - LAND SALES PLANT IN SERVICE</v>
          </cell>
          <cell r="B266">
            <v>201203</v>
          </cell>
        </row>
        <row r="267">
          <cell r="A267" t="str">
            <v>ADJ253420 - OTHER REG LIAB - LAND SALES PLANT IN SERVICE</v>
          </cell>
          <cell r="B267">
            <v>201103</v>
          </cell>
        </row>
        <row r="268">
          <cell r="A268" t="str">
            <v>ADJ256100 - DEFERRED GAINS FUTURE USE</v>
          </cell>
          <cell r="B268">
            <v>201311</v>
          </cell>
        </row>
        <row r="269">
          <cell r="A269" t="str">
            <v>ADJ256100 - DEFERRED GAINS FUTURE USE</v>
          </cell>
          <cell r="B269">
            <v>201305</v>
          </cell>
        </row>
        <row r="270">
          <cell r="A270" t="str">
            <v>ADJ256100 - DEFERRED GAINS FUTURE USE</v>
          </cell>
          <cell r="B270">
            <v>201301</v>
          </cell>
        </row>
        <row r="271">
          <cell r="A271" t="str">
            <v>ADJ256100 - DEFERRED GAINS FUTURE USE</v>
          </cell>
          <cell r="B271">
            <v>201201</v>
          </cell>
        </row>
        <row r="272">
          <cell r="A272" t="str">
            <v>ADJ256100 - DEFERRED GAINS FUTURE USE</v>
          </cell>
          <cell r="B272">
            <v>201103</v>
          </cell>
        </row>
        <row r="273">
          <cell r="A273" t="str">
            <v>ADJ382351 - STORM SECURITIZATION - OTH REG ASSETS - BONDS</v>
          </cell>
          <cell r="B273">
            <v>201212</v>
          </cell>
        </row>
        <row r="274">
          <cell r="A274" t="str">
            <v>ADJ382351 - STORM SECURITIZATION - OTH REG ASSETS - BONDS</v>
          </cell>
          <cell r="B274">
            <v>201207</v>
          </cell>
        </row>
        <row r="275">
          <cell r="A275" t="str">
            <v>ADJ382352 - STORM SECURITIZATION - OTH REG ASSETS -DEF TAX</v>
          </cell>
          <cell r="B275">
            <v>201303</v>
          </cell>
        </row>
        <row r="276">
          <cell r="A276" t="str">
            <v>ADJ382352 - STORM SECURITIZATION - OTH REG ASSETS -DEF TAX</v>
          </cell>
          <cell r="B276">
            <v>201307</v>
          </cell>
        </row>
        <row r="277">
          <cell r="A277" t="str">
            <v>ADJ382352 - STORM SECURITIZATION - OTH REG ASSETS -DEF TAX</v>
          </cell>
          <cell r="B277">
            <v>201209</v>
          </cell>
        </row>
        <row r="278">
          <cell r="A278" t="str">
            <v>ADJ382352 - STORM SECURITIZATION - OTH REG ASSETS -DEF TAX</v>
          </cell>
          <cell r="B278">
            <v>201102</v>
          </cell>
        </row>
        <row r="279">
          <cell r="A279" t="str">
            <v>ADJ382352 - STORM SECURITIZATION - OTH REG ASSETS -DEF TAX</v>
          </cell>
          <cell r="B279">
            <v>201105</v>
          </cell>
        </row>
        <row r="280">
          <cell r="A280" t="str">
            <v>ADJ382352 - STORM SECURITIZATION - OTH REG ASSETS -DEF TAX</v>
          </cell>
          <cell r="B280">
            <v>201109</v>
          </cell>
        </row>
        <row r="281">
          <cell r="A281" t="str">
            <v>ADJ382355 - STORM SECURITIZATION - OTH REG ASSETS - OVER/UNDER -TAX</v>
          </cell>
          <cell r="B281">
            <v>201310</v>
          </cell>
        </row>
        <row r="282">
          <cell r="A282" t="str">
            <v>ADJ382355 - STORM SECURITIZATION - OTH REG ASSETS - OVER/UNDER -TAX</v>
          </cell>
          <cell r="B282">
            <v>201302</v>
          </cell>
        </row>
        <row r="283">
          <cell r="A283" t="str">
            <v>ADJ382355 - STORM SECURITIZATION - OTH REG ASSETS - OVER/UNDER -TAX</v>
          </cell>
          <cell r="B283">
            <v>201301</v>
          </cell>
        </row>
        <row r="284">
          <cell r="A284" t="str">
            <v>ADJ382355 - STORM SECURITIZATION - OTH REG ASSETS - OVER/UNDER -TAX</v>
          </cell>
          <cell r="B284">
            <v>201111</v>
          </cell>
        </row>
        <row r="285">
          <cell r="A285" t="str">
            <v>ADJ382355 - STORM SECURITIZATION - OTH REG ASSETS - OVER/UNDER -TAX</v>
          </cell>
          <cell r="B285">
            <v>201201</v>
          </cell>
        </row>
        <row r="286">
          <cell r="A286" t="str">
            <v>ADJ382355 - STORM SECURITIZATION - OTH REG ASSETS - OVER/UNDER -TAX</v>
          </cell>
          <cell r="B286">
            <v>201210</v>
          </cell>
        </row>
        <row r="287">
          <cell r="A287" t="str">
            <v>ADJ382356 - STORM SECURITIZATION - OTH REG ASSETS - OVER/UNDER -BONDS</v>
          </cell>
          <cell r="B287">
            <v>201202</v>
          </cell>
        </row>
        <row r="288">
          <cell r="A288" t="str">
            <v>ADJ382356 - STORM SECURITIZATION - OTH REG ASSETS - OVER/UNDER -BONDS</v>
          </cell>
          <cell r="B288">
            <v>201205</v>
          </cell>
        </row>
        <row r="289">
          <cell r="A289" t="str">
            <v>ADJ382356 - STORM SECURITIZATION - OTH REG ASSETS - OVER/UNDER -BONDS</v>
          </cell>
          <cell r="B289">
            <v>201109</v>
          </cell>
        </row>
        <row r="290">
          <cell r="A290" t="str">
            <v>BAL121000 - NONUTILITY PROPERTY</v>
          </cell>
          <cell r="B290">
            <v>201305</v>
          </cell>
        </row>
        <row r="291">
          <cell r="A291" t="str">
            <v>BAL121000 - NONUTILITY PROPERTY</v>
          </cell>
          <cell r="B291">
            <v>201207</v>
          </cell>
        </row>
        <row r="292">
          <cell r="A292" t="str">
            <v>BAL121000 - NONUTILITY PROPERTY</v>
          </cell>
          <cell r="B292">
            <v>201106</v>
          </cell>
        </row>
        <row r="293">
          <cell r="A293" t="str">
            <v>BAL121000 - NONUTILITY PROPERTY</v>
          </cell>
          <cell r="B293">
            <v>201110</v>
          </cell>
        </row>
        <row r="294">
          <cell r="A294" t="str">
            <v>BAL123000 - INVESTMENT IN ASSOCIATED COMPANIES (EXC GROUP)</v>
          </cell>
          <cell r="B294">
            <v>201303</v>
          </cell>
        </row>
        <row r="295">
          <cell r="A295" t="str">
            <v>BAL123000 - INVESTMENT IN ASSOCIATED COMPANIES (EXC GROUP)</v>
          </cell>
          <cell r="B295">
            <v>201103</v>
          </cell>
        </row>
        <row r="296">
          <cell r="A296" t="str">
            <v>BAL123000 - INVESTMENT IN ASSOCIATED COMPANIES (EXC GROUP)</v>
          </cell>
          <cell r="B296">
            <v>201105</v>
          </cell>
        </row>
        <row r="297">
          <cell r="A297" t="str">
            <v>BAL123000 - INVESTMENT IN ASSOCIATED COMPANIES (EXC GROUP)</v>
          </cell>
          <cell r="B297">
            <v>201109</v>
          </cell>
        </row>
        <row r="298">
          <cell r="A298" t="str">
            <v>ADJ101386 - SOLAR ECRC CONVERTIBLE ITC - SPECIFIC</v>
          </cell>
          <cell r="B298">
            <v>201311</v>
          </cell>
        </row>
        <row r="299">
          <cell r="A299" t="str">
            <v>ADJ101386 - SOLAR ECRC CONVERTIBLE ITC - SPECIFIC</v>
          </cell>
          <cell r="B299">
            <v>201302</v>
          </cell>
        </row>
        <row r="300">
          <cell r="A300" t="str">
            <v>ADJ101386 - SOLAR ECRC CONVERTIBLE ITC - SPECIFIC</v>
          </cell>
          <cell r="B300">
            <v>201303</v>
          </cell>
        </row>
        <row r="301">
          <cell r="A301" t="str">
            <v>ADJ101386 - SOLAR ECRC CONVERTIBLE ITC - SPECIFIC</v>
          </cell>
          <cell r="B301">
            <v>201212</v>
          </cell>
        </row>
        <row r="302">
          <cell r="A302" t="str">
            <v>ADJ101386 - SOLAR ECRC CONVERTIBLE ITC - SPECIFIC</v>
          </cell>
          <cell r="B302">
            <v>201202</v>
          </cell>
        </row>
        <row r="303">
          <cell r="A303" t="str">
            <v>ADJ101386 - SOLAR ECRC CONVERTIBLE ITC - SPECIFIC</v>
          </cell>
          <cell r="B303">
            <v>201104</v>
          </cell>
        </row>
        <row r="304">
          <cell r="A304" t="str">
            <v>ADJ101386 - SOLAR ECRC CONVERTIBLE ITC - SPECIFIC</v>
          </cell>
          <cell r="B304">
            <v>201106</v>
          </cell>
        </row>
        <row r="305">
          <cell r="A305" t="str">
            <v>ADJ101710 - PLT IN SERV - STRUCTURES LRIC ATRIUM</v>
          </cell>
          <cell r="B305">
            <v>201303</v>
          </cell>
        </row>
        <row r="306">
          <cell r="A306" t="str">
            <v>ADJ101710 - PLT IN SERV - STRUCTURES LRIC ATRIUM</v>
          </cell>
          <cell r="B306">
            <v>201112</v>
          </cell>
        </row>
        <row r="307">
          <cell r="A307" t="str">
            <v>ADJ101710 - PLT IN SERV - STRUCTURES LRIC ATRIUM</v>
          </cell>
          <cell r="B307">
            <v>201207</v>
          </cell>
        </row>
        <row r="308">
          <cell r="A308" t="str">
            <v>ADJ101900 - PROPERTY UNDER CAPITAL LEASES - NON NUCLEAR</v>
          </cell>
          <cell r="B308">
            <v>201103</v>
          </cell>
        </row>
        <row r="309">
          <cell r="A309" t="str">
            <v>ADJ108710 - ACC PROV DEPR - STRUCTURES LRIC ATRIUM</v>
          </cell>
          <cell r="B309">
            <v>201206</v>
          </cell>
        </row>
        <row r="310">
          <cell r="A310" t="str">
            <v>ADJ108710 - ACC PROV DEPR - STRUCTURES LRIC ATRIUM</v>
          </cell>
          <cell r="B310">
            <v>201209</v>
          </cell>
        </row>
        <row r="311">
          <cell r="A311" t="str">
            <v>ADJ108710 - ACC PROV DEPR - STRUCTURES LRIC ATRIUM</v>
          </cell>
          <cell r="B311">
            <v>201101</v>
          </cell>
        </row>
        <row r="312">
          <cell r="A312" t="str">
            <v>ADJ108710 - ACC PROV DEPR - STRUCTURES LRIC ATRIUM</v>
          </cell>
          <cell r="B312">
            <v>201102</v>
          </cell>
        </row>
        <row r="313">
          <cell r="A313" t="str">
            <v>ADJ108710 - ACC PROV DEPR - STRUCTURES LRIC ATRIUM</v>
          </cell>
          <cell r="B313">
            <v>201107</v>
          </cell>
        </row>
        <row r="314">
          <cell r="A314" t="str">
            <v>ADJ108900 - ACCUM PROV CAPITAL LEASES</v>
          </cell>
          <cell r="B314">
            <v>201304</v>
          </cell>
        </row>
        <row r="315">
          <cell r="A315" t="str">
            <v>ADJ108900 - ACCUM PROV CAPITAL LEASES</v>
          </cell>
          <cell r="B315">
            <v>201212</v>
          </cell>
        </row>
        <row r="316">
          <cell r="A316" t="str">
            <v>ADJ108900 - ACCUM PROV CAPITAL LEASES</v>
          </cell>
          <cell r="B316">
            <v>201204</v>
          </cell>
        </row>
        <row r="317">
          <cell r="A317" t="str">
            <v>ADJ108900 - ACCUM PROV CAPITAL LEASES</v>
          </cell>
          <cell r="B317">
            <v>201207</v>
          </cell>
        </row>
        <row r="318">
          <cell r="A318" t="str">
            <v>ADJ108900 - ACCUM PROV CAPITAL LEASES</v>
          </cell>
          <cell r="B318">
            <v>201109</v>
          </cell>
        </row>
        <row r="319">
          <cell r="A319" t="str">
            <v>ADJ108900 - ACCUM PROV CAPITAL LEASES</v>
          </cell>
          <cell r="B319">
            <v>201110</v>
          </cell>
        </row>
        <row r="320">
          <cell r="A320" t="str">
            <v>ADJ120600 - NUCLEAR FUEL UNDER CAPITAL LEASES</v>
          </cell>
          <cell r="B320">
            <v>201308</v>
          </cell>
        </row>
        <row r="321">
          <cell r="A321" t="str">
            <v>ADJ120600 - NUCLEAR FUEL UNDER CAPITAL LEASES</v>
          </cell>
          <cell r="B321">
            <v>201307</v>
          </cell>
        </row>
        <row r="322">
          <cell r="A322" t="str">
            <v>ADJ120600 - NUCLEAR FUEL UNDER CAPITAL LEASES</v>
          </cell>
          <cell r="B322">
            <v>201108</v>
          </cell>
        </row>
        <row r="323">
          <cell r="A323" t="str">
            <v>ADJ165600 - PREPAID INTEREST - COMMERCIAL PAPER</v>
          </cell>
          <cell r="B323">
            <v>201308</v>
          </cell>
        </row>
        <row r="324">
          <cell r="A324" t="str">
            <v>ADJ165600 - PREPAID INTEREST - COMMERCIAL PAPER</v>
          </cell>
          <cell r="B324">
            <v>201112</v>
          </cell>
        </row>
        <row r="325">
          <cell r="A325" t="str">
            <v>ADJ165600 - PREPAID INTEREST - COMMERCIAL PAPER</v>
          </cell>
          <cell r="B325">
            <v>201208</v>
          </cell>
        </row>
        <row r="326">
          <cell r="A326" t="str">
            <v>ADJ165600 - PREPAID INTEREST - COMMERCIAL PAPER</v>
          </cell>
          <cell r="B326">
            <v>201101</v>
          </cell>
        </row>
        <row r="327">
          <cell r="A327" t="str">
            <v>ADJ228101 - ACCUM PROV FOR PROP INSURANCE - STORM DEF TAX</v>
          </cell>
          <cell r="B327">
            <v>201310</v>
          </cell>
        </row>
        <row r="328">
          <cell r="A328" t="str">
            <v>ADJ228101 - ACCUM PROV FOR PROP INSURANCE - STORM DEF TAX</v>
          </cell>
          <cell r="B328">
            <v>201303</v>
          </cell>
        </row>
        <row r="329">
          <cell r="A329" t="str">
            <v>ADJ228101 - ACCUM PROV FOR PROP INSURANCE - STORM DEF TAX</v>
          </cell>
          <cell r="B329">
            <v>201101</v>
          </cell>
        </row>
        <row r="330">
          <cell r="A330" t="str">
            <v>ADJ228101 - ACCUM PROV FOR PROP INSURANCE - STORM DEF TAX</v>
          </cell>
          <cell r="B330">
            <v>201104</v>
          </cell>
        </row>
        <row r="331">
          <cell r="A331" t="str">
            <v>ADJ253100 - PREFERRED STOCK DIVIDENDS ACCRUED</v>
          </cell>
          <cell r="B331">
            <v>201311</v>
          </cell>
        </row>
        <row r="332">
          <cell r="A332" t="str">
            <v>ADJ253100 - PREFERRED STOCK DIVIDENDS ACCRUED</v>
          </cell>
          <cell r="B332">
            <v>201104</v>
          </cell>
        </row>
        <row r="333">
          <cell r="A333" t="str">
            <v>ADJ253100 - PREFERRED STOCK DIVIDENDS ACCRUED</v>
          </cell>
          <cell r="B333">
            <v>201105</v>
          </cell>
        </row>
        <row r="334">
          <cell r="A334" t="str">
            <v>ADJ253420 - OTHER REG LIAB - LAND SALES PLANT IN SERVICE</v>
          </cell>
          <cell r="B334">
            <v>201204</v>
          </cell>
        </row>
        <row r="335">
          <cell r="A335" t="str">
            <v>ADJ253420 - OTHER REG LIAB - LAND SALES PLANT IN SERVICE</v>
          </cell>
          <cell r="B335">
            <v>201110</v>
          </cell>
        </row>
        <row r="336">
          <cell r="A336" t="str">
            <v>ADJ256100 - DEFERRED GAINS FUTURE USE</v>
          </cell>
          <cell r="B336">
            <v>201302</v>
          </cell>
        </row>
        <row r="337">
          <cell r="A337" t="str">
            <v>ADJ256100 - DEFERRED GAINS FUTURE USE</v>
          </cell>
          <cell r="B337">
            <v>201207</v>
          </cell>
        </row>
        <row r="338">
          <cell r="A338" t="str">
            <v>ADJ256100 - DEFERRED GAINS FUTURE USE</v>
          </cell>
          <cell r="B338">
            <v>201105</v>
          </cell>
        </row>
        <row r="339">
          <cell r="A339" t="str">
            <v>ADJ382351 - STORM SECURITIZATION - OTH REG ASSETS - BONDS</v>
          </cell>
          <cell r="B339">
            <v>201303</v>
          </cell>
        </row>
        <row r="340">
          <cell r="A340" t="str">
            <v>ADJ382351 - STORM SECURITIZATION - OTH REG ASSETS - BONDS</v>
          </cell>
          <cell r="B340">
            <v>201305</v>
          </cell>
        </row>
        <row r="341">
          <cell r="A341" t="str">
            <v>ADJ382351 - STORM SECURITIZATION - OTH REG ASSETS - BONDS</v>
          </cell>
          <cell r="B341">
            <v>201311</v>
          </cell>
        </row>
        <row r="342">
          <cell r="A342" t="str">
            <v>ADJ382351 - STORM SECURITIZATION - OTH REG ASSETS - BONDS</v>
          </cell>
          <cell r="B342">
            <v>201302</v>
          </cell>
        </row>
        <row r="343">
          <cell r="A343" t="str">
            <v>ADJ382351 - STORM SECURITIZATION - OTH REG ASSETS - BONDS</v>
          </cell>
          <cell r="B343">
            <v>201102</v>
          </cell>
        </row>
        <row r="344">
          <cell r="A344" t="str">
            <v>ADJ382352 - STORM SECURITIZATION - OTH REG ASSETS -DEF TAX</v>
          </cell>
          <cell r="B344">
            <v>201308</v>
          </cell>
        </row>
        <row r="345">
          <cell r="A345" t="str">
            <v>ADJ382352 - STORM SECURITIZATION - OTH REG ASSETS -DEF TAX</v>
          </cell>
          <cell r="B345">
            <v>201112</v>
          </cell>
        </row>
        <row r="346">
          <cell r="A346" t="str">
            <v>ADJ382352 - STORM SECURITIZATION - OTH REG ASSETS -DEF TAX</v>
          </cell>
          <cell r="B346">
            <v>201201</v>
          </cell>
        </row>
        <row r="347">
          <cell r="A347" t="str">
            <v>ADJ382352 - STORM SECURITIZATION - OTH REG ASSETS -DEF TAX</v>
          </cell>
          <cell r="B347">
            <v>201204</v>
          </cell>
        </row>
        <row r="348">
          <cell r="A348" t="str">
            <v>ADJ382352 - STORM SECURITIZATION - OTH REG ASSETS -DEF TAX</v>
          </cell>
          <cell r="B348">
            <v>201206</v>
          </cell>
        </row>
        <row r="349">
          <cell r="A349" t="str">
            <v>ADJ382352 - STORM SECURITIZATION - OTH REG ASSETS -DEF TAX</v>
          </cell>
          <cell r="B349">
            <v>201108</v>
          </cell>
        </row>
        <row r="350">
          <cell r="A350" t="str">
            <v>ADJ382352 - STORM SECURITIZATION - OTH REG ASSETS -DEF TAX</v>
          </cell>
          <cell r="B350">
            <v>201110</v>
          </cell>
        </row>
        <row r="351">
          <cell r="A351" t="str">
            <v>ADJ382355 - STORM SECURITIZATION - OTH REG ASSETS - OVER/UNDER -TAX</v>
          </cell>
          <cell r="B351">
            <v>201305</v>
          </cell>
        </row>
        <row r="352">
          <cell r="A352" t="str">
            <v>ADJ382355 - STORM SECURITIZATION - OTH REG ASSETS - OVER/UNDER -TAX</v>
          </cell>
          <cell r="B352">
            <v>201307</v>
          </cell>
        </row>
        <row r="353">
          <cell r="A353" t="str">
            <v>ADJ382355 - STORM SECURITIZATION - OTH REG ASSETS - OVER/UNDER -TAX</v>
          </cell>
          <cell r="B353">
            <v>201205</v>
          </cell>
        </row>
        <row r="354">
          <cell r="A354" t="str">
            <v>ADJ382355 - STORM SECURITIZATION - OTH REG ASSETS - OVER/UNDER -TAX</v>
          </cell>
          <cell r="B354">
            <v>201206</v>
          </cell>
        </row>
        <row r="355">
          <cell r="A355" t="str">
            <v>ADJ382355 - STORM SECURITIZATION - OTH REG ASSETS - OVER/UNDER -TAX</v>
          </cell>
          <cell r="B355">
            <v>201208</v>
          </cell>
        </row>
        <row r="356">
          <cell r="A356" t="str">
            <v>ADJ382355 - STORM SECURITIZATION - OTH REG ASSETS - OVER/UNDER -TAX</v>
          </cell>
          <cell r="B356">
            <v>201209</v>
          </cell>
        </row>
        <row r="357">
          <cell r="A357" t="str">
            <v>ADJ382356 - STORM SECURITIZATION - OTH REG ASSETS - OVER/UNDER -BONDS</v>
          </cell>
          <cell r="B357">
            <v>201301</v>
          </cell>
        </row>
        <row r="358">
          <cell r="A358" t="str">
            <v>ADJ382356 - STORM SECURITIZATION - OTH REG ASSETS - OVER/UNDER -BONDS</v>
          </cell>
          <cell r="B358">
            <v>201201</v>
          </cell>
        </row>
        <row r="359">
          <cell r="A359" t="str">
            <v>ADJ382356 - STORM SECURITIZATION - OTH REG ASSETS - OVER/UNDER -BONDS</v>
          </cell>
          <cell r="B359">
            <v>201203</v>
          </cell>
        </row>
        <row r="360">
          <cell r="A360" t="str">
            <v>ADJ382356 - STORM SECURITIZATION - OTH REG ASSETS - OVER/UNDER -BONDS</v>
          </cell>
          <cell r="B360">
            <v>201209</v>
          </cell>
        </row>
        <row r="361">
          <cell r="A361" t="str">
            <v>ADJ382356 - STORM SECURITIZATION - OTH REG ASSETS - OVER/UNDER -BONDS</v>
          </cell>
          <cell r="B361">
            <v>201210</v>
          </cell>
        </row>
        <row r="362">
          <cell r="A362" t="str">
            <v>BAL121000 - NONUTILITY PROPERTY</v>
          </cell>
          <cell r="B362">
            <v>201206</v>
          </cell>
        </row>
        <row r="363">
          <cell r="A363" t="str">
            <v>BAL121000 - NONUTILITY PROPERTY</v>
          </cell>
          <cell r="B363">
            <v>201111</v>
          </cell>
        </row>
        <row r="364">
          <cell r="A364" t="str">
            <v>BAL123000 - INVESTMENT IN ASSOCIATED COMPANIES (EXC GROUP)</v>
          </cell>
          <cell r="B364">
            <v>201308</v>
          </cell>
        </row>
        <row r="365">
          <cell r="A365" t="str">
            <v>BAL123000 - INVESTMENT IN ASSOCIATED COMPANIES (EXC GROUP)</v>
          </cell>
          <cell r="B365">
            <v>201111</v>
          </cell>
        </row>
        <row r="366">
          <cell r="A366" t="str">
            <v>BAL123000 - INVESTMENT IN ASSOCIATED COMPANIES (EXC GROUP)</v>
          </cell>
          <cell r="B366">
            <v>201210</v>
          </cell>
        </row>
        <row r="367">
          <cell r="A367" t="str">
            <v>BAL123000 - INVESTMENT IN ASSOCIATED COMPANIES (EXC GROUP)</v>
          </cell>
          <cell r="B367">
            <v>201104</v>
          </cell>
        </row>
        <row r="368">
          <cell r="A368" t="str">
            <v>ADJ101386 - SOLAR ECRC CONVERTIBLE ITC - SPECIFIC</v>
          </cell>
          <cell r="B368">
            <v>201301</v>
          </cell>
        </row>
        <row r="369">
          <cell r="A369" t="str">
            <v>ADJ101386 - SOLAR ECRC CONVERTIBLE ITC - SPECIFIC</v>
          </cell>
          <cell r="B369">
            <v>201112</v>
          </cell>
        </row>
        <row r="370">
          <cell r="A370" t="str">
            <v>ADJ101386 - SOLAR ECRC CONVERTIBLE ITC - SPECIFIC</v>
          </cell>
          <cell r="B370">
            <v>201105</v>
          </cell>
        </row>
        <row r="371">
          <cell r="A371" t="str">
            <v>ADJ101710 - PLT IN SERV - STRUCTURES LRIC ATRIUM</v>
          </cell>
          <cell r="B371">
            <v>201302</v>
          </cell>
        </row>
        <row r="372">
          <cell r="A372" t="str">
            <v>ADJ101710 - PLT IN SERV - STRUCTURES LRIC ATRIUM</v>
          </cell>
          <cell r="B372">
            <v>201201</v>
          </cell>
        </row>
        <row r="373">
          <cell r="A373" t="str">
            <v>ADJ101710 - PLT IN SERV - STRUCTURES LRIC ATRIUM</v>
          </cell>
          <cell r="B373">
            <v>201209</v>
          </cell>
        </row>
        <row r="374">
          <cell r="A374" t="str">
            <v>ADJ101710 - PLT IN SERV - STRUCTURES LRIC ATRIUM</v>
          </cell>
          <cell r="B374">
            <v>201101</v>
          </cell>
        </row>
        <row r="375">
          <cell r="A375" t="str">
            <v>ADJ101710 - PLT IN SERV - STRUCTURES LRIC ATRIUM</v>
          </cell>
          <cell r="B375">
            <v>201106</v>
          </cell>
        </row>
        <row r="376">
          <cell r="A376" t="str">
            <v>ADJ101900 - PROPERTY UNDER CAPITAL LEASES - NON NUCLEAR</v>
          </cell>
          <cell r="B376">
            <v>201212</v>
          </cell>
        </row>
        <row r="377">
          <cell r="A377" t="str">
            <v>ADJ101900 - PROPERTY UNDER CAPITAL LEASES - NON NUCLEAR</v>
          </cell>
          <cell r="B377">
            <v>201304</v>
          </cell>
        </row>
        <row r="378">
          <cell r="A378" t="str">
            <v>ADJ101900 - PROPERTY UNDER CAPITAL LEASES - NON NUCLEAR</v>
          </cell>
          <cell r="B378">
            <v>201211</v>
          </cell>
        </row>
        <row r="379">
          <cell r="A379" t="str">
            <v>ADJ101900 - PROPERTY UNDER CAPITAL LEASES - NON NUCLEAR</v>
          </cell>
          <cell r="B379">
            <v>201102</v>
          </cell>
        </row>
        <row r="380">
          <cell r="A380" t="str">
            <v>ADJ108710 - ACC PROV DEPR - STRUCTURES LRIC ATRIUM</v>
          </cell>
          <cell r="B380">
            <v>201311</v>
          </cell>
        </row>
        <row r="381">
          <cell r="A381" t="str">
            <v>ADJ108710 - ACC PROV DEPR - STRUCTURES LRIC ATRIUM</v>
          </cell>
          <cell r="B381">
            <v>201306</v>
          </cell>
        </row>
        <row r="382">
          <cell r="A382" t="str">
            <v>ADJ108710 - ACC PROV DEPR - STRUCTURES LRIC ATRIUM</v>
          </cell>
          <cell r="B382">
            <v>201303</v>
          </cell>
        </row>
        <row r="383">
          <cell r="A383" t="str">
            <v>ADJ108710 - ACC PROV DEPR - STRUCTURES LRIC ATRIUM</v>
          </cell>
          <cell r="B383">
            <v>201109</v>
          </cell>
        </row>
        <row r="384">
          <cell r="A384" t="str">
            <v>ADJ108900 - ACCUM PROV CAPITAL LEASES</v>
          </cell>
          <cell r="B384">
            <v>201301</v>
          </cell>
        </row>
        <row r="385">
          <cell r="A385" t="str">
            <v>ADJ108900 - ACCUM PROV CAPITAL LEASES</v>
          </cell>
          <cell r="B385">
            <v>201104</v>
          </cell>
        </row>
        <row r="386">
          <cell r="A386" t="str">
            <v>ADJ120600 - NUCLEAR FUEL UNDER CAPITAL LEASES</v>
          </cell>
          <cell r="B386">
            <v>201310</v>
          </cell>
        </row>
        <row r="387">
          <cell r="A387" t="str">
            <v>ADJ120600 - NUCLEAR FUEL UNDER CAPITAL LEASES</v>
          </cell>
          <cell r="B387">
            <v>201301</v>
          </cell>
        </row>
        <row r="388">
          <cell r="A388" t="str">
            <v>ADJ120600 - NUCLEAR FUEL UNDER CAPITAL LEASES</v>
          </cell>
          <cell r="B388">
            <v>201209</v>
          </cell>
        </row>
        <row r="389">
          <cell r="A389" t="str">
            <v>ADJ120600 - NUCLEAR FUEL UNDER CAPITAL LEASES</v>
          </cell>
          <cell r="B389">
            <v>201103</v>
          </cell>
        </row>
        <row r="390">
          <cell r="A390" t="str">
            <v>ADJ165600 - PREPAID INTEREST - COMMERCIAL PAPER</v>
          </cell>
          <cell r="B390">
            <v>201105</v>
          </cell>
        </row>
        <row r="391">
          <cell r="A391" t="str">
            <v>ADJ165600 - PREPAID INTEREST - COMMERCIAL PAPER</v>
          </cell>
          <cell r="B391">
            <v>201109</v>
          </cell>
        </row>
        <row r="392">
          <cell r="A392" t="str">
            <v>ADJ228101 - ACCUM PROV FOR PROP INSURANCE - STORM DEF TAX</v>
          </cell>
          <cell r="B392">
            <v>201302</v>
          </cell>
        </row>
        <row r="393">
          <cell r="A393" t="str">
            <v>ADJ228101 - ACCUM PROV FOR PROP INSURANCE - STORM DEF TAX</v>
          </cell>
          <cell r="B393">
            <v>201211</v>
          </cell>
        </row>
        <row r="394">
          <cell r="A394" t="str">
            <v>ADJ228101 - ACCUM PROV FOR PROP INSURANCE - STORM DEF TAX</v>
          </cell>
          <cell r="B394">
            <v>201308</v>
          </cell>
        </row>
        <row r="395">
          <cell r="A395" t="str">
            <v>ADJ228101 - ACCUM PROV FOR PROP INSURANCE - STORM DEF TAX</v>
          </cell>
          <cell r="B395">
            <v>201206</v>
          </cell>
        </row>
        <row r="396">
          <cell r="A396" t="str">
            <v>ADJ253100 - PREFERRED STOCK DIVIDENDS ACCRUED</v>
          </cell>
          <cell r="B396">
            <v>201302</v>
          </cell>
        </row>
        <row r="397">
          <cell r="A397" t="str">
            <v>ADJ253100 - PREFERRED STOCK DIVIDENDS ACCRUED</v>
          </cell>
          <cell r="B397">
            <v>201206</v>
          </cell>
        </row>
        <row r="398">
          <cell r="A398" t="str">
            <v>ADJ253100 - PREFERRED STOCK DIVIDENDS ACCRUED</v>
          </cell>
          <cell r="B398">
            <v>201207</v>
          </cell>
        </row>
        <row r="399">
          <cell r="A399" t="str">
            <v>ADJ253100 - PREFERRED STOCK DIVIDENDS ACCRUED</v>
          </cell>
          <cell r="B399">
            <v>201101</v>
          </cell>
        </row>
        <row r="400">
          <cell r="A400" t="str">
            <v>ADJ253420 - OTHER REG LIAB - LAND SALES PLANT IN SERVICE</v>
          </cell>
          <cell r="B400">
            <v>201310</v>
          </cell>
        </row>
        <row r="401">
          <cell r="A401" t="str">
            <v>ADJ253420 - OTHER REG LIAB - LAND SALES PLANT IN SERVICE</v>
          </cell>
          <cell r="B401">
            <v>201212</v>
          </cell>
        </row>
        <row r="402">
          <cell r="A402" t="str">
            <v>ADJ253420 - OTHER REG LIAB - LAND SALES PLANT IN SERVICE</v>
          </cell>
          <cell r="B402">
            <v>201301</v>
          </cell>
        </row>
        <row r="403">
          <cell r="A403" t="str">
            <v>ADJ253420 - OTHER REG LIAB - LAND SALES PLANT IN SERVICE</v>
          </cell>
          <cell r="B403">
            <v>201208</v>
          </cell>
        </row>
        <row r="404">
          <cell r="A404" t="str">
            <v>ADJ253420 - OTHER REG LIAB - LAND SALES PLANT IN SERVICE</v>
          </cell>
          <cell r="B404">
            <v>201101</v>
          </cell>
        </row>
        <row r="405">
          <cell r="A405" t="str">
            <v>ADJ253420 - OTHER REG LIAB - LAND SALES PLANT IN SERVICE</v>
          </cell>
          <cell r="B405">
            <v>201108</v>
          </cell>
        </row>
        <row r="406">
          <cell r="A406" t="str">
            <v>ADJ382351 - STORM SECURITIZATION - OTH REG ASSETS - BONDS</v>
          </cell>
          <cell r="B406">
            <v>201301</v>
          </cell>
        </row>
        <row r="407">
          <cell r="A407" t="str">
            <v>ADJ382351 - STORM SECURITIZATION - OTH REG ASSETS - BONDS</v>
          </cell>
          <cell r="B407">
            <v>201307</v>
          </cell>
        </row>
        <row r="408">
          <cell r="A408" t="str">
            <v>ADJ382351 - STORM SECURITIZATION - OTH REG ASSETS - BONDS</v>
          </cell>
          <cell r="B408">
            <v>201112</v>
          </cell>
        </row>
        <row r="409">
          <cell r="A409" t="str">
            <v>ADJ382351 - STORM SECURITIZATION - OTH REG ASSETS - BONDS</v>
          </cell>
          <cell r="B409">
            <v>201209</v>
          </cell>
        </row>
        <row r="410">
          <cell r="A410" t="str">
            <v>ADJ382351 - STORM SECURITIZATION - OTH REG ASSETS - BONDS</v>
          </cell>
          <cell r="B410">
            <v>201108</v>
          </cell>
        </row>
        <row r="411">
          <cell r="A411" t="str">
            <v>ADJ382351 - STORM SECURITIZATION - OTH REG ASSETS - BONDS</v>
          </cell>
          <cell r="B411">
            <v>201109</v>
          </cell>
        </row>
        <row r="412">
          <cell r="A412" t="str">
            <v>ADJ382351 - STORM SECURITIZATION - OTH REG ASSETS - BONDS</v>
          </cell>
          <cell r="B412">
            <v>201111</v>
          </cell>
        </row>
        <row r="413">
          <cell r="A413" t="str">
            <v>ADJ382352 - STORM SECURITIZATION - OTH REG ASSETS -DEF TAX</v>
          </cell>
          <cell r="B413">
            <v>201212</v>
          </cell>
        </row>
        <row r="414">
          <cell r="A414" t="str">
            <v>ADJ382352 - STORM SECURITIZATION - OTH REG ASSETS -DEF TAX</v>
          </cell>
          <cell r="B414">
            <v>201302</v>
          </cell>
        </row>
        <row r="415">
          <cell r="A415" t="str">
            <v>ADJ382352 - STORM SECURITIZATION - OTH REG ASSETS -DEF TAX</v>
          </cell>
          <cell r="B415">
            <v>201304</v>
          </cell>
        </row>
        <row r="416">
          <cell r="A416" t="str">
            <v>ADJ382352 - STORM SECURITIZATION - OTH REG ASSETS -DEF TAX</v>
          </cell>
          <cell r="B416">
            <v>201101</v>
          </cell>
        </row>
        <row r="417">
          <cell r="A417" t="str">
            <v>ADJ382355 - STORM SECURITIZATION - OTH REG ASSETS - OVER/UNDER -TAX</v>
          </cell>
          <cell r="B417">
            <v>201212</v>
          </cell>
        </row>
        <row r="418">
          <cell r="A418" t="str">
            <v>ADJ382355 - STORM SECURITIZATION - OTH REG ASSETS - OVER/UNDER -TAX</v>
          </cell>
          <cell r="B418">
            <v>201207</v>
          </cell>
        </row>
        <row r="419">
          <cell r="A419" t="str">
            <v>ADJ382355 - STORM SECURITIZATION - OTH REG ASSETS - OVER/UNDER -TAX</v>
          </cell>
          <cell r="B419">
            <v>201101</v>
          </cell>
        </row>
        <row r="420">
          <cell r="A420" t="str">
            <v>ADJ382356 - STORM SECURITIZATION - OTH REG ASSETS - OVER/UNDER -BONDS</v>
          </cell>
          <cell r="B420">
            <v>201305</v>
          </cell>
        </row>
        <row r="421">
          <cell r="A421" t="str">
            <v>ADJ382356 - STORM SECURITIZATION - OTH REG ASSETS - OVER/UNDER -BONDS</v>
          </cell>
          <cell r="B421">
            <v>201308</v>
          </cell>
        </row>
        <row r="422">
          <cell r="A422" t="str">
            <v>ADJ382356 - STORM SECURITIZATION - OTH REG ASSETS - OVER/UNDER -BONDS</v>
          </cell>
          <cell r="B422">
            <v>201208</v>
          </cell>
        </row>
        <row r="423">
          <cell r="A423" t="str">
            <v>ADJ382356 - STORM SECURITIZATION - OTH REG ASSETS - OVER/UNDER -BONDS</v>
          </cell>
          <cell r="B423">
            <v>201107</v>
          </cell>
        </row>
        <row r="424">
          <cell r="A424" t="str">
            <v>BAL121000 - NONUTILITY PROPERTY</v>
          </cell>
          <cell r="B424">
            <v>201212</v>
          </cell>
        </row>
        <row r="425">
          <cell r="A425" t="str">
            <v>BAL121000 - NONUTILITY PROPERTY</v>
          </cell>
          <cell r="B425">
            <v>201306</v>
          </cell>
        </row>
        <row r="426">
          <cell r="A426" t="str">
            <v>BAL121000 - NONUTILITY PROPERTY</v>
          </cell>
          <cell r="B426">
            <v>201211</v>
          </cell>
        </row>
        <row r="427">
          <cell r="A427" t="str">
            <v>BAL121000 - NONUTILITY PROPERTY</v>
          </cell>
          <cell r="B427">
            <v>201112</v>
          </cell>
        </row>
        <row r="428">
          <cell r="A428" t="str">
            <v>BAL121000 - NONUTILITY PROPERTY</v>
          </cell>
          <cell r="B428">
            <v>201201</v>
          </cell>
        </row>
        <row r="429">
          <cell r="A429" t="str">
            <v>BAL121000 - NONUTILITY PROPERTY</v>
          </cell>
          <cell r="B429">
            <v>201203</v>
          </cell>
        </row>
        <row r="430">
          <cell r="A430" t="str">
            <v>BAL121000 - NONUTILITY PROPERTY</v>
          </cell>
          <cell r="B430">
            <v>201107</v>
          </cell>
        </row>
        <row r="431">
          <cell r="A431" t="str">
            <v>BAL121000 - NONUTILITY PROPERTY</v>
          </cell>
          <cell r="B431">
            <v>201109</v>
          </cell>
        </row>
        <row r="432">
          <cell r="A432" t="str">
            <v>BAL123000 - INVESTMENT IN ASSOCIATED COMPANIES (EXC GROUP)</v>
          </cell>
          <cell r="B432">
            <v>201202</v>
          </cell>
        </row>
        <row r="433">
          <cell r="A433" t="str">
            <v>BAL123000 - INVESTMENT IN ASSOCIATED COMPANIES (EXC GROUP)</v>
          </cell>
          <cell r="B433">
            <v>201206</v>
          </cell>
        </row>
        <row r="434">
          <cell r="A434" t="str">
            <v>BAL123000 - INVESTMENT IN ASSOCIATED COMPANIES (EXC GROUP)</v>
          </cell>
          <cell r="B434">
            <v>201110</v>
          </cell>
        </row>
        <row r="435">
          <cell r="A435" t="str">
            <v>ADJ101386 - SOLAR ECRC CONVERTIBLE ITC - SPECIFIC</v>
          </cell>
          <cell r="B435">
            <v>201111</v>
          </cell>
        </row>
        <row r="436">
          <cell r="A436" t="str">
            <v>ADJ101386 - SOLAR ECRC CONVERTIBLE ITC - SPECIFIC</v>
          </cell>
          <cell r="B436">
            <v>201205</v>
          </cell>
        </row>
        <row r="437">
          <cell r="A437" t="str">
            <v>ADJ101386 - SOLAR ECRC CONVERTIBLE ITC - SPECIFIC</v>
          </cell>
          <cell r="B437">
            <v>201109</v>
          </cell>
        </row>
        <row r="438">
          <cell r="A438" t="str">
            <v>ADJ101710 - PLT IN SERV - STRUCTURES LRIC ATRIUM</v>
          </cell>
          <cell r="B438">
            <v>201304</v>
          </cell>
        </row>
        <row r="439">
          <cell r="A439" t="str">
            <v>ADJ101710 - PLT IN SERV - STRUCTURES LRIC ATRIUM</v>
          </cell>
          <cell r="B439">
            <v>201308</v>
          </cell>
        </row>
        <row r="440">
          <cell r="A440" t="str">
            <v>ADJ101710 - PLT IN SERV - STRUCTURES LRIC ATRIUM</v>
          </cell>
          <cell r="B440">
            <v>201309</v>
          </cell>
        </row>
        <row r="441">
          <cell r="A441" t="str">
            <v>ADJ101710 - PLT IN SERV - STRUCTURES LRIC ATRIUM</v>
          </cell>
          <cell r="B441">
            <v>201301</v>
          </cell>
        </row>
        <row r="442">
          <cell r="A442" t="str">
            <v>ADJ101710 - PLT IN SERV - STRUCTURES LRIC ATRIUM</v>
          </cell>
          <cell r="B442">
            <v>201206</v>
          </cell>
        </row>
        <row r="443">
          <cell r="A443" t="str">
            <v>ADJ101900 - PROPERTY UNDER CAPITAL LEASES - NON NUCLEAR</v>
          </cell>
          <cell r="B443">
            <v>201311</v>
          </cell>
        </row>
        <row r="444">
          <cell r="A444" t="str">
            <v>ADJ101900 - PROPERTY UNDER CAPITAL LEASES - NON NUCLEAR</v>
          </cell>
          <cell r="B444">
            <v>201301</v>
          </cell>
        </row>
        <row r="445">
          <cell r="A445" t="str">
            <v>ADJ101900 - PROPERTY UNDER CAPITAL LEASES - NON NUCLEAR</v>
          </cell>
          <cell r="B445">
            <v>201112</v>
          </cell>
        </row>
        <row r="446">
          <cell r="A446" t="str">
            <v>ADJ101900 - PROPERTY UNDER CAPITAL LEASES - NON NUCLEAR</v>
          </cell>
          <cell r="B446">
            <v>201203</v>
          </cell>
        </row>
        <row r="447">
          <cell r="A447" t="str">
            <v>ADJ101900 - PROPERTY UNDER CAPITAL LEASES - NON NUCLEAR</v>
          </cell>
          <cell r="B447">
            <v>201205</v>
          </cell>
        </row>
        <row r="448">
          <cell r="A448" t="str">
            <v>ADJ101900 - PROPERTY UNDER CAPITAL LEASES - NON NUCLEAR</v>
          </cell>
          <cell r="B448">
            <v>201210</v>
          </cell>
        </row>
        <row r="449">
          <cell r="A449" t="str">
            <v>ADJ101900 - PROPERTY UNDER CAPITAL LEASES - NON NUCLEAR</v>
          </cell>
          <cell r="B449">
            <v>201108</v>
          </cell>
        </row>
        <row r="450">
          <cell r="A450" t="str">
            <v>ADJ108710 - ACC PROV DEPR - STRUCTURES LRIC ATRIUM</v>
          </cell>
          <cell r="B450">
            <v>201304</v>
          </cell>
        </row>
        <row r="451">
          <cell r="A451" t="str">
            <v>ADJ108710 - ACC PROV DEPR - STRUCTURES LRIC ATRIUM</v>
          </cell>
          <cell r="B451">
            <v>201305</v>
          </cell>
        </row>
        <row r="452">
          <cell r="A452" t="str">
            <v>ADJ108710 - ACC PROV DEPR - STRUCTURES LRIC ATRIUM</v>
          </cell>
          <cell r="B452">
            <v>201301</v>
          </cell>
        </row>
        <row r="453">
          <cell r="A453" t="str">
            <v>ADJ108710 - ACC PROV DEPR - STRUCTURES LRIC ATRIUM</v>
          </cell>
          <cell r="B453">
            <v>201112</v>
          </cell>
        </row>
        <row r="454">
          <cell r="A454" t="str">
            <v>ADJ108900 - ACCUM PROV CAPITAL LEASES</v>
          </cell>
          <cell r="B454">
            <v>201311</v>
          </cell>
        </row>
        <row r="455">
          <cell r="A455" t="str">
            <v>ADJ108900 - ACCUM PROV CAPITAL LEASES</v>
          </cell>
          <cell r="B455">
            <v>201303</v>
          </cell>
        </row>
        <row r="456">
          <cell r="A456" t="str">
            <v>ADJ108900 - ACCUM PROV CAPITAL LEASES</v>
          </cell>
          <cell r="B456">
            <v>201306</v>
          </cell>
        </row>
        <row r="457">
          <cell r="A457" t="str">
            <v>ADJ108900 - ACCUM PROV CAPITAL LEASES</v>
          </cell>
          <cell r="B457">
            <v>201205</v>
          </cell>
        </row>
        <row r="458">
          <cell r="A458" t="str">
            <v>ADJ108900 - ACCUM PROV CAPITAL LEASES</v>
          </cell>
          <cell r="B458">
            <v>201103</v>
          </cell>
        </row>
        <row r="459">
          <cell r="A459" t="str">
            <v>ADJ120600 - NUCLEAR FUEL UNDER CAPITAL LEASES</v>
          </cell>
          <cell r="B459">
            <v>201305</v>
          </cell>
        </row>
        <row r="460">
          <cell r="A460" t="str">
            <v>ADJ120600 - NUCLEAR FUEL UNDER CAPITAL LEASES</v>
          </cell>
          <cell r="B460">
            <v>201205</v>
          </cell>
        </row>
        <row r="461">
          <cell r="A461" t="str">
            <v>ADJ120600 - NUCLEAR FUEL UNDER CAPITAL LEASES</v>
          </cell>
          <cell r="B461">
            <v>201104</v>
          </cell>
        </row>
        <row r="462">
          <cell r="A462" t="str">
            <v>ADJ120600 - NUCLEAR FUEL UNDER CAPITAL LEASES</v>
          </cell>
          <cell r="B462">
            <v>201105</v>
          </cell>
        </row>
        <row r="463">
          <cell r="A463" t="str">
            <v>ADJ120600 - NUCLEAR FUEL UNDER CAPITAL LEASES</v>
          </cell>
          <cell r="B463">
            <v>201106</v>
          </cell>
        </row>
        <row r="464">
          <cell r="A464" t="str">
            <v>ADJ120600 - NUCLEAR FUEL UNDER CAPITAL LEASES</v>
          </cell>
          <cell r="B464">
            <v>201110</v>
          </cell>
        </row>
        <row r="465">
          <cell r="A465" t="str">
            <v>ADJ165600 - PREPAID INTEREST - COMMERCIAL PAPER</v>
          </cell>
          <cell r="B465">
            <v>201307</v>
          </cell>
        </row>
        <row r="466">
          <cell r="A466" t="str">
            <v>ADJ165600 - PREPAID INTEREST - COMMERCIAL PAPER</v>
          </cell>
          <cell r="B466">
            <v>201301</v>
          </cell>
        </row>
        <row r="467">
          <cell r="A467" t="str">
            <v>ADJ165600 - PREPAID INTEREST - COMMERCIAL PAPER</v>
          </cell>
          <cell r="B467">
            <v>201212</v>
          </cell>
        </row>
        <row r="468">
          <cell r="A468" t="str">
            <v>ADJ165600 - PREPAID INTEREST - COMMERCIAL PAPER</v>
          </cell>
          <cell r="B468">
            <v>201205</v>
          </cell>
        </row>
        <row r="469">
          <cell r="A469" t="str">
            <v>ADJ165600 - PREPAID INTEREST - COMMERCIAL PAPER</v>
          </cell>
          <cell r="B469">
            <v>201210</v>
          </cell>
        </row>
        <row r="470">
          <cell r="A470" t="str">
            <v>ADJ165600 - PREPAID INTEREST - COMMERCIAL PAPER</v>
          </cell>
          <cell r="B470">
            <v>201106</v>
          </cell>
        </row>
        <row r="471">
          <cell r="A471" t="str">
            <v>ADJ165600 - PREPAID INTEREST - COMMERCIAL PAPER</v>
          </cell>
          <cell r="B471">
            <v>201110</v>
          </cell>
        </row>
        <row r="472">
          <cell r="A472" t="str">
            <v>ADJ228101 - ACCUM PROV FOR PROP INSURANCE - STORM DEF TAX</v>
          </cell>
          <cell r="B472">
            <v>201311</v>
          </cell>
        </row>
        <row r="473">
          <cell r="A473" t="str">
            <v>ADJ228101 - ACCUM PROV FOR PROP INSURANCE - STORM DEF TAX</v>
          </cell>
          <cell r="B473">
            <v>201306</v>
          </cell>
        </row>
        <row r="474">
          <cell r="A474" t="str">
            <v>ADJ228101 - ACCUM PROV FOR PROP INSURANCE - STORM DEF TAX</v>
          </cell>
          <cell r="B474">
            <v>201112</v>
          </cell>
        </row>
        <row r="475">
          <cell r="A475" t="str">
            <v>ADJ228101 - ACCUM PROV FOR PROP INSURANCE - STORM DEF TAX</v>
          </cell>
          <cell r="B475">
            <v>201110</v>
          </cell>
        </row>
        <row r="476">
          <cell r="A476" t="str">
            <v>ADJ253100 - PREFERRED STOCK DIVIDENDS ACCRUED</v>
          </cell>
          <cell r="B476">
            <v>201301</v>
          </cell>
        </row>
        <row r="477">
          <cell r="A477" t="str">
            <v>ADJ253100 - PREFERRED STOCK DIVIDENDS ACCRUED</v>
          </cell>
          <cell r="B477">
            <v>201204</v>
          </cell>
        </row>
        <row r="478">
          <cell r="A478" t="str">
            <v>ADJ253100 - PREFERRED STOCK DIVIDENDS ACCRUED</v>
          </cell>
          <cell r="B478">
            <v>201208</v>
          </cell>
        </row>
        <row r="479">
          <cell r="A479" t="str">
            <v>ADJ253100 - PREFERRED STOCK DIVIDENDS ACCRUED</v>
          </cell>
          <cell r="B479">
            <v>201102</v>
          </cell>
        </row>
        <row r="480">
          <cell r="A480" t="str">
            <v>ADJ253100 - PREFERRED STOCK DIVIDENDS ACCRUED</v>
          </cell>
          <cell r="B480">
            <v>201109</v>
          </cell>
        </row>
        <row r="481">
          <cell r="A481" t="str">
            <v>ADJ253420 - OTHER REG LIAB - LAND SALES PLANT IN SERVICE</v>
          </cell>
          <cell r="B481">
            <v>201305</v>
          </cell>
        </row>
        <row r="482">
          <cell r="A482" t="str">
            <v>ADJ253420 - OTHER REG LIAB - LAND SALES PLANT IN SERVICE</v>
          </cell>
          <cell r="B482">
            <v>201309</v>
          </cell>
        </row>
        <row r="483">
          <cell r="A483" t="str">
            <v>ADJ253420 - OTHER REG LIAB - LAND SALES PLANT IN SERVICE</v>
          </cell>
          <cell r="B483">
            <v>201112</v>
          </cell>
        </row>
        <row r="484">
          <cell r="A484" t="str">
            <v>ADJ253420 - OTHER REG LIAB - LAND SALES PLANT IN SERVICE</v>
          </cell>
          <cell r="B484">
            <v>201106</v>
          </cell>
        </row>
        <row r="485">
          <cell r="A485" t="str">
            <v>ADJ382351 - STORM SECURITIZATION - OTH REG ASSETS - BONDS</v>
          </cell>
          <cell r="B485">
            <v>201304</v>
          </cell>
        </row>
        <row r="486">
          <cell r="A486" t="str">
            <v>ADJ382351 - STORM SECURITIZATION - OTH REG ASSETS - BONDS</v>
          </cell>
          <cell r="B486">
            <v>201211</v>
          </cell>
        </row>
        <row r="487">
          <cell r="A487" t="str">
            <v>ADJ382351 - STORM SECURITIZATION - OTH REG ASSETS - BONDS</v>
          </cell>
          <cell r="B487">
            <v>201202</v>
          </cell>
        </row>
        <row r="488">
          <cell r="A488" t="str">
            <v>ADJ382351 - STORM SECURITIZATION - OTH REG ASSETS - BONDS</v>
          </cell>
          <cell r="B488">
            <v>201203</v>
          </cell>
        </row>
        <row r="489">
          <cell r="A489" t="str">
            <v>ADJ382351 - STORM SECURITIZATION - OTH REG ASSETS - BONDS</v>
          </cell>
          <cell r="B489">
            <v>201204</v>
          </cell>
        </row>
        <row r="490">
          <cell r="A490" t="str">
            <v>ADJ382351 - STORM SECURITIZATION - OTH REG ASSETS - BONDS</v>
          </cell>
          <cell r="B490">
            <v>201103</v>
          </cell>
        </row>
        <row r="491">
          <cell r="A491" t="str">
            <v>ADJ382352 - STORM SECURITIZATION - OTH REG ASSETS -DEF TAX</v>
          </cell>
          <cell r="B491">
            <v>201111</v>
          </cell>
        </row>
        <row r="492">
          <cell r="A492" t="str">
            <v>ADJ382355 - STORM SECURITIZATION - OTH REG ASSETS - OVER/UNDER -TAX</v>
          </cell>
          <cell r="B492">
            <v>201311</v>
          </cell>
        </row>
        <row r="493">
          <cell r="A493" t="str">
            <v>ADJ382355 - STORM SECURITIZATION - OTH REG ASSETS - OVER/UNDER -TAX</v>
          </cell>
          <cell r="B493">
            <v>201304</v>
          </cell>
        </row>
        <row r="494">
          <cell r="A494" t="str">
            <v>ADJ382355 - STORM SECURITIZATION - OTH REG ASSETS - OVER/UNDER -TAX</v>
          </cell>
          <cell r="B494">
            <v>201309</v>
          </cell>
        </row>
        <row r="495">
          <cell r="A495" t="str">
            <v>ADJ382355 - STORM SECURITIZATION - OTH REG ASSETS - OVER/UNDER -TAX</v>
          </cell>
          <cell r="B495">
            <v>201211</v>
          </cell>
        </row>
        <row r="496">
          <cell r="A496" t="str">
            <v>ADJ382355 - STORM SECURITIZATION - OTH REG ASSETS - OVER/UNDER -TAX</v>
          </cell>
          <cell r="B496">
            <v>201112</v>
          </cell>
        </row>
        <row r="497">
          <cell r="A497" t="str">
            <v>ADJ382355 - STORM SECURITIZATION - OTH REG ASSETS - OVER/UNDER -TAX</v>
          </cell>
          <cell r="B497">
            <v>201204</v>
          </cell>
        </row>
        <row r="498">
          <cell r="A498" t="str">
            <v>ADJ382355 - STORM SECURITIZATION - OTH REG ASSETS - OVER/UNDER -TAX</v>
          </cell>
          <cell r="B498">
            <v>201102</v>
          </cell>
        </row>
        <row r="499">
          <cell r="A499" t="str">
            <v>ADJ382355 - STORM SECURITIZATION - OTH REG ASSETS - OVER/UNDER -TAX</v>
          </cell>
          <cell r="B499">
            <v>201103</v>
          </cell>
        </row>
        <row r="500">
          <cell r="A500" t="str">
            <v>ADJ382355 - STORM SECURITIZATION - OTH REG ASSETS - OVER/UNDER -TAX</v>
          </cell>
          <cell r="B500">
            <v>201108</v>
          </cell>
        </row>
        <row r="501">
          <cell r="A501" t="str">
            <v>ADJ382356 - STORM SECURITIZATION - OTH REG ASSETS - OVER/UNDER -BONDS</v>
          </cell>
          <cell r="B501">
            <v>201212</v>
          </cell>
        </row>
        <row r="502">
          <cell r="A502" t="str">
            <v>ADJ382356 - STORM SECURITIZATION - OTH REG ASSETS - OVER/UNDER -BONDS</v>
          </cell>
          <cell r="B502">
            <v>201304</v>
          </cell>
        </row>
        <row r="503">
          <cell r="A503" t="str">
            <v>ADJ382356 - STORM SECURITIZATION - OTH REG ASSETS - OVER/UNDER -BONDS</v>
          </cell>
          <cell r="B503">
            <v>201306</v>
          </cell>
        </row>
        <row r="504">
          <cell r="A504" t="str">
            <v>ADJ382356 - STORM SECURITIZATION - OTH REG ASSETS - OVER/UNDER -BONDS</v>
          </cell>
          <cell r="B504">
            <v>201211</v>
          </cell>
        </row>
        <row r="505">
          <cell r="A505" t="str">
            <v>ADJ382356 - STORM SECURITIZATION - OTH REG ASSETS - OVER/UNDER -BONDS</v>
          </cell>
          <cell r="B505">
            <v>201112</v>
          </cell>
        </row>
        <row r="506">
          <cell r="A506" t="str">
            <v>ADJ382356 - STORM SECURITIZATION - OTH REG ASSETS - OVER/UNDER -BONDS</v>
          </cell>
          <cell r="B506">
            <v>201207</v>
          </cell>
        </row>
        <row r="507">
          <cell r="A507" t="str">
            <v>ADJ382356 - STORM SECURITIZATION - OTH REG ASSETS - OVER/UNDER -BONDS</v>
          </cell>
          <cell r="B507">
            <v>201104</v>
          </cell>
        </row>
        <row r="508">
          <cell r="A508" t="str">
            <v>ADJ382356 - STORM SECURITIZATION - OTH REG ASSETS - OVER/UNDER -BONDS</v>
          </cell>
          <cell r="B508">
            <v>201105</v>
          </cell>
        </row>
        <row r="509">
          <cell r="A509" t="str">
            <v>BAL121000 - NONUTILITY PROPERTY</v>
          </cell>
          <cell r="B509">
            <v>201307</v>
          </cell>
        </row>
        <row r="510">
          <cell r="A510" t="str">
            <v>BAL123000 - INVESTMENT IN ASSOCIATED COMPANIES (EXC GROUP)</v>
          </cell>
          <cell r="B510">
            <v>201301</v>
          </cell>
        </row>
        <row r="511">
          <cell r="A511" t="str">
            <v>BAL123000 - INVESTMENT IN ASSOCIATED COMPANIES (EXC GROUP)</v>
          </cell>
          <cell r="B511">
            <v>201304</v>
          </cell>
        </row>
        <row r="512">
          <cell r="A512" t="str">
            <v>BAL123000 - INVESTMENT IN ASSOCIATED COMPANIES (EXC GROUP)</v>
          </cell>
          <cell r="B512">
            <v>201203</v>
          </cell>
        </row>
        <row r="513">
          <cell r="A513" t="str">
            <v>BAL123000 - INVESTMENT IN ASSOCIATED COMPANIES (EXC GROUP)</v>
          </cell>
          <cell r="B513">
            <v>201204</v>
          </cell>
        </row>
        <row r="514">
          <cell r="A514" t="str">
            <v>BAL123000 - INVESTMENT IN ASSOCIATED COMPANIES (EXC GROUP)</v>
          </cell>
          <cell r="B514">
            <v>201208</v>
          </cell>
        </row>
        <row r="515">
          <cell r="A515" t="str">
            <v>BAL123000 - INVESTMENT IN ASSOCIATED COMPANIES (EXC GROUP)</v>
          </cell>
          <cell r="B515">
            <v>201107</v>
          </cell>
        </row>
        <row r="516">
          <cell r="A516" t="str">
            <v>ADJ101386 - SOLAR ECRC CONVERTIBLE ITC - SPECIFIC</v>
          </cell>
          <cell r="B516">
            <v>201310</v>
          </cell>
        </row>
        <row r="517">
          <cell r="A517" t="str">
            <v>ADJ101386 - SOLAR ECRC CONVERTIBLE ITC - SPECIFIC</v>
          </cell>
          <cell r="B517">
            <v>201305</v>
          </cell>
        </row>
        <row r="518">
          <cell r="A518" t="str">
            <v>ADJ101386 - SOLAR ECRC CONVERTIBLE ITC - SPECIFIC</v>
          </cell>
          <cell r="B518">
            <v>201306</v>
          </cell>
        </row>
        <row r="519">
          <cell r="A519" t="str">
            <v>ADJ101386 - SOLAR ECRC CONVERTIBLE ITC - SPECIFIC</v>
          </cell>
          <cell r="B519">
            <v>201201</v>
          </cell>
        </row>
        <row r="520">
          <cell r="A520" t="str">
            <v>ADJ101386 - SOLAR ECRC CONVERTIBLE ITC - SPECIFIC</v>
          </cell>
          <cell r="B520">
            <v>201206</v>
          </cell>
        </row>
        <row r="521">
          <cell r="A521" t="str">
            <v>ADJ101386 - SOLAR ECRC CONVERTIBLE ITC - SPECIFIC</v>
          </cell>
          <cell r="B521">
            <v>201103</v>
          </cell>
        </row>
        <row r="522">
          <cell r="A522" t="str">
            <v>ADJ101386 - SOLAR ECRC CONVERTIBLE ITC - SPECIFIC</v>
          </cell>
          <cell r="B522">
            <v>201107</v>
          </cell>
        </row>
        <row r="523">
          <cell r="A523" t="str">
            <v>ADJ101386 - SOLAR ECRC CONVERTIBLE ITC - SPECIFIC</v>
          </cell>
          <cell r="B523">
            <v>201108</v>
          </cell>
        </row>
        <row r="524">
          <cell r="A524" t="str">
            <v>ADJ101710 - PLT IN SERV - STRUCTURES LRIC ATRIUM</v>
          </cell>
          <cell r="B524">
            <v>201305</v>
          </cell>
        </row>
        <row r="525">
          <cell r="A525" t="str">
            <v>ADJ101710 - PLT IN SERV - STRUCTURES LRIC ATRIUM</v>
          </cell>
          <cell r="B525">
            <v>201204</v>
          </cell>
        </row>
        <row r="526">
          <cell r="A526" t="str">
            <v>ADJ101710 - PLT IN SERV - STRUCTURES LRIC ATRIUM</v>
          </cell>
          <cell r="B526">
            <v>201208</v>
          </cell>
        </row>
        <row r="527">
          <cell r="A527" t="str">
            <v>ADJ101710 - PLT IN SERV - STRUCTURES LRIC ATRIUM</v>
          </cell>
          <cell r="B527">
            <v>201102</v>
          </cell>
        </row>
        <row r="528">
          <cell r="A528" t="str">
            <v>ADJ101710 - PLT IN SERV - STRUCTURES LRIC ATRIUM</v>
          </cell>
          <cell r="B528">
            <v>201105</v>
          </cell>
        </row>
        <row r="529">
          <cell r="A529" t="str">
            <v>ADJ101710 - PLT IN SERV - STRUCTURES LRIC ATRIUM</v>
          </cell>
          <cell r="B529">
            <v>201109</v>
          </cell>
        </row>
        <row r="530">
          <cell r="A530" t="str">
            <v>ADJ101900 - PROPERTY UNDER CAPITAL LEASES - NON NUCLEAR</v>
          </cell>
          <cell r="B530">
            <v>201303</v>
          </cell>
        </row>
        <row r="531">
          <cell r="A531" t="str">
            <v>ADJ101900 - PROPERTY UNDER CAPITAL LEASES - NON NUCLEAR</v>
          </cell>
          <cell r="B531">
            <v>201302</v>
          </cell>
        </row>
        <row r="532">
          <cell r="A532" t="str">
            <v>ADJ101900 - PROPERTY UNDER CAPITAL LEASES - NON NUCLEAR</v>
          </cell>
          <cell r="B532">
            <v>201202</v>
          </cell>
        </row>
        <row r="533">
          <cell r="A533" t="str">
            <v>ADJ101900 - PROPERTY UNDER CAPITAL LEASES - NON NUCLEAR</v>
          </cell>
          <cell r="B533">
            <v>201109</v>
          </cell>
        </row>
        <row r="534">
          <cell r="A534" t="str">
            <v>ADJ101900 - PROPERTY UNDER CAPITAL LEASES - NON NUCLEAR</v>
          </cell>
          <cell r="B534">
            <v>201111</v>
          </cell>
        </row>
        <row r="535">
          <cell r="A535" t="str">
            <v>ADJ108710 - ACC PROV DEPR - STRUCTURES LRIC ATRIUM</v>
          </cell>
          <cell r="B535">
            <v>201205</v>
          </cell>
        </row>
        <row r="536">
          <cell r="A536" t="str">
            <v>ADJ108710 - ACC PROV DEPR - STRUCTURES LRIC ATRIUM</v>
          </cell>
          <cell r="B536">
            <v>201210</v>
          </cell>
        </row>
        <row r="537">
          <cell r="A537" t="str">
            <v>ADJ108710 - ACC PROV DEPR - STRUCTURES LRIC ATRIUM</v>
          </cell>
          <cell r="B537">
            <v>201105</v>
          </cell>
        </row>
        <row r="538">
          <cell r="A538" t="str">
            <v>ADJ108900 - ACCUM PROV CAPITAL LEASES</v>
          </cell>
          <cell r="B538">
            <v>201309</v>
          </cell>
        </row>
        <row r="539">
          <cell r="A539" t="str">
            <v>ADJ108900 - ACCUM PROV CAPITAL LEASES</v>
          </cell>
          <cell r="B539">
            <v>201112</v>
          </cell>
        </row>
        <row r="540">
          <cell r="A540" t="str">
            <v>ADJ108900 - ACCUM PROV CAPITAL LEASES</v>
          </cell>
          <cell r="B540">
            <v>201201</v>
          </cell>
        </row>
        <row r="541">
          <cell r="A541" t="str">
            <v>ADJ108900 - ACCUM PROV CAPITAL LEASES</v>
          </cell>
          <cell r="B541">
            <v>201202</v>
          </cell>
        </row>
        <row r="542">
          <cell r="A542" t="str">
            <v>ADJ108900 - ACCUM PROV CAPITAL LEASES</v>
          </cell>
          <cell r="B542">
            <v>201206</v>
          </cell>
        </row>
        <row r="543">
          <cell r="A543" t="str">
            <v>ADJ108900 - ACCUM PROV CAPITAL LEASES</v>
          </cell>
          <cell r="B543">
            <v>201209</v>
          </cell>
        </row>
        <row r="544">
          <cell r="A544" t="str">
            <v>ADJ108900 - ACCUM PROV CAPITAL LEASES</v>
          </cell>
          <cell r="B544">
            <v>201108</v>
          </cell>
        </row>
        <row r="545">
          <cell r="A545" t="str">
            <v>ADJ120600 - NUCLEAR FUEL UNDER CAPITAL LEASES</v>
          </cell>
          <cell r="B545">
            <v>201309</v>
          </cell>
        </row>
        <row r="546">
          <cell r="A546" t="str">
            <v>ADJ120600 - NUCLEAR FUEL UNDER CAPITAL LEASES</v>
          </cell>
          <cell r="B546">
            <v>201212</v>
          </cell>
        </row>
        <row r="547">
          <cell r="A547" t="str">
            <v>ADJ120600 - NUCLEAR FUEL UNDER CAPITAL LEASES</v>
          </cell>
          <cell r="B547">
            <v>201204</v>
          </cell>
        </row>
        <row r="548">
          <cell r="A548" t="str">
            <v>ADJ120600 - NUCLEAR FUEL UNDER CAPITAL LEASES</v>
          </cell>
          <cell r="B548">
            <v>201101</v>
          </cell>
        </row>
        <row r="549">
          <cell r="A549" t="str">
            <v>ADJ120600 - NUCLEAR FUEL UNDER CAPITAL LEASES</v>
          </cell>
          <cell r="B549">
            <v>201107</v>
          </cell>
        </row>
        <row r="550">
          <cell r="A550" t="str">
            <v>ADJ165600 - PREPAID INTEREST - COMMERCIAL PAPER</v>
          </cell>
          <cell r="B550">
            <v>201211</v>
          </cell>
        </row>
        <row r="551">
          <cell r="A551" t="str">
            <v>ADJ165600 - PREPAID INTEREST - COMMERCIAL PAPER</v>
          </cell>
          <cell r="B551">
            <v>201201</v>
          </cell>
        </row>
        <row r="552">
          <cell r="A552" t="str">
            <v>ADJ165600 - PREPAID INTEREST - COMMERCIAL PAPER</v>
          </cell>
          <cell r="B552">
            <v>201207</v>
          </cell>
        </row>
        <row r="553">
          <cell r="A553" t="str">
            <v>ADJ165600 - PREPAID INTEREST - COMMERCIAL PAPER</v>
          </cell>
          <cell r="B553">
            <v>201103</v>
          </cell>
        </row>
        <row r="554">
          <cell r="A554" t="str">
            <v>ADJ165600 - PREPAID INTEREST - COMMERCIAL PAPER</v>
          </cell>
          <cell r="B554">
            <v>201108</v>
          </cell>
        </row>
        <row r="555">
          <cell r="A555" t="str">
            <v>ADJ228101 - ACCUM PROV FOR PROP INSURANCE - STORM DEF TAX</v>
          </cell>
          <cell r="B555">
            <v>201309</v>
          </cell>
        </row>
        <row r="556">
          <cell r="A556" t="str">
            <v>ADJ228101 - ACCUM PROV FOR PROP INSURANCE - STORM DEF TAX</v>
          </cell>
          <cell r="B556">
            <v>201111</v>
          </cell>
        </row>
        <row r="557">
          <cell r="A557" t="str">
            <v>ADJ228101 - ACCUM PROV FOR PROP INSURANCE - STORM DEF TAX</v>
          </cell>
          <cell r="B557">
            <v>201204</v>
          </cell>
        </row>
        <row r="558">
          <cell r="A558" t="str">
            <v>ADJ228101 - ACCUM PROV FOR PROP INSURANCE - STORM DEF TAX</v>
          </cell>
          <cell r="B558">
            <v>201209</v>
          </cell>
        </row>
        <row r="559">
          <cell r="A559" t="str">
            <v>ADJ253100 - PREFERRED STOCK DIVIDENDS ACCRUED</v>
          </cell>
          <cell r="B559">
            <v>201303</v>
          </cell>
        </row>
        <row r="560">
          <cell r="A560" t="str">
            <v>ADJ253100 - PREFERRED STOCK DIVIDENDS ACCRUED</v>
          </cell>
          <cell r="B560">
            <v>201309</v>
          </cell>
        </row>
        <row r="561">
          <cell r="A561" t="str">
            <v>ADJ253100 - PREFERRED STOCK DIVIDENDS ACCRUED</v>
          </cell>
          <cell r="B561">
            <v>201211</v>
          </cell>
        </row>
        <row r="562">
          <cell r="A562" t="str">
            <v>ADJ253100 - PREFERRED STOCK DIVIDENDS ACCRUED</v>
          </cell>
          <cell r="B562">
            <v>201212</v>
          </cell>
        </row>
        <row r="563">
          <cell r="A563" t="str">
            <v>ADJ253100 - PREFERRED STOCK DIVIDENDS ACCRUED</v>
          </cell>
          <cell r="B563">
            <v>201209</v>
          </cell>
        </row>
        <row r="564">
          <cell r="A564" t="str">
            <v>ADJ253100 - PREFERRED STOCK DIVIDENDS ACCRUED</v>
          </cell>
          <cell r="B564">
            <v>201107</v>
          </cell>
        </row>
        <row r="565">
          <cell r="A565" t="str">
            <v>ADJ253420 - OTHER REG LIAB - LAND SALES PLANT IN SERVICE</v>
          </cell>
          <cell r="B565">
            <v>201311</v>
          </cell>
        </row>
        <row r="566">
          <cell r="A566" t="str">
            <v>ADJ253420 - OTHER REG LIAB - LAND SALES PLANT IN SERVICE</v>
          </cell>
          <cell r="B566">
            <v>201304</v>
          </cell>
        </row>
        <row r="567">
          <cell r="A567" t="str">
            <v>ADJ253420 - OTHER REG LIAB - LAND SALES PLANT IN SERVICE</v>
          </cell>
          <cell r="B567">
            <v>201303</v>
          </cell>
        </row>
        <row r="568">
          <cell r="A568" t="str">
            <v>ADJ253420 - OTHER REG LIAB - LAND SALES PLANT IN SERVICE</v>
          </cell>
          <cell r="B568">
            <v>201202</v>
          </cell>
        </row>
        <row r="569">
          <cell r="A569" t="str">
            <v>ADJ253420 - OTHER REG LIAB - LAND SALES PLANT IN SERVICE</v>
          </cell>
          <cell r="B569">
            <v>201207</v>
          </cell>
        </row>
        <row r="570">
          <cell r="A570" t="str">
            <v>ADJ253420 - OTHER REG LIAB - LAND SALES PLANT IN SERVICE</v>
          </cell>
          <cell r="B570">
            <v>201210</v>
          </cell>
        </row>
        <row r="571">
          <cell r="A571" t="str">
            <v>ADJ253420 - OTHER REG LIAB - LAND SALES PLANT IN SERVICE</v>
          </cell>
          <cell r="B571">
            <v>201109</v>
          </cell>
        </row>
        <row r="572">
          <cell r="A572" t="str">
            <v>ADJ256100 - DEFERRED GAINS FUTURE USE</v>
          </cell>
          <cell r="B572">
            <v>201303</v>
          </cell>
        </row>
        <row r="573">
          <cell r="A573" t="str">
            <v>ADJ256100 - DEFERRED GAINS FUTURE USE</v>
          </cell>
          <cell r="B573">
            <v>201106</v>
          </cell>
        </row>
        <row r="574">
          <cell r="A574" t="str">
            <v>ADJ382351 - STORM SECURITIZATION - OTH REG ASSETS - BONDS</v>
          </cell>
          <cell r="B574">
            <v>201310</v>
          </cell>
        </row>
        <row r="575">
          <cell r="A575" t="str">
            <v>ADJ382351 - STORM SECURITIZATION - OTH REG ASSETS - BONDS</v>
          </cell>
          <cell r="B575">
            <v>201308</v>
          </cell>
        </row>
        <row r="576">
          <cell r="A576" t="str">
            <v>ADJ382351 - STORM SECURITIZATION - OTH REG ASSETS - BONDS</v>
          </cell>
          <cell r="B576">
            <v>201106</v>
          </cell>
        </row>
        <row r="577">
          <cell r="A577" t="str">
            <v>ADJ382351 - STORM SECURITIZATION - OTH REG ASSETS - BONDS</v>
          </cell>
          <cell r="B577">
            <v>201107</v>
          </cell>
        </row>
        <row r="578">
          <cell r="A578" t="str">
            <v>ADJ382352 - STORM SECURITIZATION - OTH REG ASSETS -DEF TAX</v>
          </cell>
          <cell r="B578">
            <v>201211</v>
          </cell>
        </row>
        <row r="579">
          <cell r="A579" t="str">
            <v>ADJ382352 - STORM SECURITIZATION - OTH REG ASSETS -DEF TAX</v>
          </cell>
          <cell r="B579">
            <v>201202</v>
          </cell>
        </row>
        <row r="580">
          <cell r="A580" t="str">
            <v>ADJ382352 - STORM SECURITIZATION - OTH REG ASSETS -DEF TAX</v>
          </cell>
          <cell r="B580">
            <v>201106</v>
          </cell>
        </row>
        <row r="581">
          <cell r="A581" t="str">
            <v>ADJ382355 - STORM SECURITIZATION - OTH REG ASSETS - OVER/UNDER -TAX</v>
          </cell>
          <cell r="B581">
            <v>201202</v>
          </cell>
        </row>
        <row r="582">
          <cell r="A582" t="str">
            <v>ADJ382355 - STORM SECURITIZATION - OTH REG ASSETS - OVER/UNDER -TAX</v>
          </cell>
          <cell r="B582">
            <v>201104</v>
          </cell>
        </row>
        <row r="583">
          <cell r="A583" t="str">
            <v>ADJ382356 - STORM SECURITIZATION - OTH REG ASSETS - OVER/UNDER -BONDS</v>
          </cell>
          <cell r="B583">
            <v>201311</v>
          </cell>
        </row>
        <row r="584">
          <cell r="A584" t="str">
            <v>ADJ382356 - STORM SECURITIZATION - OTH REG ASSETS - OVER/UNDER -BONDS</v>
          </cell>
          <cell r="B584">
            <v>201309</v>
          </cell>
        </row>
        <row r="585">
          <cell r="A585" t="str">
            <v>ADJ382356 - STORM SECURITIZATION - OTH REG ASSETS - OVER/UNDER -BONDS</v>
          </cell>
          <cell r="B585">
            <v>201204</v>
          </cell>
        </row>
        <row r="586">
          <cell r="A586" t="str">
            <v>ADJ382356 - STORM SECURITIZATION - OTH REG ASSETS - OVER/UNDER -BONDS</v>
          </cell>
          <cell r="B586">
            <v>201102</v>
          </cell>
        </row>
        <row r="587">
          <cell r="A587" t="str">
            <v>BAL121000 - NONUTILITY PROPERTY</v>
          </cell>
          <cell r="B587">
            <v>201311</v>
          </cell>
        </row>
        <row r="588">
          <cell r="A588" t="str">
            <v>BAL121000 - NONUTILITY PROPERTY</v>
          </cell>
          <cell r="B588">
            <v>201202</v>
          </cell>
        </row>
        <row r="589">
          <cell r="A589" t="str">
            <v>BAL121000 - NONUTILITY PROPERTY</v>
          </cell>
          <cell r="B589">
            <v>201102</v>
          </cell>
        </row>
        <row r="590">
          <cell r="A590" t="str">
            <v>BAL123000 - INVESTMENT IN ASSOCIATED COMPANIES (EXC GROUP)</v>
          </cell>
          <cell r="B590">
            <v>201310</v>
          </cell>
        </row>
        <row r="591">
          <cell r="A591" t="str">
            <v>BAL123000 - INVESTMENT IN ASSOCIATED COMPANIES (EXC GROUP)</v>
          </cell>
          <cell r="B591">
            <v>201311</v>
          </cell>
        </row>
        <row r="592">
          <cell r="A592" t="str">
            <v>BAL123000 - INVESTMENT IN ASSOCIATED COMPANIES (EXC GROUP)</v>
          </cell>
          <cell r="B592">
            <v>201302</v>
          </cell>
        </row>
        <row r="593">
          <cell r="A593" t="str">
            <v>BAL123000 - INVESTMENT IN ASSOCIATED COMPANIES (EXC GROUP)</v>
          </cell>
          <cell r="B593">
            <v>201207</v>
          </cell>
        </row>
        <row r="594">
          <cell r="A594" t="str">
            <v>BAL123000 - INVESTMENT IN ASSOCIATED COMPANIES (EXC GROUP)</v>
          </cell>
          <cell r="B594">
            <v>201101</v>
          </cell>
        </row>
        <row r="595">
          <cell r="A595" t="str">
            <v>ADJ101386 - SOLAR ECRC CONVERTIBLE ITC - SPECIFIC</v>
          </cell>
          <cell r="B595">
            <v>201312</v>
          </cell>
        </row>
        <row r="596">
          <cell r="A596" t="str">
            <v>ADJ101710 - PLT IN SERV - STRUCTURES LRIC ATRIUM</v>
          </cell>
          <cell r="B596">
            <v>201312</v>
          </cell>
        </row>
        <row r="597">
          <cell r="A597" t="str">
            <v>ADJ228101 - ACCUM PROV FOR PROP INSURANCE - STORM DEF TAX</v>
          </cell>
          <cell r="B597">
            <v>201312</v>
          </cell>
        </row>
        <row r="598">
          <cell r="A598" t="str">
            <v>ADJ120600 - NUCLEAR FUEL UNDER CAPITAL LEASES</v>
          </cell>
          <cell r="B598">
            <v>201312</v>
          </cell>
        </row>
        <row r="599">
          <cell r="A599" t="str">
            <v>ADJ256100 - DEFERRED GAINS FUTURE USE</v>
          </cell>
          <cell r="B599">
            <v>201312</v>
          </cell>
        </row>
        <row r="600">
          <cell r="A600" t="str">
            <v>ADJ382352 - STORM SECURITIZATION - OTH REG ASSETS -DEF TAX</v>
          </cell>
          <cell r="B600">
            <v>201312</v>
          </cell>
        </row>
        <row r="601">
          <cell r="A601" t="str">
            <v>BAL121000 - NONUTILITY PROPERTY</v>
          </cell>
          <cell r="B601">
            <v>201312</v>
          </cell>
        </row>
        <row r="602">
          <cell r="A602" t="str">
            <v>ADJ253100 - PREFERRED STOCK DIVIDENDS ACCRUED</v>
          </cell>
          <cell r="B602">
            <v>201312</v>
          </cell>
        </row>
        <row r="603">
          <cell r="A603" t="str">
            <v>ADJ253420 - OTHER REG LIAB - LAND SALES PLANT IN SERVICE</v>
          </cell>
          <cell r="B603">
            <v>201312</v>
          </cell>
        </row>
        <row r="604">
          <cell r="A604" t="str">
            <v>BAL123000 - INVESTMENT IN ASSOCIATED COMPANIES (EXC GROUP)</v>
          </cell>
          <cell r="B604">
            <v>201312</v>
          </cell>
        </row>
        <row r="605">
          <cell r="A605" t="str">
            <v>ADJ101900 - PROPERTY UNDER CAPITAL LEASES - NON NUCLEAR</v>
          </cell>
          <cell r="B605">
            <v>201312</v>
          </cell>
        </row>
        <row r="606">
          <cell r="A606" t="str">
            <v>ADJ108710 - ACC PROV DEPR - STRUCTURES LRIC ATRIUM</v>
          </cell>
          <cell r="B606">
            <v>201312</v>
          </cell>
        </row>
        <row r="607">
          <cell r="A607" t="str">
            <v>ADJ382356 - STORM SECURITIZATION - OTH REG ASSETS - OVER/UNDER -BONDS</v>
          </cell>
          <cell r="B607">
            <v>201312</v>
          </cell>
        </row>
        <row r="608">
          <cell r="A608" t="str">
            <v>ADJ108900 - ACCUM PROV CAPITAL LEASES</v>
          </cell>
          <cell r="B608">
            <v>201312</v>
          </cell>
        </row>
        <row r="609">
          <cell r="A609" t="str">
            <v>ADJ165600 - PREPAID INTEREST - COMMERCIAL PAPER</v>
          </cell>
          <cell r="B609">
            <v>201312</v>
          </cell>
        </row>
        <row r="610">
          <cell r="A610" t="str">
            <v>ADJ382351 - STORM SECURITIZATION - OTH REG ASSETS - BONDS</v>
          </cell>
          <cell r="B610">
            <v>201312</v>
          </cell>
        </row>
        <row r="611">
          <cell r="A611" t="str">
            <v>ADJ382355 - STORM SECURITIZATION - OTH REG ASSETS - OVER/UNDER -TAX</v>
          </cell>
          <cell r="B611">
            <v>201312</v>
          </cell>
        </row>
        <row r="612">
          <cell r="A612" t="str">
            <v>ADJ101710 - PLT IN SERV - STRUCTURES LRIC ATRIUM</v>
          </cell>
          <cell r="B612">
            <v>201401</v>
          </cell>
        </row>
        <row r="613">
          <cell r="A613" t="str">
            <v>ADJ253100 - PREFERRED STOCK DIVIDENDS ACCRUED</v>
          </cell>
          <cell r="B613">
            <v>201401</v>
          </cell>
        </row>
        <row r="614">
          <cell r="A614" t="str">
            <v>ADJ101386 - SOLAR ECRC CONVERTIBLE ITC - SPECIFIC</v>
          </cell>
          <cell r="B614">
            <v>201401</v>
          </cell>
        </row>
        <row r="615">
          <cell r="A615" t="str">
            <v>ADJ101900 - PROPERTY UNDER CAPITAL LEASES - NON NUCLEAR</v>
          </cell>
          <cell r="B615">
            <v>201401</v>
          </cell>
        </row>
        <row r="616">
          <cell r="A616" t="str">
            <v>ADJ108900 - ACCUM PROV CAPITAL LEASES</v>
          </cell>
          <cell r="B616">
            <v>201401</v>
          </cell>
        </row>
        <row r="617">
          <cell r="A617" t="str">
            <v>BAL121000 - NONUTILITY PROPERTY</v>
          </cell>
          <cell r="B617">
            <v>201401</v>
          </cell>
        </row>
        <row r="618">
          <cell r="A618" t="str">
            <v>ADJ165600 - PREPAID INTEREST - COMMERCIAL PAPER</v>
          </cell>
          <cell r="B618">
            <v>201401</v>
          </cell>
        </row>
        <row r="619">
          <cell r="A619" t="str">
            <v>ADJ228101 - ACCUM PROV FOR PROP INSURANCE - STORM DEF TAX</v>
          </cell>
          <cell r="B619">
            <v>201401</v>
          </cell>
        </row>
        <row r="620">
          <cell r="A620" t="str">
            <v>ADJ382356 - STORM SECURITIZATION - OTH REG ASSETS - OVER/UNDER -BONDS</v>
          </cell>
          <cell r="B620">
            <v>201401</v>
          </cell>
        </row>
        <row r="621">
          <cell r="A621" t="str">
            <v>ADJ382351 - STORM SECURITIZATION - OTH REG ASSETS - BONDS</v>
          </cell>
          <cell r="B621">
            <v>201401</v>
          </cell>
        </row>
        <row r="622">
          <cell r="A622" t="str">
            <v>ADJ253420 - OTHER REG LIAB - LAND SALES PLANT IN SERVICE</v>
          </cell>
          <cell r="B622">
            <v>201401</v>
          </cell>
        </row>
        <row r="623">
          <cell r="A623" t="str">
            <v>ADJ382355 - STORM SECURITIZATION - OTH REG ASSETS - OVER/UNDER -TAX</v>
          </cell>
          <cell r="B623">
            <v>201401</v>
          </cell>
        </row>
        <row r="624">
          <cell r="A624" t="str">
            <v>ADJ120600 - NUCLEAR FUEL UNDER CAPITAL LEASES</v>
          </cell>
          <cell r="B624">
            <v>201401</v>
          </cell>
        </row>
        <row r="625">
          <cell r="A625" t="str">
            <v>ADJ382352 - STORM SECURITIZATION - OTH REG ASSETS -DEF TAX</v>
          </cell>
          <cell r="B625">
            <v>201401</v>
          </cell>
        </row>
        <row r="626">
          <cell r="A626" t="str">
            <v>ADJ108710 - ACC PROV DEPR - STRUCTURES LRIC ATRIUM</v>
          </cell>
          <cell r="B626">
            <v>201401</v>
          </cell>
        </row>
        <row r="627">
          <cell r="A627" t="str">
            <v>ADJ256100 - DEFERRED GAINS FUTURE USE</v>
          </cell>
          <cell r="B627">
            <v>201401</v>
          </cell>
        </row>
        <row r="628">
          <cell r="A628" t="str">
            <v>BAL123000 - INVESTMENT IN ASSOCIATED COMPANIES (EXC GROUP)</v>
          </cell>
          <cell r="B628">
            <v>201401</v>
          </cell>
        </row>
        <row r="629">
          <cell r="A629" t="str">
            <v>ADJ108710 - ACC PROV DEPR - STRUCTURES LRIC ATRIUM</v>
          </cell>
          <cell r="B629">
            <v>201402</v>
          </cell>
        </row>
        <row r="630">
          <cell r="A630" t="str">
            <v>ADJ120600 - NUCLEAR FUEL UNDER CAPITAL LEASES</v>
          </cell>
          <cell r="B630">
            <v>201402</v>
          </cell>
        </row>
        <row r="631">
          <cell r="A631" t="str">
            <v>ADJ382351 - STORM SECURITIZATION - OTH REG ASSETS - BONDS</v>
          </cell>
          <cell r="B631">
            <v>201402</v>
          </cell>
        </row>
        <row r="632">
          <cell r="A632" t="str">
            <v>ADJ253420 - OTHER REG LIAB - LAND SALES PLANT IN SERVICE</v>
          </cell>
          <cell r="B632">
            <v>201402</v>
          </cell>
        </row>
        <row r="633">
          <cell r="A633" t="str">
            <v>ADJ382352 - STORM SECURITIZATION - OTH REG ASSETS -DEF TAX</v>
          </cell>
          <cell r="B633">
            <v>201402</v>
          </cell>
        </row>
        <row r="634">
          <cell r="A634" t="str">
            <v>BAL121000 - NONUTILITY PROPERTY</v>
          </cell>
          <cell r="B634">
            <v>201402</v>
          </cell>
        </row>
        <row r="635">
          <cell r="A635" t="str">
            <v>ADJ108900 - ACCUM PROV CAPITAL LEASES</v>
          </cell>
          <cell r="B635">
            <v>201402</v>
          </cell>
        </row>
        <row r="636">
          <cell r="A636" t="str">
            <v>ADJ228101 - ACCUM PROV FOR PROP INSURANCE - STORM DEF TAX</v>
          </cell>
          <cell r="B636">
            <v>201402</v>
          </cell>
        </row>
        <row r="637">
          <cell r="A637" t="str">
            <v>ADJ101900 - PROPERTY UNDER CAPITAL LEASES - NON NUCLEAR</v>
          </cell>
          <cell r="B637">
            <v>201402</v>
          </cell>
        </row>
        <row r="638">
          <cell r="A638" t="str">
            <v>ADJ101386 - SOLAR ECRC CONVERTIBLE ITC - SPECIFIC</v>
          </cell>
          <cell r="B638">
            <v>201402</v>
          </cell>
        </row>
        <row r="639">
          <cell r="A639" t="str">
            <v>ADJ101710 - PLT IN SERV - STRUCTURES LRIC ATRIUM</v>
          </cell>
          <cell r="B639">
            <v>201402</v>
          </cell>
        </row>
        <row r="640">
          <cell r="A640" t="str">
            <v>ADJ382355 - STORM SECURITIZATION - OTH REG ASSETS - OVER/UNDER -TAX</v>
          </cell>
          <cell r="B640">
            <v>201402</v>
          </cell>
        </row>
        <row r="641">
          <cell r="A641" t="str">
            <v>BAL123000 - INVESTMENT IN ASSOCIATED COMPANIES (EXC GROUP)</v>
          </cell>
          <cell r="B641">
            <v>201402</v>
          </cell>
        </row>
        <row r="642">
          <cell r="A642" t="str">
            <v>ADJ253100 - PREFERRED STOCK DIVIDENDS ACCRUED</v>
          </cell>
          <cell r="B642">
            <v>201402</v>
          </cell>
        </row>
        <row r="643">
          <cell r="A643" t="str">
            <v>ADJ256100 - DEFERRED GAINS FUTURE USE</v>
          </cell>
          <cell r="B643">
            <v>201402</v>
          </cell>
        </row>
        <row r="644">
          <cell r="A644" t="str">
            <v>ADJ382356 - STORM SECURITIZATION - OTH REG ASSETS - OVER/UNDER -BONDS</v>
          </cell>
          <cell r="B644">
            <v>201402</v>
          </cell>
        </row>
        <row r="645">
          <cell r="A645" t="str">
            <v>ADJ165600 - PREPAID INTEREST - COMMERCIAL PAPER</v>
          </cell>
          <cell r="B645">
            <v>201402</v>
          </cell>
        </row>
      </sheetData>
      <sheetData sheetId="7">
        <row r="1">
          <cell r="A1" t="str">
            <v>CAP_STRUCT_ITEM</v>
          </cell>
          <cell r="C1" t="str">
            <v>LEDGER_MONTH</v>
          </cell>
          <cell r="D1" t="str">
            <v>AMOUNT</v>
          </cell>
        </row>
        <row r="2">
          <cell r="A2" t="str">
            <v>DEFERRED_INCOME_TAX</v>
          </cell>
          <cell r="C2">
            <v>201212</v>
          </cell>
          <cell r="D2">
            <v>0</v>
          </cell>
        </row>
        <row r="3">
          <cell r="A3" t="str">
            <v>CUSTOMER_DEPOSITS</v>
          </cell>
          <cell r="C3">
            <v>201302</v>
          </cell>
          <cell r="D3">
            <v>3.7813722879999997E-2</v>
          </cell>
        </row>
        <row r="4">
          <cell r="A4" t="str">
            <v>DEFERRED_INCOME_TAX</v>
          </cell>
          <cell r="C4">
            <v>201302</v>
          </cell>
          <cell r="D4">
            <v>0</v>
          </cell>
        </row>
        <row r="5">
          <cell r="A5" t="str">
            <v>LONG_TERM_DEBT</v>
          </cell>
          <cell r="C5">
            <v>201302</v>
          </cell>
          <cell r="D5">
            <v>5.0683278040000002E-2</v>
          </cell>
        </row>
        <row r="6">
          <cell r="A6" t="str">
            <v>SHORT_TERM_DEBT</v>
          </cell>
          <cell r="C6">
            <v>201302</v>
          </cell>
          <cell r="D6">
            <v>1.719765178E-2</v>
          </cell>
        </row>
        <row r="7">
          <cell r="A7" t="str">
            <v>DEFERRED_INCOME_TAX</v>
          </cell>
          <cell r="C7">
            <v>201303</v>
          </cell>
          <cell r="D7">
            <v>0</v>
          </cell>
        </row>
        <row r="8">
          <cell r="A8" t="str">
            <v>INVESTMENT_TAX_CREDITS</v>
          </cell>
          <cell r="C8">
            <v>201303</v>
          </cell>
          <cell r="D8">
            <v>8.387968204E-2</v>
          </cell>
        </row>
        <row r="9">
          <cell r="A9" t="str">
            <v>LONG_TERM_DEBT</v>
          </cell>
          <cell r="C9">
            <v>201305</v>
          </cell>
          <cell r="D9">
            <v>4.9811212539999997E-2</v>
          </cell>
        </row>
        <row r="10">
          <cell r="A10" t="str">
            <v>SHORT_TERM_DEBT</v>
          </cell>
          <cell r="C10">
            <v>201306</v>
          </cell>
          <cell r="D10">
            <v>1.8942591070000001E-2</v>
          </cell>
        </row>
        <row r="11">
          <cell r="A11" t="str">
            <v>INVESTMENT_TAX_CREDITS</v>
          </cell>
          <cell r="C11">
            <v>201309</v>
          </cell>
          <cell r="D11">
            <v>8.3157250229999993E-2</v>
          </cell>
        </row>
        <row r="12">
          <cell r="A12" t="str">
            <v>SHORT_TERM_DEBT</v>
          </cell>
          <cell r="C12">
            <v>201309</v>
          </cell>
          <cell r="D12">
            <v>1.758253504E-2</v>
          </cell>
        </row>
        <row r="13">
          <cell r="A13" t="str">
            <v>INVESTMENT_TAX_CREDITS</v>
          </cell>
          <cell r="C13">
            <v>201311</v>
          </cell>
          <cell r="D13">
            <v>8.287007297E-2</v>
          </cell>
        </row>
        <row r="14">
          <cell r="A14" t="str">
            <v>SHORT_TERM_DEBT</v>
          </cell>
          <cell r="C14">
            <v>201311</v>
          </cell>
          <cell r="D14">
            <v>1.885935238E-2</v>
          </cell>
        </row>
        <row r="15">
          <cell r="A15" t="str">
            <v>SHORT_TERM_DEBT</v>
          </cell>
          <cell r="C15">
            <v>201104</v>
          </cell>
          <cell r="D15">
            <v>1.192277584E-2</v>
          </cell>
        </row>
        <row r="16">
          <cell r="A16" t="str">
            <v>PREFERRED_STOCK</v>
          </cell>
          <cell r="C16">
            <v>201105</v>
          </cell>
          <cell r="D16">
            <v>0</v>
          </cell>
        </row>
        <row r="17">
          <cell r="A17" t="str">
            <v>INVESTMENT_TAX_CREDITS</v>
          </cell>
          <cell r="C17">
            <v>201108</v>
          </cell>
          <cell r="D17">
            <v>8.2088492299999996E-2</v>
          </cell>
        </row>
        <row r="18">
          <cell r="A18" t="str">
            <v>LONG_TERM_DEBT</v>
          </cell>
          <cell r="C18">
            <v>201110</v>
          </cell>
          <cell r="D18">
            <v>5.3037747000000003E-2</v>
          </cell>
        </row>
        <row r="19">
          <cell r="A19" t="str">
            <v>INVESTMENT_TAX_CREDITS</v>
          </cell>
          <cell r="C19">
            <v>201112</v>
          </cell>
          <cell r="D19">
            <v>8.1859487280000004E-2</v>
          </cell>
        </row>
        <row r="20">
          <cell r="A20" t="str">
            <v>PREFERRED_STOCK</v>
          </cell>
          <cell r="C20">
            <v>201112</v>
          </cell>
          <cell r="D20">
            <v>0</v>
          </cell>
        </row>
        <row r="21">
          <cell r="A21" t="str">
            <v>PREFERRED_STOCK</v>
          </cell>
          <cell r="C21">
            <v>201201</v>
          </cell>
          <cell r="D21">
            <v>0</v>
          </cell>
        </row>
        <row r="22">
          <cell r="A22" t="str">
            <v>DEFERRED_INCOME_TAX</v>
          </cell>
          <cell r="C22">
            <v>201202</v>
          </cell>
          <cell r="D22">
            <v>0</v>
          </cell>
        </row>
        <row r="23">
          <cell r="A23" t="str">
            <v>COMMON_EQUITY</v>
          </cell>
          <cell r="C23">
            <v>201203</v>
          </cell>
          <cell r="D23">
            <v>0.1</v>
          </cell>
        </row>
        <row r="24">
          <cell r="A24" t="str">
            <v>LONG_TERM_DEBT</v>
          </cell>
          <cell r="C24">
            <v>201205</v>
          </cell>
          <cell r="D24">
            <v>5.2330033759999998E-2</v>
          </cell>
        </row>
        <row r="25">
          <cell r="A25" t="str">
            <v>DEFERRED_INCOME_TAX</v>
          </cell>
          <cell r="C25">
            <v>201206</v>
          </cell>
          <cell r="D25">
            <v>0</v>
          </cell>
        </row>
        <row r="26">
          <cell r="A26" t="str">
            <v>INVESTMENT_TAX_CREDITS</v>
          </cell>
          <cell r="C26">
            <v>201206</v>
          </cell>
          <cell r="D26">
            <v>8.1593070889999994E-2</v>
          </cell>
        </row>
        <row r="27">
          <cell r="A27" t="str">
            <v>PREFERRED_STOCK</v>
          </cell>
          <cell r="C27">
            <v>201206</v>
          </cell>
          <cell r="D27">
            <v>0</v>
          </cell>
        </row>
        <row r="28">
          <cell r="A28" t="str">
            <v>INVESTMENT_TAX_CREDITS</v>
          </cell>
          <cell r="C28">
            <v>201207</v>
          </cell>
          <cell r="D28">
            <v>8.1560572730000003E-2</v>
          </cell>
        </row>
        <row r="29">
          <cell r="A29" t="str">
            <v>DEFERRED_INCOME_TAX</v>
          </cell>
          <cell r="C29">
            <v>201210</v>
          </cell>
          <cell r="D29">
            <v>0</v>
          </cell>
        </row>
        <row r="30">
          <cell r="A30" t="str">
            <v>SHORT_TERM_DEBT</v>
          </cell>
          <cell r="C30">
            <v>201210</v>
          </cell>
          <cell r="D30">
            <v>1.5643589709999999E-2</v>
          </cell>
        </row>
        <row r="31">
          <cell r="A31" t="str">
            <v>COMMON_EQUITY</v>
          </cell>
          <cell r="C31">
            <v>201211</v>
          </cell>
          <cell r="D31">
            <v>0.1</v>
          </cell>
        </row>
        <row r="32">
          <cell r="A32" t="str">
            <v>LONG_TERM_DEBT</v>
          </cell>
          <cell r="C32">
            <v>201301</v>
          </cell>
          <cell r="D32">
            <v>5.0915146639999999E-2</v>
          </cell>
        </row>
        <row r="33">
          <cell r="A33" t="str">
            <v>CUSTOMER_DEPOSITS</v>
          </cell>
          <cell r="C33">
            <v>201303</v>
          </cell>
          <cell r="D33">
            <v>3.4340042850000002E-2</v>
          </cell>
        </row>
        <row r="34">
          <cell r="A34" t="str">
            <v>COMMON_EQUITY</v>
          </cell>
          <cell r="C34">
            <v>201305</v>
          </cell>
          <cell r="D34">
            <v>0.105</v>
          </cell>
        </row>
        <row r="35">
          <cell r="A35" t="str">
            <v>COMMON_EQUITY</v>
          </cell>
          <cell r="C35">
            <v>201308</v>
          </cell>
          <cell r="D35">
            <v>0.105</v>
          </cell>
        </row>
        <row r="36">
          <cell r="A36" t="str">
            <v>INVESTMENT_TAX_CREDITS</v>
          </cell>
          <cell r="C36">
            <v>201308</v>
          </cell>
          <cell r="D36">
            <v>8.3316052500000001E-2</v>
          </cell>
        </row>
        <row r="37">
          <cell r="A37" t="str">
            <v>PREFERRED_STOCK</v>
          </cell>
          <cell r="C37">
            <v>201310</v>
          </cell>
          <cell r="D37">
            <v>0</v>
          </cell>
        </row>
        <row r="38">
          <cell r="A38" t="str">
            <v>LONG_TERM_DEBT</v>
          </cell>
          <cell r="C38">
            <v>201311</v>
          </cell>
          <cell r="D38">
            <v>4.8275928920000002E-2</v>
          </cell>
        </row>
        <row r="39">
          <cell r="A39" t="str">
            <v>CUSTOMER_DEPOSITS</v>
          </cell>
          <cell r="C39">
            <v>201101</v>
          </cell>
          <cell r="D39">
            <v>5.5562957240000002E-2</v>
          </cell>
        </row>
        <row r="40">
          <cell r="A40" t="str">
            <v>LONG_TERM_DEBT</v>
          </cell>
          <cell r="C40">
            <v>201101</v>
          </cell>
          <cell r="D40">
            <v>5.3147326469999999E-2</v>
          </cell>
        </row>
        <row r="41">
          <cell r="A41" t="str">
            <v>DEFERRED_INCOME_TAX</v>
          </cell>
          <cell r="C41">
            <v>201102</v>
          </cell>
          <cell r="D41">
            <v>0</v>
          </cell>
        </row>
        <row r="42">
          <cell r="A42" t="str">
            <v>INVESTMENT_TAX_CREDITS</v>
          </cell>
          <cell r="C42">
            <v>201102</v>
          </cell>
          <cell r="D42">
            <v>8.1927371070000005E-2</v>
          </cell>
        </row>
        <row r="43">
          <cell r="A43" t="str">
            <v>SHORT_TERM_DEBT</v>
          </cell>
          <cell r="C43">
            <v>201102</v>
          </cell>
          <cell r="D43">
            <v>1.113679675E-2</v>
          </cell>
        </row>
        <row r="44">
          <cell r="A44" t="str">
            <v>CUSTOMER_DEPOSITS</v>
          </cell>
          <cell r="C44">
            <v>201104</v>
          </cell>
          <cell r="D44">
            <v>5.5348267239999999E-2</v>
          </cell>
        </row>
        <row r="45">
          <cell r="A45" t="str">
            <v>LONG_TERM_DEBT</v>
          </cell>
          <cell r="C45">
            <v>201104</v>
          </cell>
          <cell r="D45">
            <v>5.3018962119999999E-2</v>
          </cell>
        </row>
        <row r="46">
          <cell r="A46" t="str">
            <v>PREFERRED_STOCK</v>
          </cell>
          <cell r="C46">
            <v>201104</v>
          </cell>
          <cell r="D46">
            <v>0</v>
          </cell>
        </row>
        <row r="47">
          <cell r="A47" t="str">
            <v>CUSTOMER_DEPOSITS</v>
          </cell>
          <cell r="C47">
            <v>201106</v>
          </cell>
          <cell r="D47">
            <v>5.5787043719999999E-2</v>
          </cell>
        </row>
        <row r="48">
          <cell r="A48" t="str">
            <v>DEFERRED_INCOME_TAX</v>
          </cell>
          <cell r="C48">
            <v>201106</v>
          </cell>
          <cell r="D48">
            <v>0</v>
          </cell>
        </row>
        <row r="49">
          <cell r="A49" t="str">
            <v>SHORT_TERM_DEBT</v>
          </cell>
          <cell r="C49">
            <v>201106</v>
          </cell>
          <cell r="D49">
            <v>1.324313677E-2</v>
          </cell>
        </row>
        <row r="50">
          <cell r="A50" t="str">
            <v>LONG_TERM_DEBT</v>
          </cell>
          <cell r="C50">
            <v>201109</v>
          </cell>
          <cell r="D50">
            <v>5.3057606510000001E-2</v>
          </cell>
        </row>
        <row r="51">
          <cell r="A51" t="str">
            <v>SHORT_TERM_DEBT</v>
          </cell>
          <cell r="C51">
            <v>201110</v>
          </cell>
          <cell r="D51">
            <v>1.5352259970000001E-2</v>
          </cell>
        </row>
        <row r="52">
          <cell r="A52" t="str">
            <v>CUSTOMER_DEPOSITS</v>
          </cell>
          <cell r="C52">
            <v>201111</v>
          </cell>
          <cell r="D52">
            <v>5.6188974609999998E-2</v>
          </cell>
        </row>
        <row r="53">
          <cell r="A53" t="str">
            <v>DEFERRED_INCOME_TAX</v>
          </cell>
          <cell r="C53">
            <v>201201</v>
          </cell>
          <cell r="D53">
            <v>0</v>
          </cell>
        </row>
        <row r="54">
          <cell r="A54" t="str">
            <v>SHORT_TERM_DEBT</v>
          </cell>
          <cell r="C54">
            <v>201201</v>
          </cell>
          <cell r="D54">
            <v>1.421939035E-2</v>
          </cell>
        </row>
        <row r="55">
          <cell r="A55" t="str">
            <v>PREFERRED_STOCK</v>
          </cell>
          <cell r="C55">
            <v>201202</v>
          </cell>
          <cell r="D55">
            <v>0</v>
          </cell>
        </row>
        <row r="56">
          <cell r="A56" t="str">
            <v>COMMON_EQUITY</v>
          </cell>
          <cell r="C56">
            <v>201204</v>
          </cell>
          <cell r="D56">
            <v>0.1</v>
          </cell>
        </row>
        <row r="57">
          <cell r="A57" t="str">
            <v>DEFERRED_INCOME_TAX</v>
          </cell>
          <cell r="C57">
            <v>201209</v>
          </cell>
          <cell r="D57">
            <v>0</v>
          </cell>
        </row>
        <row r="58">
          <cell r="A58" t="str">
            <v>COMMON_EQUITY</v>
          </cell>
          <cell r="C58">
            <v>201210</v>
          </cell>
          <cell r="D58">
            <v>0.1</v>
          </cell>
        </row>
        <row r="59">
          <cell r="A59" t="str">
            <v>LONG_TERM_DEBT</v>
          </cell>
          <cell r="C59">
            <v>201210</v>
          </cell>
          <cell r="D59">
            <v>5.1778912429999997E-2</v>
          </cell>
        </row>
        <row r="60">
          <cell r="A60" t="str">
            <v>LONG_TERM_DEBT</v>
          </cell>
          <cell r="C60">
            <v>201211</v>
          </cell>
          <cell r="D60">
            <v>5.168134387E-2</v>
          </cell>
        </row>
        <row r="61">
          <cell r="A61" t="str">
            <v>PREFERRED_STOCK</v>
          </cell>
          <cell r="C61">
            <v>201212</v>
          </cell>
          <cell r="D61">
            <v>0</v>
          </cell>
        </row>
        <row r="62">
          <cell r="A62" t="str">
            <v>PREFERRED_STOCK</v>
          </cell>
          <cell r="C62">
            <v>201301</v>
          </cell>
          <cell r="D62">
            <v>0</v>
          </cell>
        </row>
        <row r="63">
          <cell r="A63" t="str">
            <v>PREFERRED_STOCK</v>
          </cell>
          <cell r="C63">
            <v>201302</v>
          </cell>
          <cell r="D63">
            <v>0</v>
          </cell>
        </row>
        <row r="64">
          <cell r="A64" t="str">
            <v>COMMON_EQUITY</v>
          </cell>
          <cell r="C64">
            <v>201303</v>
          </cell>
          <cell r="D64">
            <v>0.105</v>
          </cell>
        </row>
        <row r="65">
          <cell r="A65" t="str">
            <v>LONG_TERM_DEBT</v>
          </cell>
          <cell r="C65">
            <v>201303</v>
          </cell>
          <cell r="D65">
            <v>5.0444371670000002E-2</v>
          </cell>
        </row>
        <row r="66">
          <cell r="A66" t="str">
            <v>SHORT_TERM_DEBT</v>
          </cell>
          <cell r="C66">
            <v>201305</v>
          </cell>
          <cell r="D66">
            <v>1.8329336040000001E-2</v>
          </cell>
        </row>
        <row r="67">
          <cell r="A67" t="str">
            <v>CUSTOMER_DEPOSITS</v>
          </cell>
          <cell r="C67">
            <v>201306</v>
          </cell>
          <cell r="D67">
            <v>2.4488892719999999E-2</v>
          </cell>
        </row>
        <row r="68">
          <cell r="A68" t="str">
            <v>DEFERRED_INCOME_TAX</v>
          </cell>
          <cell r="C68">
            <v>201306</v>
          </cell>
          <cell r="D68">
            <v>0</v>
          </cell>
        </row>
        <row r="69">
          <cell r="A69" t="str">
            <v>PREFERRED_STOCK</v>
          </cell>
          <cell r="C69">
            <v>201102</v>
          </cell>
          <cell r="D69">
            <v>0</v>
          </cell>
        </row>
        <row r="70">
          <cell r="A70" t="str">
            <v>SHORT_TERM_DEBT</v>
          </cell>
          <cell r="C70">
            <v>201103</v>
          </cell>
          <cell r="D70">
            <v>1.119777682E-2</v>
          </cell>
        </row>
        <row r="71">
          <cell r="A71" t="str">
            <v>DEFERRED_INCOME_TAX</v>
          </cell>
          <cell r="C71">
            <v>201104</v>
          </cell>
          <cell r="D71">
            <v>0</v>
          </cell>
        </row>
        <row r="72">
          <cell r="A72" t="str">
            <v>COMMON_EQUITY</v>
          </cell>
          <cell r="C72">
            <v>201106</v>
          </cell>
          <cell r="D72">
            <v>0.1</v>
          </cell>
        </row>
        <row r="73">
          <cell r="A73" t="str">
            <v>CUSTOMER_DEPOSITS</v>
          </cell>
          <cell r="C73">
            <v>201109</v>
          </cell>
          <cell r="D73">
            <v>5.6375629109999999E-2</v>
          </cell>
        </row>
        <row r="74">
          <cell r="A74" t="str">
            <v>INVESTMENT_TAX_CREDITS</v>
          </cell>
          <cell r="C74">
            <v>201110</v>
          </cell>
          <cell r="D74">
            <v>8.2058638429999997E-2</v>
          </cell>
        </row>
        <row r="75">
          <cell r="A75" t="str">
            <v>CUSTOMER_DEPOSITS</v>
          </cell>
          <cell r="C75">
            <v>201112</v>
          </cell>
          <cell r="D75">
            <v>5.6181188819999998E-2</v>
          </cell>
        </row>
        <row r="76">
          <cell r="A76" t="str">
            <v>SHORT_TERM_DEBT</v>
          </cell>
          <cell r="C76">
            <v>201112</v>
          </cell>
          <cell r="D76">
            <v>1.4914016360000001E-2</v>
          </cell>
        </row>
        <row r="77">
          <cell r="A77" t="str">
            <v>SHORT_TERM_DEBT</v>
          </cell>
          <cell r="C77">
            <v>201204</v>
          </cell>
          <cell r="D77">
            <v>1.382467922E-2</v>
          </cell>
        </row>
        <row r="78">
          <cell r="A78" t="str">
            <v>COMMON_EQUITY</v>
          </cell>
          <cell r="C78">
            <v>201206</v>
          </cell>
          <cell r="D78">
            <v>0.1</v>
          </cell>
        </row>
        <row r="79">
          <cell r="A79" t="str">
            <v>SHORT_TERM_DEBT</v>
          </cell>
          <cell r="C79">
            <v>201207</v>
          </cell>
          <cell r="D79">
            <v>1.5532261509999999E-2</v>
          </cell>
        </row>
        <row r="80">
          <cell r="A80" t="str">
            <v>INVESTMENT_TAX_CREDITS</v>
          </cell>
          <cell r="C80">
            <v>201210</v>
          </cell>
          <cell r="D80">
            <v>8.1419614589999995E-2</v>
          </cell>
        </row>
        <row r="81">
          <cell r="A81" t="str">
            <v>CUSTOMER_DEPOSITS</v>
          </cell>
          <cell r="C81">
            <v>201211</v>
          </cell>
          <cell r="D81">
            <v>4.7231689950000003E-2</v>
          </cell>
        </row>
        <row r="82">
          <cell r="A82" t="str">
            <v>PREFERRED_STOCK</v>
          </cell>
          <cell r="C82">
            <v>201211</v>
          </cell>
          <cell r="D82">
            <v>0</v>
          </cell>
        </row>
        <row r="83">
          <cell r="A83" t="str">
            <v>CUSTOMER_DEPOSITS</v>
          </cell>
          <cell r="C83">
            <v>201212</v>
          </cell>
          <cell r="D83">
            <v>4.3829483830000002E-2</v>
          </cell>
        </row>
        <row r="84">
          <cell r="A84" t="str">
            <v>COMMON_EQUITY</v>
          </cell>
          <cell r="C84">
            <v>201302</v>
          </cell>
          <cell r="D84">
            <v>0.105</v>
          </cell>
        </row>
        <row r="85">
          <cell r="A85" t="str">
            <v>CUSTOMER_DEPOSITS</v>
          </cell>
          <cell r="C85">
            <v>201304</v>
          </cell>
          <cell r="D85">
            <v>3.1287685910000002E-2</v>
          </cell>
        </row>
        <row r="86">
          <cell r="A86" t="str">
            <v>PREFERRED_STOCK</v>
          </cell>
          <cell r="C86">
            <v>201304</v>
          </cell>
          <cell r="D86">
            <v>0</v>
          </cell>
        </row>
        <row r="87">
          <cell r="A87" t="str">
            <v>PREFERRED_STOCK</v>
          </cell>
          <cell r="C87">
            <v>201306</v>
          </cell>
          <cell r="D87">
            <v>0</v>
          </cell>
        </row>
        <row r="88">
          <cell r="A88" t="str">
            <v>LONG_TERM_DEBT</v>
          </cell>
          <cell r="C88">
            <v>201307</v>
          </cell>
          <cell r="D88">
            <v>4.9321474519999998E-2</v>
          </cell>
        </row>
        <row r="89">
          <cell r="A89" t="str">
            <v>DEFERRED_INCOME_TAX</v>
          </cell>
          <cell r="C89">
            <v>201308</v>
          </cell>
          <cell r="D89">
            <v>0</v>
          </cell>
        </row>
        <row r="90">
          <cell r="A90" t="str">
            <v>DEFERRED_INCOME_TAX</v>
          </cell>
          <cell r="C90">
            <v>201310</v>
          </cell>
          <cell r="D90">
            <v>0</v>
          </cell>
        </row>
        <row r="91">
          <cell r="A91" t="str">
            <v>COMMON_EQUITY</v>
          </cell>
          <cell r="C91">
            <v>201311</v>
          </cell>
          <cell r="D91">
            <v>0.105</v>
          </cell>
        </row>
        <row r="92">
          <cell r="A92" t="str">
            <v>DEFERRED_INCOME_TAX</v>
          </cell>
          <cell r="C92">
            <v>201311</v>
          </cell>
          <cell r="D92">
            <v>0</v>
          </cell>
        </row>
        <row r="93">
          <cell r="A93" t="str">
            <v>INVESTMENT_TAX_CREDITS</v>
          </cell>
          <cell r="C93">
            <v>201101</v>
          </cell>
          <cell r="D93">
            <v>8.2023956920000002E-2</v>
          </cell>
        </row>
        <row r="94">
          <cell r="A94" t="str">
            <v>CUSTOMER_DEPOSITS</v>
          </cell>
          <cell r="C94">
            <v>201102</v>
          </cell>
          <cell r="D94">
            <v>5.5134276849999997E-2</v>
          </cell>
        </row>
        <row r="95">
          <cell r="A95" t="str">
            <v>COMMON_EQUITY</v>
          </cell>
          <cell r="C95">
            <v>201105</v>
          </cell>
          <cell r="D95">
            <v>0.1</v>
          </cell>
        </row>
        <row r="96">
          <cell r="A96" t="str">
            <v>LONG_TERM_DEBT</v>
          </cell>
          <cell r="C96">
            <v>201107</v>
          </cell>
          <cell r="D96">
            <v>5.2990549909999997E-2</v>
          </cell>
        </row>
        <row r="97">
          <cell r="A97" t="str">
            <v>PREFERRED_STOCK</v>
          </cell>
          <cell r="C97">
            <v>201107</v>
          </cell>
          <cell r="D97">
            <v>0</v>
          </cell>
        </row>
        <row r="98">
          <cell r="A98" t="str">
            <v>COMMON_EQUITY</v>
          </cell>
          <cell r="C98">
            <v>201108</v>
          </cell>
          <cell r="D98">
            <v>0.1</v>
          </cell>
        </row>
        <row r="99">
          <cell r="A99" t="str">
            <v>DEFERRED_INCOME_TAX</v>
          </cell>
          <cell r="C99">
            <v>201108</v>
          </cell>
          <cell r="D99">
            <v>0</v>
          </cell>
        </row>
        <row r="100">
          <cell r="A100" t="str">
            <v>DEFERRED_INCOME_TAX</v>
          </cell>
          <cell r="C100">
            <v>201109</v>
          </cell>
          <cell r="D100">
            <v>0</v>
          </cell>
        </row>
        <row r="101">
          <cell r="A101" t="str">
            <v>PREFERRED_STOCK</v>
          </cell>
          <cell r="C101">
            <v>201109</v>
          </cell>
          <cell r="D101">
            <v>0</v>
          </cell>
        </row>
        <row r="102">
          <cell r="A102" t="str">
            <v>PREFERRED_STOCK</v>
          </cell>
          <cell r="C102">
            <v>201111</v>
          </cell>
          <cell r="D102">
            <v>0</v>
          </cell>
        </row>
        <row r="103">
          <cell r="A103" t="str">
            <v>SHORT_TERM_DEBT</v>
          </cell>
          <cell r="C103">
            <v>201202</v>
          </cell>
          <cell r="D103">
            <v>1.512082702E-2</v>
          </cell>
        </row>
        <row r="104">
          <cell r="A104" t="str">
            <v>INVESTMENT_TAX_CREDITS</v>
          </cell>
          <cell r="C104">
            <v>201203</v>
          </cell>
          <cell r="D104">
            <v>8.1793802329999998E-2</v>
          </cell>
        </row>
        <row r="105">
          <cell r="A105" t="str">
            <v>PREFERRED_STOCK</v>
          </cell>
          <cell r="C105">
            <v>201203</v>
          </cell>
          <cell r="D105">
            <v>0</v>
          </cell>
        </row>
        <row r="106">
          <cell r="A106" t="str">
            <v>CUSTOMER_DEPOSITS</v>
          </cell>
          <cell r="C106">
            <v>201204</v>
          </cell>
          <cell r="D106">
            <v>5.9786429019999997E-2</v>
          </cell>
        </row>
        <row r="107">
          <cell r="A107" t="str">
            <v>DEFERRED_INCOME_TAX</v>
          </cell>
          <cell r="C107">
            <v>201204</v>
          </cell>
          <cell r="D107">
            <v>0</v>
          </cell>
        </row>
        <row r="108">
          <cell r="A108" t="str">
            <v>LONG_TERM_DEBT</v>
          </cell>
          <cell r="C108">
            <v>201204</v>
          </cell>
          <cell r="D108">
            <v>5.2553200719999998E-2</v>
          </cell>
        </row>
        <row r="109">
          <cell r="A109" t="str">
            <v>INVESTMENT_TAX_CREDITS</v>
          </cell>
          <cell r="C109">
            <v>201205</v>
          </cell>
          <cell r="D109">
            <v>8.1698965129999995E-2</v>
          </cell>
        </row>
        <row r="110">
          <cell r="A110" t="str">
            <v>CUSTOMER_DEPOSITS</v>
          </cell>
          <cell r="C110">
            <v>201206</v>
          </cell>
          <cell r="D110">
            <v>6.0032909410000002E-2</v>
          </cell>
        </row>
        <row r="111">
          <cell r="A111" t="str">
            <v>COMMON_EQUITY</v>
          </cell>
          <cell r="C111">
            <v>201207</v>
          </cell>
          <cell r="D111">
            <v>0.1</v>
          </cell>
        </row>
        <row r="112">
          <cell r="A112" t="str">
            <v>COMMON_EQUITY</v>
          </cell>
          <cell r="C112">
            <v>201208</v>
          </cell>
          <cell r="D112">
            <v>0.1</v>
          </cell>
        </row>
        <row r="113">
          <cell r="A113" t="str">
            <v>PREFERRED_STOCK</v>
          </cell>
          <cell r="C113">
            <v>201208</v>
          </cell>
          <cell r="D113">
            <v>0</v>
          </cell>
        </row>
        <row r="114">
          <cell r="A114" t="str">
            <v>LONG_TERM_DEBT</v>
          </cell>
          <cell r="C114">
            <v>201209</v>
          </cell>
          <cell r="D114">
            <v>5.1850523769999997E-2</v>
          </cell>
        </row>
        <row r="115">
          <cell r="A115" t="str">
            <v>DEFERRED_INCOME_TAX</v>
          </cell>
          <cell r="C115">
            <v>201211</v>
          </cell>
          <cell r="D115">
            <v>0</v>
          </cell>
        </row>
        <row r="116">
          <cell r="A116" t="str">
            <v>SHORT_TERM_DEBT</v>
          </cell>
          <cell r="C116">
            <v>201211</v>
          </cell>
          <cell r="D116">
            <v>1.63768291E-2</v>
          </cell>
        </row>
        <row r="117">
          <cell r="A117" t="str">
            <v>INVESTMENT_TAX_CREDITS</v>
          </cell>
          <cell r="C117">
            <v>201212</v>
          </cell>
          <cell r="D117">
            <v>8.1065338579999993E-2</v>
          </cell>
        </row>
        <row r="118">
          <cell r="A118" t="str">
            <v>LONG_TERM_DEBT</v>
          </cell>
          <cell r="C118">
            <v>201212</v>
          </cell>
          <cell r="D118">
            <v>5.1121501870000002E-2</v>
          </cell>
        </row>
        <row r="119">
          <cell r="A119" t="str">
            <v>SHORT_TERM_DEBT</v>
          </cell>
          <cell r="C119">
            <v>201212</v>
          </cell>
          <cell r="D119">
            <v>1.7955461200000002E-2</v>
          </cell>
        </row>
        <row r="120">
          <cell r="A120" t="str">
            <v>INVESTMENT_TAX_CREDITS</v>
          </cell>
          <cell r="C120">
            <v>201302</v>
          </cell>
          <cell r="D120">
            <v>8.3969985149999996E-2</v>
          </cell>
        </row>
        <row r="121">
          <cell r="A121" t="str">
            <v>PREFERRED_STOCK</v>
          </cell>
          <cell r="C121">
            <v>201303</v>
          </cell>
          <cell r="D121">
            <v>0</v>
          </cell>
        </row>
        <row r="122">
          <cell r="A122" t="str">
            <v>SHORT_TERM_DEBT</v>
          </cell>
          <cell r="C122">
            <v>201303</v>
          </cell>
          <cell r="D122">
            <v>1.684063949E-2</v>
          </cell>
        </row>
        <row r="123">
          <cell r="A123" t="str">
            <v>INVESTMENT_TAX_CREDITS</v>
          </cell>
          <cell r="C123">
            <v>201304</v>
          </cell>
          <cell r="D123">
            <v>8.3774459499999995E-2</v>
          </cell>
        </row>
        <row r="124">
          <cell r="A124" t="str">
            <v>LONG_TERM_DEBT</v>
          </cell>
          <cell r="C124">
            <v>201304</v>
          </cell>
          <cell r="D124">
            <v>5.0168343849999998E-2</v>
          </cell>
        </row>
        <row r="125">
          <cell r="A125" t="str">
            <v>INVESTMENT_TAX_CREDITS</v>
          </cell>
          <cell r="C125">
            <v>201305</v>
          </cell>
          <cell r="D125">
            <v>8.3644743019999995E-2</v>
          </cell>
        </row>
        <row r="126">
          <cell r="A126" t="str">
            <v>DEFERRED_INCOME_TAX</v>
          </cell>
          <cell r="C126">
            <v>201307</v>
          </cell>
          <cell r="D126">
            <v>0</v>
          </cell>
        </row>
        <row r="127">
          <cell r="A127" t="str">
            <v>COMMON_EQUITY</v>
          </cell>
          <cell r="C127">
            <v>201309</v>
          </cell>
          <cell r="D127">
            <v>0.105</v>
          </cell>
        </row>
        <row r="128">
          <cell r="A128" t="str">
            <v>CUSTOMER_DEPOSITS</v>
          </cell>
          <cell r="C128">
            <v>201309</v>
          </cell>
          <cell r="D128">
            <v>2.1026868390000002E-2</v>
          </cell>
        </row>
        <row r="129">
          <cell r="A129" t="str">
            <v>CUSTOMER_DEPOSITS</v>
          </cell>
          <cell r="C129">
            <v>201311</v>
          </cell>
          <cell r="D129">
            <v>2.0635495359999999E-2</v>
          </cell>
        </row>
        <row r="130">
          <cell r="A130" t="str">
            <v>DEFERRED_INCOME_TAX</v>
          </cell>
          <cell r="C130">
            <v>201101</v>
          </cell>
          <cell r="D130">
            <v>0</v>
          </cell>
        </row>
        <row r="131">
          <cell r="A131" t="str">
            <v>CUSTOMER_DEPOSITS</v>
          </cell>
          <cell r="C131">
            <v>201103</v>
          </cell>
          <cell r="D131">
            <v>5.5157385369999999E-2</v>
          </cell>
        </row>
        <row r="132">
          <cell r="A132" t="str">
            <v>LONG_TERM_DEBT</v>
          </cell>
          <cell r="C132">
            <v>201103</v>
          </cell>
          <cell r="D132">
            <v>5.3007719969999999E-2</v>
          </cell>
        </row>
        <row r="133">
          <cell r="A133" t="str">
            <v>COMMON_EQUITY</v>
          </cell>
          <cell r="C133">
            <v>201104</v>
          </cell>
          <cell r="D133">
            <v>0.1</v>
          </cell>
        </row>
        <row r="134">
          <cell r="A134" t="str">
            <v>CUSTOMER_DEPOSITS</v>
          </cell>
          <cell r="C134">
            <v>201105</v>
          </cell>
          <cell r="D134">
            <v>5.5056674960000003E-2</v>
          </cell>
        </row>
        <row r="135">
          <cell r="A135" t="str">
            <v>SHORT_TERM_DEBT</v>
          </cell>
          <cell r="C135">
            <v>201105</v>
          </cell>
          <cell r="D135">
            <v>1.306971118E-2</v>
          </cell>
        </row>
        <row r="136">
          <cell r="A136" t="str">
            <v>INVESTMENT_TAX_CREDITS</v>
          </cell>
          <cell r="C136">
            <v>201106</v>
          </cell>
          <cell r="D136">
            <v>8.2047677269999994E-2</v>
          </cell>
        </row>
        <row r="137">
          <cell r="A137" t="str">
            <v>DEFERRED_INCOME_TAX</v>
          </cell>
          <cell r="C137">
            <v>201107</v>
          </cell>
          <cell r="D137">
            <v>0</v>
          </cell>
        </row>
        <row r="138">
          <cell r="A138" t="str">
            <v>INVESTMENT_TAX_CREDITS</v>
          </cell>
          <cell r="C138">
            <v>201107</v>
          </cell>
          <cell r="D138">
            <v>8.2053422419999994E-2</v>
          </cell>
        </row>
        <row r="139">
          <cell r="A139" t="str">
            <v>PREFERRED_STOCK</v>
          </cell>
          <cell r="C139">
            <v>201108</v>
          </cell>
          <cell r="D139">
            <v>0</v>
          </cell>
        </row>
        <row r="140">
          <cell r="A140" t="str">
            <v>SHORT_TERM_DEBT</v>
          </cell>
          <cell r="C140">
            <v>201108</v>
          </cell>
          <cell r="D140">
            <v>1.574217248E-2</v>
          </cell>
        </row>
        <row r="141">
          <cell r="A141" t="str">
            <v>COMMON_EQUITY</v>
          </cell>
          <cell r="C141">
            <v>201109</v>
          </cell>
          <cell r="D141">
            <v>0.1</v>
          </cell>
        </row>
        <row r="142">
          <cell r="A142" t="str">
            <v>COMMON_EQUITY</v>
          </cell>
          <cell r="C142">
            <v>201110</v>
          </cell>
          <cell r="D142">
            <v>0.1</v>
          </cell>
        </row>
        <row r="143">
          <cell r="A143" t="str">
            <v>CUSTOMER_DEPOSITS</v>
          </cell>
          <cell r="C143">
            <v>201110</v>
          </cell>
          <cell r="D143">
            <v>5.6250208560000001E-2</v>
          </cell>
        </row>
        <row r="144">
          <cell r="A144" t="str">
            <v>DEFERRED_INCOME_TAX</v>
          </cell>
          <cell r="C144">
            <v>201110</v>
          </cell>
          <cell r="D144">
            <v>0</v>
          </cell>
        </row>
        <row r="145">
          <cell r="A145" t="str">
            <v>LONG_TERM_DEBT</v>
          </cell>
          <cell r="C145">
            <v>201111</v>
          </cell>
          <cell r="D145">
            <v>5.306897336E-2</v>
          </cell>
        </row>
        <row r="146">
          <cell r="A146" t="str">
            <v>DEFERRED_INCOME_TAX</v>
          </cell>
          <cell r="C146">
            <v>201112</v>
          </cell>
          <cell r="D146">
            <v>0</v>
          </cell>
        </row>
        <row r="147">
          <cell r="A147" t="str">
            <v>CUSTOMER_DEPOSITS</v>
          </cell>
          <cell r="C147">
            <v>201201</v>
          </cell>
          <cell r="D147">
            <v>6.0382564710000003E-2</v>
          </cell>
        </row>
        <row r="148">
          <cell r="A148" t="str">
            <v>INVESTMENT_TAX_CREDITS</v>
          </cell>
          <cell r="C148">
            <v>201201</v>
          </cell>
          <cell r="D148">
            <v>8.1816462170000007E-2</v>
          </cell>
        </row>
        <row r="149">
          <cell r="A149" t="str">
            <v>CUSTOMER_DEPOSITS</v>
          </cell>
          <cell r="C149">
            <v>201203</v>
          </cell>
          <cell r="D149">
            <v>6.0429279410000002E-2</v>
          </cell>
        </row>
        <row r="150">
          <cell r="A150" t="str">
            <v>CUSTOMER_DEPOSITS</v>
          </cell>
          <cell r="C150">
            <v>201207</v>
          </cell>
          <cell r="D150">
            <v>5.9157328680000003E-2</v>
          </cell>
        </row>
        <row r="151">
          <cell r="A151" t="str">
            <v>SHORT_TERM_DEBT</v>
          </cell>
          <cell r="C151">
            <v>201209</v>
          </cell>
          <cell r="D151">
            <v>1.5084994799999999E-2</v>
          </cell>
        </row>
        <row r="152">
          <cell r="A152" t="str">
            <v>CUSTOMER_DEPOSITS</v>
          </cell>
          <cell r="C152">
            <v>201301</v>
          </cell>
          <cell r="D152">
            <v>4.0953874000000001E-2</v>
          </cell>
        </row>
        <row r="153">
          <cell r="A153" t="str">
            <v>INVESTMENT_TAX_CREDITS</v>
          </cell>
          <cell r="C153">
            <v>201301</v>
          </cell>
          <cell r="D153">
            <v>8.4027977389999994E-2</v>
          </cell>
        </row>
        <row r="154">
          <cell r="A154" t="str">
            <v>COMMON_EQUITY</v>
          </cell>
          <cell r="C154">
            <v>201304</v>
          </cell>
          <cell r="D154">
            <v>0.105</v>
          </cell>
        </row>
        <row r="155">
          <cell r="A155" t="str">
            <v>DEFERRED_INCOME_TAX</v>
          </cell>
          <cell r="C155">
            <v>201304</v>
          </cell>
          <cell r="D155">
            <v>0</v>
          </cell>
        </row>
        <row r="156">
          <cell r="A156" t="str">
            <v>DEFERRED_INCOME_TAX</v>
          </cell>
          <cell r="C156">
            <v>201305</v>
          </cell>
          <cell r="D156">
            <v>0</v>
          </cell>
        </row>
        <row r="157">
          <cell r="A157" t="str">
            <v>COMMON_EQUITY</v>
          </cell>
          <cell r="C157">
            <v>201306</v>
          </cell>
          <cell r="D157">
            <v>0.105</v>
          </cell>
        </row>
        <row r="158">
          <cell r="A158" t="str">
            <v>INVESTMENT_TAX_CREDITS</v>
          </cell>
          <cell r="C158">
            <v>201307</v>
          </cell>
          <cell r="D158">
            <v>8.3446330449999995E-2</v>
          </cell>
        </row>
        <row r="159">
          <cell r="A159" t="str">
            <v>PREFERRED_STOCK</v>
          </cell>
          <cell r="C159">
            <v>201308</v>
          </cell>
          <cell r="D159">
            <v>0</v>
          </cell>
        </row>
        <row r="160">
          <cell r="A160" t="str">
            <v>CUSTOMER_DEPOSITS</v>
          </cell>
          <cell r="C160">
            <v>201310</v>
          </cell>
          <cell r="D160">
            <v>2.0822681440000001E-2</v>
          </cell>
        </row>
        <row r="161">
          <cell r="A161" t="str">
            <v>COMMON_EQUITY</v>
          </cell>
          <cell r="C161">
            <v>201101</v>
          </cell>
          <cell r="D161">
            <v>0.1</v>
          </cell>
        </row>
        <row r="162">
          <cell r="A162" t="str">
            <v>DEFERRED_INCOME_TAX</v>
          </cell>
          <cell r="C162">
            <v>201103</v>
          </cell>
          <cell r="D162">
            <v>0</v>
          </cell>
        </row>
        <row r="163">
          <cell r="A163" t="str">
            <v>PREFERRED_STOCK</v>
          </cell>
          <cell r="C163">
            <v>201103</v>
          </cell>
          <cell r="D163">
            <v>0</v>
          </cell>
        </row>
        <row r="164">
          <cell r="A164" t="str">
            <v>INVESTMENT_TAX_CREDITS</v>
          </cell>
          <cell r="C164">
            <v>201104</v>
          </cell>
          <cell r="D164">
            <v>8.2015488649999996E-2</v>
          </cell>
        </row>
        <row r="165">
          <cell r="A165" t="str">
            <v>INVESTMENT_TAX_CREDITS</v>
          </cell>
          <cell r="C165">
            <v>201105</v>
          </cell>
          <cell r="D165">
            <v>8.2064583469999994E-2</v>
          </cell>
        </row>
        <row r="166">
          <cell r="A166" t="str">
            <v>LONG_TERM_DEBT</v>
          </cell>
          <cell r="C166">
            <v>201106</v>
          </cell>
          <cell r="D166">
            <v>5.2988835149999997E-2</v>
          </cell>
        </row>
        <row r="167">
          <cell r="A167" t="str">
            <v>CUSTOMER_DEPOSITS</v>
          </cell>
          <cell r="C167">
            <v>201107</v>
          </cell>
          <cell r="D167">
            <v>5.6057682099999999E-2</v>
          </cell>
        </row>
        <row r="168">
          <cell r="A168" t="str">
            <v>SHORT_TERM_DEBT</v>
          </cell>
          <cell r="C168">
            <v>201109</v>
          </cell>
          <cell r="D168">
            <v>1.5954465420000001E-2</v>
          </cell>
        </row>
        <row r="169">
          <cell r="A169" t="str">
            <v>DEFERRED_INCOME_TAX</v>
          </cell>
          <cell r="C169">
            <v>201111</v>
          </cell>
          <cell r="D169">
            <v>0</v>
          </cell>
        </row>
        <row r="170">
          <cell r="A170" t="str">
            <v>LONG_TERM_DEBT</v>
          </cell>
          <cell r="C170">
            <v>201112</v>
          </cell>
          <cell r="D170">
            <v>5.2704998140000001E-2</v>
          </cell>
        </row>
        <row r="171">
          <cell r="A171" t="str">
            <v>LONG_TERM_DEBT</v>
          </cell>
          <cell r="C171">
            <v>201201</v>
          </cell>
          <cell r="D171">
            <v>5.2638197900000003E-2</v>
          </cell>
        </row>
        <row r="172">
          <cell r="A172" t="str">
            <v>INVESTMENT_TAX_CREDITS</v>
          </cell>
          <cell r="C172">
            <v>201202</v>
          </cell>
          <cell r="D172">
            <v>8.1798646249999996E-2</v>
          </cell>
        </row>
        <row r="173">
          <cell r="A173" t="str">
            <v>LONG_TERM_DEBT</v>
          </cell>
          <cell r="C173">
            <v>201202</v>
          </cell>
          <cell r="D173">
            <v>5.2556369610000001E-2</v>
          </cell>
        </row>
        <row r="174">
          <cell r="A174" t="str">
            <v>INVESTMENT_TAX_CREDITS</v>
          </cell>
          <cell r="C174">
            <v>201204</v>
          </cell>
          <cell r="D174">
            <v>8.1834335790000004E-2</v>
          </cell>
        </row>
        <row r="175">
          <cell r="A175" t="str">
            <v>COMMON_EQUITY</v>
          </cell>
          <cell r="C175">
            <v>201205</v>
          </cell>
          <cell r="D175">
            <v>0.1</v>
          </cell>
        </row>
        <row r="176">
          <cell r="A176" t="str">
            <v>CUSTOMER_DEPOSITS</v>
          </cell>
          <cell r="C176">
            <v>201205</v>
          </cell>
          <cell r="D176">
            <v>6.004389693E-2</v>
          </cell>
        </row>
        <row r="177">
          <cell r="A177" t="str">
            <v>DEFERRED_INCOME_TAX</v>
          </cell>
          <cell r="C177">
            <v>201207</v>
          </cell>
          <cell r="D177">
            <v>0</v>
          </cell>
        </row>
        <row r="178">
          <cell r="A178" t="str">
            <v>CUSTOMER_DEPOSITS</v>
          </cell>
          <cell r="C178">
            <v>201208</v>
          </cell>
          <cell r="D178">
            <v>5.660294062E-2</v>
          </cell>
        </row>
        <row r="179">
          <cell r="A179" t="str">
            <v>INVESTMENT_TAX_CREDITS</v>
          </cell>
          <cell r="C179">
            <v>201208</v>
          </cell>
          <cell r="D179">
            <v>8.1521379640000002E-2</v>
          </cell>
        </row>
        <row r="180">
          <cell r="A180" t="str">
            <v>COMMON_EQUITY</v>
          </cell>
          <cell r="C180">
            <v>201209</v>
          </cell>
          <cell r="D180">
            <v>0.1</v>
          </cell>
        </row>
        <row r="181">
          <cell r="A181" t="str">
            <v>PREFERRED_STOCK</v>
          </cell>
          <cell r="C181">
            <v>201209</v>
          </cell>
          <cell r="D181">
            <v>0</v>
          </cell>
        </row>
        <row r="182">
          <cell r="A182" t="str">
            <v>COMMON_EQUITY</v>
          </cell>
          <cell r="C182">
            <v>201212</v>
          </cell>
          <cell r="D182">
            <v>0.1</v>
          </cell>
        </row>
        <row r="183">
          <cell r="A183" t="str">
            <v>DEFERRED_INCOME_TAX</v>
          </cell>
          <cell r="C183">
            <v>201301</v>
          </cell>
          <cell r="D183">
            <v>0</v>
          </cell>
        </row>
        <row r="184">
          <cell r="A184" t="str">
            <v>SHORT_TERM_DEBT</v>
          </cell>
          <cell r="C184">
            <v>201301</v>
          </cell>
          <cell r="D184">
            <v>1.79556006E-2</v>
          </cell>
        </row>
        <row r="185">
          <cell r="A185" t="str">
            <v>SHORT_TERM_DEBT</v>
          </cell>
          <cell r="C185">
            <v>201304</v>
          </cell>
          <cell r="D185">
            <v>1.7053776810000001E-2</v>
          </cell>
        </row>
        <row r="186">
          <cell r="A186" t="str">
            <v>LONG_TERM_DEBT</v>
          </cell>
          <cell r="C186">
            <v>201306</v>
          </cell>
          <cell r="D186">
            <v>4.9588626269999998E-2</v>
          </cell>
        </row>
        <row r="187">
          <cell r="A187" t="str">
            <v>SHORT_TERM_DEBT</v>
          </cell>
          <cell r="C187">
            <v>201307</v>
          </cell>
          <cell r="D187">
            <v>1.8114686040000001E-2</v>
          </cell>
        </row>
        <row r="188">
          <cell r="A188" t="str">
            <v>CUSTOMER_DEPOSITS</v>
          </cell>
          <cell r="C188">
            <v>201308</v>
          </cell>
          <cell r="D188">
            <v>2.1263158899999999E-2</v>
          </cell>
        </row>
        <row r="189">
          <cell r="A189" t="str">
            <v>SHORT_TERM_DEBT</v>
          </cell>
          <cell r="C189">
            <v>201308</v>
          </cell>
          <cell r="D189">
            <v>1.810192318E-2</v>
          </cell>
        </row>
        <row r="190">
          <cell r="A190" t="str">
            <v>DEFERRED_INCOME_TAX</v>
          </cell>
          <cell r="C190">
            <v>201309</v>
          </cell>
          <cell r="D190">
            <v>0</v>
          </cell>
        </row>
        <row r="191">
          <cell r="A191" t="str">
            <v>PREFERRED_STOCK</v>
          </cell>
          <cell r="C191">
            <v>201309</v>
          </cell>
          <cell r="D191">
            <v>0</v>
          </cell>
        </row>
        <row r="192">
          <cell r="A192" t="str">
            <v>INVESTMENT_TAX_CREDITS</v>
          </cell>
          <cell r="C192">
            <v>201310</v>
          </cell>
          <cell r="D192">
            <v>8.2997306899999998E-2</v>
          </cell>
        </row>
        <row r="193">
          <cell r="A193" t="str">
            <v>SHORT_TERM_DEBT</v>
          </cell>
          <cell r="C193">
            <v>201310</v>
          </cell>
          <cell r="D193">
            <v>1.8185417910000001E-2</v>
          </cell>
        </row>
        <row r="194">
          <cell r="A194" t="str">
            <v>PREFERRED_STOCK</v>
          </cell>
          <cell r="C194">
            <v>201311</v>
          </cell>
          <cell r="D194">
            <v>0</v>
          </cell>
        </row>
        <row r="195">
          <cell r="A195" t="str">
            <v>COMMON_EQUITY</v>
          </cell>
          <cell r="C195">
            <v>201102</v>
          </cell>
          <cell r="D195">
            <v>0.1</v>
          </cell>
        </row>
        <row r="196">
          <cell r="A196" t="str">
            <v>COMMON_EQUITY</v>
          </cell>
          <cell r="C196">
            <v>201103</v>
          </cell>
          <cell r="D196">
            <v>0.1</v>
          </cell>
        </row>
        <row r="197">
          <cell r="A197" t="str">
            <v>DEFERRED_INCOME_TAX</v>
          </cell>
          <cell r="C197">
            <v>201105</v>
          </cell>
          <cell r="D197">
            <v>0</v>
          </cell>
        </row>
        <row r="198">
          <cell r="A198" t="str">
            <v>COMMON_EQUITY</v>
          </cell>
          <cell r="C198">
            <v>201107</v>
          </cell>
          <cell r="D198">
            <v>0.1</v>
          </cell>
        </row>
        <row r="199">
          <cell r="A199" t="str">
            <v>SHORT_TERM_DEBT</v>
          </cell>
          <cell r="C199">
            <v>201107</v>
          </cell>
          <cell r="D199">
            <v>1.40434814E-2</v>
          </cell>
        </row>
        <row r="200">
          <cell r="A200" t="str">
            <v>LONG_TERM_DEBT</v>
          </cell>
          <cell r="C200">
            <v>201108</v>
          </cell>
          <cell r="D200">
            <v>5.3033326309999997E-2</v>
          </cell>
        </row>
        <row r="201">
          <cell r="A201" t="str">
            <v>INVESTMENT_TAX_CREDITS</v>
          </cell>
          <cell r="C201">
            <v>201109</v>
          </cell>
          <cell r="D201">
            <v>8.2069937829999995E-2</v>
          </cell>
        </row>
        <row r="202">
          <cell r="A202" t="str">
            <v>COMMON_EQUITY</v>
          </cell>
          <cell r="C202">
            <v>201202</v>
          </cell>
          <cell r="D202">
            <v>0.1</v>
          </cell>
        </row>
        <row r="203">
          <cell r="A203" t="str">
            <v>CUSTOMER_DEPOSITS</v>
          </cell>
          <cell r="C203">
            <v>201202</v>
          </cell>
          <cell r="D203">
            <v>6.050406866E-2</v>
          </cell>
        </row>
        <row r="204">
          <cell r="A204" t="str">
            <v>LONG_TERM_DEBT</v>
          </cell>
          <cell r="C204">
            <v>201203</v>
          </cell>
          <cell r="D204">
            <v>5.250433601E-2</v>
          </cell>
        </row>
        <row r="205">
          <cell r="A205" t="str">
            <v>PREFERRED_STOCK</v>
          </cell>
          <cell r="C205">
            <v>201204</v>
          </cell>
          <cell r="D205">
            <v>0</v>
          </cell>
        </row>
        <row r="206">
          <cell r="A206" t="str">
            <v>PREFERRED_STOCK</v>
          </cell>
          <cell r="C206">
            <v>201205</v>
          </cell>
          <cell r="D206">
            <v>0</v>
          </cell>
        </row>
        <row r="207">
          <cell r="A207" t="str">
            <v>SHORT_TERM_DEBT</v>
          </cell>
          <cell r="C207">
            <v>201206</v>
          </cell>
          <cell r="D207">
            <v>1.493218982E-2</v>
          </cell>
        </row>
        <row r="208">
          <cell r="A208" t="str">
            <v>LONG_TERM_DEBT</v>
          </cell>
          <cell r="C208">
            <v>201207</v>
          </cell>
          <cell r="D208">
            <v>5.2039520620000002E-2</v>
          </cell>
        </row>
        <row r="209">
          <cell r="A209" t="str">
            <v>SHORT_TERM_DEBT</v>
          </cell>
          <cell r="C209">
            <v>201208</v>
          </cell>
          <cell r="D209">
            <v>1.5112827880000001E-2</v>
          </cell>
        </row>
        <row r="210">
          <cell r="A210" t="str">
            <v>CUSTOMER_DEPOSITS</v>
          </cell>
          <cell r="C210">
            <v>201209</v>
          </cell>
          <cell r="D210">
            <v>5.2854102409999999E-2</v>
          </cell>
        </row>
        <row r="211">
          <cell r="A211" t="str">
            <v>INVESTMENT_TAX_CREDITS</v>
          </cell>
          <cell r="C211">
            <v>201211</v>
          </cell>
          <cell r="D211">
            <v>8.1377830809999996E-2</v>
          </cell>
        </row>
        <row r="212">
          <cell r="A212" t="str">
            <v>COMMON_EQUITY</v>
          </cell>
          <cell r="C212">
            <v>201301</v>
          </cell>
          <cell r="D212">
            <v>0.105</v>
          </cell>
        </row>
        <row r="213">
          <cell r="A213" t="str">
            <v>CUSTOMER_DEPOSITS</v>
          </cell>
          <cell r="C213">
            <v>201305</v>
          </cell>
          <cell r="D213">
            <v>2.79622034E-2</v>
          </cell>
        </row>
        <row r="214">
          <cell r="A214" t="str">
            <v>PREFERRED_STOCK</v>
          </cell>
          <cell r="C214">
            <v>201305</v>
          </cell>
          <cell r="D214">
            <v>0</v>
          </cell>
        </row>
        <row r="215">
          <cell r="A215" t="str">
            <v>INVESTMENT_TAX_CREDITS</v>
          </cell>
          <cell r="C215">
            <v>201306</v>
          </cell>
          <cell r="D215">
            <v>8.3581473249999996E-2</v>
          </cell>
        </row>
        <row r="216">
          <cell r="A216" t="str">
            <v>COMMON_EQUITY</v>
          </cell>
          <cell r="C216">
            <v>201307</v>
          </cell>
          <cell r="D216">
            <v>0.105</v>
          </cell>
        </row>
        <row r="217">
          <cell r="A217" t="str">
            <v>CUSTOMER_DEPOSITS</v>
          </cell>
          <cell r="C217">
            <v>201307</v>
          </cell>
          <cell r="D217">
            <v>2.171389239E-2</v>
          </cell>
        </row>
        <row r="218">
          <cell r="A218" t="str">
            <v>PREFERRED_STOCK</v>
          </cell>
          <cell r="C218">
            <v>201307</v>
          </cell>
          <cell r="D218">
            <v>0</v>
          </cell>
        </row>
        <row r="219">
          <cell r="A219" t="str">
            <v>LONG_TERM_DEBT</v>
          </cell>
          <cell r="C219">
            <v>201308</v>
          </cell>
          <cell r="D219">
            <v>4.9055373399999998E-2</v>
          </cell>
        </row>
        <row r="220">
          <cell r="A220" t="str">
            <v>LONG_TERM_DEBT</v>
          </cell>
          <cell r="C220">
            <v>201309</v>
          </cell>
          <cell r="D220">
            <v>4.8789342139999997E-2</v>
          </cell>
        </row>
        <row r="221">
          <cell r="A221" t="str">
            <v>COMMON_EQUITY</v>
          </cell>
          <cell r="C221">
            <v>201310</v>
          </cell>
          <cell r="D221">
            <v>0.105</v>
          </cell>
        </row>
        <row r="222">
          <cell r="A222" t="str">
            <v>LONG_TERM_DEBT</v>
          </cell>
          <cell r="C222">
            <v>201310</v>
          </cell>
          <cell r="D222">
            <v>4.8519722199999997E-2</v>
          </cell>
        </row>
        <row r="223">
          <cell r="A223" t="str">
            <v>PREFERRED_STOCK</v>
          </cell>
          <cell r="C223">
            <v>201101</v>
          </cell>
          <cell r="D223">
            <v>0</v>
          </cell>
        </row>
        <row r="224">
          <cell r="A224" t="str">
            <v>SHORT_TERM_DEBT</v>
          </cell>
          <cell r="C224">
            <v>201101</v>
          </cell>
          <cell r="D224">
            <v>1.0261699690000001E-2</v>
          </cell>
        </row>
        <row r="225">
          <cell r="A225" t="str">
            <v>LONG_TERM_DEBT</v>
          </cell>
          <cell r="C225">
            <v>201102</v>
          </cell>
          <cell r="D225">
            <v>5.297144032E-2</v>
          </cell>
        </row>
        <row r="226">
          <cell r="A226" t="str">
            <v>INVESTMENT_TAX_CREDITS</v>
          </cell>
          <cell r="C226">
            <v>201103</v>
          </cell>
          <cell r="D226">
            <v>8.1977111800000002E-2</v>
          </cell>
        </row>
        <row r="227">
          <cell r="A227" t="str">
            <v>LONG_TERM_DEBT</v>
          </cell>
          <cell r="C227">
            <v>201105</v>
          </cell>
          <cell r="D227">
            <v>5.3045029170000001E-2</v>
          </cell>
        </row>
        <row r="228">
          <cell r="A228" t="str">
            <v>PREFERRED_STOCK</v>
          </cell>
          <cell r="C228">
            <v>201106</v>
          </cell>
          <cell r="D228">
            <v>0</v>
          </cell>
        </row>
        <row r="229">
          <cell r="A229" t="str">
            <v>CUSTOMER_DEPOSITS</v>
          </cell>
          <cell r="C229">
            <v>201108</v>
          </cell>
          <cell r="D229">
            <v>5.5923094249999999E-2</v>
          </cell>
        </row>
        <row r="230">
          <cell r="A230" t="str">
            <v>PREFERRED_STOCK</v>
          </cell>
          <cell r="C230">
            <v>201110</v>
          </cell>
          <cell r="D230">
            <v>0</v>
          </cell>
        </row>
        <row r="231">
          <cell r="A231" t="str">
            <v>COMMON_EQUITY</v>
          </cell>
          <cell r="C231">
            <v>201111</v>
          </cell>
          <cell r="D231">
            <v>0.1</v>
          </cell>
        </row>
        <row r="232">
          <cell r="A232" t="str">
            <v>INVESTMENT_TAX_CREDITS</v>
          </cell>
          <cell r="C232">
            <v>201111</v>
          </cell>
          <cell r="D232">
            <v>8.2075651969999996E-2</v>
          </cell>
        </row>
        <row r="233">
          <cell r="A233" t="str">
            <v>SHORT_TERM_DEBT</v>
          </cell>
          <cell r="C233">
            <v>201111</v>
          </cell>
          <cell r="D233">
            <v>1.5350152969999999E-2</v>
          </cell>
        </row>
        <row r="234">
          <cell r="A234" t="str">
            <v>COMMON_EQUITY</v>
          </cell>
          <cell r="C234">
            <v>201112</v>
          </cell>
          <cell r="D234">
            <v>0.1</v>
          </cell>
        </row>
        <row r="235">
          <cell r="A235" t="str">
            <v>COMMON_EQUITY</v>
          </cell>
          <cell r="C235">
            <v>201201</v>
          </cell>
          <cell r="D235">
            <v>0.1</v>
          </cell>
        </row>
        <row r="236">
          <cell r="A236" t="str">
            <v>DEFERRED_INCOME_TAX</v>
          </cell>
          <cell r="C236">
            <v>201203</v>
          </cell>
          <cell r="D236">
            <v>0</v>
          </cell>
        </row>
        <row r="237">
          <cell r="A237" t="str">
            <v>SHORT_TERM_DEBT</v>
          </cell>
          <cell r="C237">
            <v>201203</v>
          </cell>
          <cell r="D237">
            <v>1.4282853410000001E-2</v>
          </cell>
        </row>
        <row r="238">
          <cell r="A238" t="str">
            <v>DEFERRED_INCOME_TAX</v>
          </cell>
          <cell r="C238">
            <v>201205</v>
          </cell>
          <cell r="D238">
            <v>0</v>
          </cell>
        </row>
        <row r="239">
          <cell r="A239" t="str">
            <v>SHORT_TERM_DEBT</v>
          </cell>
          <cell r="C239">
            <v>201205</v>
          </cell>
          <cell r="D239">
            <v>1.4335718670000001E-2</v>
          </cell>
        </row>
        <row r="240">
          <cell r="A240" t="str">
            <v>LONG_TERM_DEBT</v>
          </cell>
          <cell r="C240">
            <v>201206</v>
          </cell>
          <cell r="D240">
            <v>5.2133259860000003E-2</v>
          </cell>
        </row>
        <row r="241">
          <cell r="A241" t="str">
            <v>PREFERRED_STOCK</v>
          </cell>
          <cell r="C241">
            <v>201207</v>
          </cell>
          <cell r="D241">
            <v>0</v>
          </cell>
        </row>
        <row r="242">
          <cell r="A242" t="str">
            <v>DEFERRED_INCOME_TAX</v>
          </cell>
          <cell r="C242">
            <v>201208</v>
          </cell>
          <cell r="D242">
            <v>0</v>
          </cell>
        </row>
        <row r="243">
          <cell r="A243" t="str">
            <v>LONG_TERM_DEBT</v>
          </cell>
          <cell r="C243">
            <v>201208</v>
          </cell>
          <cell r="D243">
            <v>5.194287106E-2</v>
          </cell>
        </row>
        <row r="244">
          <cell r="A244" t="str">
            <v>INVESTMENT_TAX_CREDITS</v>
          </cell>
          <cell r="C244">
            <v>201209</v>
          </cell>
          <cell r="D244">
            <v>8.1467404820000006E-2</v>
          </cell>
        </row>
        <row r="245">
          <cell r="A245" t="str">
            <v>CUSTOMER_DEPOSITS</v>
          </cell>
          <cell r="C245">
            <v>201210</v>
          </cell>
          <cell r="D245">
            <v>5.0015278810000001E-2</v>
          </cell>
        </row>
        <row r="246">
          <cell r="A246" t="str">
            <v>PREFERRED_STOCK</v>
          </cell>
          <cell r="C246">
            <v>201210</v>
          </cell>
          <cell r="D246">
            <v>0</v>
          </cell>
        </row>
        <row r="247">
          <cell r="A247" t="str">
            <v>COMMON_EQUITY</v>
          </cell>
          <cell r="C247">
            <v>201312</v>
          </cell>
          <cell r="D247">
            <v>0.105</v>
          </cell>
        </row>
        <row r="248">
          <cell r="A248" t="str">
            <v>CUSTOMER_DEPOSITS</v>
          </cell>
          <cell r="C248">
            <v>201312</v>
          </cell>
          <cell r="D248">
            <v>2.0578598159999999E-2</v>
          </cell>
        </row>
        <row r="249">
          <cell r="A249" t="str">
            <v>LONG_TERM_DEBT</v>
          </cell>
          <cell r="C249">
            <v>201312</v>
          </cell>
          <cell r="D249">
            <v>4.7951365849999997E-2</v>
          </cell>
        </row>
        <row r="250">
          <cell r="A250" t="str">
            <v>DEFERRED_INCOME_TAX</v>
          </cell>
          <cell r="C250">
            <v>201312</v>
          </cell>
          <cell r="D250">
            <v>0</v>
          </cell>
        </row>
        <row r="251">
          <cell r="A251" t="str">
            <v>INVESTMENT_TAX_CREDITS</v>
          </cell>
          <cell r="C251">
            <v>201312</v>
          </cell>
          <cell r="D251">
            <v>8.2692467120000002E-2</v>
          </cell>
        </row>
        <row r="252">
          <cell r="A252" t="str">
            <v>PREFERRED_STOCK</v>
          </cell>
          <cell r="C252">
            <v>201312</v>
          </cell>
          <cell r="D252">
            <v>0</v>
          </cell>
        </row>
        <row r="253">
          <cell r="A253" t="str">
            <v>SHORT_TERM_DEBT</v>
          </cell>
          <cell r="C253">
            <v>201312</v>
          </cell>
          <cell r="D253">
            <v>1.8777298469999999E-2</v>
          </cell>
        </row>
        <row r="254">
          <cell r="A254" t="str">
            <v>LONG_TERM_DEBT</v>
          </cell>
          <cell r="C254">
            <v>201401</v>
          </cell>
          <cell r="D254">
            <v>4.782219234E-2</v>
          </cell>
        </row>
        <row r="255">
          <cell r="A255" t="str">
            <v>CUSTOMER_DEPOSITS</v>
          </cell>
          <cell r="C255">
            <v>201401</v>
          </cell>
          <cell r="D255">
            <v>2.0643025539999998E-2</v>
          </cell>
        </row>
        <row r="256">
          <cell r="A256" t="str">
            <v>PREFERRED_STOCK</v>
          </cell>
          <cell r="C256">
            <v>201401</v>
          </cell>
          <cell r="D256">
            <v>0</v>
          </cell>
        </row>
        <row r="257">
          <cell r="A257" t="str">
            <v>SHORT_TERM_DEBT</v>
          </cell>
          <cell r="C257">
            <v>201401</v>
          </cell>
          <cell r="D257">
            <v>1.8778005130000001E-2</v>
          </cell>
        </row>
        <row r="258">
          <cell r="A258" t="str">
            <v>COMMON_EQUITY</v>
          </cell>
          <cell r="C258">
            <v>201401</v>
          </cell>
          <cell r="D258">
            <v>0.105</v>
          </cell>
        </row>
        <row r="259">
          <cell r="A259" t="str">
            <v>INVESTMENT_TAX_CREDITS</v>
          </cell>
          <cell r="C259">
            <v>201401</v>
          </cell>
          <cell r="D259">
            <v>8.2695076919999999E-2</v>
          </cell>
        </row>
        <row r="260">
          <cell r="A260" t="str">
            <v>DEFERRED_INCOME_TAX</v>
          </cell>
          <cell r="C260">
            <v>201401</v>
          </cell>
          <cell r="D260">
            <v>0</v>
          </cell>
        </row>
        <row r="261">
          <cell r="A261" t="str">
            <v>CUSTOMER_DEPOSITS</v>
          </cell>
          <cell r="C261">
            <v>201402</v>
          </cell>
          <cell r="D261">
            <v>2.0613304690000001E-2</v>
          </cell>
        </row>
        <row r="262">
          <cell r="A262" t="str">
            <v>SHORT_TERM_DEBT</v>
          </cell>
          <cell r="C262">
            <v>201402</v>
          </cell>
          <cell r="D262">
            <v>1.9560043530000001E-2</v>
          </cell>
        </row>
        <row r="263">
          <cell r="A263" t="str">
            <v>COMMON_EQUITY</v>
          </cell>
          <cell r="C263">
            <v>201402</v>
          </cell>
          <cell r="D263">
            <v>0.105</v>
          </cell>
        </row>
        <row r="264">
          <cell r="A264" t="str">
            <v>PREFERRED_STOCK</v>
          </cell>
          <cell r="C264">
            <v>201402</v>
          </cell>
          <cell r="D264">
            <v>0</v>
          </cell>
        </row>
        <row r="265">
          <cell r="A265" t="str">
            <v>INVESTMENT_TAX_CREDITS</v>
          </cell>
          <cell r="C265">
            <v>201402</v>
          </cell>
          <cell r="D265">
            <v>8.2787043690000006E-2</v>
          </cell>
        </row>
        <row r="266">
          <cell r="A266" t="str">
            <v>LONG_TERM_DEBT</v>
          </cell>
          <cell r="C266">
            <v>201402</v>
          </cell>
          <cell r="D266">
            <v>4.791976798E-2</v>
          </cell>
        </row>
        <row r="267">
          <cell r="A267" t="str">
            <v>DEFERRED_INCOME_TAX</v>
          </cell>
          <cell r="C267">
            <v>201402</v>
          </cell>
          <cell r="D267">
            <v>0</v>
          </cell>
        </row>
      </sheetData>
      <sheetData sheetId="8">
        <row r="1">
          <cell r="A1" t="str">
            <v>LEDGER_MONTH</v>
          </cell>
          <cell r="B1" t="str">
            <v>ITEM_LIST</v>
          </cell>
          <cell r="C1" t="str">
            <v>AMOUNT</v>
          </cell>
        </row>
        <row r="2">
          <cell r="A2">
            <v>201307</v>
          </cell>
          <cell r="B2" t="str">
            <v>NON_UTIL</v>
          </cell>
          <cell r="C2">
            <v>3065468069.9099998</v>
          </cell>
        </row>
        <row r="3">
          <cell r="A3">
            <v>201103</v>
          </cell>
          <cell r="B3" t="str">
            <v>NON_UTIL</v>
          </cell>
          <cell r="C3">
            <v>2586647357.3299999</v>
          </cell>
        </row>
        <row r="4">
          <cell r="A4">
            <v>201108</v>
          </cell>
          <cell r="B4" t="str">
            <v>NON_UTIL</v>
          </cell>
          <cell r="C4">
            <v>2692999899.6100001</v>
          </cell>
        </row>
        <row r="5">
          <cell r="A5">
            <v>201111</v>
          </cell>
          <cell r="B5" t="str">
            <v>NON_UTIL</v>
          </cell>
          <cell r="C5">
            <v>2719332271.4400001</v>
          </cell>
        </row>
        <row r="6">
          <cell r="A6">
            <v>201305</v>
          </cell>
          <cell r="B6" t="str">
            <v>NON_UTIL</v>
          </cell>
          <cell r="C6">
            <v>2999259762.25</v>
          </cell>
        </row>
        <row r="7">
          <cell r="A7">
            <v>201303</v>
          </cell>
          <cell r="B7" t="str">
            <v>NON_UTIL</v>
          </cell>
          <cell r="C7">
            <v>2971799018.46</v>
          </cell>
        </row>
        <row r="8">
          <cell r="A8">
            <v>201308</v>
          </cell>
          <cell r="B8" t="str">
            <v>NON_UTIL</v>
          </cell>
          <cell r="C8">
            <v>3117168796.6799998</v>
          </cell>
        </row>
        <row r="9">
          <cell r="A9">
            <v>201105</v>
          </cell>
          <cell r="B9" t="str">
            <v>NON_UTIL</v>
          </cell>
          <cell r="C9">
            <v>2623256042.9899998</v>
          </cell>
        </row>
        <row r="10">
          <cell r="A10">
            <v>201209</v>
          </cell>
          <cell r="B10" t="str">
            <v>NON_UTIL</v>
          </cell>
          <cell r="C10">
            <v>2841479168.3800001</v>
          </cell>
        </row>
        <row r="11">
          <cell r="A11">
            <v>201210</v>
          </cell>
          <cell r="B11" t="str">
            <v>NON_UTIL</v>
          </cell>
          <cell r="C11">
            <v>2870075516.02</v>
          </cell>
        </row>
        <row r="12">
          <cell r="A12">
            <v>201306</v>
          </cell>
          <cell r="B12" t="str">
            <v>NON_UTIL</v>
          </cell>
          <cell r="C12">
            <v>3011502706.2199998</v>
          </cell>
        </row>
        <row r="13">
          <cell r="A13">
            <v>201101</v>
          </cell>
          <cell r="B13" t="str">
            <v>NON_UTIL</v>
          </cell>
          <cell r="C13">
            <v>2547800495.9899998</v>
          </cell>
        </row>
        <row r="14">
          <cell r="A14">
            <v>201112</v>
          </cell>
          <cell r="B14" t="str">
            <v>NON_UTIL</v>
          </cell>
          <cell r="C14">
            <v>2733095793.8800001</v>
          </cell>
        </row>
        <row r="15">
          <cell r="A15">
            <v>201205</v>
          </cell>
          <cell r="B15" t="str">
            <v>NON_UTIL</v>
          </cell>
          <cell r="C15">
            <v>2794177072.9000001</v>
          </cell>
        </row>
        <row r="16">
          <cell r="A16">
            <v>201106</v>
          </cell>
          <cell r="B16" t="str">
            <v>NON_UTIL</v>
          </cell>
          <cell r="C16">
            <v>2642675735.25</v>
          </cell>
        </row>
        <row r="17">
          <cell r="A17">
            <v>201107</v>
          </cell>
          <cell r="B17" t="str">
            <v>NON_UTIL</v>
          </cell>
          <cell r="C17">
            <v>2668981859.5300002</v>
          </cell>
        </row>
        <row r="18">
          <cell r="A18">
            <v>201207</v>
          </cell>
          <cell r="B18" t="str">
            <v>NON_UTIL</v>
          </cell>
          <cell r="C18">
            <v>2816152822.5999999</v>
          </cell>
        </row>
        <row r="19">
          <cell r="A19">
            <v>201301</v>
          </cell>
          <cell r="B19" t="str">
            <v>NON_UTIL</v>
          </cell>
          <cell r="C19">
            <v>2936330923.5100002</v>
          </cell>
        </row>
        <row r="20">
          <cell r="A20">
            <v>201102</v>
          </cell>
          <cell r="B20" t="str">
            <v>NON_UTIL</v>
          </cell>
          <cell r="C20">
            <v>2563557614.1300001</v>
          </cell>
        </row>
        <row r="21">
          <cell r="A21">
            <v>201204</v>
          </cell>
          <cell r="B21" t="str">
            <v>NON_UTIL</v>
          </cell>
          <cell r="C21">
            <v>2779768028.96</v>
          </cell>
        </row>
        <row r="22">
          <cell r="A22">
            <v>201208</v>
          </cell>
          <cell r="B22" t="str">
            <v>NON_UTIL</v>
          </cell>
          <cell r="C22">
            <v>2824536895.2399998</v>
          </cell>
        </row>
        <row r="23">
          <cell r="A23">
            <v>201311</v>
          </cell>
          <cell r="B23" t="str">
            <v>NON_UTIL</v>
          </cell>
          <cell r="C23">
            <v>3168941774.8000002</v>
          </cell>
        </row>
        <row r="24">
          <cell r="A24">
            <v>201302</v>
          </cell>
          <cell r="B24" t="str">
            <v>NON_UTIL</v>
          </cell>
          <cell r="C24">
            <v>2948103455.6300001</v>
          </cell>
        </row>
        <row r="25">
          <cell r="A25">
            <v>201211</v>
          </cell>
          <cell r="B25" t="str">
            <v>NON_UTIL</v>
          </cell>
          <cell r="C25">
            <v>2898357256.5</v>
          </cell>
        </row>
        <row r="26">
          <cell r="A26">
            <v>201310</v>
          </cell>
          <cell r="B26" t="str">
            <v>NON_UTIL</v>
          </cell>
          <cell r="C26">
            <v>3153591103.0799999</v>
          </cell>
        </row>
        <row r="27">
          <cell r="A27">
            <v>201109</v>
          </cell>
          <cell r="B27" t="str">
            <v>NON_UTIL</v>
          </cell>
          <cell r="C27">
            <v>2708152772.4400001</v>
          </cell>
        </row>
        <row r="28">
          <cell r="A28">
            <v>201110</v>
          </cell>
          <cell r="B28" t="str">
            <v>NON_UTIL</v>
          </cell>
          <cell r="C28">
            <v>2714012158.71</v>
          </cell>
        </row>
        <row r="29">
          <cell r="A29">
            <v>201201</v>
          </cell>
          <cell r="B29" t="str">
            <v>NON_UTIL</v>
          </cell>
          <cell r="C29">
            <v>2741334190.1199999</v>
          </cell>
        </row>
        <row r="30">
          <cell r="A30">
            <v>201202</v>
          </cell>
          <cell r="B30" t="str">
            <v>NON_UTIL</v>
          </cell>
          <cell r="C30">
            <v>2747042921.3400002</v>
          </cell>
        </row>
        <row r="31">
          <cell r="A31">
            <v>201203</v>
          </cell>
          <cell r="B31" t="str">
            <v>NON_UTIL</v>
          </cell>
          <cell r="C31">
            <v>2765646655.6199999</v>
          </cell>
        </row>
        <row r="32">
          <cell r="A32">
            <v>201206</v>
          </cell>
          <cell r="B32" t="str">
            <v>NON_UTIL</v>
          </cell>
          <cell r="C32">
            <v>2805355734.75</v>
          </cell>
        </row>
        <row r="33">
          <cell r="A33">
            <v>201212</v>
          </cell>
          <cell r="B33" t="str">
            <v>NON_UTIL</v>
          </cell>
          <cell r="C33">
            <v>2921723672.8499999</v>
          </cell>
        </row>
        <row r="34">
          <cell r="A34">
            <v>201304</v>
          </cell>
          <cell r="B34" t="str">
            <v>NON_UTIL</v>
          </cell>
          <cell r="C34">
            <v>2985736655.9499998</v>
          </cell>
        </row>
        <row r="35">
          <cell r="A35">
            <v>201309</v>
          </cell>
          <cell r="B35" t="str">
            <v>NON_UTIL</v>
          </cell>
          <cell r="C35">
            <v>3138368855.6399999</v>
          </cell>
        </row>
        <row r="36">
          <cell r="A36">
            <v>201104</v>
          </cell>
          <cell r="B36" t="str">
            <v>NON_UTIL</v>
          </cell>
          <cell r="C36">
            <v>2604711856.6799998</v>
          </cell>
        </row>
        <row r="37">
          <cell r="A37">
            <v>201312</v>
          </cell>
          <cell r="B37" t="str">
            <v>NON_UTIL</v>
          </cell>
          <cell r="C37">
            <v>3191872635.6399999</v>
          </cell>
        </row>
        <row r="38">
          <cell r="A38">
            <v>201401</v>
          </cell>
          <cell r="B38" t="str">
            <v>NON_UTIL</v>
          </cell>
          <cell r="C38">
            <v>3220163929.3299999</v>
          </cell>
        </row>
        <row r="39">
          <cell r="A39">
            <v>201402</v>
          </cell>
          <cell r="B39" t="str">
            <v>NON_UTIL</v>
          </cell>
          <cell r="C39">
            <v>3245390072.96</v>
          </cell>
        </row>
      </sheetData>
      <sheetData sheetId="9">
        <row r="24">
          <cell r="E24">
            <v>-629277839.47000003</v>
          </cell>
        </row>
      </sheetData>
      <sheetData sheetId="10">
        <row r="24">
          <cell r="E24">
            <v>-748810870.34000003</v>
          </cell>
        </row>
      </sheetData>
      <sheetData sheetId="11">
        <row r="3">
          <cell r="F3">
            <v>7095495945.1400003</v>
          </cell>
        </row>
      </sheetData>
      <sheetData sheetId="12">
        <row r="3">
          <cell r="F3">
            <v>7062844860.6000004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Increase 2012"/>
      <sheetName val="Rate Increase 2013"/>
      <sheetName val="COC"/>
      <sheetName val="RR Examples"/>
      <sheetName val="Cost Of Service"/>
      <sheetName val="NOI MULTIPLIER"/>
      <sheetName val="rbcs"/>
      <sheetName val="RIS RECON REPORT"/>
      <sheetName val="Debt Cost Rate"/>
      <sheetName val="Debt Cost Rate2"/>
      <sheetName val="A-1 2013"/>
      <sheetName val="B-1 2013"/>
      <sheetName val="B-2 2013"/>
      <sheetName val="B-6 2013"/>
      <sheetName val="C-1 2013"/>
      <sheetName val="C-4 2013"/>
      <sheetName val="C_44 2013"/>
      <sheetName val="C-44 2013"/>
      <sheetName val="D-1a 2013"/>
      <sheetName val="D_1a 2011"/>
      <sheetName val="D-1b 2013"/>
      <sheetName val="2011 Adj Utility"/>
      <sheetName val="2011 Juris Adj Utility"/>
      <sheetName val="Rev Exp Factor"/>
      <sheetName val="CosID Bal Sheet 2013"/>
      <sheetName val="Sheet1"/>
      <sheetName val="A-1 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I7" t="str">
            <v>HISTORICAL YEAR ENDED  12/31/2011</v>
          </cell>
        </row>
        <row r="8">
          <cell r="I8" t="str">
            <v>PROJECTED SUBSEQUENT YEAR ENDED  12/31/2014</v>
          </cell>
        </row>
        <row r="17">
          <cell r="I17">
            <v>21036822847.93</v>
          </cell>
        </row>
      </sheetData>
      <sheetData sheetId="11"/>
      <sheetData sheetId="12">
        <row r="145">
          <cell r="F145">
            <v>-599921669</v>
          </cell>
        </row>
      </sheetData>
      <sheetData sheetId="13" refreshError="1"/>
      <sheetData sheetId="14" refreshError="1"/>
      <sheetData sheetId="15"/>
      <sheetData sheetId="16" refreshError="1"/>
      <sheetData sheetId="17" refreshError="1"/>
      <sheetData sheetId="18">
        <row r="19">
          <cell r="D19">
            <v>8323729188.6999998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</sheetNames>
    <sheetDataSet>
      <sheetData sheetId="0" refreshError="1"/>
      <sheetData sheetId="1" refreshError="1">
        <row r="10">
          <cell r="A10">
            <v>10</v>
          </cell>
          <cell r="B10" t="str">
            <v>Group Profile</v>
          </cell>
        </row>
        <row r="11">
          <cell r="A11">
            <v>1000</v>
          </cell>
          <cell r="B11" t="str">
            <v>Utility Profile</v>
          </cell>
        </row>
        <row r="12">
          <cell r="A12">
            <v>2000.01</v>
          </cell>
          <cell r="B12" t="str">
            <v>Nuclear</v>
          </cell>
        </row>
        <row r="13">
          <cell r="A13">
            <v>2000.02</v>
          </cell>
          <cell r="B13" t="str">
            <v>Fossil Hydro</v>
          </cell>
        </row>
        <row r="14">
          <cell r="A14">
            <v>2000.03</v>
          </cell>
          <cell r="B14" t="str">
            <v>Wind (Including Foreign)</v>
          </cell>
        </row>
        <row r="15">
          <cell r="A15">
            <v>2000.04</v>
          </cell>
          <cell r="B15" t="str">
            <v>Corporate &amp; Other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icole"/>
      <sheetName val="Pivot OOPAs"/>
      <sheetName val="PivotActivityExcl US Prov"/>
      <sheetName val="Pivot Amanda"/>
      <sheetName val="YTD 2009"/>
      <sheetName val="Q1 2009"/>
      <sheetName val="Q2 2009"/>
      <sheetName val="PIVOT YTD FGN"/>
      <sheetName val="YTD 2009Intl"/>
      <sheetName val="Q1 2009Intl"/>
      <sheetName val="Q2 2009Intl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R_A_1_Test"/>
      <sheetName val="MFR_A_1_Sub"/>
      <sheetName val="Rate Base"/>
      <sheetName val="NOI"/>
      <sheetName val="MFR_D_1A_Test"/>
      <sheetName val="MFR_D_1A_Sub"/>
      <sheetName val="2017 RC Cap Struct Recon"/>
      <sheetName val="2018 RC Cap Struct Recon"/>
      <sheetName val="52A"/>
      <sheetName val="52C"/>
    </sheetNames>
    <sheetDataSet>
      <sheetData sheetId="0"/>
      <sheetData sheetId="1"/>
      <sheetData sheetId="2">
        <row r="552">
          <cell r="J552">
            <v>32536116498.439774</v>
          </cell>
          <cell r="T552">
            <v>33870897422.024158</v>
          </cell>
        </row>
      </sheetData>
      <sheetData sheetId="3"/>
      <sheetData sheetId="4"/>
      <sheetData sheetId="5"/>
      <sheetData sheetId="6">
        <row r="21">
          <cell r="K21">
            <v>6.6068683440391046E-2</v>
          </cell>
        </row>
      </sheetData>
      <sheetData sheetId="7">
        <row r="21">
          <cell r="K21">
            <v>6.7050566109162005E-2</v>
          </cell>
        </row>
      </sheetData>
      <sheetData sheetId="8"/>
      <sheetData sheetId="9">
        <row r="64">
          <cell r="H64">
            <v>-57553458.012093015</v>
          </cell>
          <cell r="O64">
            <v>-43476469.832233943</v>
          </cell>
        </row>
        <row r="65">
          <cell r="C65">
            <v>21596681.40609666</v>
          </cell>
          <cell r="J65">
            <v>16561789.996986024</v>
          </cell>
        </row>
        <row r="66">
          <cell r="D66">
            <v>1603783.6399353887</v>
          </cell>
          <cell r="K66">
            <v>650764.95497296925</v>
          </cell>
        </row>
        <row r="67">
          <cell r="F67">
            <v>856772.63652508636</v>
          </cell>
          <cell r="M67">
            <v>611706.33775982645</v>
          </cell>
        </row>
        <row r="68">
          <cell r="E68">
            <v>32953550.862802215</v>
          </cell>
          <cell r="L68">
            <v>25271416.186614793</v>
          </cell>
        </row>
        <row r="69">
          <cell r="G69">
            <v>542669.46673360653</v>
          </cell>
          <cell r="N69">
            <v>380792.35590033204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K103"/>
  <sheetViews>
    <sheetView tabSelected="1" zoomScale="90" zoomScaleNormal="90" workbookViewId="0">
      <selection activeCell="C2" sqref="C2"/>
    </sheetView>
  </sheetViews>
  <sheetFormatPr defaultRowHeight="14.4" x14ac:dyDescent="0.3"/>
  <cols>
    <col min="1" max="1" width="12" customWidth="1"/>
    <col min="2" max="2" width="5.44140625" customWidth="1"/>
    <col min="3" max="3" width="105.5546875" bestFit="1" customWidth="1"/>
    <col min="4" max="5" width="22.33203125" bestFit="1" customWidth="1"/>
    <col min="7" max="8" width="11.109375" bestFit="1" customWidth="1"/>
    <col min="9" max="10" width="15.6640625" bestFit="1" customWidth="1"/>
    <col min="38" max="38" width="2.109375" bestFit="1" customWidth="1"/>
    <col min="51" max="62" width="9.109375" customWidth="1"/>
    <col min="75" max="75" width="16.44140625" bestFit="1" customWidth="1"/>
  </cols>
  <sheetData>
    <row r="1" spans="1:63" x14ac:dyDescent="0.3">
      <c r="A1" s="50" t="s">
        <v>402</v>
      </c>
    </row>
    <row r="2" spans="1:63" x14ac:dyDescent="0.3">
      <c r="A2" s="50" t="s">
        <v>403</v>
      </c>
    </row>
    <row r="3" spans="1:63" ht="17.399999999999999" x14ac:dyDescent="0.3">
      <c r="A3" s="312" t="s">
        <v>213</v>
      </c>
      <c r="B3" s="312"/>
      <c r="C3" s="312"/>
      <c r="D3" s="312"/>
      <c r="E3" s="312"/>
    </row>
    <row r="4" spans="1:63" ht="17.399999999999999" x14ac:dyDescent="0.3">
      <c r="A4" s="312" t="s">
        <v>212</v>
      </c>
      <c r="B4" s="312"/>
      <c r="C4" s="312"/>
      <c r="D4" s="312"/>
      <c r="E4" s="312"/>
    </row>
    <row r="5" spans="1:63" ht="17.399999999999999" x14ac:dyDescent="0.3">
      <c r="A5" s="312" t="s">
        <v>236</v>
      </c>
      <c r="B5" s="312"/>
      <c r="C5" s="312"/>
      <c r="D5" s="312"/>
      <c r="E5" s="312"/>
    </row>
    <row r="6" spans="1:63" ht="17.399999999999999" x14ac:dyDescent="0.3">
      <c r="A6" s="312" t="s">
        <v>399</v>
      </c>
      <c r="B6" s="312"/>
      <c r="C6" s="312"/>
      <c r="D6" s="312"/>
      <c r="E6" s="312"/>
    </row>
    <row r="7" spans="1:63" ht="17.399999999999999" x14ac:dyDescent="0.3">
      <c r="A7" s="313" t="s">
        <v>302</v>
      </c>
      <c r="B7" s="312"/>
      <c r="C7" s="312"/>
      <c r="D7" s="312"/>
      <c r="E7" s="312"/>
    </row>
    <row r="8" spans="1:63" ht="15.6" x14ac:dyDescent="0.3">
      <c r="A8" s="189"/>
      <c r="B8" s="201"/>
      <c r="C8" s="201"/>
      <c r="D8" s="190"/>
      <c r="E8" s="190"/>
    </row>
    <row r="9" spans="1:63" ht="15.6" x14ac:dyDescent="0.3">
      <c r="A9" s="189" t="s">
        <v>210</v>
      </c>
      <c r="B9" s="201"/>
      <c r="C9" s="201"/>
      <c r="D9" s="190"/>
      <c r="E9" s="190"/>
      <c r="AL9">
        <f>SUM(Z9:AK9)</f>
        <v>0</v>
      </c>
      <c r="BK9">
        <f>SUM(AM9:AX9)</f>
        <v>0</v>
      </c>
    </row>
    <row r="10" spans="1:63" ht="15.6" x14ac:dyDescent="0.3">
      <c r="A10" s="191" t="s">
        <v>211</v>
      </c>
      <c r="B10" s="202"/>
      <c r="C10" s="202"/>
      <c r="D10" s="191">
        <v>2017</v>
      </c>
      <c r="E10" s="191">
        <v>2018</v>
      </c>
    </row>
    <row r="11" spans="1:63" ht="15.6" x14ac:dyDescent="0.3">
      <c r="A11" s="189"/>
      <c r="B11" s="201"/>
      <c r="C11" s="201"/>
      <c r="D11" s="190"/>
      <c r="E11" s="190"/>
      <c r="AL11">
        <f>SUM(Z11:AK11)</f>
        <v>0</v>
      </c>
      <c r="BK11">
        <f>SUM(AM11:AX11)</f>
        <v>0</v>
      </c>
    </row>
    <row r="12" spans="1:63" ht="15.6" x14ac:dyDescent="0.3">
      <c r="A12" s="189">
        <v>1</v>
      </c>
      <c r="B12" s="203" t="s">
        <v>214</v>
      </c>
      <c r="C12" s="203"/>
      <c r="D12" s="192"/>
      <c r="E12" s="192"/>
    </row>
    <row r="13" spans="1:63" ht="15.6" x14ac:dyDescent="0.3">
      <c r="A13" s="189">
        <f t="shared" ref="A13:A76" si="0">+A12+1</f>
        <v>2</v>
      </c>
      <c r="B13" s="204"/>
      <c r="C13" s="204"/>
      <c r="D13" s="193"/>
      <c r="E13" s="193"/>
    </row>
    <row r="14" spans="1:63" ht="15.6" x14ac:dyDescent="0.3">
      <c r="A14" s="189">
        <f t="shared" si="0"/>
        <v>3</v>
      </c>
      <c r="C14" s="203" t="s">
        <v>226</v>
      </c>
      <c r="D14" s="224"/>
      <c r="E14" s="193"/>
    </row>
    <row r="15" spans="1:63" ht="18" x14ac:dyDescent="0.3">
      <c r="A15" s="189">
        <f t="shared" si="0"/>
        <v>4</v>
      </c>
      <c r="C15" s="205" t="s">
        <v>265</v>
      </c>
      <c r="D15" s="256">
        <f>'Accruals &amp; Rev by Units'!H29/1000</f>
        <v>-67172.352682930301</v>
      </c>
      <c r="E15" s="194">
        <f>D18</f>
        <v>-55285.71140364607</v>
      </c>
    </row>
    <row r="16" spans="1:63" ht="18" x14ac:dyDescent="0.3">
      <c r="A16" s="189">
        <f t="shared" si="0"/>
        <v>5</v>
      </c>
      <c r="C16" s="205" t="s">
        <v>253</v>
      </c>
      <c r="D16" s="227">
        <f>SUM('BS - 13m Ave'!D7:O7)/1000</f>
        <v>-83081.548332364066</v>
      </c>
      <c r="E16" s="227">
        <f>SUM('BS - 13m Ave'!Q7:AB7)/1000</f>
        <v>-87221.498821669404</v>
      </c>
    </row>
    <row r="17" spans="1:9" ht="18" x14ac:dyDescent="0.3">
      <c r="A17" s="189">
        <f t="shared" si="0"/>
        <v>6</v>
      </c>
      <c r="C17" s="205" t="s">
        <v>254</v>
      </c>
      <c r="D17" s="228">
        <f>SUM('BS - 13m Ave'!D9:O9)/1000</f>
        <v>94968.189611648297</v>
      </c>
      <c r="E17" s="228">
        <f>SUM('BS - 13m Ave'!Q9:AB9)/1000</f>
        <v>88025.397224470929</v>
      </c>
      <c r="G17" s="44"/>
      <c r="H17" s="44"/>
      <c r="I17" s="44"/>
    </row>
    <row r="18" spans="1:9" ht="15.6" x14ac:dyDescent="0.3">
      <c r="A18" s="189">
        <f t="shared" si="0"/>
        <v>7</v>
      </c>
      <c r="C18" s="205" t="s">
        <v>217</v>
      </c>
      <c r="D18" s="194">
        <f>SUM(D15:D17)</f>
        <v>-55285.71140364607</v>
      </c>
      <c r="E18" s="194">
        <f>SUM(E15:E17)</f>
        <v>-54481.813000844544</v>
      </c>
    </row>
    <row r="19" spans="1:9" ht="15.6" x14ac:dyDescent="0.3">
      <c r="A19" s="189">
        <f t="shared" si="0"/>
        <v>8</v>
      </c>
      <c r="B19" s="203"/>
      <c r="C19" s="203"/>
      <c r="D19" s="192"/>
      <c r="E19" s="192"/>
    </row>
    <row r="20" spans="1:9" ht="15.6" x14ac:dyDescent="0.3">
      <c r="A20" s="189">
        <f t="shared" si="0"/>
        <v>9</v>
      </c>
      <c r="C20" s="205" t="s">
        <v>204</v>
      </c>
      <c r="D20" s="194">
        <f>+'BS - 13m Ave'!O14/1000</f>
        <v>-53818.73436318311</v>
      </c>
      <c r="E20" s="194">
        <f>+'BS - 13m Ave'!AB14/1000</f>
        <v>-62720.248372513561</v>
      </c>
    </row>
    <row r="21" spans="1:9" ht="15.6" x14ac:dyDescent="0.3">
      <c r="A21" s="189">
        <f t="shared" si="0"/>
        <v>10</v>
      </c>
      <c r="C21" s="205"/>
      <c r="D21" s="194"/>
      <c r="E21" s="194"/>
    </row>
    <row r="22" spans="1:9" ht="15.6" x14ac:dyDescent="0.3">
      <c r="A22" s="189">
        <f t="shared" si="0"/>
        <v>11</v>
      </c>
      <c r="C22" s="205" t="s">
        <v>290</v>
      </c>
      <c r="D22" s="272">
        <f>-'Accruals &amp; Rev by Units'!E32/1000</f>
        <v>-3627.2071541587766</v>
      </c>
      <c r="E22" s="272">
        <f>D25</f>
        <v>-2469.3848334429904</v>
      </c>
    </row>
    <row r="23" spans="1:9" ht="18" x14ac:dyDescent="0.3">
      <c r="A23" s="189">
        <f t="shared" si="0"/>
        <v>12</v>
      </c>
      <c r="C23" s="205" t="s">
        <v>291</v>
      </c>
      <c r="D23" s="272">
        <f>-'Accruals &amp; Rev by Units'!R10/1000</f>
        <v>-3228.0650176359281</v>
      </c>
      <c r="E23" s="272">
        <f>-'Accruals &amp; Rev by Units'!AE10/1000</f>
        <v>-3298.9065283305763</v>
      </c>
    </row>
    <row r="24" spans="1:9" ht="15.6" x14ac:dyDescent="0.3">
      <c r="A24" s="189">
        <f t="shared" si="0"/>
        <v>13</v>
      </c>
      <c r="C24" s="205" t="s">
        <v>292</v>
      </c>
      <c r="D24" s="273">
        <f>+'Accruals &amp; Rev by Units'!R20*-1/1000</f>
        <v>4385.8873383517139</v>
      </c>
      <c r="E24" s="273">
        <f>-'Accruals &amp; Rev by Units'!AE20/1000</f>
        <v>4882.823445529064</v>
      </c>
    </row>
    <row r="25" spans="1:9" ht="15.6" x14ac:dyDescent="0.3">
      <c r="A25" s="189">
        <f t="shared" si="0"/>
        <v>14</v>
      </c>
      <c r="C25" s="205" t="s">
        <v>294</v>
      </c>
      <c r="D25" s="272">
        <f>SUM(D22:D24)</f>
        <v>-2469.3848334429904</v>
      </c>
      <c r="E25" s="272">
        <f>SUM(E22:E24)</f>
        <v>-885.4679162445027</v>
      </c>
    </row>
    <row r="26" spans="1:9" ht="15.6" x14ac:dyDescent="0.3">
      <c r="A26" s="189">
        <f t="shared" si="0"/>
        <v>15</v>
      </c>
      <c r="C26" s="205"/>
      <c r="D26" s="272"/>
      <c r="E26" s="272"/>
    </row>
    <row r="27" spans="1:9" ht="15.6" x14ac:dyDescent="0.3">
      <c r="A27" s="189">
        <f t="shared" si="0"/>
        <v>16</v>
      </c>
      <c r="C27" s="205" t="s">
        <v>204</v>
      </c>
      <c r="D27" s="272">
        <f>-'Accruals &amp; Rev by Units'!Q33/1000</f>
        <v>-1790.108903136741</v>
      </c>
      <c r="E27" s="272">
        <f>-'Accruals &amp; Rev by Units'!AE32/1000</f>
        <v>-2780.0702291909101</v>
      </c>
    </row>
    <row r="28" spans="1:9" ht="15.6" x14ac:dyDescent="0.3">
      <c r="A28" s="189">
        <f t="shared" si="0"/>
        <v>17</v>
      </c>
      <c r="B28" s="203"/>
      <c r="C28" s="203"/>
      <c r="D28" s="192"/>
      <c r="E28" s="192"/>
    </row>
    <row r="29" spans="1:9" ht="15.6" x14ac:dyDescent="0.3">
      <c r="A29" s="189">
        <f t="shared" si="0"/>
        <v>18</v>
      </c>
      <c r="B29" s="203" t="s">
        <v>216</v>
      </c>
      <c r="C29" s="203"/>
      <c r="D29" s="192"/>
      <c r="E29" s="192"/>
    </row>
    <row r="30" spans="1:9" ht="15.6" x14ac:dyDescent="0.3">
      <c r="A30" s="189">
        <f t="shared" si="0"/>
        <v>19</v>
      </c>
      <c r="B30" s="204"/>
      <c r="C30" s="204"/>
      <c r="D30" s="193"/>
      <c r="E30" s="193"/>
    </row>
    <row r="31" spans="1:9" ht="18" x14ac:dyDescent="0.3">
      <c r="A31" s="189">
        <f t="shared" si="0"/>
        <v>20</v>
      </c>
      <c r="B31" s="204"/>
      <c r="C31" s="203" t="s">
        <v>293</v>
      </c>
      <c r="D31" s="193"/>
      <c r="E31" s="193"/>
    </row>
    <row r="32" spans="1:9" ht="15.6" x14ac:dyDescent="0.3">
      <c r="A32" s="189">
        <f t="shared" si="0"/>
        <v>21</v>
      </c>
      <c r="C32" s="205" t="s">
        <v>261</v>
      </c>
      <c r="D32" s="194">
        <f>D15</f>
        <v>-67172.352682930301</v>
      </c>
      <c r="E32" s="194">
        <v>0</v>
      </c>
    </row>
    <row r="33" spans="1:5" ht="15.6" x14ac:dyDescent="0.3">
      <c r="A33" s="189">
        <f t="shared" si="0"/>
        <v>22</v>
      </c>
      <c r="C33" s="205" t="s">
        <v>237</v>
      </c>
      <c r="D33" s="206">
        <f>D32*-1</f>
        <v>67172.352682930301</v>
      </c>
      <c r="E33" s="206"/>
    </row>
    <row r="34" spans="1:5" ht="16.2" thickBot="1" x14ac:dyDescent="0.35">
      <c r="A34" s="189">
        <f t="shared" si="0"/>
        <v>23</v>
      </c>
      <c r="C34" s="205" t="s">
        <v>401</v>
      </c>
      <c r="D34" s="195">
        <v>0</v>
      </c>
      <c r="E34" s="195">
        <v>0</v>
      </c>
    </row>
    <row r="35" spans="1:5" ht="16.2" thickTop="1" x14ac:dyDescent="0.3">
      <c r="A35" s="189">
        <f t="shared" si="0"/>
        <v>24</v>
      </c>
      <c r="C35" s="205"/>
      <c r="D35" s="196"/>
      <c r="E35" s="196"/>
    </row>
    <row r="36" spans="1:5" ht="15.6" x14ac:dyDescent="0.3">
      <c r="A36" s="189">
        <f t="shared" si="0"/>
        <v>25</v>
      </c>
      <c r="C36" s="205" t="s">
        <v>204</v>
      </c>
      <c r="D36" s="194">
        <f>+'BS - 13m Ave'!O26/1000</f>
        <v>-5167.1040525331</v>
      </c>
      <c r="E36" s="196">
        <v>0</v>
      </c>
    </row>
    <row r="37" spans="1:5" ht="15.6" x14ac:dyDescent="0.3">
      <c r="A37" s="189">
        <f t="shared" si="0"/>
        <v>26</v>
      </c>
      <c r="B37" s="203"/>
      <c r="C37" s="203"/>
      <c r="D37" s="192"/>
      <c r="E37" s="192"/>
    </row>
    <row r="38" spans="1:5" ht="15.6" x14ac:dyDescent="0.3">
      <c r="A38" s="189">
        <f t="shared" si="0"/>
        <v>27</v>
      </c>
      <c r="B38" s="204"/>
      <c r="C38" s="203" t="s">
        <v>225</v>
      </c>
      <c r="D38" s="193"/>
      <c r="E38" s="193"/>
    </row>
    <row r="39" spans="1:5" ht="15.6" x14ac:dyDescent="0.3">
      <c r="A39" s="189">
        <f t="shared" si="0"/>
        <v>28</v>
      </c>
      <c r="C39" s="205" t="s">
        <v>163</v>
      </c>
      <c r="D39" s="196">
        <v>0</v>
      </c>
      <c r="E39" s="196">
        <f>D43</f>
        <v>-83447.372403431596</v>
      </c>
    </row>
    <row r="40" spans="1:5" ht="18" x14ac:dyDescent="0.3">
      <c r="A40" s="189">
        <f t="shared" si="0"/>
        <v>29</v>
      </c>
      <c r="C40" s="205" t="s">
        <v>266</v>
      </c>
      <c r="D40" s="208">
        <f>+'BS - 13m Ave'!D32/1000</f>
        <v>-67172.352682930301</v>
      </c>
      <c r="E40" s="208">
        <v>0</v>
      </c>
    </row>
    <row r="41" spans="1:5" ht="18" x14ac:dyDescent="0.3">
      <c r="A41" s="189">
        <f t="shared" si="0"/>
        <v>30</v>
      </c>
      <c r="C41" s="197" t="s">
        <v>267</v>
      </c>
      <c r="D41" s="209">
        <f>+'BS - 13m Ave'!D34/1000</f>
        <v>-57998.705922217079</v>
      </c>
      <c r="E41" s="209">
        <v>0</v>
      </c>
    </row>
    <row r="42" spans="1:5" ht="15.6" x14ac:dyDescent="0.3">
      <c r="A42" s="189">
        <f t="shared" si="0"/>
        <v>31</v>
      </c>
      <c r="C42" s="197" t="s">
        <v>303</v>
      </c>
      <c r="D42" s="208">
        <f>-(D40+D41)/3</f>
        <v>41723.686201715791</v>
      </c>
      <c r="E42" s="208">
        <f>+D42</f>
        <v>41723.686201715791</v>
      </c>
    </row>
    <row r="43" spans="1:5" ht="16.2" thickBot="1" x14ac:dyDescent="0.35">
      <c r="A43" s="189">
        <f t="shared" si="0"/>
        <v>32</v>
      </c>
      <c r="C43" s="197" t="s">
        <v>295</v>
      </c>
      <c r="D43" s="199">
        <f>SUM(D39:D42)</f>
        <v>-83447.372403431596</v>
      </c>
      <c r="E43" s="199">
        <f>SUM(E39:E42)</f>
        <v>-41723.686201715806</v>
      </c>
    </row>
    <row r="44" spans="1:5" ht="16.2" thickTop="1" x14ac:dyDescent="0.3">
      <c r="A44" s="189">
        <f t="shared" si="0"/>
        <v>33</v>
      </c>
      <c r="C44" s="197"/>
      <c r="D44" s="198"/>
      <c r="E44" s="198"/>
    </row>
    <row r="45" spans="1:5" ht="15.6" x14ac:dyDescent="0.3">
      <c r="A45" s="189">
        <f t="shared" si="0"/>
        <v>34</v>
      </c>
      <c r="C45" s="205" t="s">
        <v>204</v>
      </c>
      <c r="D45" s="198">
        <f>+'BS - 13m Ave'!O48/1000</f>
        <v>-94680.67253466275</v>
      </c>
      <c r="E45" s="198">
        <f>+'BS - 13m Ave'!AB48/1000</f>
        <v>-62585.529302573668</v>
      </c>
    </row>
    <row r="46" spans="1:5" ht="15.6" x14ac:dyDescent="0.3">
      <c r="A46" s="189">
        <f t="shared" si="0"/>
        <v>35</v>
      </c>
      <c r="B46" s="197"/>
      <c r="C46" s="197"/>
      <c r="D46" s="198"/>
      <c r="E46" s="198"/>
    </row>
    <row r="47" spans="1:5" ht="18" x14ac:dyDescent="0.3">
      <c r="A47" s="189">
        <f t="shared" si="0"/>
        <v>36</v>
      </c>
      <c r="C47" s="207" t="s">
        <v>268</v>
      </c>
      <c r="D47" s="193"/>
      <c r="E47" s="193"/>
    </row>
    <row r="48" spans="1:5" ht="15.6" x14ac:dyDescent="0.3">
      <c r="A48" s="189">
        <f t="shared" si="0"/>
        <v>37</v>
      </c>
      <c r="C48" s="205" t="s">
        <v>163</v>
      </c>
      <c r="D48" s="198">
        <v>0</v>
      </c>
      <c r="E48" s="198">
        <f>D58</f>
        <v>68052.274365036763</v>
      </c>
    </row>
    <row r="49" spans="1:7" ht="15.6" x14ac:dyDescent="0.3">
      <c r="A49" s="189">
        <f t="shared" si="0"/>
        <v>38</v>
      </c>
      <c r="C49" s="197" t="s">
        <v>218</v>
      </c>
      <c r="D49" s="208">
        <f>-D41</f>
        <v>57998.705922217079</v>
      </c>
      <c r="E49" s="208">
        <v>0</v>
      </c>
    </row>
    <row r="50" spans="1:7" ht="15.6" x14ac:dyDescent="0.3">
      <c r="A50" s="189">
        <f t="shared" si="0"/>
        <v>39</v>
      </c>
      <c r="C50" s="200" t="s">
        <v>269</v>
      </c>
      <c r="D50" s="208">
        <f>+'By years analysis'!P34/1000</f>
        <v>95072.190165289299</v>
      </c>
      <c r="E50" s="208">
        <v>0</v>
      </c>
    </row>
    <row r="51" spans="1:7" ht="15.6" x14ac:dyDescent="0.3">
      <c r="A51" s="189">
        <f t="shared" si="0"/>
        <v>40</v>
      </c>
      <c r="C51" s="200"/>
      <c r="D51" s="208"/>
      <c r="E51" s="208"/>
    </row>
    <row r="52" spans="1:7" ht="15.6" x14ac:dyDescent="0.3">
      <c r="A52" s="189">
        <f t="shared" si="0"/>
        <v>41</v>
      </c>
      <c r="C52" s="201" t="s">
        <v>219</v>
      </c>
      <c r="D52" s="208">
        <f>-'By years analysis'!P36/1000</f>
        <v>-51827.364299575565</v>
      </c>
      <c r="E52" s="208">
        <f>-'By years analysis'!P44/1000</f>
        <v>-6171.3416226415093</v>
      </c>
      <c r="G52" s="44"/>
    </row>
    <row r="53" spans="1:7" ht="15.6" x14ac:dyDescent="0.3">
      <c r="A53" s="189">
        <f t="shared" si="0"/>
        <v>42</v>
      </c>
      <c r="C53" s="201" t="s">
        <v>220</v>
      </c>
      <c r="D53" s="208">
        <f>-'By years analysis'!P37/1000</f>
        <v>-33191.25742289405</v>
      </c>
      <c r="E53" s="208">
        <f>-'By years analysis'!P45/1000</f>
        <v>-54804.744297950805</v>
      </c>
      <c r="G53" s="44"/>
    </row>
    <row r="54" spans="1:7" ht="15.6" x14ac:dyDescent="0.3">
      <c r="A54" s="189">
        <f t="shared" si="0"/>
        <v>43</v>
      </c>
      <c r="C54" s="201"/>
      <c r="D54" s="208"/>
      <c r="E54" s="208"/>
    </row>
    <row r="55" spans="1:7" ht="15.6" x14ac:dyDescent="0.3">
      <c r="A55" s="189">
        <f t="shared" si="0"/>
        <v>44</v>
      </c>
      <c r="C55" s="200" t="s">
        <v>270</v>
      </c>
      <c r="D55" s="208">
        <v>0</v>
      </c>
      <c r="E55" s="208">
        <f>+'By years analysis'!P43/1000</f>
        <v>89788.488950380095</v>
      </c>
    </row>
    <row r="56" spans="1:7" ht="15.6" x14ac:dyDescent="0.3">
      <c r="A56" s="189">
        <f t="shared" si="0"/>
        <v>45</v>
      </c>
      <c r="C56" s="201" t="s">
        <v>221</v>
      </c>
      <c r="D56" s="208">
        <v>0</v>
      </c>
      <c r="E56" s="208">
        <f>-'By years analysis'!P46/1000</f>
        <v>-20713.632722645551</v>
      </c>
    </row>
    <row r="57" spans="1:7" ht="15.6" x14ac:dyDescent="0.3">
      <c r="A57" s="189">
        <f t="shared" si="0"/>
        <v>46</v>
      </c>
      <c r="C57" s="200"/>
      <c r="D57" s="208"/>
      <c r="E57" s="208"/>
    </row>
    <row r="58" spans="1:7" ht="16.2" thickBot="1" x14ac:dyDescent="0.35">
      <c r="A58" s="189">
        <f t="shared" si="0"/>
        <v>47</v>
      </c>
      <c r="C58" s="197" t="s">
        <v>296</v>
      </c>
      <c r="D58" s="199">
        <f>SUM(D48:D57)</f>
        <v>68052.274365036763</v>
      </c>
      <c r="E58" s="199">
        <f>SUM(E48:E57)</f>
        <v>76151.044672178992</v>
      </c>
    </row>
    <row r="59" spans="1:7" ht="16.2" thickTop="1" x14ac:dyDescent="0.3">
      <c r="A59" s="189">
        <f t="shared" si="0"/>
        <v>48</v>
      </c>
      <c r="C59" s="201"/>
      <c r="D59" s="190"/>
      <c r="E59" s="190"/>
    </row>
    <row r="60" spans="1:7" ht="15.6" x14ac:dyDescent="0.3">
      <c r="A60" s="189">
        <f t="shared" si="0"/>
        <v>49</v>
      </c>
      <c r="C60" s="201" t="s">
        <v>204</v>
      </c>
      <c r="D60" s="198">
        <f>'BS - 13m Ave'!O89/1000</f>
        <v>64337.643616239679</v>
      </c>
      <c r="E60" s="198">
        <f>'BS - 13m Ave'!AB89/1000</f>
        <v>63687.335367252657</v>
      </c>
    </row>
    <row r="61" spans="1:7" ht="15.6" x14ac:dyDescent="0.3">
      <c r="A61" s="189">
        <f t="shared" si="0"/>
        <v>50</v>
      </c>
      <c r="C61" s="201"/>
      <c r="D61" s="198"/>
      <c r="E61" s="198"/>
    </row>
    <row r="62" spans="1:7" ht="15.6" x14ac:dyDescent="0.3">
      <c r="A62" s="189">
        <f t="shared" si="0"/>
        <v>51</v>
      </c>
      <c r="B62" s="215" t="s">
        <v>222</v>
      </c>
      <c r="C62" s="211"/>
      <c r="D62" s="218"/>
      <c r="E62" s="218"/>
    </row>
    <row r="63" spans="1:7" ht="15.6" x14ac:dyDescent="0.3">
      <c r="A63" s="189">
        <f t="shared" si="0"/>
        <v>52</v>
      </c>
      <c r="B63" s="212" t="s">
        <v>297</v>
      </c>
      <c r="C63" s="204"/>
      <c r="D63" s="214">
        <f>+D20+D27</f>
        <v>-55608.843266319847</v>
      </c>
      <c r="E63" s="214">
        <f>+E20+E27</f>
        <v>-65500.318601704472</v>
      </c>
    </row>
    <row r="64" spans="1:7" ht="15.6" x14ac:dyDescent="0.3">
      <c r="A64" s="189">
        <f t="shared" si="0"/>
        <v>53</v>
      </c>
      <c r="B64" s="212" t="s">
        <v>298</v>
      </c>
      <c r="C64" s="204"/>
      <c r="D64" s="213">
        <f>+D36+D45+D60</f>
        <v>-35510.132970956176</v>
      </c>
      <c r="E64" s="213">
        <f>+E36+E45+E60</f>
        <v>1101.8060646789891</v>
      </c>
    </row>
    <row r="65" spans="1:10" ht="15.6" x14ac:dyDescent="0.3">
      <c r="A65" s="189">
        <f t="shared" si="0"/>
        <v>54</v>
      </c>
      <c r="B65" s="212"/>
      <c r="C65" s="204" t="s">
        <v>223</v>
      </c>
      <c r="D65" s="216">
        <f>+D64-D63</f>
        <v>20098.710295363671</v>
      </c>
      <c r="E65" s="217">
        <f>+E64-E63</f>
        <v>66602.124666383461</v>
      </c>
    </row>
    <row r="66" spans="1:10" ht="15.6" x14ac:dyDescent="0.3">
      <c r="A66" s="189">
        <f t="shared" si="0"/>
        <v>55</v>
      </c>
      <c r="B66" s="212"/>
      <c r="C66" s="204"/>
      <c r="D66" s="219"/>
      <c r="E66" s="219"/>
    </row>
    <row r="67" spans="1:10" ht="15.6" x14ac:dyDescent="0.3">
      <c r="A67" s="189">
        <f t="shared" si="0"/>
        <v>56</v>
      </c>
      <c r="B67" s="215" t="s">
        <v>233</v>
      </c>
      <c r="C67" s="211"/>
      <c r="D67" s="40"/>
      <c r="E67" s="40"/>
    </row>
    <row r="68" spans="1:10" ht="15.6" x14ac:dyDescent="0.3">
      <c r="A68" s="189">
        <f t="shared" si="0"/>
        <v>57</v>
      </c>
      <c r="B68" s="212" t="s">
        <v>227</v>
      </c>
      <c r="C68" s="204"/>
      <c r="D68" s="214">
        <f>-D16</f>
        <v>83081.548332364066</v>
      </c>
      <c r="E68" s="214">
        <f>-E16</f>
        <v>87221.498821669404</v>
      </c>
    </row>
    <row r="69" spans="1:10" ht="15.6" x14ac:dyDescent="0.3">
      <c r="A69" s="189">
        <f t="shared" si="0"/>
        <v>58</v>
      </c>
      <c r="B69" s="212" t="s">
        <v>400</v>
      </c>
      <c r="C69" s="204"/>
      <c r="D69" s="213">
        <f>-D52-D53-D42</f>
        <v>43294.935520753825</v>
      </c>
      <c r="E69" s="213">
        <f>-E52-E53-E56-E42</f>
        <v>39966.032441522075</v>
      </c>
    </row>
    <row r="70" spans="1:10" ht="15.6" x14ac:dyDescent="0.3">
      <c r="A70" s="189">
        <f t="shared" si="0"/>
        <v>59</v>
      </c>
      <c r="B70" s="212"/>
      <c r="C70" s="204" t="s">
        <v>224</v>
      </c>
      <c r="D70" s="216">
        <f>+D69-D68</f>
        <v>-39786.612811610241</v>
      </c>
      <c r="E70" s="217">
        <f>+E69-E68</f>
        <v>-47255.466380147329</v>
      </c>
      <c r="I70" s="271"/>
      <c r="J70" s="271"/>
    </row>
    <row r="71" spans="1:10" ht="15.6" x14ac:dyDescent="0.3">
      <c r="A71" s="189">
        <f t="shared" si="0"/>
        <v>60</v>
      </c>
      <c r="B71" s="210"/>
      <c r="C71" s="38"/>
      <c r="D71" s="38"/>
      <c r="E71" s="38"/>
    </row>
    <row r="72" spans="1:10" ht="15.6" x14ac:dyDescent="0.3">
      <c r="A72" s="189">
        <f t="shared" si="0"/>
        <v>61</v>
      </c>
      <c r="B72" s="215" t="s">
        <v>235</v>
      </c>
      <c r="C72" s="218"/>
      <c r="D72" s="218"/>
      <c r="E72" s="218"/>
    </row>
    <row r="73" spans="1:10" ht="15.6" x14ac:dyDescent="0.3">
      <c r="A73" s="189">
        <f t="shared" si="0"/>
        <v>62</v>
      </c>
      <c r="B73" s="220" t="s">
        <v>299</v>
      </c>
      <c r="C73" s="221"/>
      <c r="D73" s="214">
        <f>+D65</f>
        <v>20098.710295363671</v>
      </c>
      <c r="E73" s="214">
        <f>+E65</f>
        <v>66602.124666383461</v>
      </c>
    </row>
    <row r="74" spans="1:10" ht="15.6" x14ac:dyDescent="0.3">
      <c r="A74" s="189">
        <f t="shared" si="0"/>
        <v>63</v>
      </c>
      <c r="B74" s="220" t="s">
        <v>228</v>
      </c>
      <c r="C74" s="221"/>
      <c r="D74" s="275">
        <v>0.95059518137784793</v>
      </c>
      <c r="E74" s="275">
        <v>0.95128373722491</v>
      </c>
    </row>
    <row r="75" spans="1:10" ht="15.6" x14ac:dyDescent="0.3">
      <c r="A75" s="189">
        <f t="shared" si="0"/>
        <v>64</v>
      </c>
      <c r="B75" s="223"/>
      <c r="C75" s="224" t="s">
        <v>231</v>
      </c>
      <c r="D75" s="214">
        <f>+D73*D74</f>
        <v>19105.737158682048</v>
      </c>
      <c r="E75" s="214">
        <f t="shared" ref="E75" si="1">+E73*E74</f>
        <v>63357.518059756621</v>
      </c>
    </row>
    <row r="76" spans="1:10" ht="15.6" x14ac:dyDescent="0.3">
      <c r="A76" s="189">
        <f t="shared" si="0"/>
        <v>65</v>
      </c>
      <c r="B76" s="220" t="s">
        <v>229</v>
      </c>
      <c r="C76" s="221"/>
      <c r="D76" s="275">
        <v>9.8659491370150329E-2</v>
      </c>
      <c r="E76" s="275">
        <v>9.9640522866562359E-2</v>
      </c>
    </row>
    <row r="77" spans="1:10" ht="15.6" x14ac:dyDescent="0.3">
      <c r="A77" s="189">
        <f t="shared" ref="A77:A86" si="2">+A76+1</f>
        <v>66</v>
      </c>
      <c r="B77" s="223"/>
      <c r="C77" s="224" t="s">
        <v>230</v>
      </c>
      <c r="D77" s="214">
        <f>+D75*D76</f>
        <v>1884.962310327352</v>
      </c>
      <c r="E77" s="214">
        <f t="shared" ref="E77" si="3">+E75*E76</f>
        <v>6312.9762270018173</v>
      </c>
    </row>
    <row r="78" spans="1:10" ht="15.6" x14ac:dyDescent="0.3">
      <c r="A78" s="189">
        <f t="shared" si="2"/>
        <v>67</v>
      </c>
      <c r="B78" s="223"/>
      <c r="C78" s="221"/>
      <c r="D78" s="225"/>
      <c r="E78" s="221"/>
    </row>
    <row r="79" spans="1:10" ht="15.6" x14ac:dyDescent="0.3">
      <c r="A79" s="189">
        <f t="shared" si="2"/>
        <v>68</v>
      </c>
      <c r="B79" s="220" t="s">
        <v>300</v>
      </c>
      <c r="C79" s="221"/>
      <c r="D79" s="214">
        <f>+D70</f>
        <v>-39786.612811610241</v>
      </c>
      <c r="E79" s="214">
        <f t="shared" ref="E79" si="4">+E70</f>
        <v>-47255.466380147329</v>
      </c>
    </row>
    <row r="80" spans="1:10" ht="15.6" x14ac:dyDescent="0.3">
      <c r="A80" s="189">
        <f t="shared" si="2"/>
        <v>69</v>
      </c>
      <c r="B80" s="220" t="s">
        <v>228</v>
      </c>
      <c r="C80" s="221"/>
      <c r="D80" s="275">
        <v>0.94858699999999996</v>
      </c>
      <c r="E80" s="275">
        <f>0.948659</f>
        <v>0.94865900000000003</v>
      </c>
    </row>
    <row r="81" spans="1:7" ht="15.6" x14ac:dyDescent="0.3">
      <c r="A81" s="189">
        <f t="shared" si="2"/>
        <v>70</v>
      </c>
      <c r="B81" s="220"/>
      <c r="C81" s="224" t="s">
        <v>232</v>
      </c>
      <c r="D81" s="214">
        <f>+D79*D80</f>
        <v>-37741.063687126923</v>
      </c>
      <c r="E81" s="214">
        <f t="shared" ref="E81" si="5">+E79*E80</f>
        <v>-44829.32348072419</v>
      </c>
    </row>
    <row r="82" spans="1:7" ht="15.6" x14ac:dyDescent="0.3">
      <c r="A82" s="189">
        <f t="shared" si="2"/>
        <v>71</v>
      </c>
      <c r="B82" s="220"/>
      <c r="C82" s="221"/>
      <c r="D82" s="225"/>
      <c r="E82" s="221"/>
    </row>
    <row r="83" spans="1:7" ht="15.6" x14ac:dyDescent="0.3">
      <c r="A83" s="189">
        <f t="shared" si="2"/>
        <v>72</v>
      </c>
      <c r="B83" s="220" t="s">
        <v>234</v>
      </c>
      <c r="C83" s="221"/>
      <c r="D83" s="214">
        <f>(-D75*1.417263%*0.38575)/0.61425</f>
        <v>-170.04936622582406</v>
      </c>
      <c r="E83" s="214">
        <f>(-E75*1.515586487%*0.38575)/0.61425</f>
        <v>-603.03101609829503</v>
      </c>
      <c r="G83" s="274"/>
    </row>
    <row r="84" spans="1:7" ht="15.6" x14ac:dyDescent="0.3">
      <c r="A84" s="189">
        <f t="shared" si="2"/>
        <v>73</v>
      </c>
      <c r="B84" s="220" t="s">
        <v>75</v>
      </c>
      <c r="C84" s="221"/>
      <c r="D84" s="222">
        <v>1.0013700000000001</v>
      </c>
      <c r="E84" s="222">
        <v>1.0013700000000001</v>
      </c>
    </row>
    <row r="85" spans="1:7" ht="15.6" x14ac:dyDescent="0.3">
      <c r="A85" s="189">
        <f t="shared" si="2"/>
        <v>74</v>
      </c>
      <c r="B85" s="223"/>
      <c r="C85" s="224" t="s">
        <v>301</v>
      </c>
      <c r="D85" s="214">
        <f>(D77+D81+D83)*D84</f>
        <v>-36075.506569543337</v>
      </c>
      <c r="E85" s="214">
        <f t="shared" ref="E85" si="6">(E77+E81+E83)*E84</f>
        <v>-39172.971818050319</v>
      </c>
    </row>
    <row r="86" spans="1:7" ht="15.6" x14ac:dyDescent="0.3">
      <c r="A86" s="189">
        <f t="shared" si="2"/>
        <v>75</v>
      </c>
      <c r="B86" s="210"/>
      <c r="C86" s="38"/>
      <c r="D86" s="38"/>
      <c r="E86" s="38"/>
    </row>
    <row r="87" spans="1:7" ht="15.6" x14ac:dyDescent="0.3">
      <c r="A87" s="189"/>
    </row>
    <row r="88" spans="1:7" ht="15.6" x14ac:dyDescent="0.3">
      <c r="A88" s="189"/>
      <c r="B88" s="91" t="s">
        <v>171</v>
      </c>
      <c r="D88" s="276"/>
    </row>
    <row r="89" spans="1:7" ht="16.2" x14ac:dyDescent="0.3">
      <c r="A89" s="189"/>
      <c r="B89" t="s">
        <v>255</v>
      </c>
      <c r="D89" s="32"/>
    </row>
    <row r="90" spans="1:7" ht="15.6" x14ac:dyDescent="0.3">
      <c r="A90" s="189"/>
      <c r="D90" s="97"/>
    </row>
    <row r="91" spans="1:7" ht="15.6" x14ac:dyDescent="0.3">
      <c r="A91" s="189"/>
      <c r="D91" s="44"/>
    </row>
    <row r="92" spans="1:7" ht="15.6" x14ac:dyDescent="0.3">
      <c r="A92" s="189"/>
    </row>
    <row r="93" spans="1:7" ht="15.6" x14ac:dyDescent="0.3">
      <c r="A93" s="189"/>
      <c r="D93" s="44"/>
      <c r="E93" s="44"/>
    </row>
    <row r="95" spans="1:7" x14ac:dyDescent="0.3">
      <c r="E95" s="32"/>
    </row>
    <row r="96" spans="1:7" x14ac:dyDescent="0.3">
      <c r="E96" s="32"/>
    </row>
    <row r="97" spans="5:5" x14ac:dyDescent="0.3">
      <c r="E97" s="97"/>
    </row>
    <row r="98" spans="5:5" x14ac:dyDescent="0.3">
      <c r="E98" s="44"/>
    </row>
    <row r="99" spans="5:5" x14ac:dyDescent="0.3">
      <c r="E99" s="44"/>
    </row>
    <row r="101" spans="5:5" x14ac:dyDescent="0.3">
      <c r="E101" s="44"/>
    </row>
    <row r="103" spans="5:5" x14ac:dyDescent="0.3">
      <c r="E103" s="44"/>
    </row>
  </sheetData>
  <mergeCells count="5">
    <mergeCell ref="A4:E4"/>
    <mergeCell ref="A3:E3"/>
    <mergeCell ref="A5:E5"/>
    <mergeCell ref="A7:E7"/>
    <mergeCell ref="A6:E6"/>
  </mergeCells>
  <pageMargins left="0.25" right="0.25" top="0.75" bottom="0.25" header="0.3" footer="0.05"/>
  <pageSetup scale="52" orientation="portrait" r:id="rId1"/>
  <headerFooter>
    <oddHeader>&amp;R&amp;"Times New Roman,Regular"&amp;12Docket No. 160021-EI
Nuclear Maintenance Outage 
Costs Revenue Requirement
Exhibit KO-5, Page 1 of 1</oddHeader>
    <oddFooter xml:space="preserve">&amp;R
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56"/>
  <sheetViews>
    <sheetView zoomScale="90" zoomScaleNormal="90" workbookViewId="0">
      <selection activeCell="A2" sqref="A2"/>
    </sheetView>
  </sheetViews>
  <sheetFormatPr defaultRowHeight="13.2" x14ac:dyDescent="0.25"/>
  <cols>
    <col min="1" max="1" width="12" style="25" customWidth="1"/>
    <col min="2" max="2" width="11.6640625" style="25" customWidth="1"/>
    <col min="3" max="3" width="8.88671875" style="154" customWidth="1"/>
    <col min="4" max="4" width="20" style="25" customWidth="1"/>
    <col min="5" max="5" width="15" style="60" bestFit="1" customWidth="1"/>
    <col min="6" max="6" width="17.33203125" style="60" customWidth="1"/>
    <col min="7" max="7" width="15" style="60" customWidth="1"/>
    <col min="8" max="8" width="6.109375" style="60" customWidth="1"/>
    <col min="9" max="9" width="17.88671875" style="25" bestFit="1" customWidth="1"/>
    <col min="10" max="10" width="12.44140625" style="25" customWidth="1"/>
    <col min="11" max="11" width="13.5546875" style="52" customWidth="1"/>
    <col min="12" max="12" width="16.44140625" style="25" customWidth="1"/>
    <col min="13" max="13" width="16.33203125" style="60" customWidth="1"/>
    <col min="14" max="14" width="17" style="60" customWidth="1"/>
    <col min="15" max="15" width="15.33203125" style="60" customWidth="1"/>
    <col min="16" max="16" width="15.6640625" style="60" customWidth="1"/>
    <col min="17" max="17" width="16.33203125" style="25" customWidth="1"/>
    <col min="18" max="19" width="15.33203125" style="25" customWidth="1"/>
    <col min="20" max="21" width="14.5546875" style="25" bestFit="1" customWidth="1"/>
    <col min="22" max="263" width="9.109375" style="25"/>
    <col min="264" max="264" width="11.6640625" style="25" customWidth="1"/>
    <col min="265" max="265" width="16.88671875" style="25" bestFit="1" customWidth="1"/>
    <col min="266" max="266" width="15" style="25" bestFit="1" customWidth="1"/>
    <col min="267" max="267" width="5.33203125" style="25" customWidth="1"/>
    <col min="268" max="268" width="16.88671875" style="25" bestFit="1" customWidth="1"/>
    <col min="269" max="270" width="12.88671875" style="25" customWidth="1"/>
    <col min="271" max="272" width="15.109375" style="25" bestFit="1" customWidth="1"/>
    <col min="273" max="273" width="12.33203125" style="25" bestFit="1" customWidth="1"/>
    <col min="274" max="275" width="15" style="25" bestFit="1" customWidth="1"/>
    <col min="276" max="276" width="13.88671875" style="25" customWidth="1"/>
    <col min="277" max="519" width="9.109375" style="25"/>
    <col min="520" max="520" width="11.6640625" style="25" customWidth="1"/>
    <col min="521" max="521" width="16.88671875" style="25" bestFit="1" customWidth="1"/>
    <col min="522" max="522" width="15" style="25" bestFit="1" customWidth="1"/>
    <col min="523" max="523" width="5.33203125" style="25" customWidth="1"/>
    <col min="524" max="524" width="16.88671875" style="25" bestFit="1" customWidth="1"/>
    <col min="525" max="526" width="12.88671875" style="25" customWidth="1"/>
    <col min="527" max="528" width="15.109375" style="25" bestFit="1" customWidth="1"/>
    <col min="529" max="529" width="12.33203125" style="25" bestFit="1" customWidth="1"/>
    <col min="530" max="531" width="15" style="25" bestFit="1" customWidth="1"/>
    <col min="532" max="532" width="13.88671875" style="25" customWidth="1"/>
    <col min="533" max="775" width="9.109375" style="25"/>
    <col min="776" max="776" width="11.6640625" style="25" customWidth="1"/>
    <col min="777" max="777" width="16.88671875" style="25" bestFit="1" customWidth="1"/>
    <col min="778" max="778" width="15" style="25" bestFit="1" customWidth="1"/>
    <col min="779" max="779" width="5.33203125" style="25" customWidth="1"/>
    <col min="780" max="780" width="16.88671875" style="25" bestFit="1" customWidth="1"/>
    <col min="781" max="782" width="12.88671875" style="25" customWidth="1"/>
    <col min="783" max="784" width="15.109375" style="25" bestFit="1" customWidth="1"/>
    <col min="785" max="785" width="12.33203125" style="25" bestFit="1" customWidth="1"/>
    <col min="786" max="787" width="15" style="25" bestFit="1" customWidth="1"/>
    <col min="788" max="788" width="13.88671875" style="25" customWidth="1"/>
    <col min="789" max="1031" width="9.109375" style="25"/>
    <col min="1032" max="1032" width="11.6640625" style="25" customWidth="1"/>
    <col min="1033" max="1033" width="16.88671875" style="25" bestFit="1" customWidth="1"/>
    <col min="1034" max="1034" width="15" style="25" bestFit="1" customWidth="1"/>
    <col min="1035" max="1035" width="5.33203125" style="25" customWidth="1"/>
    <col min="1036" max="1036" width="16.88671875" style="25" bestFit="1" customWidth="1"/>
    <col min="1037" max="1038" width="12.88671875" style="25" customWidth="1"/>
    <col min="1039" max="1040" width="15.109375" style="25" bestFit="1" customWidth="1"/>
    <col min="1041" max="1041" width="12.33203125" style="25" bestFit="1" customWidth="1"/>
    <col min="1042" max="1043" width="15" style="25" bestFit="1" customWidth="1"/>
    <col min="1044" max="1044" width="13.88671875" style="25" customWidth="1"/>
    <col min="1045" max="1287" width="9.109375" style="25"/>
    <col min="1288" max="1288" width="11.6640625" style="25" customWidth="1"/>
    <col min="1289" max="1289" width="16.88671875" style="25" bestFit="1" customWidth="1"/>
    <col min="1290" max="1290" width="15" style="25" bestFit="1" customWidth="1"/>
    <col min="1291" max="1291" width="5.33203125" style="25" customWidth="1"/>
    <col min="1292" max="1292" width="16.88671875" style="25" bestFit="1" customWidth="1"/>
    <col min="1293" max="1294" width="12.88671875" style="25" customWidth="1"/>
    <col min="1295" max="1296" width="15.109375" style="25" bestFit="1" customWidth="1"/>
    <col min="1297" max="1297" width="12.33203125" style="25" bestFit="1" customWidth="1"/>
    <col min="1298" max="1299" width="15" style="25" bestFit="1" customWidth="1"/>
    <col min="1300" max="1300" width="13.88671875" style="25" customWidth="1"/>
    <col min="1301" max="1543" width="9.109375" style="25"/>
    <col min="1544" max="1544" width="11.6640625" style="25" customWidth="1"/>
    <col min="1545" max="1545" width="16.88671875" style="25" bestFit="1" customWidth="1"/>
    <col min="1546" max="1546" width="15" style="25" bestFit="1" customWidth="1"/>
    <col min="1547" max="1547" width="5.33203125" style="25" customWidth="1"/>
    <col min="1548" max="1548" width="16.88671875" style="25" bestFit="1" customWidth="1"/>
    <col min="1549" max="1550" width="12.88671875" style="25" customWidth="1"/>
    <col min="1551" max="1552" width="15.109375" style="25" bestFit="1" customWidth="1"/>
    <col min="1553" max="1553" width="12.33203125" style="25" bestFit="1" customWidth="1"/>
    <col min="1554" max="1555" width="15" style="25" bestFit="1" customWidth="1"/>
    <col min="1556" max="1556" width="13.88671875" style="25" customWidth="1"/>
    <col min="1557" max="1799" width="9.109375" style="25"/>
    <col min="1800" max="1800" width="11.6640625" style="25" customWidth="1"/>
    <col min="1801" max="1801" width="16.88671875" style="25" bestFit="1" customWidth="1"/>
    <col min="1802" max="1802" width="15" style="25" bestFit="1" customWidth="1"/>
    <col min="1803" max="1803" width="5.33203125" style="25" customWidth="1"/>
    <col min="1804" max="1804" width="16.88671875" style="25" bestFit="1" customWidth="1"/>
    <col min="1805" max="1806" width="12.88671875" style="25" customWidth="1"/>
    <col min="1807" max="1808" width="15.109375" style="25" bestFit="1" customWidth="1"/>
    <col min="1809" max="1809" width="12.33203125" style="25" bestFit="1" customWidth="1"/>
    <col min="1810" max="1811" width="15" style="25" bestFit="1" customWidth="1"/>
    <col min="1812" max="1812" width="13.88671875" style="25" customWidth="1"/>
    <col min="1813" max="2055" width="9.109375" style="25"/>
    <col min="2056" max="2056" width="11.6640625" style="25" customWidth="1"/>
    <col min="2057" max="2057" width="16.88671875" style="25" bestFit="1" customWidth="1"/>
    <col min="2058" max="2058" width="15" style="25" bestFit="1" customWidth="1"/>
    <col min="2059" max="2059" width="5.33203125" style="25" customWidth="1"/>
    <col min="2060" max="2060" width="16.88671875" style="25" bestFit="1" customWidth="1"/>
    <col min="2061" max="2062" width="12.88671875" style="25" customWidth="1"/>
    <col min="2063" max="2064" width="15.109375" style="25" bestFit="1" customWidth="1"/>
    <col min="2065" max="2065" width="12.33203125" style="25" bestFit="1" customWidth="1"/>
    <col min="2066" max="2067" width="15" style="25" bestFit="1" customWidth="1"/>
    <col min="2068" max="2068" width="13.88671875" style="25" customWidth="1"/>
    <col min="2069" max="2311" width="9.109375" style="25"/>
    <col min="2312" max="2312" width="11.6640625" style="25" customWidth="1"/>
    <col min="2313" max="2313" width="16.88671875" style="25" bestFit="1" customWidth="1"/>
    <col min="2314" max="2314" width="15" style="25" bestFit="1" customWidth="1"/>
    <col min="2315" max="2315" width="5.33203125" style="25" customWidth="1"/>
    <col min="2316" max="2316" width="16.88671875" style="25" bestFit="1" customWidth="1"/>
    <col min="2317" max="2318" width="12.88671875" style="25" customWidth="1"/>
    <col min="2319" max="2320" width="15.109375" style="25" bestFit="1" customWidth="1"/>
    <col min="2321" max="2321" width="12.33203125" style="25" bestFit="1" customWidth="1"/>
    <col min="2322" max="2323" width="15" style="25" bestFit="1" customWidth="1"/>
    <col min="2324" max="2324" width="13.88671875" style="25" customWidth="1"/>
    <col min="2325" max="2567" width="9.109375" style="25"/>
    <col min="2568" max="2568" width="11.6640625" style="25" customWidth="1"/>
    <col min="2569" max="2569" width="16.88671875" style="25" bestFit="1" customWidth="1"/>
    <col min="2570" max="2570" width="15" style="25" bestFit="1" customWidth="1"/>
    <col min="2571" max="2571" width="5.33203125" style="25" customWidth="1"/>
    <col min="2572" max="2572" width="16.88671875" style="25" bestFit="1" customWidth="1"/>
    <col min="2573" max="2574" width="12.88671875" style="25" customWidth="1"/>
    <col min="2575" max="2576" width="15.109375" style="25" bestFit="1" customWidth="1"/>
    <col min="2577" max="2577" width="12.33203125" style="25" bestFit="1" customWidth="1"/>
    <col min="2578" max="2579" width="15" style="25" bestFit="1" customWidth="1"/>
    <col min="2580" max="2580" width="13.88671875" style="25" customWidth="1"/>
    <col min="2581" max="2823" width="9.109375" style="25"/>
    <col min="2824" max="2824" width="11.6640625" style="25" customWidth="1"/>
    <col min="2825" max="2825" width="16.88671875" style="25" bestFit="1" customWidth="1"/>
    <col min="2826" max="2826" width="15" style="25" bestFit="1" customWidth="1"/>
    <col min="2827" max="2827" width="5.33203125" style="25" customWidth="1"/>
    <col min="2828" max="2828" width="16.88671875" style="25" bestFit="1" customWidth="1"/>
    <col min="2829" max="2830" width="12.88671875" style="25" customWidth="1"/>
    <col min="2831" max="2832" width="15.109375" style="25" bestFit="1" customWidth="1"/>
    <col min="2833" max="2833" width="12.33203125" style="25" bestFit="1" customWidth="1"/>
    <col min="2834" max="2835" width="15" style="25" bestFit="1" customWidth="1"/>
    <col min="2836" max="2836" width="13.88671875" style="25" customWidth="1"/>
    <col min="2837" max="3079" width="9.109375" style="25"/>
    <col min="3080" max="3080" width="11.6640625" style="25" customWidth="1"/>
    <col min="3081" max="3081" width="16.88671875" style="25" bestFit="1" customWidth="1"/>
    <col min="3082" max="3082" width="15" style="25" bestFit="1" customWidth="1"/>
    <col min="3083" max="3083" width="5.33203125" style="25" customWidth="1"/>
    <col min="3084" max="3084" width="16.88671875" style="25" bestFit="1" customWidth="1"/>
    <col min="3085" max="3086" width="12.88671875" style="25" customWidth="1"/>
    <col min="3087" max="3088" width="15.109375" style="25" bestFit="1" customWidth="1"/>
    <col min="3089" max="3089" width="12.33203125" style="25" bestFit="1" customWidth="1"/>
    <col min="3090" max="3091" width="15" style="25" bestFit="1" customWidth="1"/>
    <col min="3092" max="3092" width="13.88671875" style="25" customWidth="1"/>
    <col min="3093" max="3335" width="9.109375" style="25"/>
    <col min="3336" max="3336" width="11.6640625" style="25" customWidth="1"/>
    <col min="3337" max="3337" width="16.88671875" style="25" bestFit="1" customWidth="1"/>
    <col min="3338" max="3338" width="15" style="25" bestFit="1" customWidth="1"/>
    <col min="3339" max="3339" width="5.33203125" style="25" customWidth="1"/>
    <col min="3340" max="3340" width="16.88671875" style="25" bestFit="1" customWidth="1"/>
    <col min="3341" max="3342" width="12.88671875" style="25" customWidth="1"/>
    <col min="3343" max="3344" width="15.109375" style="25" bestFit="1" customWidth="1"/>
    <col min="3345" max="3345" width="12.33203125" style="25" bestFit="1" customWidth="1"/>
    <col min="3346" max="3347" width="15" style="25" bestFit="1" customWidth="1"/>
    <col min="3348" max="3348" width="13.88671875" style="25" customWidth="1"/>
    <col min="3349" max="3591" width="9.109375" style="25"/>
    <col min="3592" max="3592" width="11.6640625" style="25" customWidth="1"/>
    <col min="3593" max="3593" width="16.88671875" style="25" bestFit="1" customWidth="1"/>
    <col min="3594" max="3594" width="15" style="25" bestFit="1" customWidth="1"/>
    <col min="3595" max="3595" width="5.33203125" style="25" customWidth="1"/>
    <col min="3596" max="3596" width="16.88671875" style="25" bestFit="1" customWidth="1"/>
    <col min="3597" max="3598" width="12.88671875" style="25" customWidth="1"/>
    <col min="3599" max="3600" width="15.109375" style="25" bestFit="1" customWidth="1"/>
    <col min="3601" max="3601" width="12.33203125" style="25" bestFit="1" customWidth="1"/>
    <col min="3602" max="3603" width="15" style="25" bestFit="1" customWidth="1"/>
    <col min="3604" max="3604" width="13.88671875" style="25" customWidth="1"/>
    <col min="3605" max="3847" width="9.109375" style="25"/>
    <col min="3848" max="3848" width="11.6640625" style="25" customWidth="1"/>
    <col min="3849" max="3849" width="16.88671875" style="25" bestFit="1" customWidth="1"/>
    <col min="3850" max="3850" width="15" style="25" bestFit="1" customWidth="1"/>
    <col min="3851" max="3851" width="5.33203125" style="25" customWidth="1"/>
    <col min="3852" max="3852" width="16.88671875" style="25" bestFit="1" customWidth="1"/>
    <col min="3853" max="3854" width="12.88671875" style="25" customWidth="1"/>
    <col min="3855" max="3856" width="15.109375" style="25" bestFit="1" customWidth="1"/>
    <col min="3857" max="3857" width="12.33203125" style="25" bestFit="1" customWidth="1"/>
    <col min="3858" max="3859" width="15" style="25" bestFit="1" customWidth="1"/>
    <col min="3860" max="3860" width="13.88671875" style="25" customWidth="1"/>
    <col min="3861" max="4103" width="9.109375" style="25"/>
    <col min="4104" max="4104" width="11.6640625" style="25" customWidth="1"/>
    <col min="4105" max="4105" width="16.88671875" style="25" bestFit="1" customWidth="1"/>
    <col min="4106" max="4106" width="15" style="25" bestFit="1" customWidth="1"/>
    <col min="4107" max="4107" width="5.33203125" style="25" customWidth="1"/>
    <col min="4108" max="4108" width="16.88671875" style="25" bestFit="1" customWidth="1"/>
    <col min="4109" max="4110" width="12.88671875" style="25" customWidth="1"/>
    <col min="4111" max="4112" width="15.109375" style="25" bestFit="1" customWidth="1"/>
    <col min="4113" max="4113" width="12.33203125" style="25" bestFit="1" customWidth="1"/>
    <col min="4114" max="4115" width="15" style="25" bestFit="1" customWidth="1"/>
    <col min="4116" max="4116" width="13.88671875" style="25" customWidth="1"/>
    <col min="4117" max="4359" width="9.109375" style="25"/>
    <col min="4360" max="4360" width="11.6640625" style="25" customWidth="1"/>
    <col min="4361" max="4361" width="16.88671875" style="25" bestFit="1" customWidth="1"/>
    <col min="4362" max="4362" width="15" style="25" bestFit="1" customWidth="1"/>
    <col min="4363" max="4363" width="5.33203125" style="25" customWidth="1"/>
    <col min="4364" max="4364" width="16.88671875" style="25" bestFit="1" customWidth="1"/>
    <col min="4365" max="4366" width="12.88671875" style="25" customWidth="1"/>
    <col min="4367" max="4368" width="15.109375" style="25" bestFit="1" customWidth="1"/>
    <col min="4369" max="4369" width="12.33203125" style="25" bestFit="1" customWidth="1"/>
    <col min="4370" max="4371" width="15" style="25" bestFit="1" customWidth="1"/>
    <col min="4372" max="4372" width="13.88671875" style="25" customWidth="1"/>
    <col min="4373" max="4615" width="9.109375" style="25"/>
    <col min="4616" max="4616" width="11.6640625" style="25" customWidth="1"/>
    <col min="4617" max="4617" width="16.88671875" style="25" bestFit="1" customWidth="1"/>
    <col min="4618" max="4618" width="15" style="25" bestFit="1" customWidth="1"/>
    <col min="4619" max="4619" width="5.33203125" style="25" customWidth="1"/>
    <col min="4620" max="4620" width="16.88671875" style="25" bestFit="1" customWidth="1"/>
    <col min="4621" max="4622" width="12.88671875" style="25" customWidth="1"/>
    <col min="4623" max="4624" width="15.109375" style="25" bestFit="1" customWidth="1"/>
    <col min="4625" max="4625" width="12.33203125" style="25" bestFit="1" customWidth="1"/>
    <col min="4626" max="4627" width="15" style="25" bestFit="1" customWidth="1"/>
    <col min="4628" max="4628" width="13.88671875" style="25" customWidth="1"/>
    <col min="4629" max="4871" width="9.109375" style="25"/>
    <col min="4872" max="4872" width="11.6640625" style="25" customWidth="1"/>
    <col min="4873" max="4873" width="16.88671875" style="25" bestFit="1" customWidth="1"/>
    <col min="4874" max="4874" width="15" style="25" bestFit="1" customWidth="1"/>
    <col min="4875" max="4875" width="5.33203125" style="25" customWidth="1"/>
    <col min="4876" max="4876" width="16.88671875" style="25" bestFit="1" customWidth="1"/>
    <col min="4877" max="4878" width="12.88671875" style="25" customWidth="1"/>
    <col min="4879" max="4880" width="15.109375" style="25" bestFit="1" customWidth="1"/>
    <col min="4881" max="4881" width="12.33203125" style="25" bestFit="1" customWidth="1"/>
    <col min="4882" max="4883" width="15" style="25" bestFit="1" customWidth="1"/>
    <col min="4884" max="4884" width="13.88671875" style="25" customWidth="1"/>
    <col min="4885" max="5127" width="9.109375" style="25"/>
    <col min="5128" max="5128" width="11.6640625" style="25" customWidth="1"/>
    <col min="5129" max="5129" width="16.88671875" style="25" bestFit="1" customWidth="1"/>
    <col min="5130" max="5130" width="15" style="25" bestFit="1" customWidth="1"/>
    <col min="5131" max="5131" width="5.33203125" style="25" customWidth="1"/>
    <col min="5132" max="5132" width="16.88671875" style="25" bestFit="1" customWidth="1"/>
    <col min="5133" max="5134" width="12.88671875" style="25" customWidth="1"/>
    <col min="5135" max="5136" width="15.109375" style="25" bestFit="1" customWidth="1"/>
    <col min="5137" max="5137" width="12.33203125" style="25" bestFit="1" customWidth="1"/>
    <col min="5138" max="5139" width="15" style="25" bestFit="1" customWidth="1"/>
    <col min="5140" max="5140" width="13.88671875" style="25" customWidth="1"/>
    <col min="5141" max="5383" width="9.109375" style="25"/>
    <col min="5384" max="5384" width="11.6640625" style="25" customWidth="1"/>
    <col min="5385" max="5385" width="16.88671875" style="25" bestFit="1" customWidth="1"/>
    <col min="5386" max="5386" width="15" style="25" bestFit="1" customWidth="1"/>
    <col min="5387" max="5387" width="5.33203125" style="25" customWidth="1"/>
    <col min="5388" max="5388" width="16.88671875" style="25" bestFit="1" customWidth="1"/>
    <col min="5389" max="5390" width="12.88671875" style="25" customWidth="1"/>
    <col min="5391" max="5392" width="15.109375" style="25" bestFit="1" customWidth="1"/>
    <col min="5393" max="5393" width="12.33203125" style="25" bestFit="1" customWidth="1"/>
    <col min="5394" max="5395" width="15" style="25" bestFit="1" customWidth="1"/>
    <col min="5396" max="5396" width="13.88671875" style="25" customWidth="1"/>
    <col min="5397" max="5639" width="9.109375" style="25"/>
    <col min="5640" max="5640" width="11.6640625" style="25" customWidth="1"/>
    <col min="5641" max="5641" width="16.88671875" style="25" bestFit="1" customWidth="1"/>
    <col min="5642" max="5642" width="15" style="25" bestFit="1" customWidth="1"/>
    <col min="5643" max="5643" width="5.33203125" style="25" customWidth="1"/>
    <col min="5644" max="5644" width="16.88671875" style="25" bestFit="1" customWidth="1"/>
    <col min="5645" max="5646" width="12.88671875" style="25" customWidth="1"/>
    <col min="5647" max="5648" width="15.109375" style="25" bestFit="1" customWidth="1"/>
    <col min="5649" max="5649" width="12.33203125" style="25" bestFit="1" customWidth="1"/>
    <col min="5650" max="5651" width="15" style="25" bestFit="1" customWidth="1"/>
    <col min="5652" max="5652" width="13.88671875" style="25" customWidth="1"/>
    <col min="5653" max="5895" width="9.109375" style="25"/>
    <col min="5896" max="5896" width="11.6640625" style="25" customWidth="1"/>
    <col min="5897" max="5897" width="16.88671875" style="25" bestFit="1" customWidth="1"/>
    <col min="5898" max="5898" width="15" style="25" bestFit="1" customWidth="1"/>
    <col min="5899" max="5899" width="5.33203125" style="25" customWidth="1"/>
    <col min="5900" max="5900" width="16.88671875" style="25" bestFit="1" customWidth="1"/>
    <col min="5901" max="5902" width="12.88671875" style="25" customWidth="1"/>
    <col min="5903" max="5904" width="15.109375" style="25" bestFit="1" customWidth="1"/>
    <col min="5905" max="5905" width="12.33203125" style="25" bestFit="1" customWidth="1"/>
    <col min="5906" max="5907" width="15" style="25" bestFit="1" customWidth="1"/>
    <col min="5908" max="5908" width="13.88671875" style="25" customWidth="1"/>
    <col min="5909" max="6151" width="9.109375" style="25"/>
    <col min="6152" max="6152" width="11.6640625" style="25" customWidth="1"/>
    <col min="6153" max="6153" width="16.88671875" style="25" bestFit="1" customWidth="1"/>
    <col min="6154" max="6154" width="15" style="25" bestFit="1" customWidth="1"/>
    <col min="6155" max="6155" width="5.33203125" style="25" customWidth="1"/>
    <col min="6156" max="6156" width="16.88671875" style="25" bestFit="1" customWidth="1"/>
    <col min="6157" max="6158" width="12.88671875" style="25" customWidth="1"/>
    <col min="6159" max="6160" width="15.109375" style="25" bestFit="1" customWidth="1"/>
    <col min="6161" max="6161" width="12.33203125" style="25" bestFit="1" customWidth="1"/>
    <col min="6162" max="6163" width="15" style="25" bestFit="1" customWidth="1"/>
    <col min="6164" max="6164" width="13.88671875" style="25" customWidth="1"/>
    <col min="6165" max="6407" width="9.109375" style="25"/>
    <col min="6408" max="6408" width="11.6640625" style="25" customWidth="1"/>
    <col min="6409" max="6409" width="16.88671875" style="25" bestFit="1" customWidth="1"/>
    <col min="6410" max="6410" width="15" style="25" bestFit="1" customWidth="1"/>
    <col min="6411" max="6411" width="5.33203125" style="25" customWidth="1"/>
    <col min="6412" max="6412" width="16.88671875" style="25" bestFit="1" customWidth="1"/>
    <col min="6413" max="6414" width="12.88671875" style="25" customWidth="1"/>
    <col min="6415" max="6416" width="15.109375" style="25" bestFit="1" customWidth="1"/>
    <col min="6417" max="6417" width="12.33203125" style="25" bestFit="1" customWidth="1"/>
    <col min="6418" max="6419" width="15" style="25" bestFit="1" customWidth="1"/>
    <col min="6420" max="6420" width="13.88671875" style="25" customWidth="1"/>
    <col min="6421" max="6663" width="9.109375" style="25"/>
    <col min="6664" max="6664" width="11.6640625" style="25" customWidth="1"/>
    <col min="6665" max="6665" width="16.88671875" style="25" bestFit="1" customWidth="1"/>
    <col min="6666" max="6666" width="15" style="25" bestFit="1" customWidth="1"/>
    <col min="6667" max="6667" width="5.33203125" style="25" customWidth="1"/>
    <col min="6668" max="6668" width="16.88671875" style="25" bestFit="1" customWidth="1"/>
    <col min="6669" max="6670" width="12.88671875" style="25" customWidth="1"/>
    <col min="6671" max="6672" width="15.109375" style="25" bestFit="1" customWidth="1"/>
    <col min="6673" max="6673" width="12.33203125" style="25" bestFit="1" customWidth="1"/>
    <col min="6674" max="6675" width="15" style="25" bestFit="1" customWidth="1"/>
    <col min="6676" max="6676" width="13.88671875" style="25" customWidth="1"/>
    <col min="6677" max="6919" width="9.109375" style="25"/>
    <col min="6920" max="6920" width="11.6640625" style="25" customWidth="1"/>
    <col min="6921" max="6921" width="16.88671875" style="25" bestFit="1" customWidth="1"/>
    <col min="6922" max="6922" width="15" style="25" bestFit="1" customWidth="1"/>
    <col min="6923" max="6923" width="5.33203125" style="25" customWidth="1"/>
    <col min="6924" max="6924" width="16.88671875" style="25" bestFit="1" customWidth="1"/>
    <col min="6925" max="6926" width="12.88671875" style="25" customWidth="1"/>
    <col min="6927" max="6928" width="15.109375" style="25" bestFit="1" customWidth="1"/>
    <col min="6929" max="6929" width="12.33203125" style="25" bestFit="1" customWidth="1"/>
    <col min="6930" max="6931" width="15" style="25" bestFit="1" customWidth="1"/>
    <col min="6932" max="6932" width="13.88671875" style="25" customWidth="1"/>
    <col min="6933" max="7175" width="9.109375" style="25"/>
    <col min="7176" max="7176" width="11.6640625" style="25" customWidth="1"/>
    <col min="7177" max="7177" width="16.88671875" style="25" bestFit="1" customWidth="1"/>
    <col min="7178" max="7178" width="15" style="25" bestFit="1" customWidth="1"/>
    <col min="7179" max="7179" width="5.33203125" style="25" customWidth="1"/>
    <col min="7180" max="7180" width="16.88671875" style="25" bestFit="1" customWidth="1"/>
    <col min="7181" max="7182" width="12.88671875" style="25" customWidth="1"/>
    <col min="7183" max="7184" width="15.109375" style="25" bestFit="1" customWidth="1"/>
    <col min="7185" max="7185" width="12.33203125" style="25" bestFit="1" customWidth="1"/>
    <col min="7186" max="7187" width="15" style="25" bestFit="1" customWidth="1"/>
    <col min="7188" max="7188" width="13.88671875" style="25" customWidth="1"/>
    <col min="7189" max="7431" width="9.109375" style="25"/>
    <col min="7432" max="7432" width="11.6640625" style="25" customWidth="1"/>
    <col min="7433" max="7433" width="16.88671875" style="25" bestFit="1" customWidth="1"/>
    <col min="7434" max="7434" width="15" style="25" bestFit="1" customWidth="1"/>
    <col min="7435" max="7435" width="5.33203125" style="25" customWidth="1"/>
    <col min="7436" max="7436" width="16.88671875" style="25" bestFit="1" customWidth="1"/>
    <col min="7437" max="7438" width="12.88671875" style="25" customWidth="1"/>
    <col min="7439" max="7440" width="15.109375" style="25" bestFit="1" customWidth="1"/>
    <col min="7441" max="7441" width="12.33203125" style="25" bestFit="1" customWidth="1"/>
    <col min="7442" max="7443" width="15" style="25" bestFit="1" customWidth="1"/>
    <col min="7444" max="7444" width="13.88671875" style="25" customWidth="1"/>
    <col min="7445" max="7687" width="9.109375" style="25"/>
    <col min="7688" max="7688" width="11.6640625" style="25" customWidth="1"/>
    <col min="7689" max="7689" width="16.88671875" style="25" bestFit="1" customWidth="1"/>
    <col min="7690" max="7690" width="15" style="25" bestFit="1" customWidth="1"/>
    <col min="7691" max="7691" width="5.33203125" style="25" customWidth="1"/>
    <col min="7692" max="7692" width="16.88671875" style="25" bestFit="1" customWidth="1"/>
    <col min="7693" max="7694" width="12.88671875" style="25" customWidth="1"/>
    <col min="7695" max="7696" width="15.109375" style="25" bestFit="1" customWidth="1"/>
    <col min="7697" max="7697" width="12.33203125" style="25" bestFit="1" customWidth="1"/>
    <col min="7698" max="7699" width="15" style="25" bestFit="1" customWidth="1"/>
    <col min="7700" max="7700" width="13.88671875" style="25" customWidth="1"/>
    <col min="7701" max="7943" width="9.109375" style="25"/>
    <col min="7944" max="7944" width="11.6640625" style="25" customWidth="1"/>
    <col min="7945" max="7945" width="16.88671875" style="25" bestFit="1" customWidth="1"/>
    <col min="7946" max="7946" width="15" style="25" bestFit="1" customWidth="1"/>
    <col min="7947" max="7947" width="5.33203125" style="25" customWidth="1"/>
    <col min="7948" max="7948" width="16.88671875" style="25" bestFit="1" customWidth="1"/>
    <col min="7949" max="7950" width="12.88671875" style="25" customWidth="1"/>
    <col min="7951" max="7952" width="15.109375" style="25" bestFit="1" customWidth="1"/>
    <col min="7953" max="7953" width="12.33203125" style="25" bestFit="1" customWidth="1"/>
    <col min="7954" max="7955" width="15" style="25" bestFit="1" customWidth="1"/>
    <col min="7956" max="7956" width="13.88671875" style="25" customWidth="1"/>
    <col min="7957" max="8199" width="9.109375" style="25"/>
    <col min="8200" max="8200" width="11.6640625" style="25" customWidth="1"/>
    <col min="8201" max="8201" width="16.88671875" style="25" bestFit="1" customWidth="1"/>
    <col min="8202" max="8202" width="15" style="25" bestFit="1" customWidth="1"/>
    <col min="8203" max="8203" width="5.33203125" style="25" customWidth="1"/>
    <col min="8204" max="8204" width="16.88671875" style="25" bestFit="1" customWidth="1"/>
    <col min="8205" max="8206" width="12.88671875" style="25" customWidth="1"/>
    <col min="8207" max="8208" width="15.109375" style="25" bestFit="1" customWidth="1"/>
    <col min="8209" max="8209" width="12.33203125" style="25" bestFit="1" customWidth="1"/>
    <col min="8210" max="8211" width="15" style="25" bestFit="1" customWidth="1"/>
    <col min="8212" max="8212" width="13.88671875" style="25" customWidth="1"/>
    <col min="8213" max="8455" width="9.109375" style="25"/>
    <col min="8456" max="8456" width="11.6640625" style="25" customWidth="1"/>
    <col min="8457" max="8457" width="16.88671875" style="25" bestFit="1" customWidth="1"/>
    <col min="8458" max="8458" width="15" style="25" bestFit="1" customWidth="1"/>
    <col min="8459" max="8459" width="5.33203125" style="25" customWidth="1"/>
    <col min="8460" max="8460" width="16.88671875" style="25" bestFit="1" customWidth="1"/>
    <col min="8461" max="8462" width="12.88671875" style="25" customWidth="1"/>
    <col min="8463" max="8464" width="15.109375" style="25" bestFit="1" customWidth="1"/>
    <col min="8465" max="8465" width="12.33203125" style="25" bestFit="1" customWidth="1"/>
    <col min="8466" max="8467" width="15" style="25" bestFit="1" customWidth="1"/>
    <col min="8468" max="8468" width="13.88671875" style="25" customWidth="1"/>
    <col min="8469" max="8711" width="9.109375" style="25"/>
    <col min="8712" max="8712" width="11.6640625" style="25" customWidth="1"/>
    <col min="8713" max="8713" width="16.88671875" style="25" bestFit="1" customWidth="1"/>
    <col min="8714" max="8714" width="15" style="25" bestFit="1" customWidth="1"/>
    <col min="8715" max="8715" width="5.33203125" style="25" customWidth="1"/>
    <col min="8716" max="8716" width="16.88671875" style="25" bestFit="1" customWidth="1"/>
    <col min="8717" max="8718" width="12.88671875" style="25" customWidth="1"/>
    <col min="8719" max="8720" width="15.109375" style="25" bestFit="1" customWidth="1"/>
    <col min="8721" max="8721" width="12.33203125" style="25" bestFit="1" customWidth="1"/>
    <col min="8722" max="8723" width="15" style="25" bestFit="1" customWidth="1"/>
    <col min="8724" max="8724" width="13.88671875" style="25" customWidth="1"/>
    <col min="8725" max="8967" width="9.109375" style="25"/>
    <col min="8968" max="8968" width="11.6640625" style="25" customWidth="1"/>
    <col min="8969" max="8969" width="16.88671875" style="25" bestFit="1" customWidth="1"/>
    <col min="8970" max="8970" width="15" style="25" bestFit="1" customWidth="1"/>
    <col min="8971" max="8971" width="5.33203125" style="25" customWidth="1"/>
    <col min="8972" max="8972" width="16.88671875" style="25" bestFit="1" customWidth="1"/>
    <col min="8973" max="8974" width="12.88671875" style="25" customWidth="1"/>
    <col min="8975" max="8976" width="15.109375" style="25" bestFit="1" customWidth="1"/>
    <col min="8977" max="8977" width="12.33203125" style="25" bestFit="1" customWidth="1"/>
    <col min="8978" max="8979" width="15" style="25" bestFit="1" customWidth="1"/>
    <col min="8980" max="8980" width="13.88671875" style="25" customWidth="1"/>
    <col min="8981" max="9223" width="9.109375" style="25"/>
    <col min="9224" max="9224" width="11.6640625" style="25" customWidth="1"/>
    <col min="9225" max="9225" width="16.88671875" style="25" bestFit="1" customWidth="1"/>
    <col min="9226" max="9226" width="15" style="25" bestFit="1" customWidth="1"/>
    <col min="9227" max="9227" width="5.33203125" style="25" customWidth="1"/>
    <col min="9228" max="9228" width="16.88671875" style="25" bestFit="1" customWidth="1"/>
    <col min="9229" max="9230" width="12.88671875" style="25" customWidth="1"/>
    <col min="9231" max="9232" width="15.109375" style="25" bestFit="1" customWidth="1"/>
    <col min="9233" max="9233" width="12.33203125" style="25" bestFit="1" customWidth="1"/>
    <col min="9234" max="9235" width="15" style="25" bestFit="1" customWidth="1"/>
    <col min="9236" max="9236" width="13.88671875" style="25" customWidth="1"/>
    <col min="9237" max="9479" width="9.109375" style="25"/>
    <col min="9480" max="9480" width="11.6640625" style="25" customWidth="1"/>
    <col min="9481" max="9481" width="16.88671875" style="25" bestFit="1" customWidth="1"/>
    <col min="9482" max="9482" width="15" style="25" bestFit="1" customWidth="1"/>
    <col min="9483" max="9483" width="5.33203125" style="25" customWidth="1"/>
    <col min="9484" max="9484" width="16.88671875" style="25" bestFit="1" customWidth="1"/>
    <col min="9485" max="9486" width="12.88671875" style="25" customWidth="1"/>
    <col min="9487" max="9488" width="15.109375" style="25" bestFit="1" customWidth="1"/>
    <col min="9489" max="9489" width="12.33203125" style="25" bestFit="1" customWidth="1"/>
    <col min="9490" max="9491" width="15" style="25" bestFit="1" customWidth="1"/>
    <col min="9492" max="9492" width="13.88671875" style="25" customWidth="1"/>
    <col min="9493" max="9735" width="9.109375" style="25"/>
    <col min="9736" max="9736" width="11.6640625" style="25" customWidth="1"/>
    <col min="9737" max="9737" width="16.88671875" style="25" bestFit="1" customWidth="1"/>
    <col min="9738" max="9738" width="15" style="25" bestFit="1" customWidth="1"/>
    <col min="9739" max="9739" width="5.33203125" style="25" customWidth="1"/>
    <col min="9740" max="9740" width="16.88671875" style="25" bestFit="1" customWidth="1"/>
    <col min="9741" max="9742" width="12.88671875" style="25" customWidth="1"/>
    <col min="9743" max="9744" width="15.109375" style="25" bestFit="1" customWidth="1"/>
    <col min="9745" max="9745" width="12.33203125" style="25" bestFit="1" customWidth="1"/>
    <col min="9746" max="9747" width="15" style="25" bestFit="1" customWidth="1"/>
    <col min="9748" max="9748" width="13.88671875" style="25" customWidth="1"/>
    <col min="9749" max="9991" width="9.109375" style="25"/>
    <col min="9992" max="9992" width="11.6640625" style="25" customWidth="1"/>
    <col min="9993" max="9993" width="16.88671875" style="25" bestFit="1" customWidth="1"/>
    <col min="9994" max="9994" width="15" style="25" bestFit="1" customWidth="1"/>
    <col min="9995" max="9995" width="5.33203125" style="25" customWidth="1"/>
    <col min="9996" max="9996" width="16.88671875" style="25" bestFit="1" customWidth="1"/>
    <col min="9997" max="9998" width="12.88671875" style="25" customWidth="1"/>
    <col min="9999" max="10000" width="15.109375" style="25" bestFit="1" customWidth="1"/>
    <col min="10001" max="10001" width="12.33203125" style="25" bestFit="1" customWidth="1"/>
    <col min="10002" max="10003" width="15" style="25" bestFit="1" customWidth="1"/>
    <col min="10004" max="10004" width="13.88671875" style="25" customWidth="1"/>
    <col min="10005" max="10247" width="9.109375" style="25"/>
    <col min="10248" max="10248" width="11.6640625" style="25" customWidth="1"/>
    <col min="10249" max="10249" width="16.88671875" style="25" bestFit="1" customWidth="1"/>
    <col min="10250" max="10250" width="15" style="25" bestFit="1" customWidth="1"/>
    <col min="10251" max="10251" width="5.33203125" style="25" customWidth="1"/>
    <col min="10252" max="10252" width="16.88671875" style="25" bestFit="1" customWidth="1"/>
    <col min="10253" max="10254" width="12.88671875" style="25" customWidth="1"/>
    <col min="10255" max="10256" width="15.109375" style="25" bestFit="1" customWidth="1"/>
    <col min="10257" max="10257" width="12.33203125" style="25" bestFit="1" customWidth="1"/>
    <col min="10258" max="10259" width="15" style="25" bestFit="1" customWidth="1"/>
    <col min="10260" max="10260" width="13.88671875" style="25" customWidth="1"/>
    <col min="10261" max="10503" width="9.109375" style="25"/>
    <col min="10504" max="10504" width="11.6640625" style="25" customWidth="1"/>
    <col min="10505" max="10505" width="16.88671875" style="25" bestFit="1" customWidth="1"/>
    <col min="10506" max="10506" width="15" style="25" bestFit="1" customWidth="1"/>
    <col min="10507" max="10507" width="5.33203125" style="25" customWidth="1"/>
    <col min="10508" max="10508" width="16.88671875" style="25" bestFit="1" customWidth="1"/>
    <col min="10509" max="10510" width="12.88671875" style="25" customWidth="1"/>
    <col min="10511" max="10512" width="15.109375" style="25" bestFit="1" customWidth="1"/>
    <col min="10513" max="10513" width="12.33203125" style="25" bestFit="1" customWidth="1"/>
    <col min="10514" max="10515" width="15" style="25" bestFit="1" customWidth="1"/>
    <col min="10516" max="10516" width="13.88671875" style="25" customWidth="1"/>
    <col min="10517" max="10759" width="9.109375" style="25"/>
    <col min="10760" max="10760" width="11.6640625" style="25" customWidth="1"/>
    <col min="10761" max="10761" width="16.88671875" style="25" bestFit="1" customWidth="1"/>
    <col min="10762" max="10762" width="15" style="25" bestFit="1" customWidth="1"/>
    <col min="10763" max="10763" width="5.33203125" style="25" customWidth="1"/>
    <col min="10764" max="10764" width="16.88671875" style="25" bestFit="1" customWidth="1"/>
    <col min="10765" max="10766" width="12.88671875" style="25" customWidth="1"/>
    <col min="10767" max="10768" width="15.109375" style="25" bestFit="1" customWidth="1"/>
    <col min="10769" max="10769" width="12.33203125" style="25" bestFit="1" customWidth="1"/>
    <col min="10770" max="10771" width="15" style="25" bestFit="1" customWidth="1"/>
    <col min="10772" max="10772" width="13.88671875" style="25" customWidth="1"/>
    <col min="10773" max="11015" width="9.109375" style="25"/>
    <col min="11016" max="11016" width="11.6640625" style="25" customWidth="1"/>
    <col min="11017" max="11017" width="16.88671875" style="25" bestFit="1" customWidth="1"/>
    <col min="11018" max="11018" width="15" style="25" bestFit="1" customWidth="1"/>
    <col min="11019" max="11019" width="5.33203125" style="25" customWidth="1"/>
    <col min="11020" max="11020" width="16.88671875" style="25" bestFit="1" customWidth="1"/>
    <col min="11021" max="11022" width="12.88671875" style="25" customWidth="1"/>
    <col min="11023" max="11024" width="15.109375" style="25" bestFit="1" customWidth="1"/>
    <col min="11025" max="11025" width="12.33203125" style="25" bestFit="1" customWidth="1"/>
    <col min="11026" max="11027" width="15" style="25" bestFit="1" customWidth="1"/>
    <col min="11028" max="11028" width="13.88671875" style="25" customWidth="1"/>
    <col min="11029" max="11271" width="9.109375" style="25"/>
    <col min="11272" max="11272" width="11.6640625" style="25" customWidth="1"/>
    <col min="11273" max="11273" width="16.88671875" style="25" bestFit="1" customWidth="1"/>
    <col min="11274" max="11274" width="15" style="25" bestFit="1" customWidth="1"/>
    <col min="11275" max="11275" width="5.33203125" style="25" customWidth="1"/>
    <col min="11276" max="11276" width="16.88671875" style="25" bestFit="1" customWidth="1"/>
    <col min="11277" max="11278" width="12.88671875" style="25" customWidth="1"/>
    <col min="11279" max="11280" width="15.109375" style="25" bestFit="1" customWidth="1"/>
    <col min="11281" max="11281" width="12.33203125" style="25" bestFit="1" customWidth="1"/>
    <col min="11282" max="11283" width="15" style="25" bestFit="1" customWidth="1"/>
    <col min="11284" max="11284" width="13.88671875" style="25" customWidth="1"/>
    <col min="11285" max="11527" width="9.109375" style="25"/>
    <col min="11528" max="11528" width="11.6640625" style="25" customWidth="1"/>
    <col min="11529" max="11529" width="16.88671875" style="25" bestFit="1" customWidth="1"/>
    <col min="11530" max="11530" width="15" style="25" bestFit="1" customWidth="1"/>
    <col min="11531" max="11531" width="5.33203125" style="25" customWidth="1"/>
    <col min="11532" max="11532" width="16.88671875" style="25" bestFit="1" customWidth="1"/>
    <col min="11533" max="11534" width="12.88671875" style="25" customWidth="1"/>
    <col min="11535" max="11536" width="15.109375" style="25" bestFit="1" customWidth="1"/>
    <col min="11537" max="11537" width="12.33203125" style="25" bestFit="1" customWidth="1"/>
    <col min="11538" max="11539" width="15" style="25" bestFit="1" customWidth="1"/>
    <col min="11540" max="11540" width="13.88671875" style="25" customWidth="1"/>
    <col min="11541" max="11783" width="9.109375" style="25"/>
    <col min="11784" max="11784" width="11.6640625" style="25" customWidth="1"/>
    <col min="11785" max="11785" width="16.88671875" style="25" bestFit="1" customWidth="1"/>
    <col min="11786" max="11786" width="15" style="25" bestFit="1" customWidth="1"/>
    <col min="11787" max="11787" width="5.33203125" style="25" customWidth="1"/>
    <col min="11788" max="11788" width="16.88671875" style="25" bestFit="1" customWidth="1"/>
    <col min="11789" max="11790" width="12.88671875" style="25" customWidth="1"/>
    <col min="11791" max="11792" width="15.109375" style="25" bestFit="1" customWidth="1"/>
    <col min="11793" max="11793" width="12.33203125" style="25" bestFit="1" customWidth="1"/>
    <col min="11794" max="11795" width="15" style="25" bestFit="1" customWidth="1"/>
    <col min="11796" max="11796" width="13.88671875" style="25" customWidth="1"/>
    <col min="11797" max="12039" width="9.109375" style="25"/>
    <col min="12040" max="12040" width="11.6640625" style="25" customWidth="1"/>
    <col min="12041" max="12041" width="16.88671875" style="25" bestFit="1" customWidth="1"/>
    <col min="12042" max="12042" width="15" style="25" bestFit="1" customWidth="1"/>
    <col min="12043" max="12043" width="5.33203125" style="25" customWidth="1"/>
    <col min="12044" max="12044" width="16.88671875" style="25" bestFit="1" customWidth="1"/>
    <col min="12045" max="12046" width="12.88671875" style="25" customWidth="1"/>
    <col min="12047" max="12048" width="15.109375" style="25" bestFit="1" customWidth="1"/>
    <col min="12049" max="12049" width="12.33203125" style="25" bestFit="1" customWidth="1"/>
    <col min="12050" max="12051" width="15" style="25" bestFit="1" customWidth="1"/>
    <col min="12052" max="12052" width="13.88671875" style="25" customWidth="1"/>
    <col min="12053" max="12295" width="9.109375" style="25"/>
    <col min="12296" max="12296" width="11.6640625" style="25" customWidth="1"/>
    <col min="12297" max="12297" width="16.88671875" style="25" bestFit="1" customWidth="1"/>
    <col min="12298" max="12298" width="15" style="25" bestFit="1" customWidth="1"/>
    <col min="12299" max="12299" width="5.33203125" style="25" customWidth="1"/>
    <col min="12300" max="12300" width="16.88671875" style="25" bestFit="1" customWidth="1"/>
    <col min="12301" max="12302" width="12.88671875" style="25" customWidth="1"/>
    <col min="12303" max="12304" width="15.109375" style="25" bestFit="1" customWidth="1"/>
    <col min="12305" max="12305" width="12.33203125" style="25" bestFit="1" customWidth="1"/>
    <col min="12306" max="12307" width="15" style="25" bestFit="1" customWidth="1"/>
    <col min="12308" max="12308" width="13.88671875" style="25" customWidth="1"/>
    <col min="12309" max="12551" width="9.109375" style="25"/>
    <col min="12552" max="12552" width="11.6640625" style="25" customWidth="1"/>
    <col min="12553" max="12553" width="16.88671875" style="25" bestFit="1" customWidth="1"/>
    <col min="12554" max="12554" width="15" style="25" bestFit="1" customWidth="1"/>
    <col min="12555" max="12555" width="5.33203125" style="25" customWidth="1"/>
    <col min="12556" max="12556" width="16.88671875" style="25" bestFit="1" customWidth="1"/>
    <col min="12557" max="12558" width="12.88671875" style="25" customWidth="1"/>
    <col min="12559" max="12560" width="15.109375" style="25" bestFit="1" customWidth="1"/>
    <col min="12561" max="12561" width="12.33203125" style="25" bestFit="1" customWidth="1"/>
    <col min="12562" max="12563" width="15" style="25" bestFit="1" customWidth="1"/>
    <col min="12564" max="12564" width="13.88671875" style="25" customWidth="1"/>
    <col min="12565" max="12807" width="9.109375" style="25"/>
    <col min="12808" max="12808" width="11.6640625" style="25" customWidth="1"/>
    <col min="12809" max="12809" width="16.88671875" style="25" bestFit="1" customWidth="1"/>
    <col min="12810" max="12810" width="15" style="25" bestFit="1" customWidth="1"/>
    <col min="12811" max="12811" width="5.33203125" style="25" customWidth="1"/>
    <col min="12812" max="12812" width="16.88671875" style="25" bestFit="1" customWidth="1"/>
    <col min="12813" max="12814" width="12.88671875" style="25" customWidth="1"/>
    <col min="12815" max="12816" width="15.109375" style="25" bestFit="1" customWidth="1"/>
    <col min="12817" max="12817" width="12.33203125" style="25" bestFit="1" customWidth="1"/>
    <col min="12818" max="12819" width="15" style="25" bestFit="1" customWidth="1"/>
    <col min="12820" max="12820" width="13.88671875" style="25" customWidth="1"/>
    <col min="12821" max="13063" width="9.109375" style="25"/>
    <col min="13064" max="13064" width="11.6640625" style="25" customWidth="1"/>
    <col min="13065" max="13065" width="16.88671875" style="25" bestFit="1" customWidth="1"/>
    <col min="13066" max="13066" width="15" style="25" bestFit="1" customWidth="1"/>
    <col min="13067" max="13067" width="5.33203125" style="25" customWidth="1"/>
    <col min="13068" max="13068" width="16.88671875" style="25" bestFit="1" customWidth="1"/>
    <col min="13069" max="13070" width="12.88671875" style="25" customWidth="1"/>
    <col min="13071" max="13072" width="15.109375" style="25" bestFit="1" customWidth="1"/>
    <col min="13073" max="13073" width="12.33203125" style="25" bestFit="1" customWidth="1"/>
    <col min="13074" max="13075" width="15" style="25" bestFit="1" customWidth="1"/>
    <col min="13076" max="13076" width="13.88671875" style="25" customWidth="1"/>
    <col min="13077" max="13319" width="9.109375" style="25"/>
    <col min="13320" max="13320" width="11.6640625" style="25" customWidth="1"/>
    <col min="13321" max="13321" width="16.88671875" style="25" bestFit="1" customWidth="1"/>
    <col min="13322" max="13322" width="15" style="25" bestFit="1" customWidth="1"/>
    <col min="13323" max="13323" width="5.33203125" style="25" customWidth="1"/>
    <col min="13324" max="13324" width="16.88671875" style="25" bestFit="1" customWidth="1"/>
    <col min="13325" max="13326" width="12.88671875" style="25" customWidth="1"/>
    <col min="13327" max="13328" width="15.109375" style="25" bestFit="1" customWidth="1"/>
    <col min="13329" max="13329" width="12.33203125" style="25" bestFit="1" customWidth="1"/>
    <col min="13330" max="13331" width="15" style="25" bestFit="1" customWidth="1"/>
    <col min="13332" max="13332" width="13.88671875" style="25" customWidth="1"/>
    <col min="13333" max="13575" width="9.109375" style="25"/>
    <col min="13576" max="13576" width="11.6640625" style="25" customWidth="1"/>
    <col min="13577" max="13577" width="16.88671875" style="25" bestFit="1" customWidth="1"/>
    <col min="13578" max="13578" width="15" style="25" bestFit="1" customWidth="1"/>
    <col min="13579" max="13579" width="5.33203125" style="25" customWidth="1"/>
    <col min="13580" max="13580" width="16.88671875" style="25" bestFit="1" customWidth="1"/>
    <col min="13581" max="13582" width="12.88671875" style="25" customWidth="1"/>
    <col min="13583" max="13584" width="15.109375" style="25" bestFit="1" customWidth="1"/>
    <col min="13585" max="13585" width="12.33203125" style="25" bestFit="1" customWidth="1"/>
    <col min="13586" max="13587" width="15" style="25" bestFit="1" customWidth="1"/>
    <col min="13588" max="13588" width="13.88671875" style="25" customWidth="1"/>
    <col min="13589" max="13831" width="9.109375" style="25"/>
    <col min="13832" max="13832" width="11.6640625" style="25" customWidth="1"/>
    <col min="13833" max="13833" width="16.88671875" style="25" bestFit="1" customWidth="1"/>
    <col min="13834" max="13834" width="15" style="25" bestFit="1" customWidth="1"/>
    <col min="13835" max="13835" width="5.33203125" style="25" customWidth="1"/>
    <col min="13836" max="13836" width="16.88671875" style="25" bestFit="1" customWidth="1"/>
    <col min="13837" max="13838" width="12.88671875" style="25" customWidth="1"/>
    <col min="13839" max="13840" width="15.109375" style="25" bestFit="1" customWidth="1"/>
    <col min="13841" max="13841" width="12.33203125" style="25" bestFit="1" customWidth="1"/>
    <col min="13842" max="13843" width="15" style="25" bestFit="1" customWidth="1"/>
    <col min="13844" max="13844" width="13.88671875" style="25" customWidth="1"/>
    <col min="13845" max="14087" width="9.109375" style="25"/>
    <col min="14088" max="14088" width="11.6640625" style="25" customWidth="1"/>
    <col min="14089" max="14089" width="16.88671875" style="25" bestFit="1" customWidth="1"/>
    <col min="14090" max="14090" width="15" style="25" bestFit="1" customWidth="1"/>
    <col min="14091" max="14091" width="5.33203125" style="25" customWidth="1"/>
    <col min="14092" max="14092" width="16.88671875" style="25" bestFit="1" customWidth="1"/>
    <col min="14093" max="14094" width="12.88671875" style="25" customWidth="1"/>
    <col min="14095" max="14096" width="15.109375" style="25" bestFit="1" customWidth="1"/>
    <col min="14097" max="14097" width="12.33203125" style="25" bestFit="1" customWidth="1"/>
    <col min="14098" max="14099" width="15" style="25" bestFit="1" customWidth="1"/>
    <col min="14100" max="14100" width="13.88671875" style="25" customWidth="1"/>
    <col min="14101" max="14343" width="9.109375" style="25"/>
    <col min="14344" max="14344" width="11.6640625" style="25" customWidth="1"/>
    <col min="14345" max="14345" width="16.88671875" style="25" bestFit="1" customWidth="1"/>
    <col min="14346" max="14346" width="15" style="25" bestFit="1" customWidth="1"/>
    <col min="14347" max="14347" width="5.33203125" style="25" customWidth="1"/>
    <col min="14348" max="14348" width="16.88671875" style="25" bestFit="1" customWidth="1"/>
    <col min="14349" max="14350" width="12.88671875" style="25" customWidth="1"/>
    <col min="14351" max="14352" width="15.109375" style="25" bestFit="1" customWidth="1"/>
    <col min="14353" max="14353" width="12.33203125" style="25" bestFit="1" customWidth="1"/>
    <col min="14354" max="14355" width="15" style="25" bestFit="1" customWidth="1"/>
    <col min="14356" max="14356" width="13.88671875" style="25" customWidth="1"/>
    <col min="14357" max="14599" width="9.109375" style="25"/>
    <col min="14600" max="14600" width="11.6640625" style="25" customWidth="1"/>
    <col min="14601" max="14601" width="16.88671875" style="25" bestFit="1" customWidth="1"/>
    <col min="14602" max="14602" width="15" style="25" bestFit="1" customWidth="1"/>
    <col min="14603" max="14603" width="5.33203125" style="25" customWidth="1"/>
    <col min="14604" max="14604" width="16.88671875" style="25" bestFit="1" customWidth="1"/>
    <col min="14605" max="14606" width="12.88671875" style="25" customWidth="1"/>
    <col min="14607" max="14608" width="15.109375" style="25" bestFit="1" customWidth="1"/>
    <col min="14609" max="14609" width="12.33203125" style="25" bestFit="1" customWidth="1"/>
    <col min="14610" max="14611" width="15" style="25" bestFit="1" customWidth="1"/>
    <col min="14612" max="14612" width="13.88671875" style="25" customWidth="1"/>
    <col min="14613" max="14855" width="9.109375" style="25"/>
    <col min="14856" max="14856" width="11.6640625" style="25" customWidth="1"/>
    <col min="14857" max="14857" width="16.88671875" style="25" bestFit="1" customWidth="1"/>
    <col min="14858" max="14858" width="15" style="25" bestFit="1" customWidth="1"/>
    <col min="14859" max="14859" width="5.33203125" style="25" customWidth="1"/>
    <col min="14860" max="14860" width="16.88671875" style="25" bestFit="1" customWidth="1"/>
    <col min="14861" max="14862" width="12.88671875" style="25" customWidth="1"/>
    <col min="14863" max="14864" width="15.109375" style="25" bestFit="1" customWidth="1"/>
    <col min="14865" max="14865" width="12.33203125" style="25" bestFit="1" customWidth="1"/>
    <col min="14866" max="14867" width="15" style="25" bestFit="1" customWidth="1"/>
    <col min="14868" max="14868" width="13.88671875" style="25" customWidth="1"/>
    <col min="14869" max="15111" width="9.109375" style="25"/>
    <col min="15112" max="15112" width="11.6640625" style="25" customWidth="1"/>
    <col min="15113" max="15113" width="16.88671875" style="25" bestFit="1" customWidth="1"/>
    <col min="15114" max="15114" width="15" style="25" bestFit="1" customWidth="1"/>
    <col min="15115" max="15115" width="5.33203125" style="25" customWidth="1"/>
    <col min="15116" max="15116" width="16.88671875" style="25" bestFit="1" customWidth="1"/>
    <col min="15117" max="15118" width="12.88671875" style="25" customWidth="1"/>
    <col min="15119" max="15120" width="15.109375" style="25" bestFit="1" customWidth="1"/>
    <col min="15121" max="15121" width="12.33203125" style="25" bestFit="1" customWidth="1"/>
    <col min="15122" max="15123" width="15" style="25" bestFit="1" customWidth="1"/>
    <col min="15124" max="15124" width="13.88671875" style="25" customWidth="1"/>
    <col min="15125" max="15367" width="9.109375" style="25"/>
    <col min="15368" max="15368" width="11.6640625" style="25" customWidth="1"/>
    <col min="15369" max="15369" width="16.88671875" style="25" bestFit="1" customWidth="1"/>
    <col min="15370" max="15370" width="15" style="25" bestFit="1" customWidth="1"/>
    <col min="15371" max="15371" width="5.33203125" style="25" customWidth="1"/>
    <col min="15372" max="15372" width="16.88671875" style="25" bestFit="1" customWidth="1"/>
    <col min="15373" max="15374" width="12.88671875" style="25" customWidth="1"/>
    <col min="15375" max="15376" width="15.109375" style="25" bestFit="1" customWidth="1"/>
    <col min="15377" max="15377" width="12.33203125" style="25" bestFit="1" customWidth="1"/>
    <col min="15378" max="15379" width="15" style="25" bestFit="1" customWidth="1"/>
    <col min="15380" max="15380" width="13.88671875" style="25" customWidth="1"/>
    <col min="15381" max="15623" width="9.109375" style="25"/>
    <col min="15624" max="15624" width="11.6640625" style="25" customWidth="1"/>
    <col min="15625" max="15625" width="16.88671875" style="25" bestFit="1" customWidth="1"/>
    <col min="15626" max="15626" width="15" style="25" bestFit="1" customWidth="1"/>
    <col min="15627" max="15627" width="5.33203125" style="25" customWidth="1"/>
    <col min="15628" max="15628" width="16.88671875" style="25" bestFit="1" customWidth="1"/>
    <col min="15629" max="15630" width="12.88671875" style="25" customWidth="1"/>
    <col min="15631" max="15632" width="15.109375" style="25" bestFit="1" customWidth="1"/>
    <col min="15633" max="15633" width="12.33203125" style="25" bestFit="1" customWidth="1"/>
    <col min="15634" max="15635" width="15" style="25" bestFit="1" customWidth="1"/>
    <col min="15636" max="15636" width="13.88671875" style="25" customWidth="1"/>
    <col min="15637" max="15879" width="9.109375" style="25"/>
    <col min="15880" max="15880" width="11.6640625" style="25" customWidth="1"/>
    <col min="15881" max="15881" width="16.88671875" style="25" bestFit="1" customWidth="1"/>
    <col min="15882" max="15882" width="15" style="25" bestFit="1" customWidth="1"/>
    <col min="15883" max="15883" width="5.33203125" style="25" customWidth="1"/>
    <col min="15884" max="15884" width="16.88671875" style="25" bestFit="1" customWidth="1"/>
    <col min="15885" max="15886" width="12.88671875" style="25" customWidth="1"/>
    <col min="15887" max="15888" width="15.109375" style="25" bestFit="1" customWidth="1"/>
    <col min="15889" max="15889" width="12.33203125" style="25" bestFit="1" customWidth="1"/>
    <col min="15890" max="15891" width="15" style="25" bestFit="1" customWidth="1"/>
    <col min="15892" max="15892" width="13.88671875" style="25" customWidth="1"/>
    <col min="15893" max="16135" width="9.109375" style="25"/>
    <col min="16136" max="16136" width="11.6640625" style="25" customWidth="1"/>
    <col min="16137" max="16137" width="16.88671875" style="25" bestFit="1" customWidth="1"/>
    <col min="16138" max="16138" width="15" style="25" bestFit="1" customWidth="1"/>
    <col min="16139" max="16139" width="5.33203125" style="25" customWidth="1"/>
    <col min="16140" max="16140" width="16.88671875" style="25" bestFit="1" customWidth="1"/>
    <col min="16141" max="16142" width="12.88671875" style="25" customWidth="1"/>
    <col min="16143" max="16144" width="15.109375" style="25" bestFit="1" customWidth="1"/>
    <col min="16145" max="16145" width="12.33203125" style="25" bestFit="1" customWidth="1"/>
    <col min="16146" max="16147" width="15" style="25" bestFit="1" customWidth="1"/>
    <col min="16148" max="16148" width="13.88671875" style="25" customWidth="1"/>
    <col min="16149" max="16384" width="9.109375" style="25"/>
  </cols>
  <sheetData>
    <row r="1" spans="1:21" x14ac:dyDescent="0.25">
      <c r="A1" s="328" t="s">
        <v>404</v>
      </c>
    </row>
    <row r="2" spans="1:21" x14ac:dyDescent="0.25">
      <c r="A2" s="328" t="s">
        <v>403</v>
      </c>
    </row>
    <row r="3" spans="1:21" ht="22.8" x14ac:dyDescent="0.4">
      <c r="A3" s="95"/>
    </row>
    <row r="4" spans="1:21" ht="22.8" x14ac:dyDescent="0.4">
      <c r="A4" s="94"/>
    </row>
    <row r="5" spans="1:21" s="85" customFormat="1" ht="39.6" x14ac:dyDescent="0.3">
      <c r="B5" s="98" t="s">
        <v>29</v>
      </c>
      <c r="C5" s="98"/>
      <c r="D5" s="99" t="s">
        <v>30</v>
      </c>
      <c r="E5" s="100" t="s">
        <v>31</v>
      </c>
      <c r="F5" s="102" t="s">
        <v>238</v>
      </c>
      <c r="G5" s="102" t="s">
        <v>162</v>
      </c>
      <c r="H5" s="100"/>
      <c r="I5" s="101" t="s">
        <v>151</v>
      </c>
      <c r="J5" s="101" t="s">
        <v>170</v>
      </c>
      <c r="K5" s="102" t="s">
        <v>32</v>
      </c>
      <c r="L5" s="98" t="s">
        <v>33</v>
      </c>
      <c r="M5" s="103">
        <v>2015</v>
      </c>
      <c r="N5" s="103">
        <v>2016</v>
      </c>
      <c r="O5" s="103">
        <v>2017</v>
      </c>
      <c r="P5" s="103">
        <v>2018</v>
      </c>
      <c r="Q5" s="103">
        <v>2019</v>
      </c>
      <c r="R5" s="103">
        <v>2020</v>
      </c>
      <c r="S5" s="103">
        <v>2021</v>
      </c>
      <c r="T5" s="103" t="s">
        <v>52</v>
      </c>
    </row>
    <row r="6" spans="1:21" s="52" customFormat="1" x14ac:dyDescent="0.25">
      <c r="C6" s="155"/>
      <c r="D6" s="53"/>
      <c r="E6" s="59"/>
      <c r="F6" s="59"/>
      <c r="G6" s="59"/>
      <c r="H6" s="59"/>
      <c r="I6" s="53"/>
      <c r="J6" s="53"/>
      <c r="K6" s="74"/>
      <c r="L6" s="59"/>
      <c r="M6" s="67"/>
      <c r="N6" s="67"/>
      <c r="O6" s="67"/>
      <c r="P6" s="67"/>
      <c r="Q6" s="68"/>
      <c r="R6" s="68"/>
      <c r="S6" s="68"/>
      <c r="T6" s="68"/>
    </row>
    <row r="7" spans="1:21" x14ac:dyDescent="0.25">
      <c r="B7" s="52" t="s">
        <v>152</v>
      </c>
      <c r="C7" s="155">
        <v>2015</v>
      </c>
      <c r="D7" s="53">
        <v>42287</v>
      </c>
      <c r="E7" s="59">
        <f>'Outage Nuclear total'!G9</f>
        <v>28858606</v>
      </c>
      <c r="F7" s="59">
        <f>E7*0.1483877</f>
        <v>4282262.1695462</v>
      </c>
      <c r="G7" s="59">
        <f>+E7-F7</f>
        <v>24576343.830453798</v>
      </c>
      <c r="H7" s="59"/>
      <c r="I7" s="53">
        <v>42825</v>
      </c>
      <c r="J7" s="122">
        <f>'Outage Nuclear total'!F9</f>
        <v>32</v>
      </c>
      <c r="K7" s="226">
        <f>+(17)+ (20/30)</f>
        <v>17.666666666666668</v>
      </c>
      <c r="L7" s="59">
        <f>+G7/K7</f>
        <v>1391113.8017237999</v>
      </c>
      <c r="M7" s="69">
        <f>(L7*2)+(20/30)*L7</f>
        <v>3709636.8045967994</v>
      </c>
      <c r="N7" s="69">
        <f>L7*12</f>
        <v>16693365.6206856</v>
      </c>
      <c r="O7" s="69">
        <f>L7*3</f>
        <v>4173341.4051713999</v>
      </c>
      <c r="P7" s="69"/>
      <c r="Q7" s="72"/>
      <c r="R7" s="71"/>
      <c r="S7" s="71"/>
      <c r="T7" s="72">
        <f>SUM(M7:S7)</f>
        <v>24576343.830453798</v>
      </c>
      <c r="U7" s="258">
        <f>+G7-T7</f>
        <v>0</v>
      </c>
    </row>
    <row r="8" spans="1:21" s="52" customFormat="1" x14ac:dyDescent="0.25">
      <c r="B8" s="52" t="s">
        <v>153</v>
      </c>
      <c r="C8" s="155">
        <v>2015</v>
      </c>
      <c r="D8" s="53">
        <v>42326</v>
      </c>
      <c r="E8" s="59">
        <f>'Outage Nuclear total'!G14</f>
        <v>31664413.999999993</v>
      </c>
      <c r="F8" s="59">
        <v>0</v>
      </c>
      <c r="G8" s="59">
        <f>+E8-F8</f>
        <v>31664413.999999993</v>
      </c>
      <c r="H8" s="59"/>
      <c r="I8" s="53">
        <v>42851</v>
      </c>
      <c r="J8" s="123">
        <f>'Outage Nuclear total'!F14</f>
        <v>30</v>
      </c>
      <c r="K8" s="226">
        <f>+(17)+ (8/30)</f>
        <v>17.266666666666666</v>
      </c>
      <c r="L8" s="59">
        <f>+G8/K8</f>
        <v>1833846.3706563704</v>
      </c>
      <c r="M8" s="69">
        <f>(L8*1)+(12/30)*L8</f>
        <v>2567384.9189189188</v>
      </c>
      <c r="N8" s="69">
        <f>+L8*12</f>
        <v>22006156.447876446</v>
      </c>
      <c r="O8" s="69">
        <f>(L8*3)+(26/30)*L8</f>
        <v>7090872.6332046324</v>
      </c>
      <c r="P8" s="69"/>
      <c r="Q8" s="72"/>
      <c r="R8" s="72"/>
      <c r="S8" s="72"/>
      <c r="T8" s="72">
        <f>SUM(M8:S8)</f>
        <v>31664413.999999996</v>
      </c>
      <c r="U8" s="258">
        <f>+G8-T8</f>
        <v>0</v>
      </c>
    </row>
    <row r="9" spans="1:21" s="52" customFormat="1" x14ac:dyDescent="0.25">
      <c r="C9" s="155"/>
      <c r="D9" s="53"/>
      <c r="E9" s="59"/>
      <c r="F9" s="59"/>
      <c r="G9" s="59"/>
      <c r="H9" s="59"/>
      <c r="I9" s="53"/>
      <c r="J9" s="122"/>
      <c r="K9" s="74"/>
      <c r="L9" s="59"/>
      <c r="M9" s="69"/>
      <c r="N9" s="69"/>
      <c r="O9" s="69"/>
      <c r="P9" s="69"/>
      <c r="Q9" s="72"/>
      <c r="R9" s="72"/>
      <c r="S9" s="72"/>
      <c r="T9" s="72"/>
    </row>
    <row r="10" spans="1:21" s="52" customFormat="1" x14ac:dyDescent="0.25">
      <c r="B10" s="52" t="s">
        <v>81</v>
      </c>
      <c r="C10" s="155">
        <v>2016</v>
      </c>
      <c r="D10" s="53">
        <v>42490</v>
      </c>
      <c r="E10" s="59">
        <f>'Outage Nuclear total'!G19</f>
        <v>36823432</v>
      </c>
      <c r="F10" s="59">
        <v>0</v>
      </c>
      <c r="G10" s="59">
        <f t="shared" ref="G10:G11" si="0">+E10-F10</f>
        <v>36823432</v>
      </c>
      <c r="H10" s="59"/>
      <c r="I10" s="53">
        <v>43035</v>
      </c>
      <c r="J10" s="123">
        <f>'Outage Nuclear total'!F19</f>
        <v>33</v>
      </c>
      <c r="K10" s="226">
        <f>+(17)+ (27/30)</f>
        <v>17.899999999999999</v>
      </c>
      <c r="L10" s="59">
        <f>+G10/K10</f>
        <v>2057174.9720670392</v>
      </c>
      <c r="M10" s="69"/>
      <c r="N10" s="69">
        <f>+L10*8</f>
        <v>16457399.776536314</v>
      </c>
      <c r="O10" s="69">
        <f>+L10*9+(27/30)*L10</f>
        <v>20366032.223463688</v>
      </c>
      <c r="P10" s="69"/>
      <c r="Q10" s="72"/>
      <c r="R10" s="72"/>
      <c r="S10" s="72"/>
      <c r="T10" s="72">
        <f>SUM(M10:S10)</f>
        <v>36823432</v>
      </c>
      <c r="U10" s="258">
        <f>+G10-T10</f>
        <v>0</v>
      </c>
    </row>
    <row r="11" spans="1:21" s="52" customFormat="1" x14ac:dyDescent="0.25">
      <c r="B11" s="52" t="s">
        <v>78</v>
      </c>
      <c r="C11" s="155">
        <v>2016</v>
      </c>
      <c r="D11" s="53">
        <v>42670</v>
      </c>
      <c r="E11" s="59">
        <f>'Outage Nuclear total'!G5</f>
        <v>29734646</v>
      </c>
      <c r="F11" s="59">
        <v>0</v>
      </c>
      <c r="G11" s="59">
        <f t="shared" si="0"/>
        <v>29734646</v>
      </c>
      <c r="H11" s="59"/>
      <c r="I11" s="53">
        <v>43210</v>
      </c>
      <c r="J11" s="123">
        <f>'Outage Nuclear total'!F5</f>
        <v>31</v>
      </c>
      <c r="K11" s="226">
        <f>+(17)+ (20/30)</f>
        <v>17.666666666666668</v>
      </c>
      <c r="L11" s="59">
        <f>+G11/K11</f>
        <v>1683093.1698113207</v>
      </c>
      <c r="M11" s="73"/>
      <c r="N11" s="73">
        <f>+L11*2</f>
        <v>3366186.3396226414</v>
      </c>
      <c r="O11" s="73">
        <f>+L11*12</f>
        <v>20197118.03773585</v>
      </c>
      <c r="P11" s="73">
        <f>L11*3+(20/30)*L11</f>
        <v>6171341.6226415094</v>
      </c>
      <c r="Q11" s="72"/>
      <c r="R11" s="72"/>
      <c r="S11" s="72"/>
      <c r="T11" s="72">
        <f>SUM(M11:S11)</f>
        <v>29734646</v>
      </c>
      <c r="U11" s="258">
        <f>+G11-T11</f>
        <v>0</v>
      </c>
    </row>
    <row r="12" spans="1:21" s="52" customFormat="1" x14ac:dyDescent="0.25">
      <c r="C12" s="155"/>
      <c r="D12" s="53"/>
      <c r="E12" s="59"/>
      <c r="F12" s="59"/>
      <c r="G12" s="59"/>
      <c r="H12" s="59"/>
      <c r="I12" s="53"/>
      <c r="J12" s="122"/>
      <c r="K12" s="74"/>
      <c r="L12" s="59"/>
      <c r="M12" s="73"/>
      <c r="N12" s="73"/>
      <c r="O12" s="73"/>
      <c r="P12" s="73"/>
      <c r="Q12" s="72"/>
      <c r="R12" s="72"/>
      <c r="S12" s="72"/>
      <c r="T12" s="72"/>
    </row>
    <row r="13" spans="1:21" s="52" customFormat="1" x14ac:dyDescent="0.25">
      <c r="B13" s="52" t="s">
        <v>80</v>
      </c>
      <c r="C13" s="155">
        <v>2017</v>
      </c>
      <c r="D13" s="53">
        <v>42825</v>
      </c>
      <c r="E13" s="59">
        <f>'Outage Nuclear total'!G10</f>
        <v>31725991</v>
      </c>
      <c r="F13" s="59">
        <f>E13*0.1483877</f>
        <v>4707746.8347107004</v>
      </c>
      <c r="G13" s="59">
        <f t="shared" ref="G13:G15" si="1">+E13-F13</f>
        <v>27018244.165289298</v>
      </c>
      <c r="H13" s="59" t="s">
        <v>61</v>
      </c>
      <c r="I13" s="53">
        <v>43371</v>
      </c>
      <c r="J13" s="123">
        <f>'Outage Nuclear total'!F10</f>
        <v>25</v>
      </c>
      <c r="K13" s="226">
        <f>+(17)+ (28/30)</f>
        <v>17.933333333333334</v>
      </c>
      <c r="L13" s="59">
        <f>+G13/K13</f>
        <v>1506593.5408153883</v>
      </c>
      <c r="M13" s="69"/>
      <c r="N13" s="69"/>
      <c r="O13" s="69">
        <f>+L13*9</f>
        <v>13559341.867338495</v>
      </c>
      <c r="P13" s="69">
        <f>L13*8+(28/30)*L13</f>
        <v>13458902.297950802</v>
      </c>
      <c r="Q13" s="72"/>
      <c r="R13" s="72"/>
      <c r="S13" s="72"/>
      <c r="T13" s="72">
        <f>SUM(M13:S13)</f>
        <v>27018244.165289298</v>
      </c>
      <c r="U13" s="258">
        <f>+G13-T13</f>
        <v>0</v>
      </c>
    </row>
    <row r="14" spans="1:21" s="52" customFormat="1" x14ac:dyDescent="0.25">
      <c r="B14" s="52" t="s">
        <v>79</v>
      </c>
      <c r="C14" s="155">
        <v>2017</v>
      </c>
      <c r="D14" s="53">
        <v>42851</v>
      </c>
      <c r="E14" s="59">
        <f>'Outage Nuclear total'!G15</f>
        <v>36211098</v>
      </c>
      <c r="F14" s="59">
        <v>0</v>
      </c>
      <c r="G14" s="59">
        <f t="shared" si="1"/>
        <v>36211098</v>
      </c>
      <c r="H14" s="59" t="s">
        <v>61</v>
      </c>
      <c r="I14" s="53">
        <v>43399</v>
      </c>
      <c r="J14" s="123">
        <f>'Outage Nuclear total'!F15</f>
        <v>30</v>
      </c>
      <c r="K14" s="226">
        <v>18</v>
      </c>
      <c r="L14" s="59">
        <f>+G14/K14</f>
        <v>2011727.6666666667</v>
      </c>
      <c r="M14" s="69"/>
      <c r="N14" s="69"/>
      <c r="O14" s="69">
        <f>+L14*8</f>
        <v>16093821.333333334</v>
      </c>
      <c r="P14" s="69">
        <f>+L14*10</f>
        <v>20117276.666666668</v>
      </c>
      <c r="Q14" s="72"/>
      <c r="R14" s="72"/>
      <c r="S14" s="72"/>
      <c r="T14" s="72">
        <f>SUM(M14:S14)</f>
        <v>36211098</v>
      </c>
      <c r="U14" s="258">
        <f>+G14-T14</f>
        <v>0</v>
      </c>
    </row>
    <row r="15" spans="1:21" s="52" customFormat="1" x14ac:dyDescent="0.25">
      <c r="B15" s="52" t="s">
        <v>82</v>
      </c>
      <c r="C15" s="155">
        <v>2017</v>
      </c>
      <c r="D15" s="53">
        <v>43035</v>
      </c>
      <c r="E15" s="55">
        <f>'Outage Nuclear total'!G20</f>
        <v>31842848</v>
      </c>
      <c r="F15" s="55">
        <v>0</v>
      </c>
      <c r="G15" s="59">
        <f t="shared" si="1"/>
        <v>31842848</v>
      </c>
      <c r="H15" s="59" t="s">
        <v>61</v>
      </c>
      <c r="I15" s="53">
        <v>43584</v>
      </c>
      <c r="J15" s="123">
        <f>'Outage Nuclear total'!F20</f>
        <v>25</v>
      </c>
      <c r="K15" s="226">
        <f>+(18)</f>
        <v>18</v>
      </c>
      <c r="L15" s="59">
        <f>+G15/K15</f>
        <v>1769047.111111111</v>
      </c>
      <c r="M15" s="69"/>
      <c r="N15" s="69"/>
      <c r="O15" s="69">
        <f>L15*2</f>
        <v>3538094.222222222</v>
      </c>
      <c r="P15" s="69">
        <f>+L15*12</f>
        <v>21228565.333333332</v>
      </c>
      <c r="Q15" s="72">
        <f>L15*4</f>
        <v>7076188.444444444</v>
      </c>
      <c r="R15" s="72"/>
      <c r="S15" s="72"/>
      <c r="T15" s="72">
        <f>SUM(M15:S15)</f>
        <v>31842847.999999996</v>
      </c>
      <c r="U15" s="258">
        <f>+G15-T15</f>
        <v>0</v>
      </c>
    </row>
    <row r="16" spans="1:21" s="52" customFormat="1" x14ac:dyDescent="0.25">
      <c r="C16" s="155"/>
      <c r="D16" s="53"/>
      <c r="E16" s="55"/>
      <c r="F16" s="55"/>
      <c r="G16" s="55"/>
      <c r="H16" s="55"/>
      <c r="I16" s="53"/>
      <c r="J16" s="122"/>
      <c r="K16" s="74"/>
      <c r="L16" s="59"/>
      <c r="M16" s="69"/>
      <c r="N16" s="69"/>
      <c r="O16" s="69"/>
      <c r="P16" s="69"/>
      <c r="Q16" s="72"/>
      <c r="R16" s="72"/>
      <c r="S16" s="72"/>
      <c r="T16" s="72"/>
    </row>
    <row r="17" spans="2:21" s="52" customFormat="1" x14ac:dyDescent="0.25">
      <c r="B17" s="52" t="s">
        <v>89</v>
      </c>
      <c r="C17" s="155">
        <v>2018</v>
      </c>
      <c r="D17" s="53">
        <v>43210</v>
      </c>
      <c r="E17" s="55">
        <f>'Outage Nuclear total'!G6</f>
        <v>29997264</v>
      </c>
      <c r="F17" s="59">
        <v>0</v>
      </c>
      <c r="G17" s="59">
        <f t="shared" ref="G17:G19" si="2">+E17-F17</f>
        <v>29997264</v>
      </c>
      <c r="H17" s="59" t="s">
        <v>149</v>
      </c>
      <c r="I17" s="53">
        <v>43788</v>
      </c>
      <c r="J17" s="123">
        <f>'Outage Nuclear total'!F6</f>
        <v>25</v>
      </c>
      <c r="K17" s="226">
        <v>19</v>
      </c>
      <c r="L17" s="59">
        <f>+G17/K17</f>
        <v>1578803.3684210526</v>
      </c>
      <c r="M17" s="69"/>
      <c r="N17" s="69"/>
      <c r="O17" s="69"/>
      <c r="P17" s="69">
        <f>L17*8</f>
        <v>12630426.947368421</v>
      </c>
      <c r="Q17" s="72">
        <f>L17*11</f>
        <v>17366837.052631579</v>
      </c>
      <c r="R17" s="72"/>
      <c r="S17" s="72"/>
      <c r="T17" s="72">
        <f>SUM(M17:S17)</f>
        <v>29997264</v>
      </c>
      <c r="U17" s="258">
        <f>+G17-T17</f>
        <v>0</v>
      </c>
    </row>
    <row r="18" spans="2:21" x14ac:dyDescent="0.25">
      <c r="B18" s="52" t="s">
        <v>83</v>
      </c>
      <c r="C18" s="155">
        <v>2018</v>
      </c>
      <c r="D18" s="53">
        <v>43371</v>
      </c>
      <c r="E18" s="60">
        <f>'Outage Nuclear total'!G11</f>
        <v>32905787</v>
      </c>
      <c r="F18" s="59">
        <f>E18*0.1483877</f>
        <v>4882814.0496199001</v>
      </c>
      <c r="G18" s="59">
        <f t="shared" si="2"/>
        <v>28022972.950380102</v>
      </c>
      <c r="H18" s="59" t="s">
        <v>149</v>
      </c>
      <c r="I18" s="53">
        <v>43923</v>
      </c>
      <c r="J18" s="123">
        <f>'Outage Nuclear total'!F11</f>
        <v>25</v>
      </c>
      <c r="K18" s="226">
        <f>+(18)+ (4/30)</f>
        <v>18.133333333333333</v>
      </c>
      <c r="L18" s="59">
        <f>+G18/K18</f>
        <v>1545384.5377047851</v>
      </c>
      <c r="M18" s="70"/>
      <c r="N18" s="70"/>
      <c r="O18" s="69"/>
      <c r="P18" s="69">
        <f>L18*3+(2/30)*L18</f>
        <v>4739179.2489613406</v>
      </c>
      <c r="Q18" s="72">
        <f>L18*12</f>
        <v>18544614.452457421</v>
      </c>
      <c r="R18" s="71">
        <f>L18*3+(2/30)*L18</f>
        <v>4739179.2489613406</v>
      </c>
      <c r="S18" s="71"/>
      <c r="T18" s="72">
        <f>SUM(M18:S18)</f>
        <v>28022972.950380102</v>
      </c>
      <c r="U18" s="258">
        <f>+G18-T18</f>
        <v>0</v>
      </c>
    </row>
    <row r="19" spans="2:21" s="52" customFormat="1" x14ac:dyDescent="0.25">
      <c r="B19" s="52" t="s">
        <v>84</v>
      </c>
      <c r="C19" s="155">
        <v>2018</v>
      </c>
      <c r="D19" s="53">
        <v>43399</v>
      </c>
      <c r="E19" s="59">
        <f>'Outage Nuclear total'!G16</f>
        <v>31768252</v>
      </c>
      <c r="F19" s="59">
        <v>0</v>
      </c>
      <c r="G19" s="59">
        <f t="shared" si="2"/>
        <v>31768252</v>
      </c>
      <c r="H19" s="59" t="s">
        <v>149</v>
      </c>
      <c r="I19" s="53">
        <v>43949</v>
      </c>
      <c r="J19" s="123">
        <f>'Outage Nuclear total'!F16</f>
        <v>25</v>
      </c>
      <c r="K19" s="226">
        <v>19</v>
      </c>
      <c r="L19" s="59">
        <f>+G19/K19</f>
        <v>1672013.2631578948</v>
      </c>
      <c r="M19" s="69"/>
      <c r="N19" s="69"/>
      <c r="O19" s="69"/>
      <c r="P19" s="69">
        <f>L19*2</f>
        <v>3344026.5263157897</v>
      </c>
      <c r="Q19" s="72">
        <f>L19*12</f>
        <v>20064159.157894738</v>
      </c>
      <c r="R19" s="72">
        <f>L19*5</f>
        <v>8360066.3157894742</v>
      </c>
      <c r="S19" s="72"/>
      <c r="T19" s="72">
        <f>SUM(M19:S19)</f>
        <v>31768252</v>
      </c>
      <c r="U19" s="258">
        <f>+G19-T19</f>
        <v>0</v>
      </c>
    </row>
    <row r="20" spans="2:21" s="52" customFormat="1" x14ac:dyDescent="0.25">
      <c r="C20" s="155"/>
      <c r="D20" s="53"/>
      <c r="E20" s="59"/>
      <c r="F20" s="59"/>
      <c r="G20" s="59"/>
      <c r="H20" s="59"/>
      <c r="I20" s="53"/>
      <c r="J20" s="122"/>
      <c r="K20" s="74"/>
      <c r="L20" s="59"/>
      <c r="M20" s="69"/>
      <c r="N20" s="69"/>
      <c r="O20" s="69"/>
      <c r="P20" s="69"/>
      <c r="Q20" s="72"/>
      <c r="R20" s="72"/>
      <c r="S20" s="72"/>
      <c r="T20" s="72"/>
    </row>
    <row r="21" spans="2:21" s="52" customFormat="1" x14ac:dyDescent="0.25">
      <c r="B21" s="52" t="s">
        <v>88</v>
      </c>
      <c r="C21" s="155">
        <v>2019</v>
      </c>
      <c r="D21" s="53">
        <v>43788</v>
      </c>
      <c r="E21" s="59">
        <f>'Outage Nuclear total'!G7</f>
        <v>34985268</v>
      </c>
      <c r="F21" s="59">
        <v>0</v>
      </c>
      <c r="G21" s="59">
        <f t="shared" ref="G21:G22" si="3">+E21-F21</f>
        <v>34985268</v>
      </c>
      <c r="H21" s="59" t="s">
        <v>154</v>
      </c>
      <c r="I21" s="314" t="s">
        <v>172</v>
      </c>
      <c r="J21" s="123">
        <v>30</v>
      </c>
      <c r="K21" s="74">
        <v>18</v>
      </c>
      <c r="L21" s="59">
        <f>+G21/K21</f>
        <v>1943626</v>
      </c>
      <c r="M21" s="69"/>
      <c r="N21" s="69"/>
      <c r="O21" s="69"/>
      <c r="P21" s="69"/>
      <c r="Q21" s="72">
        <f>L21*2</f>
        <v>3887252</v>
      </c>
      <c r="R21" s="72">
        <f>L21*12</f>
        <v>23323512</v>
      </c>
      <c r="S21" s="72">
        <f>L21*4</f>
        <v>7774504</v>
      </c>
      <c r="T21" s="72">
        <f>SUM(M21:S21)</f>
        <v>34985268</v>
      </c>
      <c r="U21" s="258">
        <f>+G21-T21</f>
        <v>0</v>
      </c>
    </row>
    <row r="22" spans="2:21" s="52" customFormat="1" x14ac:dyDescent="0.25">
      <c r="B22" s="52" t="s">
        <v>85</v>
      </c>
      <c r="C22" s="155">
        <v>2019</v>
      </c>
      <c r="D22" s="53">
        <v>43584</v>
      </c>
      <c r="E22" s="59">
        <f>'Outage Nuclear total'!G21</f>
        <v>36478273</v>
      </c>
      <c r="F22" s="59">
        <v>0</v>
      </c>
      <c r="G22" s="59">
        <f t="shared" si="3"/>
        <v>36478273</v>
      </c>
      <c r="H22" s="59" t="s">
        <v>154</v>
      </c>
      <c r="I22" s="314"/>
      <c r="J22" s="123">
        <v>30</v>
      </c>
      <c r="K22" s="74">
        <v>18</v>
      </c>
      <c r="L22" s="59">
        <f>+G22/K22</f>
        <v>2026570.7222222222</v>
      </c>
      <c r="M22" s="69"/>
      <c r="N22" s="69"/>
      <c r="O22" s="69"/>
      <c r="P22" s="69"/>
      <c r="Q22" s="72">
        <f>L22*8</f>
        <v>16212565.777777778</v>
      </c>
      <c r="R22" s="72">
        <f>L22*10</f>
        <v>20265707.222222224</v>
      </c>
      <c r="S22" s="72"/>
      <c r="T22" s="72">
        <f>SUM(M22:S22)</f>
        <v>36478273</v>
      </c>
      <c r="U22" s="258">
        <f>+G22-T22</f>
        <v>0</v>
      </c>
    </row>
    <row r="23" spans="2:21" s="52" customFormat="1" x14ac:dyDescent="0.25">
      <c r="C23" s="155"/>
      <c r="D23" s="53"/>
      <c r="E23" s="59"/>
      <c r="F23" s="59"/>
      <c r="G23" s="59"/>
      <c r="H23" s="59"/>
      <c r="I23" s="53"/>
      <c r="J23" s="122"/>
      <c r="K23" s="74"/>
      <c r="L23" s="59"/>
      <c r="M23" s="69"/>
      <c r="N23" s="69"/>
      <c r="O23" s="69"/>
      <c r="P23" s="69"/>
      <c r="Q23" s="72"/>
      <c r="R23" s="72"/>
      <c r="S23" s="72"/>
      <c r="T23" s="72"/>
    </row>
    <row r="24" spans="2:21" s="52" customFormat="1" x14ac:dyDescent="0.25">
      <c r="B24" s="52" t="s">
        <v>87</v>
      </c>
      <c r="C24" s="155">
        <v>2020</v>
      </c>
      <c r="D24" s="53">
        <v>43923</v>
      </c>
      <c r="E24" s="59">
        <f>'Outage Nuclear total'!G12</f>
        <v>35322191</v>
      </c>
      <c r="F24" s="59">
        <f>E24*0.1483877</f>
        <v>5241378.6814507004</v>
      </c>
      <c r="G24" s="59">
        <f t="shared" ref="G24:G25" si="4">+E24-F24</f>
        <v>30080812.318549298</v>
      </c>
      <c r="H24" s="59"/>
      <c r="I24" s="314" t="s">
        <v>172</v>
      </c>
      <c r="J24" s="123">
        <v>30</v>
      </c>
      <c r="K24" s="74">
        <v>18</v>
      </c>
      <c r="L24" s="59">
        <f>+G24/K24</f>
        <v>1671156.2399194054</v>
      </c>
      <c r="M24" s="69"/>
      <c r="N24" s="69"/>
      <c r="O24" s="69"/>
      <c r="P24" s="69"/>
      <c r="R24" s="72">
        <f>L24*9</f>
        <v>15040406.159274649</v>
      </c>
      <c r="S24" s="72">
        <f>L24*9</f>
        <v>15040406.159274649</v>
      </c>
      <c r="T24" s="72">
        <f>SUM(M24:S24)</f>
        <v>30080812.318549298</v>
      </c>
      <c r="U24" s="258">
        <f>+G24-T24</f>
        <v>0</v>
      </c>
    </row>
    <row r="25" spans="2:21" s="52" customFormat="1" x14ac:dyDescent="0.25">
      <c r="B25" s="52" t="s">
        <v>86</v>
      </c>
      <c r="C25" s="155">
        <v>2020</v>
      </c>
      <c r="D25" s="53">
        <v>43949</v>
      </c>
      <c r="E25" s="59">
        <f>'Outage Nuclear total'!G17</f>
        <v>37542635</v>
      </c>
      <c r="F25" s="59">
        <v>0</v>
      </c>
      <c r="G25" s="59">
        <f t="shared" si="4"/>
        <v>37542635</v>
      </c>
      <c r="H25" s="59"/>
      <c r="I25" s="314"/>
      <c r="J25" s="123">
        <v>30</v>
      </c>
      <c r="K25" s="74">
        <v>18</v>
      </c>
      <c r="L25" s="59">
        <f>+G25/K25</f>
        <v>2085701.9444444445</v>
      </c>
      <c r="M25" s="69"/>
      <c r="N25" s="69"/>
      <c r="O25" s="69"/>
      <c r="P25" s="69"/>
      <c r="R25" s="72">
        <f>L25*8</f>
        <v>16685615.555555556</v>
      </c>
      <c r="S25" s="72">
        <f>L25*10</f>
        <v>20857019.444444444</v>
      </c>
      <c r="T25" s="72">
        <f>SUM(M25:S25)</f>
        <v>37542635</v>
      </c>
      <c r="U25" s="258">
        <f>+G25-T25</f>
        <v>0</v>
      </c>
    </row>
    <row r="26" spans="2:21" s="52" customFormat="1" x14ac:dyDescent="0.25">
      <c r="C26" s="155"/>
      <c r="D26" s="53"/>
      <c r="E26" s="59"/>
      <c r="F26" s="59"/>
      <c r="G26" s="59"/>
      <c r="H26" s="59"/>
      <c r="I26" s="53"/>
      <c r="J26" s="53"/>
      <c r="K26" s="74"/>
      <c r="L26" s="59"/>
      <c r="M26" s="69"/>
      <c r="N26" s="69"/>
      <c r="O26" s="69"/>
      <c r="P26" s="69"/>
      <c r="Q26" s="72"/>
      <c r="R26" s="72"/>
      <c r="S26" s="72"/>
      <c r="T26" s="72"/>
    </row>
    <row r="27" spans="2:21" ht="13.8" thickBot="1" x14ac:dyDescent="0.3">
      <c r="B27" s="25" t="s">
        <v>53</v>
      </c>
      <c r="E27" s="76">
        <f>SUM(E6:E25)</f>
        <v>465860705</v>
      </c>
      <c r="F27" s="63"/>
      <c r="G27" s="76">
        <f>SUM(G6:G25)</f>
        <v>446746503.26467246</v>
      </c>
      <c r="M27" s="75">
        <f>SUM(M6:M25)</f>
        <v>6277021.7235157182</v>
      </c>
      <c r="N27" s="75">
        <f>SUM(N6:N25)</f>
        <v>58523108.184721</v>
      </c>
      <c r="O27" s="75">
        <f>SUM(O6:O25)</f>
        <v>85018621.722469613</v>
      </c>
      <c r="P27" s="75">
        <f>SUM(P6:P25)</f>
        <v>81689718.643237859</v>
      </c>
      <c r="Q27" s="75">
        <f t="shared" ref="Q27:T27" si="5">SUM(Q6:Q25)</f>
        <v>83151616.885205969</v>
      </c>
      <c r="R27" s="75">
        <f t="shared" si="5"/>
        <v>88414486.501803234</v>
      </c>
      <c r="S27" s="75">
        <f t="shared" si="5"/>
        <v>43671929.603719093</v>
      </c>
      <c r="T27" s="75">
        <f t="shared" si="5"/>
        <v>446746503.26467246</v>
      </c>
    </row>
    <row r="28" spans="2:21" ht="13.8" thickTop="1" x14ac:dyDescent="0.25"/>
    <row r="29" spans="2:21" x14ac:dyDescent="0.25">
      <c r="L29" s="56"/>
    </row>
    <row r="32" spans="2:21" ht="13.8" thickBot="1" x14ac:dyDescent="0.3"/>
    <row r="33" spans="2:17" x14ac:dyDescent="0.25">
      <c r="B33" s="25" t="s">
        <v>171</v>
      </c>
      <c r="I33" s="56"/>
      <c r="J33" s="56"/>
      <c r="L33" s="84">
        <v>2017</v>
      </c>
      <c r="M33" s="61"/>
      <c r="N33" s="61"/>
      <c r="O33" s="61"/>
      <c r="P33" s="62"/>
    </row>
    <row r="34" spans="2:17" ht="12.75" customHeight="1" x14ac:dyDescent="0.25">
      <c r="B34" s="124" t="s">
        <v>173</v>
      </c>
      <c r="I34" s="56"/>
      <c r="J34" s="56"/>
      <c r="L34" s="57"/>
      <c r="M34" s="63"/>
      <c r="N34" s="63"/>
      <c r="O34" s="26" t="s">
        <v>90</v>
      </c>
      <c r="P34" s="157">
        <f>+G13+G14+G15</f>
        <v>95072190.165289298</v>
      </c>
      <c r="Q34" s="25" t="s">
        <v>147</v>
      </c>
    </row>
    <row r="35" spans="2:17" x14ac:dyDescent="0.25">
      <c r="B35" s="124"/>
      <c r="L35" s="57"/>
      <c r="M35" s="63"/>
      <c r="N35" s="63"/>
      <c r="O35" s="26" t="s">
        <v>92</v>
      </c>
      <c r="P35" s="157">
        <f>SUM(O7:Q11)</f>
        <v>57998705.922217079</v>
      </c>
      <c r="Q35" s="54"/>
    </row>
    <row r="36" spans="2:17" x14ac:dyDescent="0.25">
      <c r="L36" s="57"/>
      <c r="M36" s="63"/>
      <c r="N36" s="63"/>
      <c r="O36" s="64" t="s">
        <v>93</v>
      </c>
      <c r="P36" s="157">
        <f>O7+O8+O10+O11</f>
        <v>51827364.299575567</v>
      </c>
    </row>
    <row r="37" spans="2:17" x14ac:dyDescent="0.25">
      <c r="L37" s="57"/>
      <c r="M37" s="63"/>
      <c r="N37" s="63"/>
      <c r="O37" s="64" t="s">
        <v>94</v>
      </c>
      <c r="P37" s="157">
        <f>+O13+O14+O15</f>
        <v>33191257.422894053</v>
      </c>
    </row>
    <row r="38" spans="2:17" ht="13.8" thickBot="1" x14ac:dyDescent="0.3">
      <c r="L38" s="58"/>
      <c r="M38" s="65"/>
      <c r="N38" s="65"/>
      <c r="O38" s="77"/>
      <c r="P38" s="158"/>
    </row>
    <row r="39" spans="2:17" x14ac:dyDescent="0.25">
      <c r="P39" s="59"/>
    </row>
    <row r="40" spans="2:17" ht="13.8" thickBot="1" x14ac:dyDescent="0.3">
      <c r="I40" s="56"/>
      <c r="J40" s="56"/>
      <c r="P40" s="59"/>
    </row>
    <row r="41" spans="2:17" x14ac:dyDescent="0.25">
      <c r="I41" s="56"/>
      <c r="J41" s="56"/>
      <c r="L41" s="84">
        <v>2018</v>
      </c>
      <c r="M41" s="61"/>
      <c r="N41" s="61"/>
      <c r="O41" s="61"/>
      <c r="P41" s="156"/>
    </row>
    <row r="42" spans="2:17" x14ac:dyDescent="0.25">
      <c r="I42" s="56"/>
      <c r="J42" s="56"/>
      <c r="L42" s="57"/>
      <c r="M42" s="63"/>
      <c r="N42" s="63"/>
      <c r="O42" s="26"/>
      <c r="P42" s="157"/>
    </row>
    <row r="43" spans="2:17" x14ac:dyDescent="0.25">
      <c r="L43" s="57"/>
      <c r="M43" s="63"/>
      <c r="N43" s="63"/>
      <c r="O43" s="26" t="s">
        <v>91</v>
      </c>
      <c r="P43" s="157">
        <f>G17+G18+G19</f>
        <v>89788488.950380102</v>
      </c>
      <c r="Q43" s="25" t="s">
        <v>148</v>
      </c>
    </row>
    <row r="44" spans="2:17" x14ac:dyDescent="0.25">
      <c r="L44" s="57"/>
      <c r="M44" s="63"/>
      <c r="N44" s="63"/>
      <c r="O44" s="64" t="s">
        <v>139</v>
      </c>
      <c r="P44" s="157">
        <f>+P11</f>
        <v>6171341.6226415094</v>
      </c>
    </row>
    <row r="45" spans="2:17" x14ac:dyDescent="0.25">
      <c r="I45" s="56"/>
      <c r="J45" s="56"/>
      <c r="L45" s="57"/>
      <c r="M45" s="63"/>
      <c r="N45" s="63"/>
      <c r="O45" s="64" t="s">
        <v>140</v>
      </c>
      <c r="P45" s="157">
        <f>P13+P14+P15</f>
        <v>54804744.297950804</v>
      </c>
    </row>
    <row r="46" spans="2:17" x14ac:dyDescent="0.25">
      <c r="L46" s="57"/>
      <c r="M46" s="63"/>
      <c r="N46" s="63"/>
      <c r="O46" s="64" t="s">
        <v>142</v>
      </c>
      <c r="P46" s="157">
        <f>+P17+P18+P19</f>
        <v>20713632.722645551</v>
      </c>
    </row>
    <row r="47" spans="2:17" ht="13.8" thickBot="1" x14ac:dyDescent="0.3">
      <c r="L47" s="58"/>
      <c r="M47" s="65"/>
      <c r="N47" s="65"/>
      <c r="O47" s="77"/>
      <c r="P47" s="66"/>
    </row>
    <row r="49" spans="3:16" x14ac:dyDescent="0.25">
      <c r="C49" s="25"/>
      <c r="E49" s="25"/>
      <c r="F49" s="25"/>
      <c r="G49" s="25"/>
      <c r="H49" s="25"/>
      <c r="K49" s="25"/>
      <c r="M49" s="25"/>
      <c r="N49" s="25"/>
      <c r="O49" s="25"/>
      <c r="P49" s="25"/>
    </row>
    <row r="50" spans="3:16" x14ac:dyDescent="0.25">
      <c r="C50" s="25"/>
      <c r="E50" s="25"/>
      <c r="F50" s="25"/>
      <c r="G50" s="25"/>
      <c r="H50" s="25"/>
      <c r="K50" s="25"/>
      <c r="M50" s="25"/>
      <c r="N50" s="25"/>
      <c r="O50" s="25"/>
      <c r="P50" s="25"/>
    </row>
    <row r="51" spans="3:16" x14ac:dyDescent="0.25">
      <c r="C51" s="25"/>
      <c r="E51" s="25"/>
      <c r="F51" s="25"/>
      <c r="G51" s="25"/>
      <c r="H51" s="25"/>
      <c r="K51" s="25"/>
      <c r="M51" s="25"/>
      <c r="N51" s="25"/>
      <c r="O51" s="25"/>
      <c r="P51" s="25"/>
    </row>
    <row r="52" spans="3:16" x14ac:dyDescent="0.25">
      <c r="C52" s="25"/>
      <c r="E52" s="25"/>
      <c r="F52" s="25"/>
      <c r="G52" s="25"/>
      <c r="H52" s="25"/>
      <c r="K52" s="25"/>
      <c r="M52" s="25"/>
      <c r="N52" s="25"/>
      <c r="O52" s="25"/>
      <c r="P52" s="25"/>
    </row>
    <row r="53" spans="3:16" x14ac:dyDescent="0.25">
      <c r="C53" s="25"/>
      <c r="E53" s="25"/>
      <c r="F53" s="25"/>
      <c r="G53" s="25"/>
      <c r="H53" s="25"/>
      <c r="K53" s="25"/>
      <c r="M53" s="25"/>
      <c r="N53" s="25"/>
      <c r="O53" s="25"/>
      <c r="P53" s="25"/>
    </row>
    <row r="54" spans="3:16" x14ac:dyDescent="0.25">
      <c r="C54" s="25"/>
      <c r="E54" s="25"/>
      <c r="F54" s="25"/>
      <c r="G54" s="25"/>
      <c r="H54" s="25"/>
      <c r="K54" s="25"/>
      <c r="M54" s="25"/>
      <c r="N54" s="25"/>
      <c r="O54" s="25"/>
      <c r="P54" s="25"/>
    </row>
    <row r="55" spans="3:16" x14ac:dyDescent="0.25">
      <c r="C55" s="25"/>
      <c r="E55" s="25"/>
      <c r="F55" s="25"/>
      <c r="G55" s="25"/>
      <c r="H55" s="25"/>
      <c r="K55" s="25"/>
      <c r="M55" s="25"/>
      <c r="N55" s="25"/>
      <c r="O55" s="25"/>
      <c r="P55" s="25"/>
    </row>
    <row r="56" spans="3:16" x14ac:dyDescent="0.25">
      <c r="C56" s="25"/>
      <c r="E56" s="25"/>
      <c r="F56" s="25"/>
      <c r="G56" s="25"/>
      <c r="H56" s="25"/>
      <c r="K56" s="25"/>
      <c r="M56" s="25"/>
      <c r="N56" s="25"/>
      <c r="O56" s="25"/>
      <c r="P56" s="25"/>
    </row>
  </sheetData>
  <mergeCells count="2">
    <mergeCell ref="I21:I22"/>
    <mergeCell ref="I24:I25"/>
  </mergeCells>
  <pageMargins left="0" right="0" top="0.25" bottom="0.25" header="0.3" footer="0.05"/>
  <pageSetup scale="45" orientation="landscape" r:id="rId1"/>
  <headerFooter alignWithMargins="0">
    <oddHeader>&amp;C&amp;"Arial,Bold"&amp;20NUCLEAR MAINTENANCE RESERVE
DEFER AND AMORTIZE METHODOLOGY</oddHeader>
    <oddFooter xml:space="preserve">&amp;RPRIVILEGED AND CONFIDENTIAL
ATTORNEY-CLIENT COMMUNICATION / ATTORNEY WORK PRODUCT
PREPARED AT THE DIRECTION OF COUNSEL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C165"/>
  <sheetViews>
    <sheetView view="pageBreakPreview" zoomScale="90" zoomScaleNormal="70" zoomScaleSheetLayoutView="90" workbookViewId="0">
      <pane xSplit="1" topLeftCell="B1" activePane="topRight" state="frozen"/>
      <selection activeCell="C2" sqref="C2"/>
      <selection pane="topRight" activeCell="A2" sqref="A2"/>
    </sheetView>
  </sheetViews>
  <sheetFormatPr defaultColWidth="9.109375" defaultRowHeight="13.8" x14ac:dyDescent="0.25"/>
  <cols>
    <col min="1" max="1" width="13.44140625" style="105" customWidth="1"/>
    <col min="2" max="2" width="15.5546875" style="105" bestFit="1" customWidth="1"/>
    <col min="3" max="3" width="18.33203125" style="105" bestFit="1" customWidth="1"/>
    <col min="4" max="4" width="17.88671875" style="105" bestFit="1" customWidth="1"/>
    <col min="5" max="5" width="18.6640625" style="105" customWidth="1"/>
    <col min="6" max="7" width="17.6640625" style="105" bestFit="1" customWidth="1"/>
    <col min="8" max="8" width="18.33203125" style="105" bestFit="1" customWidth="1"/>
    <col min="9" max="10" width="17.88671875" style="105" bestFit="1" customWidth="1"/>
    <col min="11" max="11" width="17.6640625" style="105" bestFit="1" customWidth="1"/>
    <col min="12" max="12" width="17.5546875" style="105" bestFit="1" customWidth="1"/>
    <col min="13" max="13" width="17.44140625" style="105" bestFit="1" customWidth="1"/>
    <col min="14" max="14" width="17.5546875" style="105" bestFit="1" customWidth="1"/>
    <col min="15" max="15" width="17.109375" style="105" customWidth="1"/>
    <col min="16" max="16" width="16.109375" style="104" customWidth="1"/>
    <col min="17" max="17" width="17.109375" style="105" bestFit="1" customWidth="1"/>
    <col min="18" max="18" width="17.44140625" style="105" bestFit="1" customWidth="1"/>
    <col min="19" max="19" width="16.44140625" style="105" bestFit="1" customWidth="1"/>
    <col min="20" max="20" width="17.44140625" style="105" bestFit="1" customWidth="1"/>
    <col min="21" max="22" width="17.109375" style="105" bestFit="1" customWidth="1"/>
    <col min="23" max="23" width="17.44140625" style="105" bestFit="1" customWidth="1"/>
    <col min="24" max="25" width="16.6640625" style="105" bestFit="1" customWidth="1"/>
    <col min="26" max="26" width="17.44140625" style="105" bestFit="1" customWidth="1"/>
    <col min="27" max="27" width="17.109375" style="105" bestFit="1" customWidth="1"/>
    <col min="28" max="28" width="17.44140625" style="105" bestFit="1" customWidth="1"/>
    <col min="29" max="29" width="16.44140625" style="105" customWidth="1"/>
    <col min="30" max="16384" width="9.109375" style="105"/>
  </cols>
  <sheetData>
    <row r="1" spans="1:29" x14ac:dyDescent="0.25">
      <c r="A1" s="116" t="s">
        <v>405</v>
      </c>
    </row>
    <row r="2" spans="1:29" x14ac:dyDescent="0.25">
      <c r="A2" s="116" t="s">
        <v>403</v>
      </c>
    </row>
    <row r="3" spans="1:29" s="104" customFormat="1" ht="44.25" customHeight="1" x14ac:dyDescent="0.25">
      <c r="A3" s="317" t="s">
        <v>257</v>
      </c>
      <c r="B3" s="317"/>
      <c r="C3" s="317"/>
    </row>
    <row r="4" spans="1:29" x14ac:dyDescent="0.25">
      <c r="C4" s="113" t="s">
        <v>157</v>
      </c>
      <c r="D4" s="113" t="s">
        <v>157</v>
      </c>
      <c r="E4" s="113" t="s">
        <v>157</v>
      </c>
      <c r="F4" s="113" t="s">
        <v>157</v>
      </c>
      <c r="G4" s="113" t="s">
        <v>157</v>
      </c>
      <c r="H4" s="113" t="s">
        <v>157</v>
      </c>
      <c r="I4" s="113" t="s">
        <v>157</v>
      </c>
      <c r="J4" s="113" t="s">
        <v>157</v>
      </c>
      <c r="K4" s="113" t="s">
        <v>157</v>
      </c>
      <c r="L4" s="113" t="s">
        <v>157</v>
      </c>
      <c r="M4" s="113" t="s">
        <v>157</v>
      </c>
      <c r="N4" s="113" t="s">
        <v>157</v>
      </c>
      <c r="O4" s="113" t="s">
        <v>157</v>
      </c>
      <c r="P4" s="105" t="s">
        <v>256</v>
      </c>
      <c r="Q4" s="113" t="s">
        <v>157</v>
      </c>
      <c r="R4" s="113" t="s">
        <v>157</v>
      </c>
      <c r="S4" s="113" t="s">
        <v>157</v>
      </c>
      <c r="T4" s="113" t="s">
        <v>157</v>
      </c>
      <c r="U4" s="113" t="s">
        <v>157</v>
      </c>
      <c r="V4" s="113" t="s">
        <v>157</v>
      </c>
      <c r="W4" s="113" t="s">
        <v>157</v>
      </c>
      <c r="X4" s="113" t="s">
        <v>157</v>
      </c>
      <c r="Y4" s="113" t="s">
        <v>157</v>
      </c>
      <c r="Z4" s="113" t="s">
        <v>157</v>
      </c>
      <c r="AA4" s="113" t="s">
        <v>157</v>
      </c>
      <c r="AB4" s="113" t="s">
        <v>157</v>
      </c>
      <c r="AC4" s="105" t="s">
        <v>256</v>
      </c>
    </row>
    <row r="5" spans="1:29" x14ac:dyDescent="0.25">
      <c r="C5" s="114">
        <v>42705</v>
      </c>
      <c r="D5" s="114">
        <v>42736</v>
      </c>
      <c r="E5" s="114">
        <v>42767</v>
      </c>
      <c r="F5" s="114">
        <v>42795</v>
      </c>
      <c r="G5" s="114">
        <v>42826</v>
      </c>
      <c r="H5" s="114">
        <v>42856</v>
      </c>
      <c r="I5" s="114">
        <v>42887</v>
      </c>
      <c r="J5" s="114">
        <v>42917</v>
      </c>
      <c r="K5" s="114">
        <v>42948</v>
      </c>
      <c r="L5" s="114">
        <v>42979</v>
      </c>
      <c r="M5" s="114">
        <v>43009</v>
      </c>
      <c r="N5" s="114">
        <v>43040</v>
      </c>
      <c r="O5" s="114">
        <v>43070</v>
      </c>
      <c r="P5" s="146"/>
      <c r="Q5" s="114">
        <v>43101</v>
      </c>
      <c r="R5" s="114">
        <v>43132</v>
      </c>
      <c r="S5" s="114">
        <v>43160</v>
      </c>
      <c r="T5" s="114">
        <v>43191</v>
      </c>
      <c r="U5" s="114">
        <v>43221</v>
      </c>
      <c r="V5" s="114">
        <v>43252</v>
      </c>
      <c r="W5" s="114">
        <v>43282</v>
      </c>
      <c r="X5" s="114">
        <v>43313</v>
      </c>
      <c r="Y5" s="114">
        <v>43344</v>
      </c>
      <c r="Z5" s="114">
        <v>43374</v>
      </c>
      <c r="AA5" s="114">
        <v>43405</v>
      </c>
      <c r="AB5" s="114">
        <v>43435</v>
      </c>
      <c r="AC5" s="146"/>
    </row>
    <row r="6" spans="1:29" x14ac:dyDescent="0.25">
      <c r="AC6" s="104"/>
    </row>
    <row r="7" spans="1:29" s="134" customFormat="1" x14ac:dyDescent="0.25">
      <c r="A7" s="134" t="s">
        <v>187</v>
      </c>
      <c r="C7" s="135"/>
      <c r="D7" s="135">
        <f>'Accruals &amp; Rev by Units'!F11</f>
        <v>-7163827.0485286191</v>
      </c>
      <c r="E7" s="135">
        <f>'Accruals &amp; Rev by Units'!G11</f>
        <v>-7163827.0485286191</v>
      </c>
      <c r="F7" s="135">
        <f>'Accruals &amp; Rev by Units'!H11</f>
        <v>-6854243.4182687914</v>
      </c>
      <c r="G7" s="135">
        <f>'Accruals &amp; Rev by Units'!I11</f>
        <v>-6793343.8352264483</v>
      </c>
      <c r="H7" s="135">
        <f>'Accruals &amp; Rev by Units'!J11</f>
        <v>-6871380.3852264481</v>
      </c>
      <c r="I7" s="135">
        <f>'Accruals &amp; Rev by Units'!K11</f>
        <v>-6871380.3852264481</v>
      </c>
      <c r="J7" s="135">
        <f>'Accruals &amp; Rev by Units'!L11</f>
        <v>-6871380.3852264481</v>
      </c>
      <c r="K7" s="135">
        <f>'Accruals &amp; Rev by Units'!M11</f>
        <v>-6871380.3852264481</v>
      </c>
      <c r="L7" s="135">
        <f>'Accruals &amp; Rev by Units'!N11</f>
        <v>-6871380.3852264481</v>
      </c>
      <c r="M7" s="135">
        <f>'Accruals &amp; Rev by Units'!O11</f>
        <v>-6538631.8852264481</v>
      </c>
      <c r="N7" s="135">
        <f>'Accruals &amp; Rev by Units'!P11</f>
        <v>-7105386.5852264483</v>
      </c>
      <c r="O7" s="135">
        <f>'Accruals &amp; Rev by Units'!Q11</f>
        <v>-7105386.5852264483</v>
      </c>
      <c r="P7" s="135">
        <f>SUM(D7:O7)</f>
        <v>-83081548.332364067</v>
      </c>
      <c r="Q7" s="135">
        <f>'Accruals &amp; Rev by Units'!S11</f>
        <v>-7105386.5852264483</v>
      </c>
      <c r="R7" s="135">
        <f>'Accruals &amp; Rev by Units'!T11</f>
        <v>-7105386.5852264483</v>
      </c>
      <c r="S7" s="135">
        <f>'Accruals &amp; Rev by Units'!U11</f>
        <v>-7105386.5852264483</v>
      </c>
      <c r="T7" s="135">
        <f>'Accruals &amp; Rev by Units'!V11</f>
        <v>-6823354.0352264484</v>
      </c>
      <c r="U7" s="135">
        <f>'Accruals &amp; Rev by Units'!W11</f>
        <v>-7348339.3252264485</v>
      </c>
      <c r="V7" s="135">
        <f>'Accruals &amp; Rev by Units'!X11</f>
        <v>-7348339.3252264485</v>
      </c>
      <c r="W7" s="135">
        <f>'Accruals &amp; Rev by Units'!Y11</f>
        <v>-7348339.3252264485</v>
      </c>
      <c r="X7" s="135">
        <f>'Accruals &amp; Rev by Units'!Z11</f>
        <v>-7348339.3252264485</v>
      </c>
      <c r="Y7" s="135">
        <f>'Accruals &amp; Rev by Units'!AA11</f>
        <v>-7045659.4518829091</v>
      </c>
      <c r="Z7" s="135">
        <f>'Accruals &amp; Rev by Units'!AB11</f>
        <v>-7131974.4793249741</v>
      </c>
      <c r="AA7" s="135">
        <f>'Accruals &amp; Rev by Units'!AC11</f>
        <v>-7755496.899324974</v>
      </c>
      <c r="AB7" s="135">
        <f>'Accruals &amp; Rev by Units'!AD11</f>
        <v>-7755496.899324974</v>
      </c>
      <c r="AC7" s="135">
        <f>SUM(Q7:AB7)</f>
        <v>-87221498.8216694</v>
      </c>
    </row>
    <row r="8" spans="1:29" s="107" customFormat="1" x14ac:dyDescent="0.25"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</row>
    <row r="9" spans="1:29" s="125" customFormat="1" x14ac:dyDescent="0.25">
      <c r="A9" s="125" t="s">
        <v>188</v>
      </c>
      <c r="C9" s="126"/>
      <c r="D9" s="126">
        <f>'Accruals &amp; Rev by Units'!F21</f>
        <v>2048578.0416438971</v>
      </c>
      <c r="E9" s="126">
        <f>'Accruals &amp; Rev by Units'!G21</f>
        <v>7558765.7399605419</v>
      </c>
      <c r="F9" s="126">
        <f>'Accruals &amp; Rev by Units'!H21</f>
        <v>26572638.611062549</v>
      </c>
      <c r="G9" s="126">
        <f>'Accruals &amp; Rev by Units'!I21</f>
        <v>23812122.088981301</v>
      </c>
      <c r="H9" s="126">
        <f>'Accruals &amp; Rev by Units'!J21</f>
        <v>1290000</v>
      </c>
      <c r="I9" s="126">
        <f>'Accruals &amp; Rev by Units'!K21</f>
        <v>1362934</v>
      </c>
      <c r="J9" s="126">
        <f>'Accruals &amp; Rev by Units'!L21</f>
        <v>357180</v>
      </c>
      <c r="K9" s="126">
        <f>'Accruals &amp; Rev by Units'!M21</f>
        <v>2128961</v>
      </c>
      <c r="L9" s="126">
        <f>'Accruals &amp; Rev by Units'!N21</f>
        <v>6309521</v>
      </c>
      <c r="M9" s="126">
        <f>'Accruals &amp; Rev by Units'!O21</f>
        <v>22610647.129999999</v>
      </c>
      <c r="N9" s="126">
        <f>'Accruals &amp; Rev by Units'!P21</f>
        <v>720921</v>
      </c>
      <c r="O9" s="126">
        <f>'Accruals &amp; Rev by Units'!Q21</f>
        <v>195921</v>
      </c>
      <c r="P9" s="135">
        <f>SUM(D9:O9)</f>
        <v>94968189.611648291</v>
      </c>
      <c r="Q9" s="126">
        <f>'Accruals &amp; Rev by Units'!S21</f>
        <v>195921</v>
      </c>
      <c r="R9" s="126">
        <f>'Accruals &amp; Rev by Units'!T21</f>
        <v>892194.92717380007</v>
      </c>
      <c r="S9" s="126">
        <f>'Accruals &amp; Rev by Units'!U21</f>
        <v>4590407.6271738</v>
      </c>
      <c r="T9" s="126">
        <f>'Accruals &amp; Rev by Units'!V21</f>
        <v>22842853.609093599</v>
      </c>
      <c r="U9" s="126">
        <f>'Accruals &amp; Rev by Units'!W21</f>
        <v>1245604.8771738</v>
      </c>
      <c r="V9" s="126">
        <f>'Accruals &amp; Rev by Units'!X21</f>
        <v>1485524.8771738</v>
      </c>
      <c r="W9" s="126">
        <f>'Accruals &amp; Rev by Units'!Y21</f>
        <v>460887.87717380002</v>
      </c>
      <c r="X9" s="126">
        <f>'Accruals &amp; Rev by Units'!Z21</f>
        <v>2782544.489298515</v>
      </c>
      <c r="Y9" s="126">
        <f>'Accruals &amp; Rev by Units'!AA21</f>
        <v>9044484.513173325</v>
      </c>
      <c r="Z9" s="126">
        <f>'Accruals &amp; Rev by Units'!AB21</f>
        <v>37596434.707202092</v>
      </c>
      <c r="AA9" s="126">
        <f>'Accruals &amp; Rev by Units'!AC21</f>
        <v>6588538.7198344003</v>
      </c>
      <c r="AB9" s="126">
        <f>'Accruals &amp; Rev by Units'!AD21</f>
        <v>300000</v>
      </c>
      <c r="AC9" s="135">
        <f>SUM(Q9:AB9)</f>
        <v>88025397.224470928</v>
      </c>
    </row>
    <row r="11" spans="1:29" s="132" customFormat="1" ht="14.4" thickBot="1" x14ac:dyDescent="0.3">
      <c r="A11" s="136" t="s">
        <v>158</v>
      </c>
      <c r="B11" s="136"/>
      <c r="C11" s="138">
        <f>'Accruals &amp; Rev by Units'!H29</f>
        <v>-67172352.682930306</v>
      </c>
      <c r="D11" s="138">
        <f t="shared" ref="D11:AA11" si="0">C11+D7+D9</f>
        <v>-72287601.68981503</v>
      </c>
      <c r="E11" s="138">
        <f t="shared" si="0"/>
        <v>-71892662.99838312</v>
      </c>
      <c r="F11" s="138">
        <f t="shared" si="0"/>
        <v>-52174267.805589356</v>
      </c>
      <c r="G11" s="138">
        <f t="shared" si="0"/>
        <v>-35155489.551834501</v>
      </c>
      <c r="H11" s="138">
        <f t="shared" si="0"/>
        <v>-40736869.937060952</v>
      </c>
      <c r="I11" s="138">
        <f t="shared" si="0"/>
        <v>-46245316.322287403</v>
      </c>
      <c r="J11" s="138">
        <f t="shared" si="0"/>
        <v>-52759516.707513854</v>
      </c>
      <c r="K11" s="138">
        <f t="shared" si="0"/>
        <v>-57501936.092740305</v>
      </c>
      <c r="L11" s="138">
        <f t="shared" si="0"/>
        <v>-58063795.477966756</v>
      </c>
      <c r="M11" s="138">
        <f t="shared" si="0"/>
        <v>-41991780.233193204</v>
      </c>
      <c r="N11" s="138">
        <f t="shared" si="0"/>
        <v>-48376245.81841965</v>
      </c>
      <c r="O11" s="138">
        <f t="shared" si="0"/>
        <v>-55285711.403646097</v>
      </c>
      <c r="P11" s="137"/>
      <c r="Q11" s="138">
        <f>O11+Q7+Q9</f>
        <v>-62195176.988872543</v>
      </c>
      <c r="R11" s="138">
        <f t="shared" si="0"/>
        <v>-68408368.646925196</v>
      </c>
      <c r="S11" s="138">
        <f t="shared" si="0"/>
        <v>-70923347.604977846</v>
      </c>
      <c r="T11" s="138">
        <f t="shared" si="0"/>
        <v>-54903848.031110696</v>
      </c>
      <c r="U11" s="138">
        <f t="shared" si="0"/>
        <v>-61006582.479163349</v>
      </c>
      <c r="V11" s="138">
        <f t="shared" si="0"/>
        <v>-66869396.927216008</v>
      </c>
      <c r="W11" s="138">
        <f t="shared" si="0"/>
        <v>-73756848.375268653</v>
      </c>
      <c r="X11" s="138">
        <f t="shared" si="0"/>
        <v>-78322643.211196572</v>
      </c>
      <c r="Y11" s="138">
        <f t="shared" si="0"/>
        <v>-76323818.149906158</v>
      </c>
      <c r="Z11" s="138">
        <f t="shared" si="0"/>
        <v>-45859357.922029033</v>
      </c>
      <c r="AA11" s="138">
        <f t="shared" si="0"/>
        <v>-47026316.101519607</v>
      </c>
      <c r="AB11" s="138">
        <f>AA11+AB7+AB9</f>
        <v>-54481813.000844583</v>
      </c>
      <c r="AC11" s="138"/>
    </row>
    <row r="12" spans="1:29" ht="14.4" thickTop="1" x14ac:dyDescent="0.25"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4" spans="1:29" s="187" customFormat="1" x14ac:dyDescent="0.25">
      <c r="A14" s="187" t="s">
        <v>96</v>
      </c>
      <c r="C14" s="186">
        <f>(SUM(C11:C11))/13</f>
        <v>-5167104.0525331004</v>
      </c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>
        <f>(SUM(C11:O11))/13</f>
        <v>-53818734.363183111</v>
      </c>
      <c r="P14" s="188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>
        <f>AVERAGE(O11:AB11)</f>
        <v>-62720248.372513562</v>
      </c>
      <c r="AC14" s="186"/>
    </row>
    <row r="15" spans="1:29" s="159" customFormat="1" ht="14.4" thickBot="1" x14ac:dyDescent="0.3"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1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</row>
    <row r="16" spans="1:29" x14ac:dyDescent="0.25"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48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</row>
    <row r="17" spans="1:29" ht="44.25" customHeight="1" x14ac:dyDescent="0.25">
      <c r="A17" s="317" t="s">
        <v>258</v>
      </c>
      <c r="B17" s="317"/>
      <c r="C17" s="317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48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</row>
    <row r="18" spans="1:29" x14ac:dyDescent="0.25">
      <c r="C18" s="113" t="s">
        <v>157</v>
      </c>
      <c r="D18" s="113" t="s">
        <v>157</v>
      </c>
      <c r="E18" s="113" t="s">
        <v>157</v>
      </c>
      <c r="F18" s="113" t="s">
        <v>157</v>
      </c>
      <c r="G18" s="113" t="s">
        <v>157</v>
      </c>
      <c r="H18" s="113" t="s">
        <v>157</v>
      </c>
      <c r="I18" s="113" t="s">
        <v>157</v>
      </c>
      <c r="J18" s="113" t="s">
        <v>157</v>
      </c>
      <c r="K18" s="113" t="s">
        <v>157</v>
      </c>
      <c r="L18" s="113" t="s">
        <v>157</v>
      </c>
      <c r="M18" s="113" t="s">
        <v>157</v>
      </c>
      <c r="N18" s="113" t="s">
        <v>157</v>
      </c>
      <c r="O18" s="113" t="s">
        <v>157</v>
      </c>
      <c r="P18" s="145"/>
      <c r="Q18" s="113" t="s">
        <v>157</v>
      </c>
      <c r="R18" s="113" t="s">
        <v>157</v>
      </c>
      <c r="S18" s="113" t="s">
        <v>157</v>
      </c>
      <c r="T18" s="113" t="s">
        <v>157</v>
      </c>
      <c r="U18" s="113" t="s">
        <v>157</v>
      </c>
      <c r="V18" s="113" t="s">
        <v>157</v>
      </c>
      <c r="W18" s="113" t="s">
        <v>157</v>
      </c>
      <c r="X18" s="113" t="s">
        <v>157</v>
      </c>
      <c r="Y18" s="113" t="s">
        <v>157</v>
      </c>
      <c r="Z18" s="113" t="s">
        <v>157</v>
      </c>
      <c r="AA18" s="113" t="s">
        <v>157</v>
      </c>
      <c r="AB18" s="113" t="s">
        <v>157</v>
      </c>
      <c r="AC18" s="113"/>
    </row>
    <row r="19" spans="1:29" x14ac:dyDescent="0.25">
      <c r="C19" s="114">
        <v>42705</v>
      </c>
      <c r="D19" s="114">
        <v>42736</v>
      </c>
      <c r="E19" s="114">
        <v>42767</v>
      </c>
      <c r="F19" s="114">
        <v>42795</v>
      </c>
      <c r="G19" s="114">
        <v>42826</v>
      </c>
      <c r="H19" s="114">
        <v>42856</v>
      </c>
      <c r="I19" s="114">
        <v>42887</v>
      </c>
      <c r="J19" s="114">
        <v>42917</v>
      </c>
      <c r="K19" s="114">
        <v>42948</v>
      </c>
      <c r="L19" s="114">
        <v>42979</v>
      </c>
      <c r="M19" s="114">
        <v>43009</v>
      </c>
      <c r="N19" s="114">
        <v>43040</v>
      </c>
      <c r="O19" s="114">
        <v>43070</v>
      </c>
      <c r="P19" s="146"/>
      <c r="Q19" s="114">
        <v>43101</v>
      </c>
      <c r="R19" s="114">
        <v>43132</v>
      </c>
      <c r="S19" s="114">
        <v>43160</v>
      </c>
      <c r="T19" s="114">
        <v>43191</v>
      </c>
      <c r="U19" s="114">
        <v>43221</v>
      </c>
      <c r="V19" s="114">
        <v>43252</v>
      </c>
      <c r="W19" s="114">
        <v>43282</v>
      </c>
      <c r="X19" s="114">
        <v>43313</v>
      </c>
      <c r="Y19" s="114">
        <v>43344</v>
      </c>
      <c r="Z19" s="114">
        <v>43374</v>
      </c>
      <c r="AA19" s="114">
        <v>43405</v>
      </c>
      <c r="AB19" s="114">
        <v>43435</v>
      </c>
      <c r="AC19" s="114"/>
    </row>
    <row r="20" spans="1:29" x14ac:dyDescent="0.25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46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</row>
    <row r="21" spans="1:29" x14ac:dyDescent="0.25">
      <c r="A21" s="105" t="s">
        <v>163</v>
      </c>
      <c r="C21" s="133">
        <f>C11</f>
        <v>-67172352.682930306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46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</row>
    <row r="22" spans="1:29" s="141" customFormat="1" ht="27.6" x14ac:dyDescent="0.3">
      <c r="A22" s="139" t="s">
        <v>165</v>
      </c>
      <c r="B22" s="139"/>
      <c r="C22" s="140"/>
      <c r="D22" s="140">
        <f>+C21*-1</f>
        <v>67172352.682930306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9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</row>
    <row r="23" spans="1:29" x14ac:dyDescent="0.25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46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</row>
    <row r="24" spans="1:29" ht="14.4" thickBot="1" x14ac:dyDescent="0.3">
      <c r="A24" s="115" t="s">
        <v>158</v>
      </c>
      <c r="B24" s="115"/>
      <c r="C24" s="117">
        <f>SUM(C21:C23)</f>
        <v>-67172352.682930306</v>
      </c>
      <c r="D24" s="118">
        <f>+C21+D22</f>
        <v>0</v>
      </c>
      <c r="E24" s="118">
        <f t="shared" ref="E24:AA24" si="1">+D21+E22</f>
        <v>0</v>
      </c>
      <c r="F24" s="118">
        <f t="shared" si="1"/>
        <v>0</v>
      </c>
      <c r="G24" s="118">
        <f t="shared" si="1"/>
        <v>0</v>
      </c>
      <c r="H24" s="118">
        <f t="shared" si="1"/>
        <v>0</v>
      </c>
      <c r="I24" s="118">
        <f t="shared" si="1"/>
        <v>0</v>
      </c>
      <c r="J24" s="118">
        <f t="shared" si="1"/>
        <v>0</v>
      </c>
      <c r="K24" s="118">
        <f t="shared" si="1"/>
        <v>0</v>
      </c>
      <c r="L24" s="118">
        <f t="shared" si="1"/>
        <v>0</v>
      </c>
      <c r="M24" s="118">
        <f t="shared" si="1"/>
        <v>0</v>
      </c>
      <c r="N24" s="118">
        <f t="shared" si="1"/>
        <v>0</v>
      </c>
      <c r="O24" s="118">
        <f t="shared" si="1"/>
        <v>0</v>
      </c>
      <c r="P24" s="118"/>
      <c r="Q24" s="118">
        <f>+O21+Q22</f>
        <v>0</v>
      </c>
      <c r="R24" s="118">
        <f t="shared" si="1"/>
        <v>0</v>
      </c>
      <c r="S24" s="118">
        <f t="shared" si="1"/>
        <v>0</v>
      </c>
      <c r="T24" s="118">
        <f t="shared" si="1"/>
        <v>0</v>
      </c>
      <c r="U24" s="118">
        <f t="shared" si="1"/>
        <v>0</v>
      </c>
      <c r="V24" s="118">
        <f t="shared" si="1"/>
        <v>0</v>
      </c>
      <c r="W24" s="118">
        <f t="shared" si="1"/>
        <v>0</v>
      </c>
      <c r="X24" s="118">
        <f t="shared" si="1"/>
        <v>0</v>
      </c>
      <c r="Y24" s="118">
        <f t="shared" si="1"/>
        <v>0</v>
      </c>
      <c r="Z24" s="118">
        <f t="shared" si="1"/>
        <v>0</v>
      </c>
      <c r="AA24" s="118">
        <f t="shared" si="1"/>
        <v>0</v>
      </c>
      <c r="AB24" s="118">
        <f>+AA21+AB22</f>
        <v>0</v>
      </c>
      <c r="AC24" s="118"/>
    </row>
    <row r="25" spans="1:29" ht="14.4" thickTop="1" x14ac:dyDescent="0.25"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5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</row>
    <row r="26" spans="1:29" x14ac:dyDescent="0.25">
      <c r="A26" s="109" t="s">
        <v>164</v>
      </c>
      <c r="B26" s="109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42">
        <f>(SUM(C24:C24)/13)</f>
        <v>-5167104.0525331004</v>
      </c>
      <c r="P26" s="147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</row>
    <row r="27" spans="1:29" x14ac:dyDescent="0.25"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269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</row>
    <row r="28" spans="1:29" ht="44.25" customHeight="1" x14ac:dyDescent="0.25">
      <c r="A28" s="317" t="s">
        <v>259</v>
      </c>
      <c r="B28" s="317"/>
      <c r="C28" s="317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48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1:29" x14ac:dyDescent="0.25">
      <c r="C29" s="113" t="s">
        <v>157</v>
      </c>
      <c r="D29" s="113" t="s">
        <v>157</v>
      </c>
      <c r="E29" s="113" t="s">
        <v>157</v>
      </c>
      <c r="F29" s="113" t="s">
        <v>157</v>
      </c>
      <c r="G29" s="113" t="s">
        <v>157</v>
      </c>
      <c r="H29" s="113" t="s">
        <v>157</v>
      </c>
      <c r="I29" s="113" t="s">
        <v>157</v>
      </c>
      <c r="J29" s="113" t="s">
        <v>157</v>
      </c>
      <c r="K29" s="113" t="s">
        <v>157</v>
      </c>
      <c r="L29" s="113" t="s">
        <v>157</v>
      </c>
      <c r="M29" s="113" t="s">
        <v>157</v>
      </c>
      <c r="N29" s="113" t="s">
        <v>157</v>
      </c>
      <c r="O29" s="113" t="s">
        <v>157</v>
      </c>
      <c r="P29" s="145"/>
      <c r="Q29" s="113" t="s">
        <v>157</v>
      </c>
      <c r="R29" s="113" t="s">
        <v>157</v>
      </c>
      <c r="S29" s="113" t="s">
        <v>157</v>
      </c>
      <c r="T29" s="113" t="s">
        <v>157</v>
      </c>
      <c r="U29" s="113" t="s">
        <v>157</v>
      </c>
      <c r="V29" s="113" t="s">
        <v>157</v>
      </c>
      <c r="W29" s="113" t="s">
        <v>157</v>
      </c>
      <c r="X29" s="113" t="s">
        <v>157</v>
      </c>
      <c r="Y29" s="113" t="s">
        <v>157</v>
      </c>
      <c r="Z29" s="113" t="s">
        <v>157</v>
      </c>
      <c r="AA29" s="113" t="s">
        <v>157</v>
      </c>
      <c r="AB29" s="113" t="s">
        <v>157</v>
      </c>
      <c r="AC29" s="113"/>
    </row>
    <row r="30" spans="1:29" x14ac:dyDescent="0.25">
      <c r="C30" s="114">
        <v>42705</v>
      </c>
      <c r="D30" s="114">
        <v>42736</v>
      </c>
      <c r="E30" s="114">
        <v>42767</v>
      </c>
      <c r="F30" s="114">
        <v>42795</v>
      </c>
      <c r="G30" s="114">
        <v>42826</v>
      </c>
      <c r="H30" s="114">
        <v>42856</v>
      </c>
      <c r="I30" s="114">
        <v>42887</v>
      </c>
      <c r="J30" s="114">
        <v>42917</v>
      </c>
      <c r="K30" s="114">
        <v>42948</v>
      </c>
      <c r="L30" s="114">
        <v>42979</v>
      </c>
      <c r="M30" s="114">
        <v>43009</v>
      </c>
      <c r="N30" s="114">
        <v>43040</v>
      </c>
      <c r="O30" s="114">
        <v>43070</v>
      </c>
      <c r="P30" s="146"/>
      <c r="Q30" s="114">
        <v>43101</v>
      </c>
      <c r="R30" s="114">
        <v>43132</v>
      </c>
      <c r="S30" s="114">
        <v>43160</v>
      </c>
      <c r="T30" s="114">
        <v>43191</v>
      </c>
      <c r="U30" s="114">
        <v>43221</v>
      </c>
      <c r="V30" s="114">
        <v>43252</v>
      </c>
      <c r="W30" s="114">
        <v>43282</v>
      </c>
      <c r="X30" s="114">
        <v>43313</v>
      </c>
      <c r="Y30" s="114">
        <v>43344</v>
      </c>
      <c r="Z30" s="114">
        <v>43374</v>
      </c>
      <c r="AA30" s="114">
        <v>43405</v>
      </c>
      <c r="AB30" s="114">
        <v>43435</v>
      </c>
      <c r="AC30" s="114"/>
    </row>
    <row r="31" spans="1:29" x14ac:dyDescent="0.25">
      <c r="A31" s="259" t="s">
        <v>189</v>
      </c>
    </row>
    <row r="32" spans="1:29" ht="41.4" x14ac:dyDescent="0.25">
      <c r="A32" s="119" t="s">
        <v>177</v>
      </c>
      <c r="B32" s="119"/>
      <c r="D32" s="143">
        <f>C11</f>
        <v>-67172352.682930306</v>
      </c>
    </row>
    <row r="34" spans="1:29" ht="27.6" x14ac:dyDescent="0.25">
      <c r="A34" s="129" t="s">
        <v>174</v>
      </c>
      <c r="B34" s="106"/>
      <c r="D34" s="134">
        <f>-'By years analysis'!P35</f>
        <v>-57998705.922217079</v>
      </c>
    </row>
    <row r="35" spans="1:29" x14ac:dyDescent="0.25"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4"/>
    </row>
    <row r="36" spans="1:29" x14ac:dyDescent="0.25">
      <c r="A36" s="105" t="s">
        <v>175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4"/>
    </row>
    <row r="37" spans="1:29" s="120" customFormat="1" ht="27.6" x14ac:dyDescent="0.3">
      <c r="A37" s="277" t="s">
        <v>304</v>
      </c>
      <c r="D37" s="141">
        <f>+(D32/3)/12*-1</f>
        <v>1865898.6856369528</v>
      </c>
      <c r="E37" s="141">
        <f>D37</f>
        <v>1865898.6856369528</v>
      </c>
      <c r="F37" s="141">
        <f t="shared" ref="F37:O37" si="2">E37</f>
        <v>1865898.6856369528</v>
      </c>
      <c r="G37" s="141">
        <f t="shared" si="2"/>
        <v>1865898.6856369528</v>
      </c>
      <c r="H37" s="141">
        <f t="shared" si="2"/>
        <v>1865898.6856369528</v>
      </c>
      <c r="I37" s="141">
        <f t="shared" si="2"/>
        <v>1865898.6856369528</v>
      </c>
      <c r="J37" s="141">
        <f t="shared" si="2"/>
        <v>1865898.6856369528</v>
      </c>
      <c r="K37" s="141">
        <f t="shared" si="2"/>
        <v>1865898.6856369528</v>
      </c>
      <c r="L37" s="141">
        <f t="shared" si="2"/>
        <v>1865898.6856369528</v>
      </c>
      <c r="M37" s="141">
        <f t="shared" si="2"/>
        <v>1865898.6856369528</v>
      </c>
      <c r="N37" s="141">
        <f t="shared" si="2"/>
        <v>1865898.6856369528</v>
      </c>
      <c r="O37" s="141">
        <f t="shared" si="2"/>
        <v>1865898.6856369528</v>
      </c>
      <c r="P37" s="153"/>
    </row>
    <row r="38" spans="1:29" x14ac:dyDescent="0.25">
      <c r="A38" s="105" t="s">
        <v>193</v>
      </c>
      <c r="B38" s="151">
        <f>SUM(D37:O38)</f>
        <v>41723686.201715805</v>
      </c>
      <c r="D38" s="132">
        <f>+(D34/3)/12*-1</f>
        <v>1611075.16450603</v>
      </c>
      <c r="E38" s="132">
        <f>D38</f>
        <v>1611075.16450603</v>
      </c>
      <c r="F38" s="132">
        <f t="shared" ref="F38:O38" si="3">E38</f>
        <v>1611075.16450603</v>
      </c>
      <c r="G38" s="132">
        <f t="shared" si="3"/>
        <v>1611075.16450603</v>
      </c>
      <c r="H38" s="132">
        <f t="shared" si="3"/>
        <v>1611075.16450603</v>
      </c>
      <c r="I38" s="132">
        <f t="shared" si="3"/>
        <v>1611075.16450603</v>
      </c>
      <c r="J38" s="132">
        <f t="shared" si="3"/>
        <v>1611075.16450603</v>
      </c>
      <c r="K38" s="132">
        <f t="shared" si="3"/>
        <v>1611075.16450603</v>
      </c>
      <c r="L38" s="132">
        <f t="shared" si="3"/>
        <v>1611075.16450603</v>
      </c>
      <c r="M38" s="132">
        <f t="shared" si="3"/>
        <v>1611075.16450603</v>
      </c>
      <c r="N38" s="132">
        <f t="shared" si="3"/>
        <v>1611075.16450603</v>
      </c>
      <c r="O38" s="132">
        <f t="shared" si="3"/>
        <v>1611075.16450603</v>
      </c>
      <c r="P38" s="134"/>
    </row>
    <row r="40" spans="1:29" x14ac:dyDescent="0.25">
      <c r="A40" s="127" t="s">
        <v>190</v>
      </c>
    </row>
    <row r="41" spans="1:29" x14ac:dyDescent="0.25">
      <c r="A41" s="105" t="s">
        <v>191</v>
      </c>
      <c r="B41" s="106" t="s">
        <v>192</v>
      </c>
    </row>
    <row r="42" spans="1:29" ht="27.6" x14ac:dyDescent="0.25">
      <c r="A42" s="119" t="s">
        <v>305</v>
      </c>
      <c r="Q42" s="141">
        <f>O37</f>
        <v>1865898.6856369528</v>
      </c>
      <c r="R42" s="141">
        <f>Q42</f>
        <v>1865898.6856369528</v>
      </c>
      <c r="S42" s="141">
        <f t="shared" ref="S42:AB42" si="4">R42</f>
        <v>1865898.6856369528</v>
      </c>
      <c r="T42" s="141">
        <f t="shared" si="4"/>
        <v>1865898.6856369528</v>
      </c>
      <c r="U42" s="141">
        <f t="shared" si="4"/>
        <v>1865898.6856369528</v>
      </c>
      <c r="V42" s="141">
        <f t="shared" si="4"/>
        <v>1865898.6856369528</v>
      </c>
      <c r="W42" s="141">
        <f t="shared" si="4"/>
        <v>1865898.6856369528</v>
      </c>
      <c r="X42" s="141">
        <f t="shared" si="4"/>
        <v>1865898.6856369528</v>
      </c>
      <c r="Y42" s="141">
        <f t="shared" si="4"/>
        <v>1865898.6856369528</v>
      </c>
      <c r="Z42" s="141">
        <f t="shared" si="4"/>
        <v>1865898.6856369528</v>
      </c>
      <c r="AA42" s="141">
        <f t="shared" si="4"/>
        <v>1865898.6856369528</v>
      </c>
      <c r="AB42" s="141">
        <f t="shared" si="4"/>
        <v>1865898.6856369528</v>
      </c>
      <c r="AC42" s="141"/>
    </row>
    <row r="43" spans="1:29" ht="27.6" x14ac:dyDescent="0.25">
      <c r="A43" s="119" t="s">
        <v>306</v>
      </c>
      <c r="B43" s="151">
        <f>SUM(Q42:AB43)</f>
        <v>41723686.201715805</v>
      </c>
      <c r="Q43" s="141">
        <f>O38</f>
        <v>1611075.16450603</v>
      </c>
      <c r="R43" s="141">
        <f>Q43</f>
        <v>1611075.16450603</v>
      </c>
      <c r="S43" s="141">
        <f t="shared" ref="S43:AB43" si="5">R43</f>
        <v>1611075.16450603</v>
      </c>
      <c r="T43" s="141">
        <f t="shared" si="5"/>
        <v>1611075.16450603</v>
      </c>
      <c r="U43" s="141">
        <f t="shared" si="5"/>
        <v>1611075.16450603</v>
      </c>
      <c r="V43" s="141">
        <f t="shared" si="5"/>
        <v>1611075.16450603</v>
      </c>
      <c r="W43" s="141">
        <f t="shared" si="5"/>
        <v>1611075.16450603</v>
      </c>
      <c r="X43" s="141">
        <f t="shared" si="5"/>
        <v>1611075.16450603</v>
      </c>
      <c r="Y43" s="141">
        <f t="shared" si="5"/>
        <v>1611075.16450603</v>
      </c>
      <c r="Z43" s="141">
        <f t="shared" si="5"/>
        <v>1611075.16450603</v>
      </c>
      <c r="AA43" s="141">
        <f t="shared" si="5"/>
        <v>1611075.16450603</v>
      </c>
      <c r="AB43" s="141">
        <f t="shared" si="5"/>
        <v>1611075.16450603</v>
      </c>
      <c r="AC43" s="141"/>
    </row>
    <row r="45" spans="1:29" x14ac:dyDescent="0.25">
      <c r="A45" s="119"/>
      <c r="B45" s="15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</row>
    <row r="46" spans="1:29" s="162" customFormat="1" ht="14.4" thickBot="1" x14ac:dyDescent="0.3">
      <c r="A46" s="162" t="s">
        <v>178</v>
      </c>
      <c r="C46" s="163">
        <f>SUM(C32:C45)</f>
        <v>0</v>
      </c>
      <c r="D46" s="163">
        <f>SUM(D32:D45)</f>
        <v>-121694084.75500441</v>
      </c>
      <c r="E46" s="163">
        <f t="shared" ref="E46:O46" si="6">+D46+(SUM(E34:E38))</f>
        <v>-118217110.90486142</v>
      </c>
      <c r="F46" s="163">
        <f t="shared" si="6"/>
        <v>-114740137.05471843</v>
      </c>
      <c r="G46" s="163">
        <f t="shared" si="6"/>
        <v>-111263163.20457545</v>
      </c>
      <c r="H46" s="163">
        <f t="shared" si="6"/>
        <v>-107786189.35443246</v>
      </c>
      <c r="I46" s="163">
        <f t="shared" si="6"/>
        <v>-104309215.50428948</v>
      </c>
      <c r="J46" s="163">
        <f t="shared" si="6"/>
        <v>-100832241.65414649</v>
      </c>
      <c r="K46" s="163">
        <f t="shared" si="6"/>
        <v>-97355267.804003507</v>
      </c>
      <c r="L46" s="163">
        <f t="shared" si="6"/>
        <v>-93878293.953860521</v>
      </c>
      <c r="M46" s="163">
        <f t="shared" si="6"/>
        <v>-90401320.103717536</v>
      </c>
      <c r="N46" s="163">
        <f t="shared" si="6"/>
        <v>-86924346.25357455</v>
      </c>
      <c r="O46" s="163">
        <f t="shared" si="6"/>
        <v>-83447372.403431565</v>
      </c>
      <c r="P46" s="164"/>
      <c r="Q46" s="163">
        <f>+O46+SUM(Q42:Q45)</f>
        <v>-79970398.553288579</v>
      </c>
      <c r="R46" s="163">
        <f t="shared" ref="R46:AB46" si="7">+Q46+SUM(R42:R45)</f>
        <v>-76493424.703145593</v>
      </c>
      <c r="S46" s="163">
        <f t="shared" si="7"/>
        <v>-73016450.853002608</v>
      </c>
      <c r="T46" s="163">
        <f t="shared" si="7"/>
        <v>-69539477.002859622</v>
      </c>
      <c r="U46" s="163">
        <f t="shared" si="7"/>
        <v>-66062503.152716637</v>
      </c>
      <c r="V46" s="163">
        <f t="shared" si="7"/>
        <v>-62585529.302573651</v>
      </c>
      <c r="W46" s="163">
        <f t="shared" si="7"/>
        <v>-59108555.452430665</v>
      </c>
      <c r="X46" s="163">
        <f t="shared" si="7"/>
        <v>-55631581.60228768</v>
      </c>
      <c r="Y46" s="163">
        <f t="shared" si="7"/>
        <v>-52154607.752144694</v>
      </c>
      <c r="Z46" s="163">
        <f t="shared" si="7"/>
        <v>-48677633.902001709</v>
      </c>
      <c r="AA46" s="163">
        <f t="shared" si="7"/>
        <v>-45200660.051858723</v>
      </c>
      <c r="AB46" s="163">
        <f t="shared" si="7"/>
        <v>-41723686.201715738</v>
      </c>
      <c r="AC46" s="163"/>
    </row>
    <row r="47" spans="1:29" ht="14.4" thickTop="1" x14ac:dyDescent="0.25"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4"/>
    </row>
    <row r="48" spans="1:29" x14ac:dyDescent="0.25">
      <c r="A48" s="105" t="s">
        <v>179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42">
        <f>(SUM(C46:O46))/13</f>
        <v>-94680672.534662753</v>
      </c>
      <c r="P48" s="147"/>
      <c r="AB48" s="142">
        <f>AVERAGE(O46:AB46)</f>
        <v>-62585529.302573666</v>
      </c>
      <c r="AC48" s="142"/>
    </row>
    <row r="50" spans="1:29" ht="44.25" customHeight="1" x14ac:dyDescent="0.25">
      <c r="A50" s="318" t="s">
        <v>260</v>
      </c>
      <c r="B50" s="318"/>
      <c r="C50" s="318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48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</row>
    <row r="51" spans="1:29" x14ac:dyDescent="0.25">
      <c r="C51" s="113" t="s">
        <v>157</v>
      </c>
      <c r="D51" s="113" t="s">
        <v>157</v>
      </c>
      <c r="E51" s="113" t="s">
        <v>157</v>
      </c>
      <c r="F51" s="113" t="s">
        <v>157</v>
      </c>
      <c r="G51" s="113" t="s">
        <v>157</v>
      </c>
      <c r="H51" s="113" t="s">
        <v>157</v>
      </c>
      <c r="I51" s="113" t="s">
        <v>157</v>
      </c>
      <c r="J51" s="113" t="s">
        <v>157</v>
      </c>
      <c r="K51" s="113" t="s">
        <v>157</v>
      </c>
      <c r="L51" s="113" t="s">
        <v>157</v>
      </c>
      <c r="M51" s="113" t="s">
        <v>157</v>
      </c>
      <c r="N51" s="113" t="s">
        <v>157</v>
      </c>
      <c r="O51" s="113" t="s">
        <v>157</v>
      </c>
      <c r="P51" s="145"/>
      <c r="Q51" s="113" t="s">
        <v>157</v>
      </c>
      <c r="R51" s="113" t="s">
        <v>157</v>
      </c>
      <c r="S51" s="113" t="s">
        <v>157</v>
      </c>
      <c r="T51" s="113" t="s">
        <v>157</v>
      </c>
      <c r="U51" s="113" t="s">
        <v>157</v>
      </c>
      <c r="V51" s="113" t="s">
        <v>157</v>
      </c>
      <c r="W51" s="113" t="s">
        <v>157</v>
      </c>
      <c r="X51" s="113" t="s">
        <v>157</v>
      </c>
      <c r="Y51" s="113" t="s">
        <v>157</v>
      </c>
      <c r="Z51" s="113" t="s">
        <v>157</v>
      </c>
      <c r="AA51" s="113" t="s">
        <v>157</v>
      </c>
      <c r="AB51" s="113" t="s">
        <v>157</v>
      </c>
      <c r="AC51" s="113"/>
    </row>
    <row r="52" spans="1:29" x14ac:dyDescent="0.25">
      <c r="C52" s="114">
        <v>42705</v>
      </c>
      <c r="D52" s="114">
        <v>42736</v>
      </c>
      <c r="E52" s="114">
        <v>42767</v>
      </c>
      <c r="F52" s="114">
        <v>42795</v>
      </c>
      <c r="G52" s="114">
        <v>42826</v>
      </c>
      <c r="H52" s="114">
        <v>42856</v>
      </c>
      <c r="I52" s="114">
        <v>42887</v>
      </c>
      <c r="J52" s="114">
        <v>42917</v>
      </c>
      <c r="K52" s="114">
        <v>42948</v>
      </c>
      <c r="L52" s="114">
        <v>42979</v>
      </c>
      <c r="M52" s="114">
        <v>43009</v>
      </c>
      <c r="N52" s="114">
        <v>43040</v>
      </c>
      <c r="O52" s="114">
        <v>43070</v>
      </c>
      <c r="P52" s="146"/>
      <c r="Q52" s="114">
        <v>43101</v>
      </c>
      <c r="R52" s="114">
        <v>43132</v>
      </c>
      <c r="S52" s="114">
        <v>43160</v>
      </c>
      <c r="T52" s="114">
        <v>43191</v>
      </c>
      <c r="U52" s="114">
        <v>43221</v>
      </c>
      <c r="V52" s="114">
        <v>43252</v>
      </c>
      <c r="W52" s="114">
        <v>43282</v>
      </c>
      <c r="X52" s="114">
        <v>43313</v>
      </c>
      <c r="Y52" s="114">
        <v>43344</v>
      </c>
      <c r="Z52" s="114">
        <v>43374</v>
      </c>
      <c r="AA52" s="114">
        <v>43405</v>
      </c>
      <c r="AB52" s="114">
        <v>43435</v>
      </c>
      <c r="AC52" s="114"/>
    </row>
    <row r="53" spans="1:29" x14ac:dyDescent="0.25"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46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</row>
    <row r="54" spans="1:29" ht="27.6" x14ac:dyDescent="0.25">
      <c r="A54" s="128" t="s">
        <v>174</v>
      </c>
      <c r="B54" s="106"/>
      <c r="D54" s="132">
        <f>'By years analysis'!P35</f>
        <v>57998705.922217079</v>
      </c>
    </row>
    <row r="55" spans="1:29" x14ac:dyDescent="0.25">
      <c r="B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4"/>
    </row>
    <row r="56" spans="1:29" x14ac:dyDescent="0.25">
      <c r="A56" s="130" t="s">
        <v>180</v>
      </c>
      <c r="B56" s="132">
        <f>SUM(D56:O56)</f>
        <v>95072190.165289298</v>
      </c>
      <c r="D56" s="132"/>
      <c r="E56" s="132"/>
      <c r="F56" s="132">
        <f>+'By years analysis'!G13</f>
        <v>27018244.165289298</v>
      </c>
      <c r="G56" s="132">
        <f>+'By years analysis'!G14</f>
        <v>36211098</v>
      </c>
      <c r="H56" s="132"/>
      <c r="I56" s="132"/>
      <c r="J56" s="132"/>
      <c r="K56" s="132"/>
      <c r="L56" s="132"/>
      <c r="M56" s="132">
        <f>+'By years analysis'!G15</f>
        <v>31842848</v>
      </c>
      <c r="N56" s="132"/>
      <c r="O56" s="132"/>
      <c r="P56" s="134"/>
    </row>
    <row r="57" spans="1:29" x14ac:dyDescent="0.25"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4"/>
    </row>
    <row r="58" spans="1:29" ht="27.6" x14ac:dyDescent="0.25">
      <c r="A58" s="119" t="s">
        <v>181</v>
      </c>
      <c r="B58" s="106" t="s">
        <v>182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4"/>
    </row>
    <row r="59" spans="1:29" x14ac:dyDescent="0.25">
      <c r="A59" s="105" t="s">
        <v>166</v>
      </c>
      <c r="D59" s="132">
        <f>-'By years analysis'!$L7</f>
        <v>-1391113.8017237999</v>
      </c>
      <c r="E59" s="132">
        <f>-'By years analysis'!$L7</f>
        <v>-1391113.8017237999</v>
      </c>
      <c r="F59" s="132">
        <f>-'By years analysis'!$L7</f>
        <v>-1391113.8017237999</v>
      </c>
      <c r="G59" s="132"/>
      <c r="H59" s="132"/>
      <c r="I59" s="132"/>
      <c r="J59" s="132"/>
      <c r="K59" s="132"/>
      <c r="L59" s="132"/>
      <c r="M59" s="132"/>
      <c r="N59" s="132"/>
      <c r="O59" s="132"/>
      <c r="P59" s="134"/>
    </row>
    <row r="60" spans="1:29" x14ac:dyDescent="0.25">
      <c r="A60" s="105" t="s">
        <v>167</v>
      </c>
      <c r="D60" s="132">
        <f>-'By years analysis'!$L8</f>
        <v>-1833846.3706563704</v>
      </c>
      <c r="E60" s="132">
        <f>-'By years analysis'!$L8</f>
        <v>-1833846.3706563704</v>
      </c>
      <c r="F60" s="132">
        <f>-'By years analysis'!$L8</f>
        <v>-1833846.3706563704</v>
      </c>
      <c r="G60" s="132">
        <f>-'By years analysis'!L8*(26/30)</f>
        <v>-1589333.5212355212</v>
      </c>
      <c r="H60" s="132"/>
      <c r="I60" s="132"/>
      <c r="J60" s="132"/>
      <c r="K60" s="132"/>
      <c r="L60" s="132"/>
      <c r="M60" s="132"/>
      <c r="N60" s="132"/>
      <c r="O60" s="132"/>
      <c r="P60" s="134"/>
    </row>
    <row r="61" spans="1:29" x14ac:dyDescent="0.25">
      <c r="A61" s="105" t="s">
        <v>168</v>
      </c>
      <c r="D61" s="132">
        <f>-'By years analysis'!$L10</f>
        <v>-2057174.9720670392</v>
      </c>
      <c r="E61" s="132">
        <f>-'By years analysis'!$L10</f>
        <v>-2057174.9720670392</v>
      </c>
      <c r="F61" s="132">
        <f>-'By years analysis'!$L10</f>
        <v>-2057174.9720670392</v>
      </c>
      <c r="G61" s="132">
        <f>-'By years analysis'!$L10</f>
        <v>-2057174.9720670392</v>
      </c>
      <c r="H61" s="132">
        <f>-'By years analysis'!$L10</f>
        <v>-2057174.9720670392</v>
      </c>
      <c r="I61" s="132">
        <f>-'By years analysis'!$L10</f>
        <v>-2057174.9720670392</v>
      </c>
      <c r="J61" s="132">
        <f>-'By years analysis'!$L10</f>
        <v>-2057174.9720670392</v>
      </c>
      <c r="K61" s="132">
        <f>-'By years analysis'!$L10</f>
        <v>-2057174.9720670392</v>
      </c>
      <c r="L61" s="132">
        <f>-'By years analysis'!$L10</f>
        <v>-2057174.9720670392</v>
      </c>
      <c r="M61" s="132">
        <f>-'By years analysis'!L10*(27/30)</f>
        <v>-1851457.4748603352</v>
      </c>
      <c r="N61" s="132"/>
      <c r="O61" s="132"/>
      <c r="P61" s="134"/>
    </row>
    <row r="62" spans="1:29" x14ac:dyDescent="0.25">
      <c r="A62" s="105" t="s">
        <v>169</v>
      </c>
      <c r="B62" s="132">
        <f>SUM(D59:O62)</f>
        <v>-51827364.299575597</v>
      </c>
      <c r="D62" s="132">
        <f>-'By years analysis'!$L11</f>
        <v>-1683093.1698113207</v>
      </c>
      <c r="E62" s="132">
        <f>-'By years analysis'!$L11</f>
        <v>-1683093.1698113207</v>
      </c>
      <c r="F62" s="132">
        <f>-'By years analysis'!$L11</f>
        <v>-1683093.1698113207</v>
      </c>
      <c r="G62" s="132">
        <f>-'By years analysis'!$L11</f>
        <v>-1683093.1698113207</v>
      </c>
      <c r="H62" s="132">
        <f>-'By years analysis'!$L11</f>
        <v>-1683093.1698113207</v>
      </c>
      <c r="I62" s="132">
        <f>-'By years analysis'!$L11</f>
        <v>-1683093.1698113207</v>
      </c>
      <c r="J62" s="132">
        <f>-'By years analysis'!$L11</f>
        <v>-1683093.1698113207</v>
      </c>
      <c r="K62" s="132">
        <f>-'By years analysis'!$L11</f>
        <v>-1683093.1698113207</v>
      </c>
      <c r="L62" s="132">
        <f>-'By years analysis'!$L11</f>
        <v>-1683093.1698113207</v>
      </c>
      <c r="M62" s="132">
        <f>-'By years analysis'!$L11</f>
        <v>-1683093.1698113207</v>
      </c>
      <c r="N62" s="132">
        <f>-'By years analysis'!$L11</f>
        <v>-1683093.1698113207</v>
      </c>
      <c r="O62" s="132">
        <f>-'By years analysis'!$L11</f>
        <v>-1683093.1698113207</v>
      </c>
      <c r="P62" s="134"/>
    </row>
    <row r="63" spans="1:29" x14ac:dyDescent="0.25"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4"/>
    </row>
    <row r="64" spans="1:29" x14ac:dyDescent="0.25">
      <c r="A64" s="105" t="s">
        <v>183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4"/>
    </row>
    <row r="65" spans="1:29" x14ac:dyDescent="0.25">
      <c r="A65" s="131" t="s">
        <v>80</v>
      </c>
      <c r="D65" s="132"/>
      <c r="E65" s="132"/>
      <c r="F65" s="132"/>
      <c r="G65" s="132">
        <f>-'By years analysis'!$L13</f>
        <v>-1506593.5408153883</v>
      </c>
      <c r="H65" s="132">
        <f>-'By years analysis'!$L13</f>
        <v>-1506593.5408153883</v>
      </c>
      <c r="I65" s="132">
        <f>-'By years analysis'!$L13</f>
        <v>-1506593.5408153883</v>
      </c>
      <c r="J65" s="132">
        <f>-'By years analysis'!$L13</f>
        <v>-1506593.5408153883</v>
      </c>
      <c r="K65" s="132">
        <f>-'By years analysis'!$L13</f>
        <v>-1506593.5408153883</v>
      </c>
      <c r="L65" s="132">
        <f>-'By years analysis'!$L13</f>
        <v>-1506593.5408153883</v>
      </c>
      <c r="M65" s="132">
        <f>-'By years analysis'!$L13</f>
        <v>-1506593.5408153883</v>
      </c>
      <c r="N65" s="132">
        <f>-'By years analysis'!$L13</f>
        <v>-1506593.5408153883</v>
      </c>
      <c r="O65" s="132">
        <f>-'By years analysis'!$L13</f>
        <v>-1506593.5408153883</v>
      </c>
      <c r="P65" s="134"/>
    </row>
    <row r="66" spans="1:29" x14ac:dyDescent="0.25">
      <c r="A66" s="131" t="s">
        <v>79</v>
      </c>
      <c r="D66" s="132"/>
      <c r="E66" s="132"/>
      <c r="F66" s="132"/>
      <c r="G66" s="132"/>
      <c r="H66" s="132">
        <f>-'By years analysis'!L14</f>
        <v>-2011727.6666666667</v>
      </c>
      <c r="I66" s="132">
        <v>-2011727.6666666667</v>
      </c>
      <c r="J66" s="132">
        <v>-2011727.6666666667</v>
      </c>
      <c r="K66" s="132">
        <v>-2011727.6666666667</v>
      </c>
      <c r="L66" s="132">
        <v>-2011727.6666666667</v>
      </c>
      <c r="M66" s="132">
        <v>-2011727.6666666667</v>
      </c>
      <c r="N66" s="132">
        <v>-2011727.6666666667</v>
      </c>
      <c r="O66" s="132">
        <v>-2011727.6666666667</v>
      </c>
      <c r="P66" s="134"/>
    </row>
    <row r="67" spans="1:29" x14ac:dyDescent="0.25">
      <c r="A67" s="131" t="s">
        <v>82</v>
      </c>
      <c r="B67" s="132">
        <f>SUM(D65:O67)</f>
        <v>-33191257.422894061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>
        <f>-'By years analysis'!L15</f>
        <v>-1769047.111111111</v>
      </c>
      <c r="O67" s="132">
        <v>-1769047.111111111</v>
      </c>
      <c r="P67" s="134"/>
    </row>
    <row r="68" spans="1:29" x14ac:dyDescent="0.25"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4"/>
    </row>
    <row r="69" spans="1:29" x14ac:dyDescent="0.25">
      <c r="A69" s="127" t="s">
        <v>190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4"/>
    </row>
    <row r="70" spans="1:29" x14ac:dyDescent="0.25">
      <c r="A70" s="127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4"/>
    </row>
    <row r="71" spans="1:29" x14ac:dyDescent="0.25">
      <c r="A71" s="131" t="s">
        <v>138</v>
      </c>
      <c r="B71" s="105" t="s">
        <v>176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4"/>
    </row>
    <row r="72" spans="1:29" x14ac:dyDescent="0.25">
      <c r="A72" s="131" t="s">
        <v>89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4"/>
      <c r="T72" s="132">
        <f>+'By years analysis'!G17</f>
        <v>29997264</v>
      </c>
    </row>
    <row r="73" spans="1:29" x14ac:dyDescent="0.25">
      <c r="A73" s="131" t="s">
        <v>83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4"/>
      <c r="Y73" s="132">
        <f>+'By years analysis'!G18</f>
        <v>28022972.950380102</v>
      </c>
    </row>
    <row r="74" spans="1:29" x14ac:dyDescent="0.25">
      <c r="A74" s="131" t="s">
        <v>84</v>
      </c>
      <c r="B74" s="132">
        <f>SUM(Q72:AB74)</f>
        <v>89788488.950380102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4"/>
      <c r="Z74" s="132">
        <f>+'By years analysis'!G19</f>
        <v>31768252</v>
      </c>
    </row>
    <row r="75" spans="1:29" x14ac:dyDescent="0.25">
      <c r="A75" s="127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4"/>
    </row>
    <row r="76" spans="1:29" x14ac:dyDescent="0.25">
      <c r="A76" s="152" t="s">
        <v>195</v>
      </c>
      <c r="B76" s="105" t="s">
        <v>52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4"/>
    </row>
    <row r="77" spans="1:29" ht="27.6" x14ac:dyDescent="0.25">
      <c r="A77" s="119" t="s">
        <v>196</v>
      </c>
      <c r="B77" s="151">
        <f>SUM(Q77:T77)</f>
        <v>-6171341.6226415094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4"/>
      <c r="Q77" s="141">
        <f>-'By years analysis'!$L11</f>
        <v>-1683093.1698113207</v>
      </c>
      <c r="R77" s="141">
        <f>-'By years analysis'!$L11</f>
        <v>-1683093.1698113207</v>
      </c>
      <c r="S77" s="141">
        <f>-'By years analysis'!$L11</f>
        <v>-1683093.1698113207</v>
      </c>
      <c r="T77" s="141">
        <f>-'By years analysis'!L11*(20/30)</f>
        <v>-1122062.113207547</v>
      </c>
    </row>
    <row r="78" spans="1:29" ht="27.6" x14ac:dyDescent="0.25">
      <c r="A78" s="119" t="s">
        <v>197</v>
      </c>
      <c r="B78" s="151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4"/>
      <c r="Q78" s="141"/>
      <c r="R78" s="141"/>
      <c r="S78" s="141"/>
      <c r="T78" s="141"/>
    </row>
    <row r="79" spans="1:29" x14ac:dyDescent="0.25">
      <c r="A79" s="131" t="s">
        <v>80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4"/>
      <c r="Q79" s="132">
        <f>-'By years analysis'!$L13</f>
        <v>-1506593.5408153883</v>
      </c>
      <c r="R79" s="132">
        <f>-'By years analysis'!$L13</f>
        <v>-1506593.5408153883</v>
      </c>
      <c r="S79" s="132">
        <f>-'By years analysis'!$L13</f>
        <v>-1506593.5408153883</v>
      </c>
      <c r="T79" s="132">
        <f>-'By years analysis'!$L13</f>
        <v>-1506593.5408153883</v>
      </c>
      <c r="U79" s="132">
        <f>-'By years analysis'!$L13</f>
        <v>-1506593.5408153883</v>
      </c>
      <c r="V79" s="132">
        <f>-'By years analysis'!$L13</f>
        <v>-1506593.5408153883</v>
      </c>
      <c r="W79" s="132">
        <f>-'By years analysis'!$L13</f>
        <v>-1506593.5408153883</v>
      </c>
      <c r="X79" s="132">
        <f>-'By years analysis'!$L13</f>
        <v>-1506593.5408153883</v>
      </c>
      <c r="Y79" s="132">
        <f>-'By years analysis'!$L13*(28/30)</f>
        <v>-1406153.9714276958</v>
      </c>
    </row>
    <row r="80" spans="1:29" x14ac:dyDescent="0.25">
      <c r="A80" s="131" t="s">
        <v>79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4"/>
      <c r="Q80" s="132">
        <f>-'By years analysis'!$L14</f>
        <v>-2011727.6666666667</v>
      </c>
      <c r="R80" s="132">
        <f>-'By years analysis'!$L14</f>
        <v>-2011727.6666666667</v>
      </c>
      <c r="S80" s="132">
        <f>-'By years analysis'!$L14</f>
        <v>-2011727.6666666667</v>
      </c>
      <c r="T80" s="132">
        <f>-'By years analysis'!$L14</f>
        <v>-2011727.6666666667</v>
      </c>
      <c r="U80" s="132">
        <f>-'By years analysis'!$L14</f>
        <v>-2011727.6666666667</v>
      </c>
      <c r="V80" s="132">
        <f>-'By years analysis'!$L14</f>
        <v>-2011727.6666666667</v>
      </c>
      <c r="W80" s="132">
        <f>-'By years analysis'!$L14</f>
        <v>-2011727.6666666667</v>
      </c>
      <c r="X80" s="132">
        <f>-'By years analysis'!$L14</f>
        <v>-2011727.6666666667</v>
      </c>
      <c r="Y80" s="132">
        <f>-'By years analysis'!$L14</f>
        <v>-2011727.6666666667</v>
      </c>
      <c r="Z80" s="132">
        <f>-'By years analysis'!$L14</f>
        <v>-2011727.6666666667</v>
      </c>
      <c r="AA80" s="132"/>
      <c r="AB80" s="132"/>
      <c r="AC80" s="132"/>
    </row>
    <row r="81" spans="1:29" x14ac:dyDescent="0.25">
      <c r="A81" s="131" t="s">
        <v>82</v>
      </c>
      <c r="B81" s="151">
        <f>SUM(Q79:AB81)</f>
        <v>-54804744.297950819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4"/>
      <c r="Q81" s="132">
        <f>-'By years analysis'!$L15</f>
        <v>-1769047.111111111</v>
      </c>
      <c r="R81" s="132">
        <f>-'By years analysis'!$L15</f>
        <v>-1769047.111111111</v>
      </c>
      <c r="S81" s="132">
        <f>-'By years analysis'!$L15</f>
        <v>-1769047.111111111</v>
      </c>
      <c r="T81" s="132">
        <f>-'By years analysis'!$L15</f>
        <v>-1769047.111111111</v>
      </c>
      <c r="U81" s="132">
        <f>-'By years analysis'!$L15</f>
        <v>-1769047.111111111</v>
      </c>
      <c r="V81" s="132">
        <f>-'By years analysis'!$L15</f>
        <v>-1769047.111111111</v>
      </c>
      <c r="W81" s="132">
        <f>-'By years analysis'!$L15</f>
        <v>-1769047.111111111</v>
      </c>
      <c r="X81" s="132">
        <f>-'By years analysis'!$L15</f>
        <v>-1769047.111111111</v>
      </c>
      <c r="Y81" s="132">
        <f>-'By years analysis'!$L15</f>
        <v>-1769047.111111111</v>
      </c>
      <c r="Z81" s="132">
        <f>-'By years analysis'!$L15</f>
        <v>-1769047.111111111</v>
      </c>
      <c r="AA81" s="132">
        <f>-'By years analysis'!$L15</f>
        <v>-1769047.111111111</v>
      </c>
      <c r="AB81" s="132">
        <f>-'By years analysis'!$L15</f>
        <v>-1769047.111111111</v>
      </c>
      <c r="AC81" s="132"/>
    </row>
    <row r="82" spans="1:29" ht="27.6" x14ac:dyDescent="0.25">
      <c r="A82" s="119" t="s">
        <v>198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4"/>
    </row>
    <row r="83" spans="1:29" x14ac:dyDescent="0.25">
      <c r="A83" s="131" t="s">
        <v>89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4"/>
      <c r="U83" s="132">
        <f>-'By years analysis'!$L17</f>
        <v>-1578803.3684210526</v>
      </c>
      <c r="V83" s="132">
        <f>-'By years analysis'!$L17</f>
        <v>-1578803.3684210526</v>
      </c>
      <c r="W83" s="132">
        <f>-'By years analysis'!$L17</f>
        <v>-1578803.3684210526</v>
      </c>
      <c r="X83" s="132">
        <f>-'By years analysis'!$L17</f>
        <v>-1578803.3684210526</v>
      </c>
      <c r="Y83" s="132">
        <f>-'By years analysis'!$L17</f>
        <v>-1578803.3684210526</v>
      </c>
      <c r="Z83" s="132">
        <f>-'By years analysis'!$L17</f>
        <v>-1578803.3684210526</v>
      </c>
      <c r="AA83" s="132">
        <f>-'By years analysis'!$L17</f>
        <v>-1578803.3684210526</v>
      </c>
      <c r="AB83" s="132">
        <f>-'By years analysis'!$L17</f>
        <v>-1578803.3684210526</v>
      </c>
      <c r="AC83" s="132"/>
    </row>
    <row r="84" spans="1:29" x14ac:dyDescent="0.25">
      <c r="A84" s="131" t="s">
        <v>83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4"/>
      <c r="Y84" s="132">
        <f>-'By years analysis'!$L18*(2/30)</f>
        <v>-103025.63584698568</v>
      </c>
      <c r="Z84" s="132">
        <f>-'By years analysis'!$L18</f>
        <v>-1545384.5377047851</v>
      </c>
      <c r="AA84" s="132">
        <f>-'By years analysis'!$L18</f>
        <v>-1545384.5377047851</v>
      </c>
      <c r="AB84" s="132">
        <f>-'By years analysis'!$L18</f>
        <v>-1545384.5377047851</v>
      </c>
      <c r="AC84" s="132"/>
    </row>
    <row r="85" spans="1:29" x14ac:dyDescent="0.25">
      <c r="A85" s="131" t="s">
        <v>84</v>
      </c>
      <c r="B85" s="151">
        <f>SUM(U83:AB85)</f>
        <v>-20713632.722645551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4"/>
      <c r="AA85" s="132">
        <f>-'By years analysis'!$L19</f>
        <v>-1672013.2631578948</v>
      </c>
      <c r="AB85" s="132">
        <f>-'By years analysis'!$L19</f>
        <v>-1672013.2631578948</v>
      </c>
      <c r="AC85" s="132"/>
    </row>
    <row r="86" spans="1:29" x14ac:dyDescent="0.25"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4"/>
    </row>
    <row r="87" spans="1:29" s="162" customFormat="1" ht="14.4" thickBot="1" x14ac:dyDescent="0.3">
      <c r="A87" s="162" t="s">
        <v>207</v>
      </c>
      <c r="D87" s="163">
        <f>SUM(D54:D86)</f>
        <v>51033477.607958548</v>
      </c>
      <c r="E87" s="163">
        <f>SUM(E54:E86)+D87</f>
        <v>44068249.293700017</v>
      </c>
      <c r="F87" s="163">
        <f t="shared" ref="F87:O87" si="8">SUM(F55:F86)+E87</f>
        <v>64121265.144730784</v>
      </c>
      <c r="G87" s="163">
        <f t="shared" si="8"/>
        <v>93496167.940801516</v>
      </c>
      <c r="H87" s="163">
        <f t="shared" si="8"/>
        <v>86237578.591441095</v>
      </c>
      <c r="I87" s="163">
        <f t="shared" si="8"/>
        <v>78978989.242080674</v>
      </c>
      <c r="J87" s="163">
        <f t="shared" si="8"/>
        <v>71720399.892720252</v>
      </c>
      <c r="K87" s="163">
        <f t="shared" si="8"/>
        <v>64461810.543359838</v>
      </c>
      <c r="L87" s="163">
        <f t="shared" si="8"/>
        <v>57203221.193999425</v>
      </c>
      <c r="M87" s="163">
        <f t="shared" si="8"/>
        <v>81993197.341845721</v>
      </c>
      <c r="N87" s="163">
        <f t="shared" si="8"/>
        <v>75022735.853441238</v>
      </c>
      <c r="O87" s="163">
        <f t="shared" si="8"/>
        <v>68052274.365036756</v>
      </c>
      <c r="P87" s="164"/>
      <c r="Q87" s="163">
        <f>SUM(Q71:Q86)+O87</f>
        <v>61081812.876632266</v>
      </c>
      <c r="R87" s="163">
        <f t="shared" ref="R87:AB87" si="9">SUM(R55:R86)+Q87</f>
        <v>54111351.388227776</v>
      </c>
      <c r="S87" s="163">
        <f t="shared" si="9"/>
        <v>47140889.899823286</v>
      </c>
      <c r="T87" s="163">
        <f t="shared" si="9"/>
        <v>70728723.46802257</v>
      </c>
      <c r="U87" s="163">
        <f t="shared" si="9"/>
        <v>63862551.781008348</v>
      </c>
      <c r="V87" s="163">
        <f t="shared" si="9"/>
        <v>56996380.093994126</v>
      </c>
      <c r="W87" s="163">
        <f t="shared" si="9"/>
        <v>50130208.406979904</v>
      </c>
      <c r="X87" s="163">
        <f t="shared" si="9"/>
        <v>43264036.719965681</v>
      </c>
      <c r="Y87" s="163">
        <f t="shared" si="9"/>
        <v>64418251.91687227</v>
      </c>
      <c r="Z87" s="163">
        <f t="shared" si="9"/>
        <v>89281541.232968658</v>
      </c>
      <c r="AA87" s="163">
        <f t="shared" si="9"/>
        <v>82716292.952573821</v>
      </c>
      <c r="AB87" s="163">
        <f t="shared" si="9"/>
        <v>76151044.672178984</v>
      </c>
      <c r="AC87" s="163"/>
    </row>
    <row r="88" spans="1:29" ht="14.4" thickTop="1" x14ac:dyDescent="0.25"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4">
        <f>+O87-'Exhibit-KO 5 Summary'!D58</f>
        <v>67984222.090671718</v>
      </c>
    </row>
    <row r="89" spans="1:29" x14ac:dyDescent="0.25">
      <c r="A89" s="105" t="s">
        <v>184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42">
        <f>(SUM(C87:O87))/13</f>
        <v>64337643.616239682</v>
      </c>
      <c r="P89" s="147"/>
      <c r="AB89" s="142">
        <f>AVERAGE(O87:AB87)</f>
        <v>63687335.367252655</v>
      </c>
      <c r="AC89" s="142"/>
    </row>
    <row r="90" spans="1:29" x14ac:dyDescent="0.25"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5"/>
    </row>
    <row r="91" spans="1:29" x14ac:dyDescent="0.25"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5"/>
    </row>
    <row r="92" spans="1:29" x14ac:dyDescent="0.25">
      <c r="A92" s="116" t="s">
        <v>171</v>
      </c>
    </row>
    <row r="93" spans="1:29" x14ac:dyDescent="0.25">
      <c r="A93" s="105" t="s">
        <v>194</v>
      </c>
    </row>
    <row r="96" spans="1:29" ht="14.4" thickBot="1" x14ac:dyDescent="0.3"/>
    <row r="97" spans="1:5" x14ac:dyDescent="0.25">
      <c r="A97" s="170" t="s">
        <v>208</v>
      </c>
      <c r="B97" s="168"/>
      <c r="C97" s="168"/>
      <c r="D97" s="171"/>
      <c r="E97" s="111"/>
    </row>
    <row r="98" spans="1:5" x14ac:dyDescent="0.25">
      <c r="A98" s="172"/>
      <c r="B98" s="111"/>
      <c r="C98" s="111"/>
      <c r="D98" s="173"/>
      <c r="E98" s="111"/>
    </row>
    <row r="99" spans="1:5" x14ac:dyDescent="0.25">
      <c r="A99" s="172" t="s">
        <v>202</v>
      </c>
      <c r="B99" s="111"/>
      <c r="C99" s="184">
        <v>2017</v>
      </c>
      <c r="D99" s="185">
        <v>2018</v>
      </c>
      <c r="E99" s="184"/>
    </row>
    <row r="100" spans="1:5" x14ac:dyDescent="0.25">
      <c r="A100" s="176" t="s">
        <v>163</v>
      </c>
      <c r="B100" s="111"/>
      <c r="C100" s="177">
        <f>C11</f>
        <v>-67172352.682930306</v>
      </c>
      <c r="D100" s="178">
        <v>0</v>
      </c>
      <c r="E100" s="177"/>
    </row>
    <row r="101" spans="1:5" x14ac:dyDescent="0.25">
      <c r="A101" s="176" t="s">
        <v>203</v>
      </c>
      <c r="B101" s="111"/>
      <c r="C101" s="177">
        <v>0</v>
      </c>
      <c r="D101" s="178">
        <v>0</v>
      </c>
      <c r="E101" s="177"/>
    </row>
    <row r="102" spans="1:5" x14ac:dyDescent="0.25">
      <c r="A102" s="176"/>
      <c r="B102" s="111"/>
      <c r="C102" s="177"/>
      <c r="D102" s="178"/>
      <c r="E102" s="177"/>
    </row>
    <row r="103" spans="1:5" x14ac:dyDescent="0.25">
      <c r="A103" s="176" t="s">
        <v>204</v>
      </c>
      <c r="B103" s="111"/>
      <c r="C103" s="165">
        <f>O26</f>
        <v>-5167104.0525331004</v>
      </c>
      <c r="D103" s="179"/>
      <c r="E103" s="177"/>
    </row>
    <row r="104" spans="1:5" x14ac:dyDescent="0.25">
      <c r="A104" s="172"/>
      <c r="B104" s="111"/>
      <c r="C104" s="144"/>
      <c r="D104" s="180"/>
      <c r="E104" s="144"/>
    </row>
    <row r="105" spans="1:5" x14ac:dyDescent="0.25">
      <c r="A105" s="172" t="s">
        <v>205</v>
      </c>
      <c r="B105" s="111"/>
      <c r="C105" s="174">
        <v>2017</v>
      </c>
      <c r="D105" s="175">
        <v>2018</v>
      </c>
      <c r="E105" s="174"/>
    </row>
    <row r="106" spans="1:5" x14ac:dyDescent="0.25">
      <c r="A106" s="176" t="s">
        <v>163</v>
      </c>
      <c r="B106" s="111"/>
      <c r="C106" s="177">
        <f>C46</f>
        <v>0</v>
      </c>
      <c r="D106" s="178">
        <f>O46</f>
        <v>-83447372.403431565</v>
      </c>
      <c r="E106" s="177"/>
    </row>
    <row r="107" spans="1:5" x14ac:dyDescent="0.25">
      <c r="A107" s="176" t="s">
        <v>203</v>
      </c>
      <c r="B107" s="111"/>
      <c r="C107" s="177">
        <f>O46</f>
        <v>-83447372.403431565</v>
      </c>
      <c r="D107" s="178">
        <f>AB46</f>
        <v>-41723686.201715738</v>
      </c>
      <c r="E107" s="177"/>
    </row>
    <row r="108" spans="1:5" x14ac:dyDescent="0.25">
      <c r="A108" s="176"/>
      <c r="B108" s="111"/>
      <c r="C108" s="177"/>
      <c r="D108" s="178"/>
      <c r="E108" s="177"/>
    </row>
    <row r="109" spans="1:5" x14ac:dyDescent="0.25">
      <c r="A109" s="176" t="s">
        <v>204</v>
      </c>
      <c r="B109" s="111"/>
      <c r="C109" s="165">
        <f>O48</f>
        <v>-94680672.534662753</v>
      </c>
      <c r="D109" s="179">
        <f>AB48</f>
        <v>-62585529.302573666</v>
      </c>
      <c r="E109" s="177"/>
    </row>
    <row r="110" spans="1:5" x14ac:dyDescent="0.25">
      <c r="A110" s="172"/>
      <c r="B110" s="111"/>
      <c r="C110" s="144"/>
      <c r="D110" s="180"/>
      <c r="E110" s="144"/>
    </row>
    <row r="111" spans="1:5" x14ac:dyDescent="0.25">
      <c r="A111" s="172" t="s">
        <v>206</v>
      </c>
      <c r="B111" s="111"/>
      <c r="C111" s="174">
        <v>2017</v>
      </c>
      <c r="D111" s="175">
        <v>2018</v>
      </c>
      <c r="E111" s="174"/>
    </row>
    <row r="112" spans="1:5" x14ac:dyDescent="0.25">
      <c r="A112" s="176" t="s">
        <v>163</v>
      </c>
      <c r="B112" s="111"/>
      <c r="C112" s="144">
        <f>C54</f>
        <v>0</v>
      </c>
      <c r="D112" s="180">
        <f>O87</f>
        <v>68052274.365036756</v>
      </c>
      <c r="E112" s="144"/>
    </row>
    <row r="113" spans="1:29" x14ac:dyDescent="0.25">
      <c r="A113" s="176" t="s">
        <v>203</v>
      </c>
      <c r="B113" s="111"/>
      <c r="C113" s="144">
        <f>O87</f>
        <v>68052274.365036756</v>
      </c>
      <c r="D113" s="180">
        <f>AB87</f>
        <v>76151044.672178984</v>
      </c>
      <c r="E113" s="144"/>
    </row>
    <row r="114" spans="1:29" x14ac:dyDescent="0.25">
      <c r="A114" s="176"/>
      <c r="B114" s="111"/>
      <c r="C114" s="144"/>
      <c r="D114" s="180"/>
      <c r="E114" s="144"/>
    </row>
    <row r="115" spans="1:29" x14ac:dyDescent="0.25">
      <c r="A115" s="176" t="s">
        <v>204</v>
      </c>
      <c r="B115" s="111"/>
      <c r="C115" s="166">
        <f>O89</f>
        <v>64337643.616239682</v>
      </c>
      <c r="D115" s="181">
        <f>AB89</f>
        <v>63687335.367252655</v>
      </c>
      <c r="E115" s="144"/>
    </row>
    <row r="116" spans="1:29" ht="14.4" thickBot="1" x14ac:dyDescent="0.3">
      <c r="A116" s="172"/>
      <c r="B116" s="111"/>
      <c r="C116" s="144"/>
      <c r="D116" s="180"/>
      <c r="E116" s="260"/>
    </row>
    <row r="117" spans="1:29" x14ac:dyDescent="0.25">
      <c r="A117" s="167" t="s">
        <v>209</v>
      </c>
      <c r="B117" s="168"/>
      <c r="C117" s="182">
        <f>+C103+C109+C115</f>
        <v>-35510132.970956177</v>
      </c>
      <c r="D117" s="183">
        <f>+D103+D109+D115</f>
        <v>1101806.0646789894</v>
      </c>
      <c r="E117" s="260"/>
    </row>
    <row r="118" spans="1:29" ht="18" customHeight="1" thickBot="1" x14ac:dyDescent="0.3">
      <c r="A118" s="169"/>
      <c r="B118" s="315" t="s">
        <v>271</v>
      </c>
      <c r="C118" s="315"/>
      <c r="D118" s="316"/>
      <c r="E118" s="150"/>
    </row>
    <row r="119" spans="1:29" x14ac:dyDescent="0.25">
      <c r="C119" s="105" t="s">
        <v>123</v>
      </c>
    </row>
    <row r="120" spans="1:29" x14ac:dyDescent="0.25">
      <c r="A120" s="105" t="s">
        <v>281</v>
      </c>
    </row>
    <row r="121" spans="1:29" x14ac:dyDescent="0.25">
      <c r="C121" s="113" t="s">
        <v>157</v>
      </c>
      <c r="D121" s="113" t="s">
        <v>157</v>
      </c>
      <c r="E121" s="113" t="s">
        <v>157</v>
      </c>
      <c r="F121" s="113" t="s">
        <v>157</v>
      </c>
      <c r="G121" s="113" t="s">
        <v>157</v>
      </c>
      <c r="H121" s="113" t="s">
        <v>157</v>
      </c>
      <c r="I121" s="113" t="s">
        <v>157</v>
      </c>
      <c r="J121" s="113" t="s">
        <v>157</v>
      </c>
      <c r="K121" s="113" t="s">
        <v>157</v>
      </c>
      <c r="L121" s="113" t="s">
        <v>157</v>
      </c>
      <c r="M121" s="113" t="s">
        <v>157</v>
      </c>
      <c r="N121" s="113" t="s">
        <v>157</v>
      </c>
      <c r="O121" s="113" t="s">
        <v>157</v>
      </c>
      <c r="P121" s="145"/>
      <c r="Q121" s="113" t="s">
        <v>157</v>
      </c>
      <c r="R121" s="113" t="s">
        <v>157</v>
      </c>
      <c r="S121" s="113" t="s">
        <v>157</v>
      </c>
      <c r="T121" s="113" t="s">
        <v>157</v>
      </c>
      <c r="U121" s="113" t="s">
        <v>157</v>
      </c>
      <c r="V121" s="113" t="s">
        <v>157</v>
      </c>
      <c r="W121" s="113" t="s">
        <v>157</v>
      </c>
      <c r="X121" s="113" t="s">
        <v>157</v>
      </c>
      <c r="Y121" s="113" t="s">
        <v>157</v>
      </c>
      <c r="Z121" s="113" t="s">
        <v>157</v>
      </c>
      <c r="AA121" s="113" t="s">
        <v>157</v>
      </c>
      <c r="AB121" s="113" t="s">
        <v>157</v>
      </c>
      <c r="AC121" s="113"/>
    </row>
    <row r="122" spans="1:29" x14ac:dyDescent="0.25">
      <c r="C122" s="114">
        <v>42705</v>
      </c>
      <c r="D122" s="114">
        <v>42736</v>
      </c>
      <c r="E122" s="114">
        <v>42767</v>
      </c>
      <c r="F122" s="114">
        <v>42795</v>
      </c>
      <c r="G122" s="114">
        <v>42826</v>
      </c>
      <c r="H122" s="114">
        <v>42856</v>
      </c>
      <c r="I122" s="114">
        <v>42887</v>
      </c>
      <c r="J122" s="114">
        <v>42917</v>
      </c>
      <c r="K122" s="114">
        <v>42948</v>
      </c>
      <c r="L122" s="114">
        <v>42979</v>
      </c>
      <c r="M122" s="114">
        <v>43009</v>
      </c>
      <c r="N122" s="114">
        <v>43040</v>
      </c>
      <c r="O122" s="114">
        <v>43070</v>
      </c>
      <c r="P122" s="146"/>
      <c r="Q122" s="114">
        <v>43101</v>
      </c>
      <c r="R122" s="114">
        <v>43132</v>
      </c>
      <c r="S122" s="114">
        <v>43160</v>
      </c>
      <c r="T122" s="114">
        <v>43191</v>
      </c>
      <c r="U122" s="114">
        <v>43221</v>
      </c>
      <c r="V122" s="114">
        <v>43252</v>
      </c>
      <c r="W122" s="114">
        <v>43282</v>
      </c>
      <c r="X122" s="114">
        <v>43313</v>
      </c>
      <c r="Y122" s="114">
        <v>43344</v>
      </c>
      <c r="Z122" s="114">
        <v>43374</v>
      </c>
      <c r="AA122" s="114">
        <v>43405</v>
      </c>
      <c r="AB122" s="114">
        <v>43435</v>
      </c>
      <c r="AC122" s="114"/>
    </row>
    <row r="123" spans="1:29" x14ac:dyDescent="0.25">
      <c r="A123" s="105" t="s">
        <v>175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4"/>
    </row>
    <row r="124" spans="1:29" ht="27.6" x14ac:dyDescent="0.25">
      <c r="A124" s="119" t="s">
        <v>304</v>
      </c>
      <c r="D124" s="132">
        <f t="shared" ref="D124:O124" si="10">D37</f>
        <v>1865898.6856369528</v>
      </c>
      <c r="E124" s="132">
        <f t="shared" si="10"/>
        <v>1865898.6856369528</v>
      </c>
      <c r="F124" s="132">
        <f t="shared" si="10"/>
        <v>1865898.6856369528</v>
      </c>
      <c r="G124" s="132">
        <f t="shared" si="10"/>
        <v>1865898.6856369528</v>
      </c>
      <c r="H124" s="132">
        <f t="shared" si="10"/>
        <v>1865898.6856369528</v>
      </c>
      <c r="I124" s="132">
        <f t="shared" si="10"/>
        <v>1865898.6856369528</v>
      </c>
      <c r="J124" s="132">
        <f t="shared" si="10"/>
        <v>1865898.6856369528</v>
      </c>
      <c r="K124" s="132">
        <f t="shared" si="10"/>
        <v>1865898.6856369528</v>
      </c>
      <c r="L124" s="132">
        <f t="shared" si="10"/>
        <v>1865898.6856369528</v>
      </c>
      <c r="M124" s="132">
        <f t="shared" si="10"/>
        <v>1865898.6856369528</v>
      </c>
      <c r="N124" s="132">
        <f t="shared" si="10"/>
        <v>1865898.6856369528</v>
      </c>
      <c r="O124" s="132">
        <f t="shared" si="10"/>
        <v>1865898.6856369528</v>
      </c>
      <c r="P124" s="134"/>
      <c r="Q124" s="141">
        <f>O124</f>
        <v>1865898.6856369528</v>
      </c>
      <c r="R124" s="141">
        <f>Q124</f>
        <v>1865898.6856369528</v>
      </c>
      <c r="S124" s="141">
        <f>+R124</f>
        <v>1865898.6856369528</v>
      </c>
      <c r="T124" s="141">
        <f t="shared" ref="T124:AB124" si="11">+S124</f>
        <v>1865898.6856369528</v>
      </c>
      <c r="U124" s="141">
        <f t="shared" si="11"/>
        <v>1865898.6856369528</v>
      </c>
      <c r="V124" s="141">
        <f t="shared" si="11"/>
        <v>1865898.6856369528</v>
      </c>
      <c r="W124" s="141">
        <f t="shared" si="11"/>
        <v>1865898.6856369528</v>
      </c>
      <c r="X124" s="141">
        <f t="shared" si="11"/>
        <v>1865898.6856369528</v>
      </c>
      <c r="Y124" s="141">
        <f t="shared" si="11"/>
        <v>1865898.6856369528</v>
      </c>
      <c r="Z124" s="141">
        <f t="shared" si="11"/>
        <v>1865898.6856369528</v>
      </c>
      <c r="AA124" s="141">
        <f t="shared" si="11"/>
        <v>1865898.6856369528</v>
      </c>
      <c r="AB124" s="141">
        <f t="shared" si="11"/>
        <v>1865898.6856369528</v>
      </c>
      <c r="AC124" s="141"/>
    </row>
    <row r="125" spans="1:29" x14ac:dyDescent="0.25">
      <c r="A125" s="105" t="s">
        <v>193</v>
      </c>
      <c r="B125" s="151"/>
      <c r="D125" s="132">
        <f t="shared" ref="D125:O125" si="12">D38</f>
        <v>1611075.16450603</v>
      </c>
      <c r="E125" s="132">
        <f t="shared" si="12"/>
        <v>1611075.16450603</v>
      </c>
      <c r="F125" s="132">
        <f t="shared" si="12"/>
        <v>1611075.16450603</v>
      </c>
      <c r="G125" s="132">
        <f t="shared" si="12"/>
        <v>1611075.16450603</v>
      </c>
      <c r="H125" s="132">
        <f t="shared" si="12"/>
        <v>1611075.16450603</v>
      </c>
      <c r="I125" s="132">
        <f t="shared" si="12"/>
        <v>1611075.16450603</v>
      </c>
      <c r="J125" s="132">
        <f t="shared" si="12"/>
        <v>1611075.16450603</v>
      </c>
      <c r="K125" s="132">
        <f t="shared" si="12"/>
        <v>1611075.16450603</v>
      </c>
      <c r="L125" s="132">
        <f t="shared" si="12"/>
        <v>1611075.16450603</v>
      </c>
      <c r="M125" s="132">
        <f t="shared" si="12"/>
        <v>1611075.16450603</v>
      </c>
      <c r="N125" s="132">
        <f t="shared" si="12"/>
        <v>1611075.16450603</v>
      </c>
      <c r="O125" s="132">
        <f t="shared" si="12"/>
        <v>1611075.16450603</v>
      </c>
      <c r="P125" s="134"/>
      <c r="Q125" s="141">
        <f>O125</f>
        <v>1611075.16450603</v>
      </c>
      <c r="R125" s="141">
        <f>Q125</f>
        <v>1611075.16450603</v>
      </c>
      <c r="S125" s="141">
        <f>+R125</f>
        <v>1611075.16450603</v>
      </c>
      <c r="T125" s="141">
        <f t="shared" ref="T125:AB125" si="13">+S125</f>
        <v>1611075.16450603</v>
      </c>
      <c r="U125" s="141">
        <f t="shared" si="13"/>
        <v>1611075.16450603</v>
      </c>
      <c r="V125" s="141">
        <f t="shared" si="13"/>
        <v>1611075.16450603</v>
      </c>
      <c r="W125" s="141">
        <f t="shared" si="13"/>
        <v>1611075.16450603</v>
      </c>
      <c r="X125" s="141">
        <f t="shared" si="13"/>
        <v>1611075.16450603</v>
      </c>
      <c r="Y125" s="141">
        <f t="shared" si="13"/>
        <v>1611075.16450603</v>
      </c>
      <c r="Z125" s="141">
        <f t="shared" si="13"/>
        <v>1611075.16450603</v>
      </c>
      <c r="AA125" s="141">
        <f t="shared" si="13"/>
        <v>1611075.16450603</v>
      </c>
      <c r="AB125" s="141">
        <f t="shared" si="13"/>
        <v>1611075.16450603</v>
      </c>
      <c r="AC125" s="141"/>
    </row>
    <row r="127" spans="1:29" ht="27.6" x14ac:dyDescent="0.25">
      <c r="A127" s="119" t="s">
        <v>181</v>
      </c>
      <c r="B127" s="106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4"/>
    </row>
    <row r="128" spans="1:29" x14ac:dyDescent="0.25">
      <c r="A128" s="105" t="s">
        <v>166</v>
      </c>
      <c r="D128" s="132">
        <v>-1391113.8017237999</v>
      </c>
      <c r="E128" s="132">
        <v>-1391113.8017237999</v>
      </c>
      <c r="F128" s="132">
        <v>-1391113.8017237999</v>
      </c>
      <c r="G128" s="132"/>
      <c r="H128" s="132"/>
      <c r="I128" s="132"/>
      <c r="J128" s="132"/>
      <c r="K128" s="132"/>
      <c r="L128" s="132"/>
      <c r="M128" s="132"/>
      <c r="N128" s="132"/>
      <c r="O128" s="132"/>
      <c r="P128" s="134"/>
    </row>
    <row r="129" spans="1:29" x14ac:dyDescent="0.25">
      <c r="A129" s="105" t="s">
        <v>167</v>
      </c>
      <c r="D129" s="132">
        <v>-1833846.3706563704</v>
      </c>
      <c r="E129" s="132">
        <v>-1833846.3706563704</v>
      </c>
      <c r="F129" s="132">
        <v>-1833846.3706563704</v>
      </c>
      <c r="G129" s="132">
        <v>-1589333.5212355212</v>
      </c>
      <c r="H129" s="132"/>
      <c r="I129" s="132"/>
      <c r="J129" s="132"/>
      <c r="K129" s="132"/>
      <c r="L129" s="132"/>
      <c r="M129" s="132"/>
      <c r="N129" s="132"/>
      <c r="O129" s="132"/>
      <c r="P129" s="134"/>
    </row>
    <row r="130" spans="1:29" x14ac:dyDescent="0.25">
      <c r="A130" s="105" t="s">
        <v>168</v>
      </c>
      <c r="D130" s="132">
        <v>-2057174.9720670392</v>
      </c>
      <c r="E130" s="132">
        <v>-2057174.9720670392</v>
      </c>
      <c r="F130" s="132">
        <v>-2057174.9720670392</v>
      </c>
      <c r="G130" s="132">
        <v>-2057174.9720670392</v>
      </c>
      <c r="H130" s="132">
        <v>-2057174.9720670392</v>
      </c>
      <c r="I130" s="132">
        <v>-2057174.9720670392</v>
      </c>
      <c r="J130" s="132">
        <v>-2057174.9720670392</v>
      </c>
      <c r="K130" s="132">
        <v>-2057174.9720670392</v>
      </c>
      <c r="L130" s="132">
        <v>-2057174.9720670392</v>
      </c>
      <c r="M130" s="132">
        <v>-1851457.4748603352</v>
      </c>
      <c r="N130" s="132"/>
      <c r="O130" s="132"/>
      <c r="P130" s="134"/>
    </row>
    <row r="131" spans="1:29" x14ac:dyDescent="0.25">
      <c r="A131" s="105" t="s">
        <v>169</v>
      </c>
      <c r="B131" s="132"/>
      <c r="D131" s="132">
        <v>-1683093.1698113207</v>
      </c>
      <c r="E131" s="132">
        <v>-1683093.1698113207</v>
      </c>
      <c r="F131" s="132">
        <v>-1683093.1698113207</v>
      </c>
      <c r="G131" s="132">
        <v>-1683093.1698113207</v>
      </c>
      <c r="H131" s="132">
        <v>-1683093.1698113207</v>
      </c>
      <c r="I131" s="132">
        <v>-1683093.1698113207</v>
      </c>
      <c r="J131" s="132">
        <v>-1683093.1698113207</v>
      </c>
      <c r="K131" s="132">
        <v>-1683093.1698113207</v>
      </c>
      <c r="L131" s="132">
        <v>-1683093.1698113207</v>
      </c>
      <c r="M131" s="132">
        <v>-1683093.1698113207</v>
      </c>
      <c r="N131" s="132">
        <v>-1683093.1698113207</v>
      </c>
      <c r="O131" s="132">
        <v>-1683093.1698113207</v>
      </c>
      <c r="P131" s="134"/>
    </row>
    <row r="133" spans="1:29" x14ac:dyDescent="0.25">
      <c r="A133" s="105" t="s">
        <v>183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4"/>
    </row>
    <row r="134" spans="1:29" x14ac:dyDescent="0.25">
      <c r="A134" s="131" t="s">
        <v>80</v>
      </c>
      <c r="D134" s="132"/>
      <c r="E134" s="132"/>
      <c r="F134" s="132"/>
      <c r="G134" s="132">
        <v>-1506593.5408153883</v>
      </c>
      <c r="H134" s="132">
        <v>-1506593.5408153883</v>
      </c>
      <c r="I134" s="132">
        <v>-1506593.5408153883</v>
      </c>
      <c r="J134" s="132">
        <v>-1506593.5408153883</v>
      </c>
      <c r="K134" s="132">
        <v>-1506593.5408153883</v>
      </c>
      <c r="L134" s="132">
        <v>-1506593.5408153883</v>
      </c>
      <c r="M134" s="132">
        <v>-1506593.5408153883</v>
      </c>
      <c r="N134" s="132">
        <v>-1506593.5408153883</v>
      </c>
      <c r="O134" s="132">
        <v>-1506593.5408153883</v>
      </c>
      <c r="P134" s="134"/>
    </row>
    <row r="135" spans="1:29" x14ac:dyDescent="0.25">
      <c r="A135" s="131" t="s">
        <v>79</v>
      </c>
      <c r="D135" s="132"/>
      <c r="E135" s="132"/>
      <c r="F135" s="132"/>
      <c r="G135" s="132"/>
      <c r="H135" s="132">
        <v>-2011727.6666666667</v>
      </c>
      <c r="I135" s="132">
        <v>-2011727.6666666667</v>
      </c>
      <c r="J135" s="132">
        <v>-2011727.6666666667</v>
      </c>
      <c r="K135" s="132">
        <v>-2011727.6666666667</v>
      </c>
      <c r="L135" s="132">
        <v>-2011727.6666666667</v>
      </c>
      <c r="M135" s="132">
        <v>-2011727.6666666667</v>
      </c>
      <c r="N135" s="132">
        <v>-2011727.6666666667</v>
      </c>
      <c r="O135" s="132">
        <v>-2011727.6666666667</v>
      </c>
      <c r="P135" s="134"/>
    </row>
    <row r="136" spans="1:29" x14ac:dyDescent="0.25">
      <c r="A136" s="131" t="s">
        <v>82</v>
      </c>
      <c r="B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>
        <v>-1769047.111111111</v>
      </c>
      <c r="O136" s="132">
        <v>-1769047.111111111</v>
      </c>
      <c r="P136" s="134"/>
    </row>
    <row r="138" spans="1:29" ht="27.6" x14ac:dyDescent="0.25">
      <c r="A138" s="119" t="s">
        <v>196</v>
      </c>
      <c r="B138" s="151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4"/>
      <c r="Q138" s="141">
        <v>-1683093.1698113207</v>
      </c>
      <c r="R138" s="141">
        <v>-1683093.1698113207</v>
      </c>
      <c r="S138" s="141">
        <v>-1683093.1698113207</v>
      </c>
      <c r="T138" s="141">
        <v>-1122062.113207547</v>
      </c>
    </row>
    <row r="139" spans="1:29" ht="27.6" x14ac:dyDescent="0.25">
      <c r="A139" s="119" t="s">
        <v>197</v>
      </c>
      <c r="B139" s="151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4"/>
      <c r="Q139" s="141"/>
      <c r="R139" s="141"/>
      <c r="S139" s="141"/>
      <c r="T139" s="141"/>
    </row>
    <row r="140" spans="1:29" x14ac:dyDescent="0.25">
      <c r="A140" s="131" t="s">
        <v>80</v>
      </c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4"/>
      <c r="Q140" s="132">
        <v>-1506593.5408153883</v>
      </c>
      <c r="R140" s="132">
        <v>-1506593.5408153883</v>
      </c>
      <c r="S140" s="132">
        <v>-1506593.5408153883</v>
      </c>
      <c r="T140" s="132">
        <v>-1506593.5408153883</v>
      </c>
      <c r="U140" s="132">
        <v>-1506593.5408153883</v>
      </c>
      <c r="V140" s="132">
        <v>-1506593.5408153883</v>
      </c>
      <c r="W140" s="132">
        <v>-1506593.5408153883</v>
      </c>
      <c r="X140" s="132">
        <v>-1506593.5408153883</v>
      </c>
      <c r="Y140" s="132">
        <v>-1406153.9714276958</v>
      </c>
    </row>
    <row r="141" spans="1:29" x14ac:dyDescent="0.25">
      <c r="A141" s="131" t="s">
        <v>79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4"/>
      <c r="Q141" s="132">
        <v>-2011727.6666666667</v>
      </c>
      <c r="R141" s="132">
        <v>-2011727.6666666667</v>
      </c>
      <c r="S141" s="132">
        <v>-2011727.6666666667</v>
      </c>
      <c r="T141" s="132">
        <v>-2011727.6666666667</v>
      </c>
      <c r="U141" s="132">
        <v>-2011727.6666666667</v>
      </c>
      <c r="V141" s="132">
        <v>-2011727.6666666667</v>
      </c>
      <c r="W141" s="132">
        <v>-2011727.6666666667</v>
      </c>
      <c r="X141" s="132">
        <v>-2011727.6666666667</v>
      </c>
      <c r="Y141" s="132">
        <v>-2011727.6666666667</v>
      </c>
      <c r="Z141" s="132">
        <v>-2011727.6666666667</v>
      </c>
      <c r="AA141" s="132"/>
      <c r="AB141" s="132"/>
      <c r="AC141" s="132"/>
    </row>
    <row r="142" spans="1:29" x14ac:dyDescent="0.25">
      <c r="A142" s="131" t="s">
        <v>82</v>
      </c>
      <c r="B142" s="151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4"/>
      <c r="Q142" s="132">
        <v>-1769047.111111111</v>
      </c>
      <c r="R142" s="132">
        <v>-1769047.111111111</v>
      </c>
      <c r="S142" s="132">
        <v>-1769047.111111111</v>
      </c>
      <c r="T142" s="132">
        <v>-1769047.111111111</v>
      </c>
      <c r="U142" s="132">
        <v>-1769047.111111111</v>
      </c>
      <c r="V142" s="132">
        <v>-1769047.111111111</v>
      </c>
      <c r="W142" s="132">
        <v>-1769047.111111111</v>
      </c>
      <c r="X142" s="132">
        <v>-1769047.111111111</v>
      </c>
      <c r="Y142" s="132">
        <v>-1769047.111111111</v>
      </c>
      <c r="Z142" s="132">
        <v>-1769047.111111111</v>
      </c>
      <c r="AA142" s="132">
        <v>-1769047.111111111</v>
      </c>
      <c r="AB142" s="132">
        <v>-1769047.111111111</v>
      </c>
      <c r="AC142" s="132"/>
    </row>
    <row r="143" spans="1:29" ht="27.6" x14ac:dyDescent="0.25">
      <c r="A143" s="119" t="s">
        <v>198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4"/>
    </row>
    <row r="144" spans="1:29" x14ac:dyDescent="0.25">
      <c r="A144" s="131" t="s">
        <v>89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4"/>
      <c r="U144" s="132">
        <v>-1578803.3684210526</v>
      </c>
      <c r="V144" s="132">
        <v>-1578803.3684210526</v>
      </c>
      <c r="W144" s="132">
        <v>-1578803.3684210526</v>
      </c>
      <c r="X144" s="132">
        <v>-1578803.3684210526</v>
      </c>
      <c r="Y144" s="132">
        <v>-1578803.3684210526</v>
      </c>
      <c r="Z144" s="132">
        <v>-1578803.3684210526</v>
      </c>
      <c r="AA144" s="132">
        <v>-1578803.3684210526</v>
      </c>
      <c r="AB144" s="132">
        <v>-1578803.3684210526</v>
      </c>
      <c r="AC144" s="132"/>
    </row>
    <row r="145" spans="1:29" x14ac:dyDescent="0.25">
      <c r="A145" s="131" t="s">
        <v>83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4"/>
      <c r="Y145" s="132">
        <v>-103025.63584698568</v>
      </c>
      <c r="Z145" s="132">
        <v>-1545384.5377047851</v>
      </c>
      <c r="AA145" s="132">
        <v>-1545384.5377047851</v>
      </c>
      <c r="AB145" s="132">
        <v>-1545384.5377047851</v>
      </c>
      <c r="AC145" s="132"/>
    </row>
    <row r="146" spans="1:29" x14ac:dyDescent="0.25">
      <c r="A146" s="131" t="s">
        <v>84</v>
      </c>
      <c r="B146" s="151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4"/>
      <c r="AA146" s="132">
        <v>-1672013.2631578948</v>
      </c>
      <c r="AB146" s="132">
        <v>-1672013.2631578948</v>
      </c>
      <c r="AC146" s="132"/>
    </row>
    <row r="153" spans="1:29" x14ac:dyDescent="0.25">
      <c r="A153" s="105" t="s">
        <v>277</v>
      </c>
      <c r="B153" s="144"/>
      <c r="C153" s="111"/>
      <c r="D153" s="261">
        <f>SUM(D124:D152)</f>
        <v>-3488254.4641155475</v>
      </c>
      <c r="E153" s="261">
        <f t="shared" ref="E153:O153" si="14">SUM(E124:E152)</f>
        <v>-3488254.4641155475</v>
      </c>
      <c r="F153" s="261">
        <f t="shared" si="14"/>
        <v>-3488254.4641155475</v>
      </c>
      <c r="G153" s="261">
        <f t="shared" si="14"/>
        <v>-3359221.3537862869</v>
      </c>
      <c r="H153" s="261">
        <f t="shared" si="14"/>
        <v>-3781615.499217432</v>
      </c>
      <c r="I153" s="261">
        <f t="shared" si="14"/>
        <v>-3781615.499217432</v>
      </c>
      <c r="J153" s="261">
        <f t="shared" si="14"/>
        <v>-3781615.499217432</v>
      </c>
      <c r="K153" s="261">
        <f t="shared" si="14"/>
        <v>-3781615.499217432</v>
      </c>
      <c r="L153" s="261">
        <f t="shared" si="14"/>
        <v>-3781615.499217432</v>
      </c>
      <c r="M153" s="261">
        <f t="shared" si="14"/>
        <v>-3575898.0020107282</v>
      </c>
      <c r="N153" s="261">
        <f t="shared" si="14"/>
        <v>-3493487.638261504</v>
      </c>
      <c r="O153" s="261">
        <f t="shared" si="14"/>
        <v>-3493487.638261504</v>
      </c>
      <c r="P153" s="262">
        <f>SUM(D153:O153)</f>
        <v>-43294935.520753823</v>
      </c>
      <c r="Q153" s="261">
        <f>SUM(Q124:Q152)</f>
        <v>-3493487.638261504</v>
      </c>
      <c r="R153" s="261">
        <f t="shared" ref="R153:AB153" si="15">SUM(R124:R152)</f>
        <v>-3493487.638261504</v>
      </c>
      <c r="S153" s="261">
        <f t="shared" si="15"/>
        <v>-3493487.638261504</v>
      </c>
      <c r="T153" s="261">
        <f t="shared" si="15"/>
        <v>-2932456.58165773</v>
      </c>
      <c r="U153" s="261">
        <f t="shared" si="15"/>
        <v>-3389197.8368712356</v>
      </c>
      <c r="V153" s="261">
        <f t="shared" si="15"/>
        <v>-3389197.8368712356</v>
      </c>
      <c r="W153" s="261">
        <f t="shared" si="15"/>
        <v>-3389197.8368712356</v>
      </c>
      <c r="X153" s="261">
        <f t="shared" si="15"/>
        <v>-3389197.8368712356</v>
      </c>
      <c r="Y153" s="261">
        <f t="shared" si="15"/>
        <v>-3391783.9033305291</v>
      </c>
      <c r="Z153" s="261">
        <f t="shared" si="15"/>
        <v>-3427988.8337606327</v>
      </c>
      <c r="AA153" s="261">
        <f t="shared" si="15"/>
        <v>-3088274.430251861</v>
      </c>
      <c r="AB153" s="261">
        <f t="shared" si="15"/>
        <v>-3088274.430251861</v>
      </c>
      <c r="AC153" s="262">
        <f>SUM(Q153:AB153)</f>
        <v>-39966032.441522069</v>
      </c>
    </row>
    <row r="154" spans="1:29" x14ac:dyDescent="0.25">
      <c r="A154" s="105" t="s">
        <v>278</v>
      </c>
      <c r="D154" s="135">
        <v>-7163827.0485286191</v>
      </c>
      <c r="E154" s="135">
        <v>-7163827.0485286191</v>
      </c>
      <c r="F154" s="135">
        <v>-6854243.4182687914</v>
      </c>
      <c r="G154" s="135">
        <v>-6793343.8352264483</v>
      </c>
      <c r="H154" s="135">
        <v>-6871380.3852264481</v>
      </c>
      <c r="I154" s="135">
        <v>-6871380.3852264481</v>
      </c>
      <c r="J154" s="135">
        <v>-6871380.3852264481</v>
      </c>
      <c r="K154" s="135">
        <v>-6871380.3852264481</v>
      </c>
      <c r="L154" s="135">
        <v>-6871380.3852264481</v>
      </c>
      <c r="M154" s="135">
        <v>-6538631.8852264481</v>
      </c>
      <c r="N154" s="135">
        <v>-7105386.5852264483</v>
      </c>
      <c r="O154" s="135">
        <v>-7105386.5852264483</v>
      </c>
      <c r="P154" s="262">
        <f>SUM(D154:O154)</f>
        <v>-83081548.332364067</v>
      </c>
      <c r="Q154" s="135">
        <v>-7105386.5852264483</v>
      </c>
      <c r="R154" s="135">
        <v>-7105386.5852264483</v>
      </c>
      <c r="S154" s="135">
        <v>-7105386.5852264483</v>
      </c>
      <c r="T154" s="135">
        <v>-6823354.0352264484</v>
      </c>
      <c r="U154" s="135">
        <v>-7348339.3252264485</v>
      </c>
      <c r="V154" s="135">
        <v>-7348339.3252264485</v>
      </c>
      <c r="W154" s="135">
        <v>-7348339.3252264485</v>
      </c>
      <c r="X154" s="135">
        <v>-7348339.3252264485</v>
      </c>
      <c r="Y154" s="135">
        <v>-7045659.4518829091</v>
      </c>
      <c r="Z154" s="135">
        <v>-7131974.4793249741</v>
      </c>
      <c r="AA154" s="135">
        <v>-7755496.899324974</v>
      </c>
      <c r="AB154" s="135">
        <v>-7755496.899324974</v>
      </c>
      <c r="AC154" s="262">
        <f>SUM(Q154:AB154)</f>
        <v>-87221498.8216694</v>
      </c>
    </row>
    <row r="156" spans="1:29" s="263" customFormat="1" ht="14.4" thickBot="1" x14ac:dyDescent="0.3">
      <c r="A156" s="263" t="s">
        <v>279</v>
      </c>
      <c r="D156" s="264">
        <f>D154-D153</f>
        <v>-3675572.5844130716</v>
      </c>
      <c r="E156" s="264">
        <f t="shared" ref="E156:AB156" si="16">E154-E153</f>
        <v>-3675572.5844130716</v>
      </c>
      <c r="F156" s="264">
        <f t="shared" si="16"/>
        <v>-3365988.9541532439</v>
      </c>
      <c r="G156" s="264">
        <f t="shared" si="16"/>
        <v>-3434122.4814401614</v>
      </c>
      <c r="H156" s="264">
        <f t="shared" si="16"/>
        <v>-3089764.8860090161</v>
      </c>
      <c r="I156" s="264">
        <f t="shared" si="16"/>
        <v>-3089764.8860090161</v>
      </c>
      <c r="J156" s="264">
        <f t="shared" si="16"/>
        <v>-3089764.8860090161</v>
      </c>
      <c r="K156" s="264">
        <f t="shared" si="16"/>
        <v>-3089764.8860090161</v>
      </c>
      <c r="L156" s="264">
        <f t="shared" si="16"/>
        <v>-3089764.8860090161</v>
      </c>
      <c r="M156" s="264">
        <f t="shared" si="16"/>
        <v>-2962733.8832157198</v>
      </c>
      <c r="N156" s="264">
        <f t="shared" si="16"/>
        <v>-3611898.9469649442</v>
      </c>
      <c r="O156" s="264">
        <f t="shared" si="16"/>
        <v>-3611898.9469649442</v>
      </c>
      <c r="P156" s="265">
        <f>SUM(D156:O156)</f>
        <v>-39786612.811610229</v>
      </c>
      <c r="Q156" s="264">
        <f t="shared" si="16"/>
        <v>-3611898.9469649442</v>
      </c>
      <c r="R156" s="264">
        <f t="shared" si="16"/>
        <v>-3611898.9469649442</v>
      </c>
      <c r="S156" s="264">
        <f t="shared" si="16"/>
        <v>-3611898.9469649442</v>
      </c>
      <c r="T156" s="264">
        <f t="shared" si="16"/>
        <v>-3890897.4535687184</v>
      </c>
      <c r="U156" s="264">
        <f t="shared" si="16"/>
        <v>-3959141.4883552128</v>
      </c>
      <c r="V156" s="264">
        <f t="shared" si="16"/>
        <v>-3959141.4883552128</v>
      </c>
      <c r="W156" s="264">
        <f t="shared" si="16"/>
        <v>-3959141.4883552128</v>
      </c>
      <c r="X156" s="264">
        <f t="shared" si="16"/>
        <v>-3959141.4883552128</v>
      </c>
      <c r="Y156" s="264">
        <f t="shared" si="16"/>
        <v>-3653875.5485523799</v>
      </c>
      <c r="Z156" s="264">
        <f t="shared" si="16"/>
        <v>-3703985.6455643415</v>
      </c>
      <c r="AA156" s="264">
        <f t="shared" si="16"/>
        <v>-4667222.4690731131</v>
      </c>
      <c r="AB156" s="264">
        <f t="shared" si="16"/>
        <v>-4667222.4690731131</v>
      </c>
      <c r="AC156" s="265">
        <f>SUM(Q156:AB156)</f>
        <v>-47255466.380147353</v>
      </c>
    </row>
    <row r="157" spans="1:29" ht="14.4" thickTop="1" x14ac:dyDescent="0.25">
      <c r="P157" s="104" t="s">
        <v>280</v>
      </c>
      <c r="AC157" s="104" t="s">
        <v>280</v>
      </c>
    </row>
    <row r="159" spans="1:29" x14ac:dyDescent="0.25">
      <c r="A159" s="105" t="s">
        <v>282</v>
      </c>
    </row>
    <row r="161" spans="1:29" x14ac:dyDescent="0.25">
      <c r="A161" s="105" t="s">
        <v>286</v>
      </c>
      <c r="C161" s="121">
        <f t="shared" ref="C161:O161" si="17">-C11</f>
        <v>67172352.682930306</v>
      </c>
      <c r="D161" s="121">
        <f t="shared" si="17"/>
        <v>72287601.68981503</v>
      </c>
      <c r="E161" s="121">
        <f t="shared" si="17"/>
        <v>71892662.99838312</v>
      </c>
      <c r="F161" s="121">
        <f t="shared" si="17"/>
        <v>52174267.805589356</v>
      </c>
      <c r="G161" s="121">
        <f t="shared" si="17"/>
        <v>35155489.551834501</v>
      </c>
      <c r="H161" s="121">
        <f t="shared" si="17"/>
        <v>40736869.937060952</v>
      </c>
      <c r="I161" s="121">
        <f t="shared" si="17"/>
        <v>46245316.322287403</v>
      </c>
      <c r="J161" s="121">
        <f t="shared" si="17"/>
        <v>52759516.707513854</v>
      </c>
      <c r="K161" s="121">
        <f t="shared" si="17"/>
        <v>57501936.092740305</v>
      </c>
      <c r="L161" s="121">
        <f t="shared" si="17"/>
        <v>58063795.477966756</v>
      </c>
      <c r="M161" s="121">
        <f t="shared" si="17"/>
        <v>41991780.233193204</v>
      </c>
      <c r="N161" s="121">
        <f t="shared" si="17"/>
        <v>48376245.81841965</v>
      </c>
      <c r="O161" s="121">
        <f t="shared" si="17"/>
        <v>55285711.403646097</v>
      </c>
      <c r="P161" s="125">
        <f>+SUM(C161:O161)/13</f>
        <v>53818734.363183111</v>
      </c>
      <c r="Q161" s="121">
        <f t="shared" ref="Q161:AB161" si="18">-Q11</f>
        <v>62195176.988872543</v>
      </c>
      <c r="R161" s="121">
        <f t="shared" si="18"/>
        <v>68408368.646925196</v>
      </c>
      <c r="S161" s="121">
        <f t="shared" si="18"/>
        <v>70923347.604977846</v>
      </c>
      <c r="T161" s="121">
        <f t="shared" si="18"/>
        <v>54903848.031110696</v>
      </c>
      <c r="U161" s="121">
        <f t="shared" si="18"/>
        <v>61006582.479163349</v>
      </c>
      <c r="V161" s="121">
        <f t="shared" si="18"/>
        <v>66869396.927216008</v>
      </c>
      <c r="W161" s="121">
        <f t="shared" si="18"/>
        <v>73756848.375268653</v>
      </c>
      <c r="X161" s="121">
        <f t="shared" si="18"/>
        <v>78322643.211196572</v>
      </c>
      <c r="Y161" s="121">
        <f t="shared" si="18"/>
        <v>76323818.149906158</v>
      </c>
      <c r="Z161" s="121">
        <f t="shared" si="18"/>
        <v>45859357.922029033</v>
      </c>
      <c r="AA161" s="121">
        <f t="shared" si="18"/>
        <v>47026316.101519607</v>
      </c>
      <c r="AB161" s="121">
        <f t="shared" si="18"/>
        <v>54481813.000844583</v>
      </c>
      <c r="AC161" s="121">
        <f>(+O161+SUM(Q161:AB161))/13</f>
        <v>62720248.372513562</v>
      </c>
    </row>
    <row r="162" spans="1:29" x14ac:dyDescent="0.25">
      <c r="A162" s="105" t="s">
        <v>283</v>
      </c>
      <c r="C162" s="121">
        <f>-C161</f>
        <v>-67172352.682930306</v>
      </c>
      <c r="D162" s="121">
        <v>0</v>
      </c>
      <c r="E162" s="121">
        <v>0</v>
      </c>
      <c r="F162" s="121">
        <v>0</v>
      </c>
      <c r="G162" s="121">
        <v>0</v>
      </c>
      <c r="H162" s="121">
        <v>0</v>
      </c>
      <c r="I162" s="121">
        <v>0</v>
      </c>
      <c r="J162" s="121">
        <v>0</v>
      </c>
      <c r="K162" s="121">
        <v>0</v>
      </c>
      <c r="L162" s="121">
        <v>0</v>
      </c>
      <c r="M162" s="121">
        <v>0</v>
      </c>
      <c r="N162" s="121">
        <v>0</v>
      </c>
      <c r="O162" s="121">
        <v>0</v>
      </c>
      <c r="P162" s="125">
        <f>+SUM(C162:O162)/13</f>
        <v>-5167104.0525331004</v>
      </c>
      <c r="Q162" s="266">
        <v>0</v>
      </c>
      <c r="R162" s="266">
        <v>0</v>
      </c>
      <c r="S162" s="266">
        <v>0</v>
      </c>
      <c r="T162" s="266">
        <v>0</v>
      </c>
      <c r="U162" s="266">
        <v>0</v>
      </c>
      <c r="V162" s="266">
        <v>0</v>
      </c>
      <c r="W162" s="266">
        <v>0</v>
      </c>
      <c r="X162" s="266">
        <v>0</v>
      </c>
      <c r="Y162" s="266">
        <v>0</v>
      </c>
      <c r="Z162" s="266">
        <v>0</v>
      </c>
      <c r="AA162" s="266">
        <v>0</v>
      </c>
      <c r="AB162" s="266">
        <v>0</v>
      </c>
      <c r="AC162" s="121">
        <f>(+O162+SUM(Q162:AB162))/13</f>
        <v>0</v>
      </c>
    </row>
    <row r="163" spans="1:29" x14ac:dyDescent="0.25">
      <c r="A163" s="105" t="s">
        <v>284</v>
      </c>
      <c r="D163" s="121">
        <f t="shared" ref="D163:O163" si="19">+D46</f>
        <v>-121694084.75500441</v>
      </c>
      <c r="E163" s="121">
        <f t="shared" si="19"/>
        <v>-118217110.90486142</v>
      </c>
      <c r="F163" s="121">
        <f t="shared" si="19"/>
        <v>-114740137.05471843</v>
      </c>
      <c r="G163" s="121">
        <f t="shared" si="19"/>
        <v>-111263163.20457545</v>
      </c>
      <c r="H163" s="121">
        <f t="shared" si="19"/>
        <v>-107786189.35443246</v>
      </c>
      <c r="I163" s="121">
        <f t="shared" si="19"/>
        <v>-104309215.50428948</v>
      </c>
      <c r="J163" s="121">
        <f t="shared" si="19"/>
        <v>-100832241.65414649</v>
      </c>
      <c r="K163" s="121">
        <f t="shared" si="19"/>
        <v>-97355267.804003507</v>
      </c>
      <c r="L163" s="121">
        <f t="shared" si="19"/>
        <v>-93878293.953860521</v>
      </c>
      <c r="M163" s="121">
        <f t="shared" si="19"/>
        <v>-90401320.103717536</v>
      </c>
      <c r="N163" s="121">
        <f t="shared" si="19"/>
        <v>-86924346.25357455</v>
      </c>
      <c r="O163" s="121">
        <f t="shared" si="19"/>
        <v>-83447372.403431565</v>
      </c>
      <c r="P163" s="125">
        <f>+SUM(C163:O163)/13</f>
        <v>-94680672.534662753</v>
      </c>
      <c r="Q163" s="121">
        <f t="shared" ref="Q163:AB163" si="20">+Q46</f>
        <v>-79970398.553288579</v>
      </c>
      <c r="R163" s="121">
        <f t="shared" si="20"/>
        <v>-76493424.703145593</v>
      </c>
      <c r="S163" s="121">
        <f t="shared" si="20"/>
        <v>-73016450.853002608</v>
      </c>
      <c r="T163" s="121">
        <f t="shared" si="20"/>
        <v>-69539477.002859622</v>
      </c>
      <c r="U163" s="121">
        <f t="shared" si="20"/>
        <v>-66062503.152716637</v>
      </c>
      <c r="V163" s="121">
        <f t="shared" si="20"/>
        <v>-62585529.302573651</v>
      </c>
      <c r="W163" s="121">
        <f t="shared" si="20"/>
        <v>-59108555.452430665</v>
      </c>
      <c r="X163" s="121">
        <f t="shared" si="20"/>
        <v>-55631581.60228768</v>
      </c>
      <c r="Y163" s="121">
        <f t="shared" si="20"/>
        <v>-52154607.752144694</v>
      </c>
      <c r="Z163" s="121">
        <f t="shared" si="20"/>
        <v>-48677633.902001709</v>
      </c>
      <c r="AA163" s="121">
        <f t="shared" si="20"/>
        <v>-45200660.051858723</v>
      </c>
      <c r="AB163" s="121">
        <f t="shared" si="20"/>
        <v>-41723686.201715738</v>
      </c>
      <c r="AC163" s="121">
        <f>(+O163+SUM(Q163:AB163))/13</f>
        <v>-62585529.302573651</v>
      </c>
    </row>
    <row r="164" spans="1:29" x14ac:dyDescent="0.25">
      <c r="A164" s="105" t="s">
        <v>285</v>
      </c>
      <c r="D164" s="121">
        <f>+D87</f>
        <v>51033477.607958548</v>
      </c>
      <c r="E164" s="121">
        <f t="shared" ref="E164:AB164" si="21">+E87</f>
        <v>44068249.293700017</v>
      </c>
      <c r="F164" s="121">
        <f t="shared" si="21"/>
        <v>64121265.144730784</v>
      </c>
      <c r="G164" s="121">
        <f t="shared" si="21"/>
        <v>93496167.940801516</v>
      </c>
      <c r="H164" s="121">
        <f t="shared" si="21"/>
        <v>86237578.591441095</v>
      </c>
      <c r="I164" s="121">
        <f t="shared" si="21"/>
        <v>78978989.242080674</v>
      </c>
      <c r="J164" s="121">
        <f t="shared" si="21"/>
        <v>71720399.892720252</v>
      </c>
      <c r="K164" s="121">
        <f t="shared" si="21"/>
        <v>64461810.543359838</v>
      </c>
      <c r="L164" s="121">
        <f t="shared" si="21"/>
        <v>57203221.193999425</v>
      </c>
      <c r="M164" s="121">
        <f t="shared" si="21"/>
        <v>81993197.341845721</v>
      </c>
      <c r="N164" s="121">
        <f t="shared" si="21"/>
        <v>75022735.853441238</v>
      </c>
      <c r="O164" s="121">
        <f t="shared" si="21"/>
        <v>68052274.365036756</v>
      </c>
      <c r="P164" s="125">
        <f>+SUM(C164:O164)/13</f>
        <v>64337643.616239682</v>
      </c>
      <c r="Q164" s="121">
        <f t="shared" si="21"/>
        <v>61081812.876632266</v>
      </c>
      <c r="R164" s="121">
        <f t="shared" si="21"/>
        <v>54111351.388227776</v>
      </c>
      <c r="S164" s="121">
        <f t="shared" si="21"/>
        <v>47140889.899823286</v>
      </c>
      <c r="T164" s="121">
        <f t="shared" si="21"/>
        <v>70728723.46802257</v>
      </c>
      <c r="U164" s="121">
        <f t="shared" si="21"/>
        <v>63862551.781008348</v>
      </c>
      <c r="V164" s="121">
        <f t="shared" si="21"/>
        <v>56996380.093994126</v>
      </c>
      <c r="W164" s="121">
        <f t="shared" si="21"/>
        <v>50130208.406979904</v>
      </c>
      <c r="X164" s="121">
        <f t="shared" si="21"/>
        <v>43264036.719965681</v>
      </c>
      <c r="Y164" s="121">
        <f t="shared" si="21"/>
        <v>64418251.91687227</v>
      </c>
      <c r="Z164" s="121">
        <f t="shared" si="21"/>
        <v>89281541.232968658</v>
      </c>
      <c r="AA164" s="121">
        <f t="shared" si="21"/>
        <v>82716292.952573821</v>
      </c>
      <c r="AB164" s="121">
        <f t="shared" si="21"/>
        <v>76151044.672178984</v>
      </c>
      <c r="AC164" s="121">
        <f>(+O164+SUM(Q164:AB164))/13</f>
        <v>63687335.36725264</v>
      </c>
    </row>
    <row r="165" spans="1:29" x14ac:dyDescent="0.25">
      <c r="P165" s="267">
        <f>SUM(P161:P164)</f>
        <v>18308601.392226942</v>
      </c>
      <c r="AC165" s="268">
        <f>SUM(AC161:AC164)</f>
        <v>63822054.437192552</v>
      </c>
    </row>
  </sheetData>
  <mergeCells count="5">
    <mergeCell ref="B118:D118"/>
    <mergeCell ref="A3:C3"/>
    <mergeCell ref="A17:C17"/>
    <mergeCell ref="A28:C28"/>
    <mergeCell ref="A50:C50"/>
  </mergeCells>
  <pageMargins left="0" right="0" top="0.25" bottom="0.25" header="0.3" footer="0.05"/>
  <pageSetup scale="35" fitToWidth="0" orientation="landscape" blackAndWhite="1" r:id="rId1"/>
  <headerFooter>
    <oddFooter xml:space="preserve">&amp;RATTORNEY WORK PRODUCT
PREPARED AT THE DIRECTION OF COUNSEL
</oddFooter>
  </headerFooter>
  <rowBreaks count="1" manualBreakCount="1">
    <brk id="96" max="28" man="1"/>
  </rowBreaks>
  <colBreaks count="1" manualBreakCount="1">
    <brk id="16" min="1" max="1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52"/>
  <sheetViews>
    <sheetView zoomScale="90" zoomScaleNormal="90" workbookViewId="0">
      <selection activeCell="A2" sqref="A2"/>
    </sheetView>
  </sheetViews>
  <sheetFormatPr defaultRowHeight="14.4" x14ac:dyDescent="0.3"/>
  <cols>
    <col min="1" max="1" width="12" customWidth="1"/>
    <col min="2" max="2" width="9.6640625" bestFit="1" customWidth="1"/>
    <col min="3" max="3" width="9.88671875" customWidth="1"/>
    <col min="4" max="4" width="13.44140625" bestFit="1" customWidth="1"/>
    <col min="6" max="6" width="12.5546875" bestFit="1" customWidth="1"/>
    <col min="7" max="7" width="13.44140625" bestFit="1" customWidth="1"/>
    <col min="8" max="8" width="3.6640625" customWidth="1"/>
    <col min="9" max="9" width="13.44140625" bestFit="1" customWidth="1"/>
    <col min="10" max="10" width="12.5546875" bestFit="1" customWidth="1"/>
    <col min="11" max="11" width="10" bestFit="1" customWidth="1"/>
    <col min="12" max="12" width="15" customWidth="1"/>
    <col min="13" max="13" width="11.33203125" customWidth="1"/>
    <col min="14" max="14" width="10" bestFit="1" customWidth="1"/>
    <col min="15" max="15" width="3.33203125" bestFit="1" customWidth="1"/>
    <col min="17" max="17" width="10" bestFit="1" customWidth="1"/>
    <col min="20" max="20" width="16" bestFit="1" customWidth="1"/>
  </cols>
  <sheetData>
    <row r="1" spans="1:19" x14ac:dyDescent="0.3">
      <c r="A1" s="50" t="s">
        <v>406</v>
      </c>
    </row>
    <row r="2" spans="1:19" x14ac:dyDescent="0.3">
      <c r="A2" s="50" t="s">
        <v>403</v>
      </c>
    </row>
    <row r="4" spans="1:19" x14ac:dyDescent="0.3">
      <c r="B4" s="323" t="s">
        <v>54</v>
      </c>
      <c r="C4" s="323"/>
      <c r="F4" s="323" t="s">
        <v>55</v>
      </c>
      <c r="G4" s="323"/>
      <c r="J4" s="323" t="s">
        <v>56</v>
      </c>
      <c r="K4" s="323"/>
      <c r="Q4" s="323" t="s">
        <v>57</v>
      </c>
      <c r="R4" s="323"/>
    </row>
    <row r="5" spans="1:19" x14ac:dyDescent="0.3">
      <c r="B5" s="324" t="s">
        <v>58</v>
      </c>
      <c r="C5" s="324"/>
      <c r="F5" s="324" t="s">
        <v>200</v>
      </c>
      <c r="G5" s="324"/>
      <c r="J5" s="324" t="s">
        <v>201</v>
      </c>
      <c r="K5" s="324"/>
      <c r="M5" s="324" t="s">
        <v>59</v>
      </c>
      <c r="N5" s="324"/>
      <c r="Q5" s="324" t="s">
        <v>60</v>
      </c>
      <c r="R5" s="324"/>
    </row>
    <row r="6" spans="1:19" x14ac:dyDescent="0.3">
      <c r="A6" t="s">
        <v>61</v>
      </c>
      <c r="B6" s="82">
        <f>-'BS - 13m Ave'!C11/1000</f>
        <v>67172.352682930301</v>
      </c>
      <c r="C6" s="78">
        <f>B6</f>
        <v>67172.352682930301</v>
      </c>
      <c r="D6" s="29" t="s">
        <v>95</v>
      </c>
      <c r="F6" s="27"/>
      <c r="G6" s="28">
        <f>C6</f>
        <v>67172.352682930301</v>
      </c>
      <c r="H6" t="s">
        <v>61</v>
      </c>
      <c r="I6" s="30" t="s">
        <v>62</v>
      </c>
      <c r="J6" s="27">
        <f>G7</f>
        <v>57998.705922217079</v>
      </c>
      <c r="K6" s="28">
        <f>'By years analysis'!P36/1000</f>
        <v>51827.364299575565</v>
      </c>
      <c r="L6" t="s">
        <v>63</v>
      </c>
      <c r="M6" s="27"/>
      <c r="N6" s="28">
        <f>J7</f>
        <v>95072.190165289299</v>
      </c>
      <c r="O6" t="s">
        <v>64</v>
      </c>
      <c r="P6" s="30" t="s">
        <v>63</v>
      </c>
      <c r="Q6" s="27">
        <f>K6</f>
        <v>51827.364299575565</v>
      </c>
      <c r="R6" s="28"/>
    </row>
    <row r="7" spans="1:19" x14ac:dyDescent="0.3">
      <c r="B7" s="31"/>
      <c r="F7" s="31"/>
      <c r="G7" s="32">
        <f>'By years analysis'!P35/1000</f>
        <v>57998.705922217079</v>
      </c>
      <c r="H7" t="s">
        <v>62</v>
      </c>
      <c r="I7" s="30" t="s">
        <v>64</v>
      </c>
      <c r="J7" s="33">
        <f>'By years analysis'!P34/1000</f>
        <v>95072.190165289299</v>
      </c>
      <c r="K7" s="32">
        <f>'By years analysis'!P37/1000</f>
        <v>33191.25742289405</v>
      </c>
      <c r="L7" s="34" t="s">
        <v>65</v>
      </c>
      <c r="M7" s="31"/>
      <c r="N7" s="32"/>
      <c r="P7" s="30" t="s">
        <v>65</v>
      </c>
      <c r="Q7" s="35">
        <f>K7</f>
        <v>33191.25742289405</v>
      </c>
      <c r="R7" s="32"/>
    </row>
    <row r="8" spans="1:19" x14ac:dyDescent="0.3">
      <c r="B8" s="31"/>
      <c r="E8" s="30" t="s">
        <v>66</v>
      </c>
      <c r="F8" s="36">
        <f>G12/3</f>
        <v>41723.686201715791</v>
      </c>
      <c r="G8" s="32"/>
      <c r="J8" s="31"/>
      <c r="K8" s="32"/>
      <c r="M8" s="31"/>
      <c r="N8" s="32"/>
      <c r="Q8" s="31"/>
      <c r="R8" s="32">
        <f>F8</f>
        <v>41723.686201715791</v>
      </c>
      <c r="S8" s="34" t="s">
        <v>66</v>
      </c>
    </row>
    <row r="9" spans="1:19" x14ac:dyDescent="0.3">
      <c r="B9" s="31"/>
      <c r="F9" s="33"/>
      <c r="G9" s="32"/>
      <c r="J9" s="31"/>
      <c r="K9" s="32"/>
      <c r="M9" s="31"/>
      <c r="N9" s="32"/>
      <c r="Q9" s="31"/>
      <c r="R9" s="32"/>
    </row>
    <row r="10" spans="1:19" x14ac:dyDescent="0.3">
      <c r="B10" s="31"/>
      <c r="F10" s="31"/>
      <c r="G10" s="32"/>
      <c r="J10" s="31"/>
      <c r="K10" s="32"/>
      <c r="M10" s="31"/>
      <c r="N10" s="32"/>
      <c r="Q10" s="31"/>
      <c r="R10" s="32"/>
    </row>
    <row r="11" spans="1:19" x14ac:dyDescent="0.3">
      <c r="B11" s="37"/>
      <c r="C11" s="38"/>
      <c r="F11" s="37"/>
      <c r="G11" s="38"/>
      <c r="J11" s="37"/>
      <c r="K11" s="38"/>
      <c r="M11" s="37"/>
      <c r="N11" s="38"/>
      <c r="Q11" s="37"/>
      <c r="R11" s="38"/>
    </row>
    <row r="12" spans="1:19" x14ac:dyDescent="0.3">
      <c r="B12" s="36">
        <f>SUM(B6:B11)</f>
        <v>67172.352682930301</v>
      </c>
      <c r="C12" s="39">
        <f>SUM(C6:C11)</f>
        <v>67172.352682930301</v>
      </c>
      <c r="D12" s="40"/>
      <c r="F12" s="36">
        <f t="shared" ref="F12:G12" si="0">SUM(F6:F11)</f>
        <v>41723.686201715791</v>
      </c>
      <c r="G12" s="28">
        <f t="shared" si="0"/>
        <v>125171.05860514738</v>
      </c>
      <c r="J12" s="36">
        <f>SUM(J6:J11)</f>
        <v>153070.89608750638</v>
      </c>
      <c r="K12" s="28">
        <f t="shared" ref="K12" si="1">SUM(K6:K11)</f>
        <v>85018.621722469616</v>
      </c>
      <c r="M12" s="36">
        <f t="shared" ref="M12:N12" si="2">SUM(M6:M11)</f>
        <v>0</v>
      </c>
      <c r="N12" s="28">
        <f t="shared" si="2"/>
        <v>95072.190165289299</v>
      </c>
      <c r="Q12" s="36">
        <f t="shared" ref="Q12:R12" si="3">SUM(Q6:Q11)</f>
        <v>85018.621722469616</v>
      </c>
      <c r="R12" s="28">
        <f t="shared" si="3"/>
        <v>41723.686201715791</v>
      </c>
    </row>
    <row r="13" spans="1:19" x14ac:dyDescent="0.3">
      <c r="C13" s="41">
        <f>B12-C12</f>
        <v>0</v>
      </c>
      <c r="D13" s="40" t="s">
        <v>130</v>
      </c>
      <c r="F13" s="31"/>
      <c r="G13" s="42">
        <f>G12-F12</f>
        <v>83447.372403431596</v>
      </c>
      <c r="H13" t="s">
        <v>130</v>
      </c>
      <c r="I13" s="30" t="s">
        <v>132</v>
      </c>
      <c r="J13" s="43">
        <f>J12-K12</f>
        <v>68052.274365036763</v>
      </c>
      <c r="M13" s="31"/>
      <c r="N13" s="42">
        <f>N12</f>
        <v>95072.190165289299</v>
      </c>
      <c r="O13" t="s">
        <v>130</v>
      </c>
      <c r="P13" s="30" t="s">
        <v>130</v>
      </c>
      <c r="Q13" s="43">
        <f>Q12-R12</f>
        <v>43294.935520753825</v>
      </c>
    </row>
    <row r="16" spans="1:19" x14ac:dyDescent="0.3">
      <c r="B16" s="88" t="s">
        <v>159</v>
      </c>
    </row>
    <row r="17" spans="2:20" x14ac:dyDescent="0.3">
      <c r="B17" s="88" t="s">
        <v>136</v>
      </c>
      <c r="T17" s="97"/>
    </row>
    <row r="18" spans="2:20" x14ac:dyDescent="0.3">
      <c r="B18" s="89" t="s">
        <v>137</v>
      </c>
    </row>
    <row r="19" spans="2:20" x14ac:dyDescent="0.3">
      <c r="B19" s="88" t="s">
        <v>199</v>
      </c>
    </row>
    <row r="20" spans="2:20" x14ac:dyDescent="0.3">
      <c r="B20" s="88" t="s">
        <v>274</v>
      </c>
      <c r="L20">
        <f>67172/4</f>
        <v>16793</v>
      </c>
    </row>
    <row r="21" spans="2:20" x14ac:dyDescent="0.3">
      <c r="B21" s="88" t="s">
        <v>273</v>
      </c>
    </row>
    <row r="22" spans="2:20" x14ac:dyDescent="0.3">
      <c r="B22" s="88" t="s">
        <v>131</v>
      </c>
    </row>
    <row r="23" spans="2:20" x14ac:dyDescent="0.3">
      <c r="B23" s="79"/>
    </row>
    <row r="24" spans="2:20" ht="15.6" x14ac:dyDescent="0.3">
      <c r="B24" s="87" t="s">
        <v>97</v>
      </c>
    </row>
    <row r="25" spans="2:20" ht="21.75" customHeight="1" x14ac:dyDescent="0.3">
      <c r="F25" s="321" t="s">
        <v>150</v>
      </c>
      <c r="G25" s="321"/>
      <c r="I25" s="322" t="s">
        <v>143</v>
      </c>
      <c r="J25" s="322"/>
      <c r="M25" s="319" t="s">
        <v>67</v>
      </c>
    </row>
    <row r="26" spans="2:20" ht="12.75" customHeight="1" x14ac:dyDescent="0.3">
      <c r="F26" s="321"/>
      <c r="G26" s="321"/>
      <c r="I26" s="322"/>
      <c r="J26" s="322"/>
      <c r="M26" s="320"/>
    </row>
    <row r="27" spans="2:20" ht="11.25" customHeight="1" x14ac:dyDescent="0.3"/>
    <row r="28" spans="2:20" ht="16.2" x14ac:dyDescent="0.3">
      <c r="F28" s="30" t="s">
        <v>125</v>
      </c>
      <c r="G28" s="28">
        <f>'BS - 13m Ave'!O14/1000</f>
        <v>-53818.73436318311</v>
      </c>
      <c r="H28" s="28"/>
      <c r="I28" s="28">
        <f>+('BS - 13m Ave'!O26+'BS - 13m Ave'!O48+'BS - 13m Ave'!O89)/1000</f>
        <v>-35510.132970956176</v>
      </c>
      <c r="J28" t="s">
        <v>185</v>
      </c>
      <c r="M28" s="28">
        <f>I28-G28</f>
        <v>18308.601392226934</v>
      </c>
      <c r="N28" t="s">
        <v>68</v>
      </c>
    </row>
    <row r="29" spans="2:20" x14ac:dyDescent="0.3">
      <c r="F29" s="30" t="s">
        <v>309</v>
      </c>
      <c r="G29" s="278">
        <f>'Exhibit-KO 5 Summary'!D27</f>
        <v>-1790.108903136741</v>
      </c>
      <c r="H29" s="28"/>
      <c r="I29" s="278">
        <v>0</v>
      </c>
      <c r="M29" s="278">
        <f>I29-G29</f>
        <v>1790.108903136741</v>
      </c>
    </row>
    <row r="30" spans="2:20" ht="16.2" x14ac:dyDescent="0.3">
      <c r="F30" s="30"/>
      <c r="G30" s="28">
        <f>SUM(G28:G29)</f>
        <v>-55608.843266319847</v>
      </c>
      <c r="H30" s="303" t="s">
        <v>328</v>
      </c>
      <c r="I30" s="28">
        <f>SUM(I28:I29)</f>
        <v>-35510.132970956176</v>
      </c>
      <c r="M30" s="28">
        <f>SUM(M28:M29)</f>
        <v>20098.710295363675</v>
      </c>
    </row>
    <row r="31" spans="2:20" ht="16.2" x14ac:dyDescent="0.3">
      <c r="F31" s="30" t="s">
        <v>126</v>
      </c>
      <c r="G31" s="80">
        <f>'Exhibit-KO 5 Summary'!D74</f>
        <v>0.95059518137784793</v>
      </c>
      <c r="I31" s="80">
        <f>G31</f>
        <v>0.95059518137784793</v>
      </c>
      <c r="J31" s="34" t="s">
        <v>69</v>
      </c>
      <c r="M31" s="80">
        <f>I31</f>
        <v>0.95059518137784793</v>
      </c>
      <c r="N31" s="34" t="s">
        <v>69</v>
      </c>
    </row>
    <row r="32" spans="2:20" x14ac:dyDescent="0.3">
      <c r="F32" s="30" t="s">
        <v>70</v>
      </c>
      <c r="G32" s="44">
        <f>G30*G31-1</f>
        <v>-52862.498450959632</v>
      </c>
      <c r="I32" s="44">
        <f>I30*I31</f>
        <v>-33755.761292277581</v>
      </c>
      <c r="J32" s="34" t="s">
        <v>70</v>
      </c>
      <c r="M32" s="44">
        <f>M30*M31</f>
        <v>19105.737158682052</v>
      </c>
      <c r="N32" s="34" t="s">
        <v>70</v>
      </c>
    </row>
    <row r="33" spans="2:20" x14ac:dyDescent="0.3">
      <c r="M33" s="96"/>
    </row>
    <row r="34" spans="2:20" ht="16.2" x14ac:dyDescent="0.3">
      <c r="F34" s="30" t="s">
        <v>395</v>
      </c>
      <c r="G34" s="45">
        <f>'Exhibit-KO 5 Summary'!D76</f>
        <v>9.8659491370150329E-2</v>
      </c>
      <c r="I34" s="45">
        <f>+G34</f>
        <v>9.8659491370150329E-2</v>
      </c>
      <c r="J34" s="34" t="s">
        <v>71</v>
      </c>
      <c r="M34" s="45">
        <f>+G34</f>
        <v>9.8659491370150329E-2</v>
      </c>
      <c r="N34" s="34" t="s">
        <v>71</v>
      </c>
    </row>
    <row r="35" spans="2:20" x14ac:dyDescent="0.3">
      <c r="J35" s="34"/>
      <c r="N35" s="34"/>
    </row>
    <row r="36" spans="2:20" x14ac:dyDescent="0.3">
      <c r="F36" s="30" t="s">
        <v>72</v>
      </c>
      <c r="G36" s="46">
        <f>G32*G34</f>
        <v>-5215.3872097270369</v>
      </c>
      <c r="I36" s="46">
        <f>I32*I34</f>
        <v>-3330.3262399083146</v>
      </c>
      <c r="J36" s="34" t="s">
        <v>72</v>
      </c>
      <c r="M36" s="46">
        <f>M32*M34</f>
        <v>1884.9623103273523</v>
      </c>
      <c r="N36" s="34" t="s">
        <v>73</v>
      </c>
    </row>
    <row r="38" spans="2:20" ht="16.2" x14ac:dyDescent="0.3">
      <c r="F38" s="30" t="s">
        <v>127</v>
      </c>
      <c r="G38" s="86">
        <f>'BS - 13m Ave'!P7*-1/1000</f>
        <v>83081.548332364066</v>
      </c>
      <c r="I38" s="32">
        <f>Q13</f>
        <v>43294.935520753825</v>
      </c>
      <c r="J38" t="s">
        <v>272</v>
      </c>
      <c r="M38" s="32">
        <f>I38-G38</f>
        <v>-39786.612811610241</v>
      </c>
      <c r="N38" t="s">
        <v>74</v>
      </c>
    </row>
    <row r="39" spans="2:20" ht="16.2" x14ac:dyDescent="0.3">
      <c r="F39" s="30" t="s">
        <v>128</v>
      </c>
      <c r="G39" s="80">
        <f>+'Exhibit-KO 5 Summary'!D80</f>
        <v>0.94858699999999996</v>
      </c>
      <c r="I39" s="80">
        <f>+G39</f>
        <v>0.94858699999999996</v>
      </c>
      <c r="J39" s="34" t="s">
        <v>69</v>
      </c>
      <c r="M39" s="80">
        <f>+G39</f>
        <v>0.94858699999999996</v>
      </c>
      <c r="N39" s="34" t="s">
        <v>69</v>
      </c>
    </row>
    <row r="40" spans="2:20" x14ac:dyDescent="0.3">
      <c r="F40" s="30" t="s">
        <v>70</v>
      </c>
      <c r="G40" s="47">
        <f>G38*G39</f>
        <v>78810.076687952227</v>
      </c>
      <c r="I40" s="47">
        <f>I38*I39</f>
        <v>41069.013000825304</v>
      </c>
      <c r="J40" s="34" t="s">
        <v>70</v>
      </c>
      <c r="M40" s="47">
        <f>M38*M39</f>
        <v>-37741.063687126923</v>
      </c>
      <c r="N40" s="34" t="s">
        <v>70</v>
      </c>
    </row>
    <row r="42" spans="2:20" ht="16.2" x14ac:dyDescent="0.3">
      <c r="M42" s="44">
        <f>(-M32*MFR_D_1A_Test!L24*0.38575/0.61425)</f>
        <v>-170.04932794704081</v>
      </c>
      <c r="N42" t="s">
        <v>146</v>
      </c>
    </row>
    <row r="43" spans="2:20" ht="16.2" x14ac:dyDescent="0.3">
      <c r="F43" s="30" t="s">
        <v>129</v>
      </c>
      <c r="G43" s="81">
        <f>'Exhibit-KO 5 Summary'!D84</f>
        <v>1.0013700000000001</v>
      </c>
      <c r="I43" s="38">
        <f>+G43</f>
        <v>1.0013700000000001</v>
      </c>
      <c r="J43" s="34" t="s">
        <v>75</v>
      </c>
      <c r="M43" s="38">
        <f>+G43</f>
        <v>1.0013700000000001</v>
      </c>
      <c r="N43" s="34" t="s">
        <v>75</v>
      </c>
    </row>
    <row r="44" spans="2:20" ht="15" thickBot="1" x14ac:dyDescent="0.35">
      <c r="F44" s="48" t="s">
        <v>76</v>
      </c>
      <c r="G44" s="49">
        <f>(G36+G40)*G43</f>
        <v>73695.514202810373</v>
      </c>
      <c r="H44" s="50"/>
      <c r="I44" s="49">
        <f>(I36+I40)*I43</f>
        <v>37790.388761779446</v>
      </c>
      <c r="J44" s="51" t="s">
        <v>76</v>
      </c>
      <c r="K44" s="50"/>
      <c r="L44" s="50"/>
      <c r="M44" s="49">
        <f>(M36+M40+M42)*M43</f>
        <v>-36075.506531212115</v>
      </c>
      <c r="N44" s="51" t="s">
        <v>77</v>
      </c>
    </row>
    <row r="45" spans="2:20" ht="15" thickTop="1" x14ac:dyDescent="0.3"/>
    <row r="46" spans="2:20" x14ac:dyDescent="0.3">
      <c r="B46" s="92" t="s">
        <v>124</v>
      </c>
      <c r="M46" s="32">
        <f>+'Exhibit-KO 5 Summary'!D85</f>
        <v>-36075.506569543337</v>
      </c>
      <c r="N46" t="s">
        <v>307</v>
      </c>
      <c r="T46" s="257">
        <f>(M44*1000)-'Exhibit-KO 5 Summary'!D85</f>
        <v>-36039431.024642572</v>
      </c>
    </row>
    <row r="47" spans="2:20" ht="16.2" x14ac:dyDescent="0.3">
      <c r="B47" t="s">
        <v>160</v>
      </c>
      <c r="M47" s="97">
        <f>+M44-M46</f>
        <v>3.8331221730913967E-5</v>
      </c>
      <c r="N47" t="s">
        <v>308</v>
      </c>
    </row>
    <row r="48" spans="2:20" ht="16.2" x14ac:dyDescent="0.3">
      <c r="B48" t="s">
        <v>287</v>
      </c>
    </row>
    <row r="49" spans="2:2" ht="17.399999999999999" x14ac:dyDescent="0.3">
      <c r="B49" t="s">
        <v>161</v>
      </c>
    </row>
    <row r="50" spans="2:2" ht="17.399999999999999" x14ac:dyDescent="0.3">
      <c r="B50" t="s">
        <v>288</v>
      </c>
    </row>
    <row r="51" spans="2:2" ht="17.399999999999999" x14ac:dyDescent="0.3">
      <c r="B51" t="s">
        <v>186</v>
      </c>
    </row>
    <row r="52" spans="2:2" ht="17.399999999999999" x14ac:dyDescent="0.3">
      <c r="B52" t="s">
        <v>289</v>
      </c>
    </row>
  </sheetData>
  <mergeCells count="12">
    <mergeCell ref="Q4:R4"/>
    <mergeCell ref="B5:C5"/>
    <mergeCell ref="F5:G5"/>
    <mergeCell ref="J5:K5"/>
    <mergeCell ref="M5:N5"/>
    <mergeCell ref="Q5:R5"/>
    <mergeCell ref="M25:M26"/>
    <mergeCell ref="F25:G26"/>
    <mergeCell ref="I25:J26"/>
    <mergeCell ref="B4:C4"/>
    <mergeCell ref="F4:G4"/>
    <mergeCell ref="J4:K4"/>
  </mergeCells>
  <pageMargins left="0.17" right="0.23" top="1.38" bottom="0.75" header="0.64" footer="0.3"/>
  <pageSetup scale="60" orientation="landscape" r:id="rId1"/>
  <headerFooter>
    <oddHeader>&amp;C&amp;"-,Bold"&amp;16NUCLEAR MAINTENANCE RESERVE
CHANGE IN ACCOUNTING METHODOLOGIES
IMPACT TO 2017 TEST YEAR</oddHeader>
    <oddFooter xml:space="preserve">&amp;LPage 2 of 4&amp;RPRIVILEGED AND CONFIDENTIAL
ATTORNEY-CLIENT COMMUNICATION / ATTORNEY WORK PRODUCT
PREPARED AT THE DIRECTION OF COUNSEL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2"/>
  <sheetViews>
    <sheetView zoomScale="90" zoomScaleNormal="90" workbookViewId="0">
      <selection activeCell="A2" sqref="A2"/>
    </sheetView>
  </sheetViews>
  <sheetFormatPr defaultRowHeight="14.4" x14ac:dyDescent="0.3"/>
  <cols>
    <col min="1" max="1" width="12" customWidth="1"/>
    <col min="2" max="3" width="9" bestFit="1" customWidth="1"/>
    <col min="4" max="4" width="13.44140625" bestFit="1" customWidth="1"/>
    <col min="6" max="6" width="11.5546875" bestFit="1" customWidth="1"/>
    <col min="7" max="7" width="13.44140625" bestFit="1" customWidth="1"/>
    <col min="8" max="8" width="5.6640625" customWidth="1"/>
    <col min="9" max="9" width="14.44140625" bestFit="1" customWidth="1"/>
    <col min="10" max="10" width="12.5546875" bestFit="1" customWidth="1"/>
    <col min="11" max="11" width="11.5546875" bestFit="1" customWidth="1"/>
    <col min="12" max="12" width="15" customWidth="1"/>
    <col min="13" max="13" width="11.33203125" customWidth="1"/>
    <col min="14" max="14" width="10" bestFit="1" customWidth="1"/>
    <col min="15" max="15" width="3.33203125" bestFit="1" customWidth="1"/>
    <col min="17" max="17" width="10" bestFit="1" customWidth="1"/>
  </cols>
  <sheetData>
    <row r="1" spans="1:19" x14ac:dyDescent="0.3">
      <c r="A1" s="50" t="s">
        <v>407</v>
      </c>
    </row>
    <row r="2" spans="1:19" x14ac:dyDescent="0.3">
      <c r="A2" s="50" t="s">
        <v>403</v>
      </c>
    </row>
    <row r="4" spans="1:19" x14ac:dyDescent="0.3">
      <c r="B4" s="323" t="s">
        <v>54</v>
      </c>
      <c r="C4" s="323"/>
      <c r="F4" s="323" t="s">
        <v>55</v>
      </c>
      <c r="G4" s="323"/>
      <c r="J4" s="323" t="s">
        <v>56</v>
      </c>
      <c r="K4" s="323"/>
      <c r="Q4" s="323" t="s">
        <v>57</v>
      </c>
      <c r="R4" s="323"/>
    </row>
    <row r="5" spans="1:19" x14ac:dyDescent="0.3">
      <c r="B5" s="324" t="s">
        <v>58</v>
      </c>
      <c r="C5" s="324"/>
      <c r="F5" s="325" t="s">
        <v>200</v>
      </c>
      <c r="G5" s="324"/>
      <c r="J5" s="324" t="s">
        <v>201</v>
      </c>
      <c r="K5" s="324"/>
      <c r="M5" s="324" t="s">
        <v>59</v>
      </c>
      <c r="N5" s="324"/>
      <c r="Q5" s="324" t="s">
        <v>60</v>
      </c>
      <c r="R5" s="324"/>
    </row>
    <row r="6" spans="1:19" x14ac:dyDescent="0.3">
      <c r="B6" s="82"/>
      <c r="C6" s="78"/>
      <c r="D6" s="29"/>
      <c r="F6" s="27"/>
      <c r="G6" s="28">
        <f>'Rev Req 17'!G13</f>
        <v>83447.372403431596</v>
      </c>
      <c r="H6" s="29" t="s">
        <v>61</v>
      </c>
      <c r="I6" s="30" t="s">
        <v>61</v>
      </c>
      <c r="J6" s="27">
        <f>'Rev Req 17'!J13</f>
        <v>68052.274365036763</v>
      </c>
      <c r="K6" s="28">
        <f>'By years analysis'!P44/1000</f>
        <v>6171.3416226415093</v>
      </c>
      <c r="L6" t="s">
        <v>63</v>
      </c>
      <c r="M6" s="27"/>
      <c r="N6" s="28">
        <f>J7</f>
        <v>89788.488950380095</v>
      </c>
      <c r="O6" t="s">
        <v>62</v>
      </c>
      <c r="P6" s="30" t="s">
        <v>63</v>
      </c>
      <c r="Q6" s="27">
        <f>K6</f>
        <v>6171.3416226415093</v>
      </c>
      <c r="R6" s="28"/>
    </row>
    <row r="7" spans="1:19" x14ac:dyDescent="0.3">
      <c r="B7" s="31"/>
      <c r="E7" s="30" t="s">
        <v>64</v>
      </c>
      <c r="F7" s="36">
        <f>'Rev Req 17'!G12/3</f>
        <v>41723.686201715791</v>
      </c>
      <c r="G7" s="32"/>
      <c r="I7" s="30" t="s">
        <v>62</v>
      </c>
      <c r="J7" s="33">
        <f>'By years analysis'!P43/1000</f>
        <v>89788.488950380095</v>
      </c>
      <c r="K7" s="32">
        <f>'By years analysis'!P45/1000</f>
        <v>54804.744297950805</v>
      </c>
      <c r="L7" s="34" t="s">
        <v>65</v>
      </c>
      <c r="M7" s="31"/>
      <c r="N7" s="32"/>
      <c r="P7" s="30" t="s">
        <v>65</v>
      </c>
      <c r="Q7" s="35">
        <f>K7</f>
        <v>54804.744297950805</v>
      </c>
      <c r="R7" s="32"/>
    </row>
    <row r="8" spans="1:19" x14ac:dyDescent="0.3">
      <c r="B8" s="31"/>
      <c r="E8" s="30"/>
      <c r="F8" s="33"/>
      <c r="G8" s="32"/>
      <c r="K8" s="83">
        <f>'By years analysis'!P46/1000</f>
        <v>20713.632722645551</v>
      </c>
      <c r="L8" t="s">
        <v>66</v>
      </c>
      <c r="M8" s="31"/>
      <c r="N8" s="32"/>
      <c r="P8" s="30" t="s">
        <v>66</v>
      </c>
      <c r="Q8" s="35">
        <f>K8</f>
        <v>20713.632722645551</v>
      </c>
      <c r="R8" s="32">
        <f>F7</f>
        <v>41723.686201715791</v>
      </c>
      <c r="S8" s="34" t="s">
        <v>66</v>
      </c>
    </row>
    <row r="9" spans="1:19" x14ac:dyDescent="0.3">
      <c r="B9" s="31"/>
      <c r="E9" s="30"/>
      <c r="F9" s="33"/>
      <c r="G9" s="32"/>
      <c r="J9" s="31"/>
      <c r="K9" s="32"/>
      <c r="M9" s="31"/>
      <c r="N9" s="32"/>
      <c r="Q9" s="31"/>
      <c r="R9" s="32"/>
      <c r="S9" s="34"/>
    </row>
    <row r="10" spans="1:19" x14ac:dyDescent="0.3">
      <c r="B10" s="31"/>
      <c r="F10" s="31"/>
      <c r="G10" s="32"/>
      <c r="J10" s="31"/>
      <c r="K10" s="32"/>
      <c r="M10" s="31"/>
      <c r="N10" s="32"/>
      <c r="Q10" s="31"/>
      <c r="R10" s="32"/>
    </row>
    <row r="11" spans="1:19" x14ac:dyDescent="0.3">
      <c r="B11" s="37"/>
      <c r="C11" s="38"/>
      <c r="F11" s="37"/>
      <c r="G11" s="38"/>
      <c r="J11" s="37"/>
      <c r="K11" s="38"/>
      <c r="M11" s="37"/>
      <c r="N11" s="38"/>
      <c r="Q11" s="37"/>
      <c r="R11" s="38"/>
    </row>
    <row r="12" spans="1:19" x14ac:dyDescent="0.3">
      <c r="B12" s="36">
        <f>SUM(B6:B11)</f>
        <v>0</v>
      </c>
      <c r="C12" s="39">
        <f>SUM(C6:C11)</f>
        <v>0</v>
      </c>
      <c r="D12" s="40"/>
      <c r="F12" s="36">
        <f t="shared" ref="F12:G12" si="0">SUM(F6:F11)</f>
        <v>41723.686201715791</v>
      </c>
      <c r="G12" s="28">
        <f t="shared" si="0"/>
        <v>83447.372403431596</v>
      </c>
      <c r="J12" s="36">
        <f>SUM(J6:J11)</f>
        <v>157840.76331541687</v>
      </c>
      <c r="K12" s="28">
        <f>SUM(K6:K11)</f>
        <v>81689.718643237866</v>
      </c>
      <c r="M12" s="36">
        <f t="shared" ref="M12:N12" si="1">SUM(M6:M11)</f>
        <v>0</v>
      </c>
      <c r="N12" s="28">
        <f t="shared" si="1"/>
        <v>89788.488950380095</v>
      </c>
      <c r="Q12" s="36">
        <f t="shared" ref="Q12:R12" si="2">SUM(Q6:Q11)</f>
        <v>81689.718643237866</v>
      </c>
      <c r="R12" s="28">
        <f t="shared" si="2"/>
        <v>41723.686201715791</v>
      </c>
    </row>
    <row r="13" spans="1:19" x14ac:dyDescent="0.3">
      <c r="C13" s="41">
        <f>B12-C12</f>
        <v>0</v>
      </c>
      <c r="D13" s="40" t="s">
        <v>130</v>
      </c>
      <c r="F13" s="31"/>
      <c r="G13" s="42">
        <f>G12-F12</f>
        <v>41723.686201715806</v>
      </c>
      <c r="H13" s="40" t="s">
        <v>130</v>
      </c>
      <c r="I13" s="93" t="s">
        <v>130</v>
      </c>
      <c r="J13" s="43">
        <f>J12-K12</f>
        <v>76151.044672179007</v>
      </c>
      <c r="M13" s="31"/>
      <c r="N13" s="42">
        <f>N12</f>
        <v>89788.488950380095</v>
      </c>
      <c r="O13" s="40" t="s">
        <v>130</v>
      </c>
      <c r="P13" s="93" t="s">
        <v>130</v>
      </c>
      <c r="Q13" s="43">
        <f>Q12-R12</f>
        <v>39966.032441522075</v>
      </c>
    </row>
    <row r="15" spans="1:19" x14ac:dyDescent="0.3">
      <c r="G15" s="97"/>
    </row>
    <row r="16" spans="1:19" x14ac:dyDescent="0.3">
      <c r="B16" s="88" t="s">
        <v>133</v>
      </c>
    </row>
    <row r="17" spans="2:14" x14ac:dyDescent="0.3">
      <c r="B17" s="88" t="s">
        <v>138</v>
      </c>
    </row>
    <row r="18" spans="2:14" x14ac:dyDescent="0.3">
      <c r="B18" s="88" t="s">
        <v>275</v>
      </c>
    </row>
    <row r="19" spans="2:14" x14ac:dyDescent="0.3">
      <c r="B19" s="88" t="s">
        <v>196</v>
      </c>
    </row>
    <row r="20" spans="2:14" x14ac:dyDescent="0.3">
      <c r="B20" s="88" t="s">
        <v>276</v>
      </c>
    </row>
    <row r="21" spans="2:14" x14ac:dyDescent="0.3">
      <c r="B21" s="88" t="s">
        <v>198</v>
      </c>
    </row>
    <row r="22" spans="2:14" x14ac:dyDescent="0.3">
      <c r="B22" s="88" t="s">
        <v>141</v>
      </c>
    </row>
    <row r="23" spans="2:14" x14ac:dyDescent="0.3">
      <c r="B23" s="79"/>
    </row>
    <row r="24" spans="2:14" ht="15.6" x14ac:dyDescent="0.3">
      <c r="B24" s="90" t="s">
        <v>135</v>
      </c>
    </row>
    <row r="25" spans="2:14" ht="14.25" customHeight="1" x14ac:dyDescent="0.3">
      <c r="F25" s="321" t="s">
        <v>150</v>
      </c>
      <c r="G25" s="321"/>
      <c r="I25" s="322" t="s">
        <v>143</v>
      </c>
      <c r="J25" s="322"/>
      <c r="M25" s="319" t="s">
        <v>67</v>
      </c>
    </row>
    <row r="26" spans="2:14" ht="14.25" customHeight="1" x14ac:dyDescent="0.3">
      <c r="F26" s="321"/>
      <c r="G26" s="321"/>
      <c r="I26" s="322"/>
      <c r="J26" s="322"/>
      <c r="M26" s="320"/>
    </row>
    <row r="27" spans="2:14" ht="11.25" customHeight="1" x14ac:dyDescent="0.3"/>
    <row r="28" spans="2:14" ht="16.2" x14ac:dyDescent="0.3">
      <c r="F28" s="30" t="s">
        <v>134</v>
      </c>
      <c r="G28" s="28">
        <f>'BS - 13m Ave'!AB14/1000</f>
        <v>-62720.248372513561</v>
      </c>
      <c r="H28" s="28"/>
      <c r="I28" s="28">
        <f>(+'BS - 13m Ave'!AB48+'BS - 13m Ave'!AB89)/1000</f>
        <v>1101.8060646789893</v>
      </c>
      <c r="J28" t="s">
        <v>185</v>
      </c>
      <c r="M28" s="28">
        <f>I28-G28</f>
        <v>63822.05443719255</v>
      </c>
      <c r="N28" t="s">
        <v>68</v>
      </c>
    </row>
    <row r="29" spans="2:14" x14ac:dyDescent="0.3">
      <c r="F29" s="30" t="s">
        <v>309</v>
      </c>
      <c r="G29" s="278">
        <f>'Exhibit-KO 5 Summary'!E27</f>
        <v>-2780.0702291909101</v>
      </c>
      <c r="H29" s="28"/>
      <c r="I29" s="278">
        <v>0</v>
      </c>
      <c r="M29" s="278">
        <f>I29-G29</f>
        <v>2780.0702291909101</v>
      </c>
    </row>
    <row r="30" spans="2:14" ht="16.2" x14ac:dyDescent="0.3">
      <c r="F30" s="30"/>
      <c r="G30" s="28">
        <f>SUM(G28:G29)</f>
        <v>-65500.318601704472</v>
      </c>
      <c r="H30" s="303" t="s">
        <v>328</v>
      </c>
      <c r="I30" s="28">
        <f>SUM(I28:I29)</f>
        <v>1101.8060646789893</v>
      </c>
      <c r="M30" s="28">
        <f>SUM(M28:M29)</f>
        <v>66602.124666383461</v>
      </c>
    </row>
    <row r="31" spans="2:14" ht="16.2" x14ac:dyDescent="0.3">
      <c r="F31" s="30" t="s">
        <v>126</v>
      </c>
      <c r="G31" s="80">
        <f>'Exhibit-KO 5 Summary'!E74</f>
        <v>0.95128373722491</v>
      </c>
      <c r="I31" s="80">
        <f>G31</f>
        <v>0.95128373722491</v>
      </c>
      <c r="J31" s="34" t="s">
        <v>69</v>
      </c>
      <c r="M31" s="80">
        <f>I31</f>
        <v>0.95128373722491</v>
      </c>
      <c r="N31" s="34" t="s">
        <v>69</v>
      </c>
    </row>
    <row r="32" spans="2:14" x14ac:dyDescent="0.3">
      <c r="F32" s="30" t="s">
        <v>70</v>
      </c>
      <c r="G32" s="44">
        <f>G30*G31-1</f>
        <v>-62310.387868851722</v>
      </c>
      <c r="I32" s="44">
        <f>I30*I31</f>
        <v>1048.1301909048998</v>
      </c>
      <c r="J32" s="34" t="s">
        <v>70</v>
      </c>
      <c r="M32" s="44">
        <f>M30*M31</f>
        <v>63357.518059756621</v>
      </c>
      <c r="N32" s="34" t="s">
        <v>70</v>
      </c>
    </row>
    <row r="33" spans="2:14" x14ac:dyDescent="0.3">
      <c r="M33" s="32"/>
    </row>
    <row r="34" spans="2:14" ht="16.2" x14ac:dyDescent="0.3">
      <c r="F34" s="30" t="s">
        <v>396</v>
      </c>
      <c r="G34" s="45">
        <f>'Exhibit-KO 5 Summary'!E76</f>
        <v>9.9640522866562359E-2</v>
      </c>
      <c r="I34" s="45">
        <f>G34</f>
        <v>9.9640522866562359E-2</v>
      </c>
      <c r="J34" s="34" t="s">
        <v>71</v>
      </c>
      <c r="M34" s="45">
        <f>G34</f>
        <v>9.9640522866562359E-2</v>
      </c>
      <c r="N34" s="34" t="s">
        <v>71</v>
      </c>
    </row>
    <row r="35" spans="2:14" x14ac:dyDescent="0.3">
      <c r="J35" s="34"/>
      <c r="N35" s="34"/>
    </row>
    <row r="36" spans="2:14" x14ac:dyDescent="0.3">
      <c r="F36" s="30" t="s">
        <v>72</v>
      </c>
      <c r="G36" s="46">
        <f>G32*G34</f>
        <v>-6208.6396272706897</v>
      </c>
      <c r="I36" s="46">
        <f>I32*I34</f>
        <v>104.43624025399404</v>
      </c>
      <c r="J36" s="34" t="s">
        <v>72</v>
      </c>
      <c r="M36" s="46">
        <f>M32*M34</f>
        <v>6312.9762270018173</v>
      </c>
      <c r="N36" s="34" t="s">
        <v>73</v>
      </c>
    </row>
    <row r="38" spans="2:14" ht="16.2" x14ac:dyDescent="0.3">
      <c r="F38" s="30" t="s">
        <v>127</v>
      </c>
      <c r="G38" s="86">
        <f>'Exhibit-KO 5 Summary'!E68</f>
        <v>87221.498821669404</v>
      </c>
      <c r="I38" s="32">
        <f>Q13</f>
        <v>39966.032441522075</v>
      </c>
      <c r="J38" t="s">
        <v>272</v>
      </c>
      <c r="M38" s="32">
        <f>I38-G38</f>
        <v>-47255.466380147329</v>
      </c>
      <c r="N38" t="s">
        <v>74</v>
      </c>
    </row>
    <row r="39" spans="2:14" ht="16.2" x14ac:dyDescent="0.3">
      <c r="F39" s="30" t="s">
        <v>128</v>
      </c>
      <c r="G39" s="80">
        <f>'Exhibit-KO 5 Summary'!D80</f>
        <v>0.94858699999999996</v>
      </c>
      <c r="I39" s="80">
        <f>G39</f>
        <v>0.94858699999999996</v>
      </c>
      <c r="J39" s="34" t="s">
        <v>69</v>
      </c>
      <c r="M39" s="80">
        <f>G39</f>
        <v>0.94858699999999996</v>
      </c>
      <c r="N39" s="34" t="s">
        <v>69</v>
      </c>
    </row>
    <row r="40" spans="2:14" x14ac:dyDescent="0.3">
      <c r="F40" s="30" t="s">
        <v>70</v>
      </c>
      <c r="G40" s="47">
        <f>G38*G39</f>
        <v>82737.179902750911</v>
      </c>
      <c r="I40" s="47">
        <f>I38*I39</f>
        <v>37911.258815606096</v>
      </c>
      <c r="J40" s="34" t="s">
        <v>70</v>
      </c>
      <c r="M40" s="47">
        <f>M38*M39</f>
        <v>-44825.921087144816</v>
      </c>
      <c r="N40" s="34" t="s">
        <v>70</v>
      </c>
    </row>
    <row r="42" spans="2:14" ht="16.2" x14ac:dyDescent="0.3">
      <c r="M42" s="44">
        <f>(-M32*MFR_D_1A_Sub!L25*0.38575)/0.61425</f>
        <v>-603.03101590487427</v>
      </c>
      <c r="N42" t="s">
        <v>146</v>
      </c>
    </row>
    <row r="43" spans="2:14" ht="16.2" x14ac:dyDescent="0.3">
      <c r="F43" s="30" t="s">
        <v>129</v>
      </c>
      <c r="G43" s="81">
        <f>'Exhibit-KO 5 Summary'!D84</f>
        <v>1.0013700000000001</v>
      </c>
      <c r="I43" s="38">
        <f>G43</f>
        <v>1.0013700000000001</v>
      </c>
      <c r="J43" s="34" t="s">
        <v>75</v>
      </c>
      <c r="M43" s="38">
        <f>G43</f>
        <v>1.0013700000000001</v>
      </c>
      <c r="N43" s="34" t="s">
        <v>75</v>
      </c>
    </row>
    <row r="44" spans="2:14" ht="15" thickBot="1" x14ac:dyDescent="0.35">
      <c r="F44" s="48" t="s">
        <v>76</v>
      </c>
      <c r="G44" s="49">
        <f>(G36+G40)*G43</f>
        <v>76633.384375657639</v>
      </c>
      <c r="H44" s="50"/>
      <c r="I44" s="49">
        <f>(I36+I40)*I43</f>
        <v>38067.776558086618</v>
      </c>
      <c r="J44" s="51" t="s">
        <v>76</v>
      </c>
      <c r="K44" s="50"/>
      <c r="L44" s="50"/>
      <c r="M44" s="49">
        <f>(M36+M40+M42)*M43</f>
        <v>-39169.564762998059</v>
      </c>
      <c r="N44" s="51" t="s">
        <v>77</v>
      </c>
    </row>
    <row r="45" spans="2:14" ht="15" thickTop="1" x14ac:dyDescent="0.3"/>
    <row r="46" spans="2:14" x14ac:dyDescent="0.3">
      <c r="B46" s="91" t="s">
        <v>124</v>
      </c>
      <c r="M46" s="32">
        <f>+'Exhibit-KO 5 Summary'!E85</f>
        <v>-39172.971818050319</v>
      </c>
      <c r="N46" t="s">
        <v>307</v>
      </c>
    </row>
    <row r="47" spans="2:14" ht="16.2" x14ac:dyDescent="0.3">
      <c r="B47" t="s">
        <v>160</v>
      </c>
      <c r="M47" s="44">
        <f>+M44-M46</f>
        <v>3.4070550522592384</v>
      </c>
      <c r="N47" t="s">
        <v>308</v>
      </c>
    </row>
    <row r="48" spans="2:14" ht="16.2" x14ac:dyDescent="0.3">
      <c r="B48" t="s">
        <v>287</v>
      </c>
    </row>
    <row r="49" spans="2:2" ht="17.399999999999999" x14ac:dyDescent="0.3">
      <c r="B49" t="s">
        <v>161</v>
      </c>
    </row>
    <row r="50" spans="2:2" ht="17.399999999999999" x14ac:dyDescent="0.3">
      <c r="B50" t="s">
        <v>288</v>
      </c>
    </row>
    <row r="51" spans="2:2" ht="17.399999999999999" x14ac:dyDescent="0.3">
      <c r="B51" t="s">
        <v>186</v>
      </c>
    </row>
    <row r="52" spans="2:2" ht="17.399999999999999" x14ac:dyDescent="0.3">
      <c r="B52" t="s">
        <v>397</v>
      </c>
    </row>
  </sheetData>
  <mergeCells count="12">
    <mergeCell ref="Q4:R4"/>
    <mergeCell ref="B5:C5"/>
    <mergeCell ref="F5:G5"/>
    <mergeCell ref="J5:K5"/>
    <mergeCell ref="M5:N5"/>
    <mergeCell ref="Q5:R5"/>
    <mergeCell ref="F25:G26"/>
    <mergeCell ref="I25:J26"/>
    <mergeCell ref="M25:M26"/>
    <mergeCell ref="B4:C4"/>
    <mergeCell ref="F4:G4"/>
    <mergeCell ref="J4:K4"/>
  </mergeCells>
  <pageMargins left="0.7" right="0.7" top="0.75" bottom="0.75" header="0.3" footer="0.3"/>
  <pageSetup scale="62" fitToHeight="0" orientation="landscape" r:id="rId1"/>
  <headerFooter>
    <oddHeader>&amp;C&amp;"-,Bold"&amp;18NUCLEAR MAINTENANCE RESERVE
CHANGE IN ACCOUNTING METHODOLOGIES
IMPACT TO 2018 SUBSEQUENT YEAR</oddHeader>
    <oddFooter xml:space="preserve">&amp;LPage 3 of 4&amp;RPRIVILEGED AND CONFIDENTIAL
ATTORNEY-CLIENT COMMUNICATION / ATTORNEY WORK PRODUCT
PREPARED AT THE DIRECTION OF COUNSEL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"/>
  <sheetViews>
    <sheetView zoomScale="90" zoomScaleNormal="90" workbookViewId="0">
      <selection activeCell="B1" sqref="B1:B2"/>
    </sheetView>
  </sheetViews>
  <sheetFormatPr defaultColWidth="9.109375" defaultRowHeight="13.2" x14ac:dyDescent="0.25"/>
  <cols>
    <col min="1" max="1" width="12" style="5" customWidth="1"/>
    <col min="2" max="2" width="36.44140625" style="5" customWidth="1"/>
    <col min="3" max="3" width="8.5546875" style="5" bestFit="1" customWidth="1"/>
    <col min="4" max="4" width="12.44140625" style="11" customWidth="1"/>
    <col min="5" max="5" width="12.109375" style="11" customWidth="1"/>
    <col min="6" max="6" width="10" style="17" customWidth="1"/>
    <col min="7" max="7" width="16.6640625" style="4" customWidth="1"/>
    <col min="8" max="16384" width="9.109375" style="5"/>
  </cols>
  <sheetData>
    <row r="1" spans="2:13" ht="14.4" x14ac:dyDescent="0.3">
      <c r="B1" s="1" t="s">
        <v>408</v>
      </c>
      <c r="C1" s="1"/>
      <c r="D1" s="2"/>
      <c r="E1" s="2"/>
      <c r="F1" s="3"/>
      <c r="G1" s="19"/>
    </row>
    <row r="2" spans="2:13" ht="13.8" customHeight="1" x14ac:dyDescent="0.25">
      <c r="B2" s="1" t="s">
        <v>403</v>
      </c>
      <c r="C2" s="1"/>
      <c r="D2" s="2"/>
      <c r="E2" s="2"/>
      <c r="F2" s="3"/>
    </row>
    <row r="3" spans="2:13" ht="30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</row>
    <row r="4" spans="2:13" ht="14.4" x14ac:dyDescent="0.3">
      <c r="B4" s="20" t="s">
        <v>6</v>
      </c>
      <c r="C4" s="20" t="s">
        <v>7</v>
      </c>
      <c r="D4" s="305">
        <v>42086</v>
      </c>
      <c r="E4" s="305">
        <v>42119</v>
      </c>
      <c r="F4" s="306">
        <v>33</v>
      </c>
      <c r="G4" s="10">
        <v>27354202.510000017</v>
      </c>
      <c r="H4" s="5" t="s">
        <v>155</v>
      </c>
    </row>
    <row r="5" spans="2:13" x14ac:dyDescent="0.25">
      <c r="B5" s="9" t="s">
        <v>8</v>
      </c>
      <c r="C5" s="9" t="s">
        <v>9</v>
      </c>
      <c r="D5" s="305">
        <v>42639</v>
      </c>
      <c r="E5" s="305">
        <v>42670</v>
      </c>
      <c r="F5" s="306">
        <v>31</v>
      </c>
      <c r="G5" s="10">
        <v>29734646</v>
      </c>
    </row>
    <row r="6" spans="2:13" x14ac:dyDescent="0.25">
      <c r="B6" s="9" t="s">
        <v>10</v>
      </c>
      <c r="C6" s="9" t="s">
        <v>11</v>
      </c>
      <c r="D6" s="305">
        <v>43185</v>
      </c>
      <c r="E6" s="305">
        <v>43210</v>
      </c>
      <c r="F6" s="306">
        <v>25</v>
      </c>
      <c r="G6" s="10">
        <v>29997264</v>
      </c>
      <c r="K6" s="18"/>
      <c r="L6" s="18"/>
      <c r="M6" s="18"/>
    </row>
    <row r="7" spans="2:13" ht="14.4" x14ac:dyDescent="0.3">
      <c r="B7" s="9" t="s">
        <v>34</v>
      </c>
      <c r="C7" s="9" t="s">
        <v>35</v>
      </c>
      <c r="D7" s="307" t="s">
        <v>41</v>
      </c>
      <c r="E7" s="307" t="s">
        <v>42</v>
      </c>
      <c r="F7" s="308" t="s">
        <v>43</v>
      </c>
      <c r="G7" s="10">
        <v>34985268</v>
      </c>
      <c r="K7" s="18"/>
      <c r="L7" s="18"/>
      <c r="M7" s="18"/>
    </row>
    <row r="8" spans="2:13" x14ac:dyDescent="0.25">
      <c r="D8" s="309"/>
      <c r="E8" s="309"/>
      <c r="F8" s="12"/>
      <c r="G8" s="13"/>
      <c r="K8" s="18"/>
      <c r="L8" s="18"/>
      <c r="M8" s="18"/>
    </row>
    <row r="9" spans="2:13" ht="14.4" x14ac:dyDescent="0.3">
      <c r="B9" s="21" t="s">
        <v>12</v>
      </c>
      <c r="C9" s="21" t="s">
        <v>44</v>
      </c>
      <c r="D9" s="310">
        <v>42255</v>
      </c>
      <c r="E9" s="305">
        <v>42287</v>
      </c>
      <c r="F9" s="306">
        <v>32</v>
      </c>
      <c r="G9" s="10">
        <v>28858606</v>
      </c>
      <c r="K9" s="18"/>
      <c r="L9" s="18"/>
      <c r="M9" s="18"/>
    </row>
    <row r="10" spans="2:13" x14ac:dyDescent="0.25">
      <c r="B10" s="15" t="s">
        <v>13</v>
      </c>
      <c r="C10" s="15" t="s">
        <v>14</v>
      </c>
      <c r="D10" s="310">
        <v>42800</v>
      </c>
      <c r="E10" s="305">
        <v>42825</v>
      </c>
      <c r="F10" s="306">
        <v>25</v>
      </c>
      <c r="G10" s="10">
        <v>31725991</v>
      </c>
    </row>
    <row r="11" spans="2:13" x14ac:dyDescent="0.25">
      <c r="B11" s="14" t="s">
        <v>15</v>
      </c>
      <c r="C11" s="15" t="s">
        <v>16</v>
      </c>
      <c r="D11" s="310">
        <v>43346</v>
      </c>
      <c r="E11" s="305">
        <v>43371</v>
      </c>
      <c r="F11" s="306">
        <v>25</v>
      </c>
      <c r="G11" s="10">
        <v>32905787</v>
      </c>
    </row>
    <row r="12" spans="2:13" ht="14.4" x14ac:dyDescent="0.3">
      <c r="B12" s="9" t="s">
        <v>36</v>
      </c>
      <c r="C12" s="9" t="s">
        <v>37</v>
      </c>
      <c r="D12" s="307" t="s">
        <v>45</v>
      </c>
      <c r="E12" s="307" t="s">
        <v>46</v>
      </c>
      <c r="F12" s="308" t="s">
        <v>43</v>
      </c>
      <c r="G12" s="10">
        <v>35322191</v>
      </c>
    </row>
    <row r="13" spans="2:13" ht="14.4" x14ac:dyDescent="0.3">
      <c r="B13" s="16"/>
      <c r="C13" s="16"/>
      <c r="D13" s="307"/>
      <c r="E13" s="307"/>
      <c r="F13" s="308"/>
      <c r="G13" s="10"/>
    </row>
    <row r="14" spans="2:13" ht="14.4" x14ac:dyDescent="0.3">
      <c r="B14" s="22" t="s">
        <v>17</v>
      </c>
      <c r="C14" s="23" t="s">
        <v>18</v>
      </c>
      <c r="D14" s="305">
        <v>42296</v>
      </c>
      <c r="E14" s="305">
        <v>42326</v>
      </c>
      <c r="F14" s="306">
        <v>30</v>
      </c>
      <c r="G14" s="10">
        <v>31664413.999999993</v>
      </c>
    </row>
    <row r="15" spans="2:13" x14ac:dyDescent="0.25">
      <c r="B15" s="16" t="s">
        <v>19</v>
      </c>
      <c r="C15" s="16" t="s">
        <v>20</v>
      </c>
      <c r="D15" s="305">
        <v>42821</v>
      </c>
      <c r="E15" s="305">
        <v>42851</v>
      </c>
      <c r="F15" s="306">
        <v>30</v>
      </c>
      <c r="G15" s="10">
        <v>36211098</v>
      </c>
    </row>
    <row r="16" spans="2:13" x14ac:dyDescent="0.25">
      <c r="B16" s="9" t="s">
        <v>21</v>
      </c>
      <c r="C16" s="16" t="s">
        <v>22</v>
      </c>
      <c r="D16" s="311">
        <v>43374</v>
      </c>
      <c r="E16" s="311">
        <v>43399</v>
      </c>
      <c r="F16" s="306">
        <v>25</v>
      </c>
      <c r="G16" s="10">
        <v>31768252</v>
      </c>
    </row>
    <row r="17" spans="2:8" ht="14.4" x14ac:dyDescent="0.3">
      <c r="B17" s="9" t="s">
        <v>38</v>
      </c>
      <c r="C17" s="9" t="s">
        <v>39</v>
      </c>
      <c r="D17" s="307" t="s">
        <v>47</v>
      </c>
      <c r="E17" s="307" t="s">
        <v>48</v>
      </c>
      <c r="F17" s="308" t="s">
        <v>43</v>
      </c>
      <c r="G17" s="10">
        <v>37542635</v>
      </c>
    </row>
    <row r="18" spans="2:8" x14ac:dyDescent="0.25">
      <c r="D18" s="309"/>
      <c r="E18" s="309"/>
      <c r="F18" s="12"/>
      <c r="G18" s="13"/>
    </row>
    <row r="19" spans="2:8" x14ac:dyDescent="0.25">
      <c r="B19" s="9" t="s">
        <v>23</v>
      </c>
      <c r="C19" s="9" t="s">
        <v>24</v>
      </c>
      <c r="D19" s="305">
        <v>42457</v>
      </c>
      <c r="E19" s="305">
        <v>42490</v>
      </c>
      <c r="F19" s="306">
        <v>33</v>
      </c>
      <c r="G19" s="10">
        <v>36823432</v>
      </c>
    </row>
    <row r="20" spans="2:8" x14ac:dyDescent="0.25">
      <c r="B20" s="9" t="s">
        <v>25</v>
      </c>
      <c r="C20" s="9" t="s">
        <v>26</v>
      </c>
      <c r="D20" s="305">
        <v>43010</v>
      </c>
      <c r="E20" s="305">
        <v>43035</v>
      </c>
      <c r="F20" s="306">
        <v>25</v>
      </c>
      <c r="G20" s="10">
        <v>31842848</v>
      </c>
    </row>
    <row r="21" spans="2:8" ht="14.4" x14ac:dyDescent="0.3">
      <c r="B21" s="9" t="s">
        <v>40</v>
      </c>
      <c r="C21" s="9" t="s">
        <v>27</v>
      </c>
      <c r="D21" s="307" t="s">
        <v>49</v>
      </c>
      <c r="E21" s="307" t="s">
        <v>50</v>
      </c>
      <c r="F21" s="308" t="s">
        <v>43</v>
      </c>
      <c r="G21" s="10">
        <v>36478273</v>
      </c>
    </row>
    <row r="23" spans="2:8" x14ac:dyDescent="0.25">
      <c r="B23" s="18" t="s">
        <v>28</v>
      </c>
      <c r="G23" s="4">
        <f>SUM(G5:G21)</f>
        <v>465860705</v>
      </c>
      <c r="H23" s="5" t="s">
        <v>156</v>
      </c>
    </row>
    <row r="24" spans="2:8" ht="14.4" x14ac:dyDescent="0.3">
      <c r="B24" s="24" t="s">
        <v>51</v>
      </c>
    </row>
  </sheetData>
  <sortState ref="B4:J18">
    <sortCondition ref="B4"/>
  </sortState>
  <pageMargins left="0.7" right="0.7" top="0.75" bottom="0.75" header="0.3" footer="0.3"/>
  <pageSetup scale="56" orientation="portrait" r:id="rId1"/>
  <headerFooter>
    <oddFooter xml:space="preserve">&amp;RPRIVILEGED AND CONFIDENTIAL
ATTORNEY-CLIENT COMMUNICATION / ATTORNEY WORK PRODUCT
PREPARED AT THE DIRECTION OF COUNSEL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G37"/>
  <sheetViews>
    <sheetView zoomScale="90" zoomScaleNormal="90" workbookViewId="0">
      <selection activeCell="A2" sqref="A2"/>
    </sheetView>
  </sheetViews>
  <sheetFormatPr defaultRowHeight="14.4" x14ac:dyDescent="0.3"/>
  <cols>
    <col min="1" max="1" width="12" customWidth="1"/>
    <col min="2" max="3" width="14.109375" bestFit="1" customWidth="1"/>
    <col min="5" max="5" width="18" bestFit="1" customWidth="1"/>
    <col min="6" max="6" width="15.33203125" bestFit="1" customWidth="1"/>
    <col min="7" max="7" width="14.109375" customWidth="1"/>
    <col min="8" max="10" width="14.33203125" bestFit="1" customWidth="1"/>
    <col min="11" max="13" width="15" bestFit="1" customWidth="1"/>
    <col min="14" max="14" width="14" bestFit="1" customWidth="1"/>
    <col min="15" max="15" width="14.33203125" bestFit="1" customWidth="1"/>
    <col min="16" max="16" width="13.33203125" bestFit="1" customWidth="1"/>
    <col min="17" max="18" width="15" bestFit="1" customWidth="1"/>
    <col min="19" max="19" width="15.109375" bestFit="1" customWidth="1"/>
    <col min="20" max="29" width="14.33203125" bestFit="1" customWidth="1"/>
    <col min="30" max="30" width="15.109375" bestFit="1" customWidth="1"/>
    <col min="31" max="31" width="17" bestFit="1" customWidth="1"/>
    <col min="32" max="32" width="12.33203125" bestFit="1" customWidth="1"/>
    <col min="33" max="35" width="11.33203125" bestFit="1" customWidth="1"/>
    <col min="36" max="36" width="12.33203125" bestFit="1" customWidth="1"/>
  </cols>
  <sheetData>
    <row r="1" spans="1:31" x14ac:dyDescent="0.3">
      <c r="A1" s="50" t="s">
        <v>409</v>
      </c>
    </row>
    <row r="2" spans="1:31" x14ac:dyDescent="0.3">
      <c r="A2" s="50" t="s">
        <v>403</v>
      </c>
    </row>
    <row r="3" spans="1:31" ht="20.399999999999999" x14ac:dyDescent="0.3">
      <c r="A3" s="231" t="s">
        <v>215</v>
      </c>
      <c r="B3" s="230">
        <v>2017</v>
      </c>
      <c r="C3" s="230">
        <v>2018</v>
      </c>
      <c r="E3" s="50" t="s">
        <v>239</v>
      </c>
      <c r="F3" s="232" t="s">
        <v>98</v>
      </c>
      <c r="G3" s="232" t="s">
        <v>99</v>
      </c>
      <c r="H3" s="232" t="s">
        <v>100</v>
      </c>
      <c r="I3" s="232" t="s">
        <v>101</v>
      </c>
      <c r="J3" s="232" t="s">
        <v>102</v>
      </c>
      <c r="K3" s="232" t="s">
        <v>103</v>
      </c>
      <c r="L3" s="232" t="s">
        <v>104</v>
      </c>
      <c r="M3" s="232" t="s">
        <v>105</v>
      </c>
      <c r="N3" s="232" t="s">
        <v>106</v>
      </c>
      <c r="O3" s="232" t="s">
        <v>107</v>
      </c>
      <c r="P3" s="232" t="s">
        <v>108</v>
      </c>
      <c r="Q3" s="232" t="s">
        <v>109</v>
      </c>
      <c r="R3" s="232" t="s">
        <v>240</v>
      </c>
      <c r="S3" s="232" t="s">
        <v>110</v>
      </c>
      <c r="T3" s="232" t="s">
        <v>111</v>
      </c>
      <c r="U3" s="232" t="s">
        <v>112</v>
      </c>
      <c r="V3" s="232" t="s">
        <v>113</v>
      </c>
      <c r="W3" s="232" t="s">
        <v>114</v>
      </c>
      <c r="X3" s="232" t="s">
        <v>115</v>
      </c>
      <c r="Y3" s="232" t="s">
        <v>116</v>
      </c>
      <c r="Z3" s="232" t="s">
        <v>117</v>
      </c>
      <c r="AA3" s="232" t="s">
        <v>118</v>
      </c>
      <c r="AB3" s="232" t="s">
        <v>119</v>
      </c>
      <c r="AC3" s="232" t="s">
        <v>120</v>
      </c>
      <c r="AD3" s="232" t="s">
        <v>121</v>
      </c>
      <c r="AE3" s="232" t="s">
        <v>241</v>
      </c>
    </row>
    <row r="4" spans="1:31" x14ac:dyDescent="0.3">
      <c r="A4" s="229" t="s">
        <v>242</v>
      </c>
      <c r="B4" s="233">
        <f>R4</f>
        <v>-20457429.600000005</v>
      </c>
      <c r="C4" s="233">
        <f>AE4</f>
        <v>-22119018.969999995</v>
      </c>
      <c r="E4" t="s">
        <v>242</v>
      </c>
      <c r="F4" s="234">
        <v>-1704785.8</v>
      </c>
      <c r="G4" s="234">
        <v>-1704785.8</v>
      </c>
      <c r="H4" s="234">
        <v>-1704785.8</v>
      </c>
      <c r="I4" s="234">
        <v>-1704785.8</v>
      </c>
      <c r="J4" s="234">
        <v>-1704785.8</v>
      </c>
      <c r="K4" s="234">
        <v>-1704785.8</v>
      </c>
      <c r="L4" s="234">
        <v>-1704785.8</v>
      </c>
      <c r="M4" s="234">
        <v>-1704785.8</v>
      </c>
      <c r="N4" s="234">
        <v>-1704785.8</v>
      </c>
      <c r="O4" s="234">
        <v>-1704785.8</v>
      </c>
      <c r="P4" s="234">
        <v>-1704785.8</v>
      </c>
      <c r="Q4" s="235">
        <v>-1704785.8</v>
      </c>
      <c r="R4" s="236">
        <f>SUM(F4:Q4)</f>
        <v>-20457429.600000005</v>
      </c>
      <c r="S4" s="234">
        <v>-1704785.8</v>
      </c>
      <c r="T4" s="234">
        <v>-1704785.8</v>
      </c>
      <c r="U4" s="234">
        <v>-1704785.8</v>
      </c>
      <c r="V4" s="234">
        <v>-1422753.25</v>
      </c>
      <c r="W4" s="234">
        <v>-1947738.54</v>
      </c>
      <c r="X4" s="234">
        <v>-1947738.54</v>
      </c>
      <c r="Y4" s="234">
        <v>-1947738.54</v>
      </c>
      <c r="Z4" s="234">
        <v>-1947738.54</v>
      </c>
      <c r="AA4" s="234">
        <v>-1947738.54</v>
      </c>
      <c r="AB4" s="234">
        <v>-1947738.54</v>
      </c>
      <c r="AC4" s="234">
        <v>-1947738.54</v>
      </c>
      <c r="AD4" s="235">
        <v>-1947738.54</v>
      </c>
      <c r="AE4" s="236">
        <f>SUM(S4:AD4)</f>
        <v>-22119018.969999995</v>
      </c>
    </row>
    <row r="5" spans="1:31" s="239" customFormat="1" x14ac:dyDescent="0.3">
      <c r="A5" s="237" t="s">
        <v>243</v>
      </c>
      <c r="B5" s="238">
        <f>R5</f>
        <v>-21754262.769999992</v>
      </c>
      <c r="C5" s="238">
        <f>AE5</f>
        <v>-22231671.009999994</v>
      </c>
      <c r="E5" s="239" t="s">
        <v>243</v>
      </c>
      <c r="F5" s="240">
        <v>-1810567.53</v>
      </c>
      <c r="G5" s="240">
        <v>-1810567.53</v>
      </c>
      <c r="H5" s="240">
        <v>-1447041.04</v>
      </c>
      <c r="I5" s="240">
        <v>-1854009.63</v>
      </c>
      <c r="J5" s="240">
        <v>-1854009.63</v>
      </c>
      <c r="K5" s="240">
        <v>-1854009.63</v>
      </c>
      <c r="L5" s="240">
        <v>-1854009.63</v>
      </c>
      <c r="M5" s="240">
        <v>-1854009.63</v>
      </c>
      <c r="N5" s="240">
        <v>-1854009.63</v>
      </c>
      <c r="O5" s="240">
        <v>-1854009.63</v>
      </c>
      <c r="P5" s="240">
        <v>-1854009.63</v>
      </c>
      <c r="Q5" s="240">
        <v>-1854009.63</v>
      </c>
      <c r="R5" s="240">
        <f>SUM(F5:Q5)</f>
        <v>-21754262.769999992</v>
      </c>
      <c r="S5" s="240">
        <v>-1854009.63</v>
      </c>
      <c r="T5" s="240">
        <v>-1854009.63</v>
      </c>
      <c r="U5" s="240">
        <v>-1854009.63</v>
      </c>
      <c r="V5" s="240">
        <v>-1854009.63</v>
      </c>
      <c r="W5" s="240">
        <v>-1854009.63</v>
      </c>
      <c r="X5" s="240">
        <v>-1854009.63</v>
      </c>
      <c r="Y5" s="240">
        <v>-1854009.63</v>
      </c>
      <c r="Z5" s="240">
        <v>-1854009.63</v>
      </c>
      <c r="AA5" s="240">
        <v>-1498589.83</v>
      </c>
      <c r="AB5" s="240">
        <v>-1967001.38</v>
      </c>
      <c r="AC5" s="240">
        <v>-1967001.38</v>
      </c>
      <c r="AD5" s="240">
        <v>-1967001.38</v>
      </c>
      <c r="AE5" s="240">
        <f>SUM(S5:AD5)</f>
        <v>-22231671.009999994</v>
      </c>
    </row>
    <row r="6" spans="1:31" x14ac:dyDescent="0.3">
      <c r="A6" s="229" t="s">
        <v>244</v>
      </c>
      <c r="B6" s="233">
        <f>R6</f>
        <v>-22351471.040000007</v>
      </c>
      <c r="C6" s="233">
        <f>AE6</f>
        <v>-21750454.93</v>
      </c>
      <c r="E6" t="s">
        <v>245</v>
      </c>
      <c r="F6" s="234">
        <v>-2116207.5</v>
      </c>
      <c r="G6" s="234">
        <v>-2116207.5</v>
      </c>
      <c r="H6" s="234">
        <v>-2116207.5</v>
      </c>
      <c r="I6" s="234">
        <v>-1708728.46</v>
      </c>
      <c r="J6" s="234">
        <v>-1786765.01</v>
      </c>
      <c r="K6" s="234">
        <v>-1786765.01</v>
      </c>
      <c r="L6" s="234">
        <v>-1786765.01</v>
      </c>
      <c r="M6" s="234">
        <v>-1786765.01</v>
      </c>
      <c r="N6" s="234">
        <v>-1786765.01</v>
      </c>
      <c r="O6" s="234">
        <v>-1786765.01</v>
      </c>
      <c r="P6" s="234">
        <v>-1786765.01</v>
      </c>
      <c r="Q6" s="235">
        <v>-1786765.01</v>
      </c>
      <c r="R6" s="236">
        <f>SUM(F6:Q6)</f>
        <v>-22351471.040000007</v>
      </c>
      <c r="S6" s="234">
        <v>-1786765.01</v>
      </c>
      <c r="T6" s="234">
        <v>-1786765.01</v>
      </c>
      <c r="U6" s="234">
        <v>-1786765.01</v>
      </c>
      <c r="V6" s="234">
        <v>-1786765.01</v>
      </c>
      <c r="W6" s="234">
        <v>-1786765.01</v>
      </c>
      <c r="X6" s="234">
        <v>-1786765.01</v>
      </c>
      <c r="Y6" s="234">
        <v>-1786765.01</v>
      </c>
      <c r="Z6" s="234">
        <v>-1786765.01</v>
      </c>
      <c r="AA6" s="234">
        <v>-1786765.01</v>
      </c>
      <c r="AB6" s="234">
        <v>-1474175</v>
      </c>
      <c r="AC6" s="234">
        <v>-2097697.42</v>
      </c>
      <c r="AD6" s="235">
        <v>-2097697.42</v>
      </c>
      <c r="AE6" s="236">
        <f>SUM(S6:AD6)</f>
        <v>-21750454.93</v>
      </c>
    </row>
    <row r="7" spans="1:31" x14ac:dyDescent="0.3">
      <c r="A7" s="229" t="s">
        <v>246</v>
      </c>
      <c r="B7" s="233">
        <f>R7</f>
        <v>-21746449.940000001</v>
      </c>
      <c r="C7" s="233">
        <f>AE7</f>
        <v>-24419260.440000001</v>
      </c>
      <c r="E7" s="38" t="s">
        <v>246</v>
      </c>
      <c r="F7" s="241">
        <v>-1800932.17</v>
      </c>
      <c r="G7" s="241">
        <v>-1800932.17</v>
      </c>
      <c r="H7" s="241">
        <v>-1800932.17</v>
      </c>
      <c r="I7" s="241">
        <v>-1800932.17</v>
      </c>
      <c r="J7" s="241">
        <v>-1800932.17</v>
      </c>
      <c r="K7" s="241">
        <v>-1800932.17</v>
      </c>
      <c r="L7" s="241">
        <v>-1800932.17</v>
      </c>
      <c r="M7" s="241">
        <v>-1800932.17</v>
      </c>
      <c r="N7" s="241">
        <v>-1800932.17</v>
      </c>
      <c r="O7" s="241">
        <v>-1468183.67</v>
      </c>
      <c r="P7" s="241">
        <v>-2034938.3699999999</v>
      </c>
      <c r="Q7" s="242">
        <v>-2034938.3699999999</v>
      </c>
      <c r="R7" s="236">
        <f>SUM(F7:Q7)</f>
        <v>-21746449.940000001</v>
      </c>
      <c r="S7" s="241">
        <v>-2034938.3699999999</v>
      </c>
      <c r="T7" s="241">
        <v>-2034938.3699999999</v>
      </c>
      <c r="U7" s="241">
        <v>-2034938.3699999999</v>
      </c>
      <c r="V7" s="241">
        <v>-2034938.3699999999</v>
      </c>
      <c r="W7" s="241">
        <v>-2034938.3699999999</v>
      </c>
      <c r="X7" s="241">
        <v>-2034938.3699999999</v>
      </c>
      <c r="Y7" s="241">
        <v>-2034938.3699999999</v>
      </c>
      <c r="Z7" s="241">
        <v>-2034938.3699999999</v>
      </c>
      <c r="AA7" s="241">
        <v>-2034938.3699999999</v>
      </c>
      <c r="AB7" s="241">
        <v>-2034938.3699999999</v>
      </c>
      <c r="AC7" s="241">
        <v>-2034938.3699999999</v>
      </c>
      <c r="AD7" s="242">
        <v>-2034938.3699999999</v>
      </c>
      <c r="AE7" s="236">
        <f>SUM(S7:AD7)</f>
        <v>-24419260.440000001</v>
      </c>
    </row>
    <row r="8" spans="1:31" ht="15" thickBot="1" x14ac:dyDescent="0.35">
      <c r="A8" s="243" t="s">
        <v>144</v>
      </c>
      <c r="B8" s="244">
        <f>SUM(B4:B7)</f>
        <v>-86309613.350000009</v>
      </c>
      <c r="C8" s="244">
        <f>SUM(C4:C7)</f>
        <v>-90520405.349999994</v>
      </c>
      <c r="E8" t="s">
        <v>144</v>
      </c>
      <c r="F8" s="245">
        <f t="shared" ref="F8:AE8" si="0">SUM(F4:F7)</f>
        <v>-7432493</v>
      </c>
      <c r="G8" s="245">
        <f t="shared" si="0"/>
        <v>-7432493</v>
      </c>
      <c r="H8" s="245">
        <f t="shared" si="0"/>
        <v>-7068966.5099999998</v>
      </c>
      <c r="I8" s="245">
        <f t="shared" si="0"/>
        <v>-7068456.0599999996</v>
      </c>
      <c r="J8" s="245">
        <f t="shared" si="0"/>
        <v>-7146492.6099999994</v>
      </c>
      <c r="K8" s="245">
        <f t="shared" si="0"/>
        <v>-7146492.6099999994</v>
      </c>
      <c r="L8" s="245">
        <f t="shared" si="0"/>
        <v>-7146492.6099999994</v>
      </c>
      <c r="M8" s="245">
        <f t="shared" si="0"/>
        <v>-7146492.6099999994</v>
      </c>
      <c r="N8" s="245">
        <f t="shared" si="0"/>
        <v>-7146492.6099999994</v>
      </c>
      <c r="O8" s="245">
        <f t="shared" si="0"/>
        <v>-6813744.1099999994</v>
      </c>
      <c r="P8" s="245">
        <f t="shared" si="0"/>
        <v>-7380498.8099999996</v>
      </c>
      <c r="Q8" s="245">
        <f t="shared" si="0"/>
        <v>-7380498.8099999996</v>
      </c>
      <c r="R8" s="246">
        <f t="shared" si="0"/>
        <v>-86309613.350000009</v>
      </c>
      <c r="S8" s="245">
        <f t="shared" si="0"/>
        <v>-7380498.8099999996</v>
      </c>
      <c r="T8" s="245">
        <f t="shared" si="0"/>
        <v>-7380498.8099999996</v>
      </c>
      <c r="U8" s="245">
        <f t="shared" si="0"/>
        <v>-7380498.8099999996</v>
      </c>
      <c r="V8" s="245">
        <f t="shared" si="0"/>
        <v>-7098466.2599999998</v>
      </c>
      <c r="W8" s="245">
        <f t="shared" si="0"/>
        <v>-7623451.5499999998</v>
      </c>
      <c r="X8" s="245">
        <f t="shared" si="0"/>
        <v>-7623451.5499999998</v>
      </c>
      <c r="Y8" s="245">
        <f t="shared" si="0"/>
        <v>-7623451.5499999998</v>
      </c>
      <c r="Z8" s="245">
        <f t="shared" si="0"/>
        <v>-7623451.5499999998</v>
      </c>
      <c r="AA8" s="245">
        <f t="shared" si="0"/>
        <v>-7268031.75</v>
      </c>
      <c r="AB8" s="245">
        <f t="shared" si="0"/>
        <v>-7423853.29</v>
      </c>
      <c r="AC8" s="245">
        <f t="shared" si="0"/>
        <v>-8047375.71</v>
      </c>
      <c r="AD8" s="245">
        <f t="shared" si="0"/>
        <v>-8047375.71</v>
      </c>
      <c r="AE8" s="246">
        <f t="shared" si="0"/>
        <v>-90520405.349999994</v>
      </c>
    </row>
    <row r="9" spans="1:31" ht="15" thickTop="1" x14ac:dyDescent="0.3">
      <c r="A9" s="249"/>
      <c r="B9" s="250"/>
      <c r="C9" s="250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2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2"/>
    </row>
    <row r="10" spans="1:31" x14ac:dyDescent="0.3">
      <c r="E10" s="30" t="s">
        <v>251</v>
      </c>
      <c r="F10" s="248">
        <f>F5*0.1483877*-1</f>
        <v>268665.95147138101</v>
      </c>
      <c r="G10" s="248">
        <f t="shared" ref="G10:AD10" si="1">G5*0.1483877*-1</f>
        <v>268665.95147138101</v>
      </c>
      <c r="H10" s="248">
        <f t="shared" si="1"/>
        <v>214723.09173120803</v>
      </c>
      <c r="I10" s="248">
        <f t="shared" si="1"/>
        <v>275112.22477355099</v>
      </c>
      <c r="J10" s="248">
        <f t="shared" si="1"/>
        <v>275112.22477355099</v>
      </c>
      <c r="K10" s="248">
        <f t="shared" si="1"/>
        <v>275112.22477355099</v>
      </c>
      <c r="L10" s="248">
        <f t="shared" si="1"/>
        <v>275112.22477355099</v>
      </c>
      <c r="M10" s="248">
        <f t="shared" si="1"/>
        <v>275112.22477355099</v>
      </c>
      <c r="N10" s="248">
        <f t="shared" si="1"/>
        <v>275112.22477355099</v>
      </c>
      <c r="O10" s="248">
        <f t="shared" si="1"/>
        <v>275112.22477355099</v>
      </c>
      <c r="P10" s="248">
        <f t="shared" si="1"/>
        <v>275112.22477355099</v>
      </c>
      <c r="Q10" s="248">
        <f t="shared" si="1"/>
        <v>275112.22477355099</v>
      </c>
      <c r="R10" s="44">
        <f>SUM(F10:Q10)</f>
        <v>3228065.017635928</v>
      </c>
      <c r="S10" s="248">
        <f>S5*0.1483877*-1</f>
        <v>275112.22477355099</v>
      </c>
      <c r="T10" s="248">
        <f t="shared" si="1"/>
        <v>275112.22477355099</v>
      </c>
      <c r="U10" s="248">
        <f t="shared" si="1"/>
        <v>275112.22477355099</v>
      </c>
      <c r="V10" s="248">
        <f t="shared" si="1"/>
        <v>275112.22477355099</v>
      </c>
      <c r="W10" s="248">
        <f t="shared" si="1"/>
        <v>275112.22477355099</v>
      </c>
      <c r="X10" s="248">
        <f t="shared" si="1"/>
        <v>275112.22477355099</v>
      </c>
      <c r="Y10" s="248">
        <f t="shared" si="1"/>
        <v>275112.22477355099</v>
      </c>
      <c r="Z10" s="248">
        <f t="shared" si="1"/>
        <v>275112.22477355099</v>
      </c>
      <c r="AA10" s="248">
        <f t="shared" si="1"/>
        <v>222372.29811709104</v>
      </c>
      <c r="AB10" s="248">
        <f t="shared" si="1"/>
        <v>291878.81067502603</v>
      </c>
      <c r="AC10" s="248">
        <f t="shared" si="1"/>
        <v>291878.81067502603</v>
      </c>
      <c r="AD10" s="248">
        <f t="shared" si="1"/>
        <v>291878.81067502603</v>
      </c>
      <c r="AE10" s="44">
        <f>SUM(S10:AD10)</f>
        <v>3298906.5283305761</v>
      </c>
    </row>
    <row r="11" spans="1:31" x14ac:dyDescent="0.3">
      <c r="E11" s="253" t="s">
        <v>252</v>
      </c>
      <c r="F11" s="248">
        <f>+F8+F10</f>
        <v>-7163827.0485286191</v>
      </c>
      <c r="G11" s="248">
        <f t="shared" ref="G11:S11" si="2">+G8+G10</f>
        <v>-7163827.0485286191</v>
      </c>
      <c r="H11" s="248">
        <f t="shared" si="2"/>
        <v>-6854243.4182687914</v>
      </c>
      <c r="I11" s="248">
        <f t="shared" si="2"/>
        <v>-6793343.8352264483</v>
      </c>
      <c r="J11" s="248">
        <f t="shared" si="2"/>
        <v>-6871380.3852264481</v>
      </c>
      <c r="K11" s="248">
        <f t="shared" si="2"/>
        <v>-6871380.3852264481</v>
      </c>
      <c r="L11" s="248">
        <f t="shared" si="2"/>
        <v>-6871380.3852264481</v>
      </c>
      <c r="M11" s="248">
        <f t="shared" si="2"/>
        <v>-6871380.3852264481</v>
      </c>
      <c r="N11" s="248">
        <f t="shared" si="2"/>
        <v>-6871380.3852264481</v>
      </c>
      <c r="O11" s="248">
        <f t="shared" si="2"/>
        <v>-6538631.8852264481</v>
      </c>
      <c r="P11" s="248">
        <f t="shared" si="2"/>
        <v>-7105386.5852264483</v>
      </c>
      <c r="Q11" s="248">
        <f t="shared" si="2"/>
        <v>-7105386.5852264483</v>
      </c>
      <c r="R11" s="44">
        <f>SUM(R8:R10)</f>
        <v>-83081548.332364082</v>
      </c>
      <c r="S11" s="248">
        <f t="shared" si="2"/>
        <v>-7105386.5852264483</v>
      </c>
      <c r="T11" s="248">
        <f t="shared" ref="T11" si="3">+T8+T10</f>
        <v>-7105386.5852264483</v>
      </c>
      <c r="U11" s="248">
        <f t="shared" ref="U11" si="4">+U8+U10</f>
        <v>-7105386.5852264483</v>
      </c>
      <c r="V11" s="248">
        <f t="shared" ref="V11" si="5">+V8+V10</f>
        <v>-6823354.0352264484</v>
      </c>
      <c r="W11" s="248">
        <f t="shared" ref="W11" si="6">+W8+W10</f>
        <v>-7348339.3252264485</v>
      </c>
      <c r="X11" s="248">
        <f t="shared" ref="X11" si="7">+X8+X10</f>
        <v>-7348339.3252264485</v>
      </c>
      <c r="Y11" s="248">
        <f t="shared" ref="Y11" si="8">+Y8+Y10</f>
        <v>-7348339.3252264485</v>
      </c>
      <c r="Z11" s="248">
        <f t="shared" ref="Z11" si="9">+Z8+Z10</f>
        <v>-7348339.3252264485</v>
      </c>
      <c r="AA11" s="248">
        <f t="shared" ref="AA11" si="10">+AA8+AA10</f>
        <v>-7045659.4518829091</v>
      </c>
      <c r="AB11" s="248">
        <f t="shared" ref="AB11" si="11">+AB8+AB10</f>
        <v>-7131974.4793249741</v>
      </c>
      <c r="AC11" s="248">
        <f t="shared" ref="AC11" si="12">+AC8+AC10</f>
        <v>-7755496.899324974</v>
      </c>
      <c r="AD11" s="248">
        <f t="shared" ref="AD11" si="13">+AD8+AD10</f>
        <v>-7755496.899324974</v>
      </c>
      <c r="AE11" s="44">
        <f>SUM(AE8:AE10)</f>
        <v>-87221498.821669415</v>
      </c>
    </row>
    <row r="13" spans="1:31" ht="20.399999999999999" x14ac:dyDescent="0.3">
      <c r="A13" s="231" t="s">
        <v>247</v>
      </c>
      <c r="B13" s="230">
        <v>2017</v>
      </c>
      <c r="C13" s="230">
        <v>2018</v>
      </c>
      <c r="E13" s="50" t="s">
        <v>248</v>
      </c>
      <c r="F13" s="232" t="s">
        <v>98</v>
      </c>
      <c r="G13" s="232" t="s">
        <v>99</v>
      </c>
      <c r="H13" s="232" t="s">
        <v>100</v>
      </c>
      <c r="I13" s="232" t="s">
        <v>101</v>
      </c>
      <c r="J13" s="232" t="s">
        <v>102</v>
      </c>
      <c r="K13" s="232" t="s">
        <v>103</v>
      </c>
      <c r="L13" s="232" t="s">
        <v>104</v>
      </c>
      <c r="M13" s="232" t="s">
        <v>105</v>
      </c>
      <c r="N13" s="232" t="s">
        <v>106</v>
      </c>
      <c r="O13" s="232" t="s">
        <v>107</v>
      </c>
      <c r="P13" s="232" t="s">
        <v>108</v>
      </c>
      <c r="Q13" s="232" t="s">
        <v>109</v>
      </c>
      <c r="R13" s="232" t="s">
        <v>249</v>
      </c>
      <c r="S13" s="232" t="s">
        <v>110</v>
      </c>
      <c r="T13" s="232" t="s">
        <v>111</v>
      </c>
      <c r="U13" s="232" t="s">
        <v>112</v>
      </c>
      <c r="V13" s="232" t="s">
        <v>113</v>
      </c>
      <c r="W13" s="232" t="s">
        <v>114</v>
      </c>
      <c r="X13" s="232" t="s">
        <v>115</v>
      </c>
      <c r="Y13" s="232" t="s">
        <v>116</v>
      </c>
      <c r="Z13" s="232" t="s">
        <v>117</v>
      </c>
      <c r="AA13" s="232" t="s">
        <v>118</v>
      </c>
      <c r="AB13" s="232" t="s">
        <v>119</v>
      </c>
      <c r="AC13" s="232" t="s">
        <v>120</v>
      </c>
      <c r="AD13" s="232" t="s">
        <v>121</v>
      </c>
      <c r="AE13" s="232" t="s">
        <v>250</v>
      </c>
    </row>
    <row r="14" spans="1:31" x14ac:dyDescent="0.3">
      <c r="A14" s="229" t="s">
        <v>242</v>
      </c>
      <c r="B14" s="233">
        <f>R14</f>
        <v>1763290</v>
      </c>
      <c r="C14" s="233">
        <f>AE14</f>
        <v>28234037.32</v>
      </c>
      <c r="E14" t="s">
        <v>242</v>
      </c>
      <c r="F14" s="234">
        <v>0</v>
      </c>
      <c r="G14" s="234">
        <v>0</v>
      </c>
      <c r="H14" s="234">
        <v>0</v>
      </c>
      <c r="I14" s="234">
        <v>0</v>
      </c>
      <c r="J14" s="234">
        <v>0</v>
      </c>
      <c r="K14" s="234">
        <v>0</v>
      </c>
      <c r="L14" s="234">
        <v>0</v>
      </c>
      <c r="M14" s="234">
        <v>195921</v>
      </c>
      <c r="N14" s="234">
        <v>195921</v>
      </c>
      <c r="O14" s="234">
        <v>979606</v>
      </c>
      <c r="P14" s="234">
        <v>195921</v>
      </c>
      <c r="Q14" s="235">
        <v>195921</v>
      </c>
      <c r="R14" s="236">
        <f>SUM(F14:Q14)</f>
        <v>1763290</v>
      </c>
      <c r="S14" s="234">
        <v>195921</v>
      </c>
      <c r="T14" s="234">
        <v>700577.05</v>
      </c>
      <c r="U14" s="234">
        <v>4398789.75</v>
      </c>
      <c r="V14" s="234">
        <v>21884762.52</v>
      </c>
      <c r="W14" s="234">
        <v>1053987</v>
      </c>
      <c r="X14" s="234">
        <v>0</v>
      </c>
      <c r="Y14" s="234">
        <v>0</v>
      </c>
      <c r="Z14" s="234">
        <v>0</v>
      </c>
      <c r="AA14" s="234">
        <v>0</v>
      </c>
      <c r="AB14" s="234">
        <v>0</v>
      </c>
      <c r="AC14" s="234">
        <v>0</v>
      </c>
      <c r="AD14" s="235">
        <v>0</v>
      </c>
      <c r="AE14" s="236">
        <f>SUM(S14:AD14)</f>
        <v>28234037.32</v>
      </c>
    </row>
    <row r="15" spans="1:31" s="239" customFormat="1" x14ac:dyDescent="0.3">
      <c r="A15" s="237" t="s">
        <v>243</v>
      </c>
      <c r="B15" s="238">
        <f>R15</f>
        <v>29556946.690000001</v>
      </c>
      <c r="C15" s="238">
        <f>AE15</f>
        <v>32905850.32</v>
      </c>
      <c r="E15" s="239" t="s">
        <v>243</v>
      </c>
      <c r="F15" s="240">
        <v>738237.39</v>
      </c>
      <c r="G15" s="240">
        <v>4573113.54</v>
      </c>
      <c r="H15" s="240">
        <v>23115564.760000002</v>
      </c>
      <c r="I15" s="240">
        <v>1130031</v>
      </c>
      <c r="J15" s="240">
        <v>0</v>
      </c>
      <c r="K15" s="240">
        <v>0</v>
      </c>
      <c r="L15" s="240">
        <v>0</v>
      </c>
      <c r="M15" s="240">
        <v>0</v>
      </c>
      <c r="N15" s="240">
        <v>0</v>
      </c>
      <c r="O15" s="240">
        <v>0</v>
      </c>
      <c r="P15" s="240">
        <v>0</v>
      </c>
      <c r="Q15" s="240">
        <v>0</v>
      </c>
      <c r="R15" s="240">
        <f>SUM(F15:Q15)</f>
        <v>29556946.690000001</v>
      </c>
      <c r="S15" s="240">
        <v>0</v>
      </c>
      <c r="T15" s="240">
        <v>225006</v>
      </c>
      <c r="U15" s="240">
        <v>225006</v>
      </c>
      <c r="V15" s="240">
        <v>1125032</v>
      </c>
      <c r="W15" s="240">
        <v>225006</v>
      </c>
      <c r="X15" s="240">
        <v>225006</v>
      </c>
      <c r="Y15" s="240">
        <v>225006</v>
      </c>
      <c r="Z15" s="240">
        <v>767473.05</v>
      </c>
      <c r="AA15" s="240">
        <v>4742867.75</v>
      </c>
      <c r="AB15" s="240">
        <v>23975119.52</v>
      </c>
      <c r="AC15" s="240">
        <v>1170328</v>
      </c>
      <c r="AD15" s="240">
        <v>0</v>
      </c>
      <c r="AE15" s="240">
        <f>SUM(S15:AD15)</f>
        <v>32905850.32</v>
      </c>
    </row>
    <row r="16" spans="1:31" x14ac:dyDescent="0.3">
      <c r="A16" s="229" t="s">
        <v>244</v>
      </c>
      <c r="B16" s="233">
        <f>R16</f>
        <v>36191045.129999995</v>
      </c>
      <c r="C16" s="233">
        <f>AE16</f>
        <v>31768333.030000001</v>
      </c>
      <c r="E16" t="s">
        <v>245</v>
      </c>
      <c r="F16" s="234">
        <v>1419886</v>
      </c>
      <c r="G16" s="234">
        <v>3664246</v>
      </c>
      <c r="H16" s="234">
        <v>6887139.3399999999</v>
      </c>
      <c r="I16" s="234">
        <v>22849773.789999999</v>
      </c>
      <c r="J16" s="234">
        <v>1270000</v>
      </c>
      <c r="K16" s="234">
        <v>100000</v>
      </c>
      <c r="L16" s="234">
        <v>0</v>
      </c>
      <c r="M16" s="234">
        <v>0</v>
      </c>
      <c r="N16" s="234">
        <v>0</v>
      </c>
      <c r="O16" s="234">
        <v>0</v>
      </c>
      <c r="P16" s="234">
        <v>0</v>
      </c>
      <c r="Q16" s="235">
        <v>0</v>
      </c>
      <c r="R16" s="236">
        <f>SUM(F16:Q16)</f>
        <v>36191045.129999995</v>
      </c>
      <c r="S16" s="234">
        <v>0</v>
      </c>
      <c r="T16" s="234">
        <v>0</v>
      </c>
      <c r="U16" s="234">
        <v>0</v>
      </c>
      <c r="V16" s="234">
        <v>0</v>
      </c>
      <c r="W16" s="234">
        <v>0</v>
      </c>
      <c r="X16" s="234">
        <v>1293907</v>
      </c>
      <c r="Y16" s="234">
        <v>269270</v>
      </c>
      <c r="Z16" s="234">
        <v>2128955</v>
      </c>
      <c r="AA16" s="234">
        <v>5005400</v>
      </c>
      <c r="AB16" s="234">
        <v>17178928.030000001</v>
      </c>
      <c r="AC16" s="234">
        <v>5591873</v>
      </c>
      <c r="AD16" s="235">
        <v>300000</v>
      </c>
      <c r="AE16" s="236">
        <f>SUM(S16:AD16)</f>
        <v>31768333.030000001</v>
      </c>
    </row>
    <row r="17" spans="1:33" x14ac:dyDescent="0.3">
      <c r="A17" s="229" t="s">
        <v>246</v>
      </c>
      <c r="B17" s="233">
        <f>R17</f>
        <v>31842795.129999999</v>
      </c>
      <c r="C17" s="233">
        <f>AE17</f>
        <v>0</v>
      </c>
      <c r="E17" s="38" t="s">
        <v>246</v>
      </c>
      <c r="F17" s="241">
        <v>0</v>
      </c>
      <c r="G17" s="241">
        <v>0</v>
      </c>
      <c r="H17" s="241">
        <v>0</v>
      </c>
      <c r="I17" s="241">
        <v>0</v>
      </c>
      <c r="J17" s="241">
        <v>20000</v>
      </c>
      <c r="K17" s="241">
        <v>1262934</v>
      </c>
      <c r="L17" s="241">
        <v>357180</v>
      </c>
      <c r="M17" s="241">
        <v>1933040</v>
      </c>
      <c r="N17" s="241">
        <v>6113600</v>
      </c>
      <c r="O17" s="241">
        <v>21631041.129999999</v>
      </c>
      <c r="P17" s="241">
        <v>525000</v>
      </c>
      <c r="Q17" s="242">
        <v>0</v>
      </c>
      <c r="R17" s="236">
        <f>SUM(F17:Q17)</f>
        <v>31842795.129999999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2">
        <v>0</v>
      </c>
      <c r="AE17" s="236">
        <f>SUM(S17:AD17)</f>
        <v>0</v>
      </c>
    </row>
    <row r="18" spans="1:33" ht="15" thickBot="1" x14ac:dyDescent="0.35">
      <c r="A18" s="243" t="s">
        <v>144</v>
      </c>
      <c r="B18" s="244">
        <f>SUM(B14:B17)</f>
        <v>99354076.949999988</v>
      </c>
      <c r="C18" s="244">
        <f>SUM(C14:C17)</f>
        <v>92908220.670000002</v>
      </c>
      <c r="E18" t="s">
        <v>144</v>
      </c>
      <c r="F18" s="247">
        <f t="shared" ref="F18:AD18" si="14">SUM(F14:F17)</f>
        <v>2158123.39</v>
      </c>
      <c r="G18" s="247">
        <f t="shared" si="14"/>
        <v>8237359.54</v>
      </c>
      <c r="H18" s="247">
        <f t="shared" si="14"/>
        <v>30002704.100000001</v>
      </c>
      <c r="I18" s="247">
        <f t="shared" si="14"/>
        <v>23979804.789999999</v>
      </c>
      <c r="J18" s="247">
        <f t="shared" si="14"/>
        <v>1290000</v>
      </c>
      <c r="K18" s="247">
        <f t="shared" si="14"/>
        <v>1362934</v>
      </c>
      <c r="L18" s="247">
        <f t="shared" si="14"/>
        <v>357180</v>
      </c>
      <c r="M18" s="247">
        <f t="shared" si="14"/>
        <v>2128961</v>
      </c>
      <c r="N18" s="247">
        <f t="shared" si="14"/>
        <v>6309521</v>
      </c>
      <c r="O18" s="247">
        <f t="shared" si="14"/>
        <v>22610647.129999999</v>
      </c>
      <c r="P18" s="247">
        <f t="shared" si="14"/>
        <v>720921</v>
      </c>
      <c r="Q18" s="247">
        <f t="shared" si="14"/>
        <v>195921</v>
      </c>
      <c r="R18" s="246">
        <f t="shared" si="14"/>
        <v>99354076.949999988</v>
      </c>
      <c r="S18" s="245">
        <f t="shared" si="14"/>
        <v>195921</v>
      </c>
      <c r="T18" s="245">
        <f t="shared" si="14"/>
        <v>925583.05</v>
      </c>
      <c r="U18" s="245">
        <f t="shared" si="14"/>
        <v>4623795.75</v>
      </c>
      <c r="V18" s="245">
        <f t="shared" si="14"/>
        <v>23009794.52</v>
      </c>
      <c r="W18" s="245">
        <f t="shared" si="14"/>
        <v>1278993</v>
      </c>
      <c r="X18" s="245">
        <f t="shared" si="14"/>
        <v>1518913</v>
      </c>
      <c r="Y18" s="245">
        <f t="shared" si="14"/>
        <v>494276</v>
      </c>
      <c r="Z18" s="245">
        <f t="shared" si="14"/>
        <v>2896428.05</v>
      </c>
      <c r="AA18" s="245">
        <f t="shared" si="14"/>
        <v>9748267.75</v>
      </c>
      <c r="AB18" s="245">
        <f t="shared" si="14"/>
        <v>41154047.549999997</v>
      </c>
      <c r="AC18" s="245">
        <f t="shared" si="14"/>
        <v>6762201</v>
      </c>
      <c r="AD18" s="245">
        <f t="shared" si="14"/>
        <v>300000</v>
      </c>
      <c r="AE18" s="246">
        <f>SUM(AE14:AE17)</f>
        <v>92908220.670000002</v>
      </c>
    </row>
    <row r="19" spans="1:33" ht="15" thickTop="1" x14ac:dyDescent="0.3"/>
    <row r="20" spans="1:33" x14ac:dyDescent="0.3">
      <c r="E20" s="30" t="s">
        <v>251</v>
      </c>
      <c r="F20" s="248">
        <f>F15*0.1483877*-1</f>
        <v>-109545.34835610302</v>
      </c>
      <c r="G20" s="248">
        <f t="shared" ref="G20:AD20" si="15">G15*0.1483877*-1</f>
        <v>-678593.80003945809</v>
      </c>
      <c r="H20" s="248">
        <f t="shared" si="15"/>
        <v>-3430065.4889374524</v>
      </c>
      <c r="I20" s="248">
        <f t="shared" si="15"/>
        <v>-167682.70101870003</v>
      </c>
      <c r="J20" s="248">
        <f t="shared" si="15"/>
        <v>0</v>
      </c>
      <c r="K20" s="248">
        <f t="shared" si="15"/>
        <v>0</v>
      </c>
      <c r="L20" s="248">
        <f t="shared" si="15"/>
        <v>0</v>
      </c>
      <c r="M20" s="248">
        <f t="shared" si="15"/>
        <v>0</v>
      </c>
      <c r="N20" s="248">
        <f t="shared" si="15"/>
        <v>0</v>
      </c>
      <c r="O20" s="248">
        <f t="shared" si="15"/>
        <v>0</v>
      </c>
      <c r="P20" s="248">
        <f t="shared" si="15"/>
        <v>0</v>
      </c>
      <c r="Q20" s="248">
        <f t="shared" si="15"/>
        <v>0</v>
      </c>
      <c r="R20" s="44">
        <f>SUM(F20:Q20)</f>
        <v>-4385887.3383517135</v>
      </c>
      <c r="S20" s="248">
        <f t="shared" si="15"/>
        <v>0</v>
      </c>
      <c r="T20" s="248">
        <f>T15*0.1483877*-1</f>
        <v>-33388.1228262</v>
      </c>
      <c r="U20" s="248">
        <f t="shared" si="15"/>
        <v>-33388.1228262</v>
      </c>
      <c r="V20" s="248">
        <f t="shared" si="15"/>
        <v>-166940.91090640001</v>
      </c>
      <c r="W20" s="248">
        <f t="shared" si="15"/>
        <v>-33388.1228262</v>
      </c>
      <c r="X20" s="248">
        <f t="shared" si="15"/>
        <v>-33388.1228262</v>
      </c>
      <c r="Y20" s="248">
        <f t="shared" si="15"/>
        <v>-33388.1228262</v>
      </c>
      <c r="Z20" s="248">
        <f t="shared" si="15"/>
        <v>-113883.56070148501</v>
      </c>
      <c r="AA20" s="248">
        <f t="shared" si="15"/>
        <v>-703783.23682667501</v>
      </c>
      <c r="AB20" s="248">
        <f t="shared" si="15"/>
        <v>-3557612.8427979043</v>
      </c>
      <c r="AC20" s="248">
        <f t="shared" si="15"/>
        <v>-173662.28016560001</v>
      </c>
      <c r="AD20" s="248">
        <f t="shared" si="15"/>
        <v>0</v>
      </c>
      <c r="AE20" s="44">
        <f>SUM(S20:AD20)</f>
        <v>-4882823.4455290642</v>
      </c>
    </row>
    <row r="21" spans="1:33" x14ac:dyDescent="0.3">
      <c r="E21" s="253" t="s">
        <v>252</v>
      </c>
      <c r="F21" s="234">
        <f>+F18+F20</f>
        <v>2048578.0416438971</v>
      </c>
      <c r="G21" s="234">
        <f t="shared" ref="G21:Q21" si="16">+G18+G20</f>
        <v>7558765.7399605419</v>
      </c>
      <c r="H21" s="234">
        <f t="shared" si="16"/>
        <v>26572638.611062549</v>
      </c>
      <c r="I21" s="234">
        <f t="shared" si="16"/>
        <v>23812122.088981301</v>
      </c>
      <c r="J21" s="234">
        <f t="shared" si="16"/>
        <v>1290000</v>
      </c>
      <c r="K21" s="234">
        <f t="shared" si="16"/>
        <v>1362934</v>
      </c>
      <c r="L21" s="234">
        <f t="shared" si="16"/>
        <v>357180</v>
      </c>
      <c r="M21" s="234">
        <f t="shared" si="16"/>
        <v>2128961</v>
      </c>
      <c r="N21" s="234">
        <f t="shared" si="16"/>
        <v>6309521</v>
      </c>
      <c r="O21" s="234">
        <f t="shared" si="16"/>
        <v>22610647.129999999</v>
      </c>
      <c r="P21" s="234">
        <f t="shared" si="16"/>
        <v>720921</v>
      </c>
      <c r="Q21" s="234">
        <f t="shared" si="16"/>
        <v>195921</v>
      </c>
      <c r="R21" s="234">
        <f>SUM(R18:R20)</f>
        <v>94968189.611648276</v>
      </c>
      <c r="S21" s="234">
        <f t="shared" ref="S21:T21" si="17">+S18+S20</f>
        <v>195921</v>
      </c>
      <c r="T21" s="234">
        <f t="shared" si="17"/>
        <v>892194.92717380007</v>
      </c>
      <c r="U21" s="234">
        <f t="shared" ref="U21" si="18">+U18+U20</f>
        <v>4590407.6271738</v>
      </c>
      <c r="V21" s="234">
        <f t="shared" ref="V21" si="19">+V18+V20</f>
        <v>22842853.609093599</v>
      </c>
      <c r="W21" s="234">
        <f t="shared" ref="W21" si="20">+W18+W20</f>
        <v>1245604.8771738</v>
      </c>
      <c r="X21" s="234">
        <f t="shared" ref="X21" si="21">+X18+X20</f>
        <v>1485524.8771738</v>
      </c>
      <c r="Y21" s="234">
        <f t="shared" ref="Y21" si="22">+Y18+Y20</f>
        <v>460887.87717380002</v>
      </c>
      <c r="Z21" s="234">
        <f t="shared" ref="Z21" si="23">+Z18+Z20</f>
        <v>2782544.489298515</v>
      </c>
      <c r="AA21" s="234">
        <f t="shared" ref="AA21" si="24">+AA18+AA20</f>
        <v>9044484.513173325</v>
      </c>
      <c r="AB21" s="234">
        <f t="shared" ref="AB21" si="25">+AB18+AB20</f>
        <v>37596434.707202092</v>
      </c>
      <c r="AC21" s="234">
        <f t="shared" ref="AC21" si="26">+AC18+AC20</f>
        <v>6588538.7198344003</v>
      </c>
      <c r="AD21" s="234">
        <f t="shared" ref="AD21" si="27">+AD18+AD20</f>
        <v>300000</v>
      </c>
      <c r="AE21" s="44">
        <f>SUM(AE18:AE20)</f>
        <v>88025397.224470943</v>
      </c>
    </row>
    <row r="23" spans="1:33" x14ac:dyDescent="0.3">
      <c r="E23" s="234">
        <f>+F29+G29</f>
        <v>-67172352.682930306</v>
      </c>
      <c r="F23" s="44">
        <f>+E23+F11+F21</f>
        <v>-72287601.68981503</v>
      </c>
      <c r="G23" s="44">
        <f>+F23+G11+G21</f>
        <v>-71892662.99838312</v>
      </c>
      <c r="H23" s="44">
        <f t="shared" ref="H23:Q23" si="28">+G23+H11+H21</f>
        <v>-52174267.805589356</v>
      </c>
      <c r="I23" s="44">
        <f t="shared" si="28"/>
        <v>-35155489.551834501</v>
      </c>
      <c r="J23" s="44">
        <f t="shared" si="28"/>
        <v>-40736869.937060952</v>
      </c>
      <c r="K23" s="44">
        <f t="shared" si="28"/>
        <v>-46245316.322287403</v>
      </c>
      <c r="L23" s="44">
        <f t="shared" si="28"/>
        <v>-52759516.707513854</v>
      </c>
      <c r="M23" s="44">
        <f t="shared" si="28"/>
        <v>-57501936.092740305</v>
      </c>
      <c r="N23" s="44">
        <f t="shared" si="28"/>
        <v>-58063795.477966756</v>
      </c>
      <c r="O23" s="44">
        <f t="shared" si="28"/>
        <v>-41991780.233193204</v>
      </c>
      <c r="P23" s="44">
        <f t="shared" si="28"/>
        <v>-48376245.81841965</v>
      </c>
      <c r="Q23" s="44">
        <f t="shared" si="28"/>
        <v>-55285711.403646097</v>
      </c>
      <c r="R23" s="44">
        <f>+Q23</f>
        <v>-55285711.403646097</v>
      </c>
      <c r="S23" s="44">
        <f>+S11+S21+R23</f>
        <v>-62195176.988872543</v>
      </c>
      <c r="T23" s="44">
        <f t="shared" ref="T23:AD23" si="29">+T11+T21+S23</f>
        <v>-68408368.646925196</v>
      </c>
      <c r="U23" s="44">
        <f t="shared" si="29"/>
        <v>-70923347.604977846</v>
      </c>
      <c r="V23" s="44">
        <f t="shared" si="29"/>
        <v>-54903848.031110696</v>
      </c>
      <c r="W23" s="44">
        <f t="shared" si="29"/>
        <v>-61006582.479163349</v>
      </c>
      <c r="X23" s="44">
        <f t="shared" si="29"/>
        <v>-66869396.927215993</v>
      </c>
      <c r="Y23" s="44">
        <f t="shared" si="29"/>
        <v>-73756848.375268638</v>
      </c>
      <c r="Z23" s="44">
        <f t="shared" si="29"/>
        <v>-78322643.211196572</v>
      </c>
      <c r="AA23" s="44">
        <f t="shared" si="29"/>
        <v>-76323818.149906158</v>
      </c>
      <c r="AB23" s="44">
        <f t="shared" si="29"/>
        <v>-45859357.922029041</v>
      </c>
      <c r="AC23" s="44">
        <f t="shared" si="29"/>
        <v>-47026316.101519614</v>
      </c>
      <c r="AD23" s="44">
        <f t="shared" si="29"/>
        <v>-54481813.00084459</v>
      </c>
      <c r="AF23" s="32"/>
      <c r="AG23" s="44"/>
    </row>
    <row r="24" spans="1:33" ht="28.8" x14ac:dyDescent="0.3">
      <c r="F24" s="232" t="s">
        <v>263</v>
      </c>
      <c r="G24" s="254" t="s">
        <v>251</v>
      </c>
      <c r="H24" s="255" t="s">
        <v>264</v>
      </c>
      <c r="Q24" s="44">
        <f>SUM(E23:Q23)/13</f>
        <v>-53818734.363183111</v>
      </c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44">
        <f>SUM(R23:AD23)/13</f>
        <v>-62720248.372513562</v>
      </c>
    </row>
    <row r="25" spans="1:33" x14ac:dyDescent="0.3">
      <c r="A25" t="s">
        <v>145</v>
      </c>
      <c r="E25" t="s">
        <v>242</v>
      </c>
      <c r="F25" s="235">
        <v>-3602303.2653525192</v>
      </c>
      <c r="H25" s="234">
        <f>F25+G25</f>
        <v>-3602303.2653525192</v>
      </c>
      <c r="Q25" s="234"/>
      <c r="R25" s="23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234"/>
    </row>
    <row r="26" spans="1:33" x14ac:dyDescent="0.3">
      <c r="A26" t="s">
        <v>262</v>
      </c>
      <c r="E26" t="s">
        <v>243</v>
      </c>
      <c r="F26" s="235">
        <v>-24444122.755179685</v>
      </c>
      <c r="G26" s="44">
        <f>F26*0.1483877*-1</f>
        <v>3627207.1541587766</v>
      </c>
      <c r="H26" s="234">
        <f t="shared" ref="H26:H29" si="30">F26+G26</f>
        <v>-20816915.60102091</v>
      </c>
    </row>
    <row r="27" spans="1:33" x14ac:dyDescent="0.3">
      <c r="E27" t="s">
        <v>245</v>
      </c>
      <c r="F27" s="235">
        <v>-28354081.456556872</v>
      </c>
      <c r="H27" s="234">
        <f t="shared" si="30"/>
        <v>-28354081.456556872</v>
      </c>
    </row>
    <row r="28" spans="1:33" x14ac:dyDescent="0.3">
      <c r="E28" s="38" t="s">
        <v>246</v>
      </c>
      <c r="F28" s="242">
        <v>-14399052.360000003</v>
      </c>
      <c r="H28" s="234">
        <f t="shared" si="30"/>
        <v>-14399052.360000003</v>
      </c>
    </row>
    <row r="29" spans="1:33" ht="15" thickBot="1" x14ac:dyDescent="0.35">
      <c r="E29" t="s">
        <v>144</v>
      </c>
      <c r="F29" s="245">
        <v>-70799559.837089077</v>
      </c>
      <c r="G29" s="32">
        <f>SUM(G25:G28)</f>
        <v>3627207.1541587766</v>
      </c>
      <c r="H29" s="247">
        <f t="shared" si="30"/>
        <v>-67172352.682930306</v>
      </c>
    </row>
    <row r="30" spans="1:33" ht="15" thickTop="1" x14ac:dyDescent="0.3"/>
    <row r="31" spans="1:33" s="304" customFormat="1" x14ac:dyDescent="0.3">
      <c r="E31" s="304" t="s">
        <v>398</v>
      </c>
    </row>
    <row r="32" spans="1:33" s="304" customFormat="1" x14ac:dyDescent="0.3">
      <c r="E32" s="248">
        <f>+G29</f>
        <v>3627207.1541587766</v>
      </c>
      <c r="F32" s="248">
        <f t="shared" ref="F32:P32" si="31">E32+F10+F20</f>
        <v>3786327.7572740545</v>
      </c>
      <c r="G32" s="248">
        <f t="shared" si="31"/>
        <v>3376399.9087059773</v>
      </c>
      <c r="H32" s="248">
        <f t="shared" si="31"/>
        <v>161057.51149973273</v>
      </c>
      <c r="I32" s="248">
        <f t="shared" si="31"/>
        <v>268487.03525458369</v>
      </c>
      <c r="J32" s="248">
        <f t="shared" si="31"/>
        <v>543599.26002813468</v>
      </c>
      <c r="K32" s="248">
        <f t="shared" si="31"/>
        <v>818711.48480168567</v>
      </c>
      <c r="L32" s="248">
        <f t="shared" si="31"/>
        <v>1093823.7095752368</v>
      </c>
      <c r="M32" s="248">
        <f t="shared" si="31"/>
        <v>1368935.9343487876</v>
      </c>
      <c r="N32" s="248">
        <f t="shared" si="31"/>
        <v>1644048.1591223385</v>
      </c>
      <c r="O32" s="248">
        <f t="shared" si="31"/>
        <v>1919160.3838958894</v>
      </c>
      <c r="P32" s="248">
        <f t="shared" si="31"/>
        <v>2194272.6086694403</v>
      </c>
      <c r="Q32" s="248">
        <f>P32+Q10+Q20</f>
        <v>2469384.8334429911</v>
      </c>
      <c r="S32" s="248">
        <f>+Q32+S10+S20</f>
        <v>2744497.058216542</v>
      </c>
      <c r="T32" s="248">
        <f t="shared" ref="T32:AD32" si="32">+S32+T10+T20</f>
        <v>2986221.1601638929</v>
      </c>
      <c r="U32" s="248">
        <f t="shared" si="32"/>
        <v>3227945.2621112438</v>
      </c>
      <c r="V32" s="248">
        <f t="shared" si="32"/>
        <v>3336116.5759783946</v>
      </c>
      <c r="W32" s="248">
        <f t="shared" si="32"/>
        <v>3577840.6779257455</v>
      </c>
      <c r="X32" s="248">
        <f t="shared" si="32"/>
        <v>3819564.7798730964</v>
      </c>
      <c r="Y32" s="248">
        <f t="shared" si="32"/>
        <v>4061288.8818204473</v>
      </c>
      <c r="Z32" s="248">
        <f t="shared" si="32"/>
        <v>4222517.5458925134</v>
      </c>
      <c r="AA32" s="248">
        <f t="shared" si="32"/>
        <v>3741106.6071829293</v>
      </c>
      <c r="AB32" s="248">
        <f t="shared" si="32"/>
        <v>475372.57506005093</v>
      </c>
      <c r="AC32" s="248">
        <f t="shared" si="32"/>
        <v>593589.10556947696</v>
      </c>
      <c r="AD32" s="248">
        <f t="shared" si="32"/>
        <v>885467.91624450299</v>
      </c>
      <c r="AE32" s="248">
        <f>(SUM(S32:AD32)+Q32)/13</f>
        <v>2780070.2291909102</v>
      </c>
    </row>
    <row r="33" spans="5:31" x14ac:dyDescent="0.3">
      <c r="Q33" s="44">
        <f>SUM(E32:Q32)/13</f>
        <v>1790108.9031367409</v>
      </c>
    </row>
    <row r="34" spans="5:31" x14ac:dyDescent="0.3">
      <c r="Q34" s="270"/>
      <c r="AE34" s="32"/>
    </row>
    <row r="35" spans="5:31" x14ac:dyDescent="0.3">
      <c r="Q35" s="44"/>
    </row>
    <row r="36" spans="5:31" x14ac:dyDescent="0.3">
      <c r="E36" s="234">
        <f>+E23-E32</f>
        <v>-70799559.837089077</v>
      </c>
      <c r="F36" s="234">
        <f t="shared" ref="F36:AD36" si="33">+F23-F32</f>
        <v>-76073929.447089091</v>
      </c>
      <c r="G36" s="234">
        <f t="shared" si="33"/>
        <v>-75269062.907089099</v>
      </c>
      <c r="H36" s="234">
        <f t="shared" si="33"/>
        <v>-52335325.317089088</v>
      </c>
      <c r="I36" s="234">
        <f t="shared" si="33"/>
        <v>-35423976.587089084</v>
      </c>
      <c r="J36" s="234">
        <f t="shared" si="33"/>
        <v>-41280469.197089083</v>
      </c>
      <c r="K36" s="234">
        <f t="shared" si="33"/>
        <v>-47064027.80708909</v>
      </c>
      <c r="L36" s="234">
        <f t="shared" si="33"/>
        <v>-53853340.41708909</v>
      </c>
      <c r="M36" s="234">
        <f t="shared" si="33"/>
        <v>-58870872.027089089</v>
      </c>
      <c r="N36" s="234">
        <f t="shared" si="33"/>
        <v>-59707843.637089096</v>
      </c>
      <c r="O36" s="234">
        <f t="shared" si="33"/>
        <v>-43910940.617089093</v>
      </c>
      <c r="P36" s="234">
        <f t="shared" si="33"/>
        <v>-50570518.427089088</v>
      </c>
      <c r="Q36" s="234">
        <f t="shared" si="33"/>
        <v>-57755096.23708909</v>
      </c>
      <c r="R36" s="234"/>
      <c r="S36" s="234">
        <f t="shared" si="33"/>
        <v>-64939674.047089085</v>
      </c>
      <c r="T36" s="234">
        <f t="shared" si="33"/>
        <v>-71394589.80708909</v>
      </c>
      <c r="U36" s="234">
        <f t="shared" si="33"/>
        <v>-74151292.867089093</v>
      </c>
      <c r="V36" s="234">
        <f t="shared" si="33"/>
        <v>-58239964.607089087</v>
      </c>
      <c r="W36" s="234">
        <f t="shared" si="33"/>
        <v>-64584423.157089092</v>
      </c>
      <c r="X36" s="234">
        <f t="shared" si="33"/>
        <v>-70688961.707089096</v>
      </c>
      <c r="Y36" s="234">
        <f t="shared" si="33"/>
        <v>-77818137.257089078</v>
      </c>
      <c r="Z36" s="234">
        <f t="shared" si="33"/>
        <v>-82545160.757089078</v>
      </c>
      <c r="AA36" s="234">
        <f t="shared" si="33"/>
        <v>-80064924.757089093</v>
      </c>
      <c r="AB36" s="234">
        <f t="shared" si="33"/>
        <v>-46334730.497089088</v>
      </c>
      <c r="AC36" s="234">
        <f t="shared" si="33"/>
        <v>-47619905.207089089</v>
      </c>
      <c r="AD36" s="234">
        <f t="shared" si="33"/>
        <v>-55367280.91708909</v>
      </c>
      <c r="AE36" s="234"/>
    </row>
    <row r="37" spans="5:31" x14ac:dyDescent="0.3">
      <c r="AE37" s="32"/>
    </row>
  </sheetData>
  <pageMargins left="0.25" right="0.25" top="0.25" bottom="0" header="0.3" footer="0.3"/>
  <pageSetup scale="65" orientation="landscape" r:id="rId1"/>
  <headerFooter>
    <oddFooter>&amp;L&amp;Z&amp;F&amp;F&amp;RPage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zoomScale="90" zoomScaleNormal="90" workbookViewId="0">
      <pane xSplit="2" ySplit="12" topLeftCell="C13" activePane="bottomRight" state="frozen"/>
      <selection activeCell="C2" sqref="C2"/>
      <selection pane="topRight" activeCell="C2" sqref="C2"/>
      <selection pane="bottomLeft" activeCell="C2" sqref="C2"/>
      <selection pane="bottomRight" activeCell="A2" sqref="A2"/>
    </sheetView>
  </sheetViews>
  <sheetFormatPr defaultColWidth="9.109375" defaultRowHeight="14.4" x14ac:dyDescent="0.3"/>
  <cols>
    <col min="1" max="1" width="12" style="280" customWidth="1"/>
    <col min="2" max="2" width="25.44140625" style="280" customWidth="1"/>
    <col min="3" max="12" width="15.5546875" style="280" customWidth="1"/>
    <col min="13" max="16384" width="9.109375" style="280"/>
  </cols>
  <sheetData>
    <row r="1" spans="1:12" x14ac:dyDescent="0.3">
      <c r="A1" s="326" t="s">
        <v>410</v>
      </c>
    </row>
    <row r="2" spans="1:12" ht="15" thickBot="1" x14ac:dyDescent="0.35">
      <c r="A2" s="327" t="s">
        <v>403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x14ac:dyDescent="0.3">
      <c r="A3" s="281" t="s">
        <v>310</v>
      </c>
      <c r="D3" s="281" t="s">
        <v>311</v>
      </c>
      <c r="E3" s="281" t="s">
        <v>312</v>
      </c>
      <c r="F3" s="281"/>
      <c r="J3" s="281" t="s">
        <v>313</v>
      </c>
    </row>
    <row r="4" spans="1:12" x14ac:dyDescent="0.3">
      <c r="E4" s="281" t="s">
        <v>314</v>
      </c>
      <c r="F4" s="281"/>
      <c r="J4" s="281" t="s">
        <v>315</v>
      </c>
    </row>
    <row r="5" spans="1:12" x14ac:dyDescent="0.3">
      <c r="A5" s="281" t="s">
        <v>316</v>
      </c>
      <c r="E5" s="281" t="s">
        <v>317</v>
      </c>
      <c r="F5" s="281"/>
      <c r="J5" s="281" t="s">
        <v>318</v>
      </c>
    </row>
    <row r="6" spans="1:12" x14ac:dyDescent="0.3">
      <c r="B6" s="281" t="s">
        <v>319</v>
      </c>
      <c r="J6" s="281" t="s">
        <v>320</v>
      </c>
    </row>
    <row r="7" spans="1:12" x14ac:dyDescent="0.3">
      <c r="J7" s="281" t="s">
        <v>321</v>
      </c>
    </row>
    <row r="8" spans="1:12" x14ac:dyDescent="0.3">
      <c r="A8" s="281" t="s">
        <v>322</v>
      </c>
      <c r="G8" s="281" t="s">
        <v>302</v>
      </c>
      <c r="J8" s="281" t="s">
        <v>323</v>
      </c>
    </row>
    <row r="9" spans="1:12" ht="15" thickBot="1" x14ac:dyDescent="0.3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</row>
    <row r="10" spans="1:12" x14ac:dyDescent="0.3">
      <c r="B10" s="282" t="s">
        <v>324</v>
      </c>
      <c r="C10" s="283" t="s">
        <v>325</v>
      </c>
      <c r="D10" s="283" t="s">
        <v>326</v>
      </c>
      <c r="E10" s="283" t="s">
        <v>327</v>
      </c>
      <c r="F10" s="283" t="s">
        <v>328</v>
      </c>
      <c r="G10" s="283" t="s">
        <v>329</v>
      </c>
      <c r="H10" s="283" t="s">
        <v>330</v>
      </c>
      <c r="I10" s="283" t="s">
        <v>331</v>
      </c>
      <c r="J10" s="283" t="s">
        <v>332</v>
      </c>
      <c r="K10" s="283" t="s">
        <v>333</v>
      </c>
      <c r="L10" s="284" t="s">
        <v>334</v>
      </c>
    </row>
    <row r="11" spans="1:12" ht="15" thickBot="1" x14ac:dyDescent="0.35">
      <c r="A11" s="279"/>
      <c r="B11" s="279"/>
      <c r="C11" s="285"/>
      <c r="D11" s="285"/>
      <c r="E11" s="285"/>
      <c r="F11" s="285"/>
      <c r="G11" s="285"/>
      <c r="H11" s="285"/>
      <c r="I11" s="285"/>
      <c r="J11" s="285"/>
      <c r="K11" s="285"/>
      <c r="L11" s="285"/>
    </row>
    <row r="12" spans="1:12" ht="40.200000000000003" thickBot="1" x14ac:dyDescent="0.35">
      <c r="A12" s="286" t="s">
        <v>335</v>
      </c>
      <c r="B12" s="286" t="s">
        <v>336</v>
      </c>
      <c r="C12" s="287" t="s">
        <v>337</v>
      </c>
      <c r="D12" s="287" t="s">
        <v>338</v>
      </c>
      <c r="E12" s="287" t="s">
        <v>339</v>
      </c>
      <c r="F12" s="288" t="s">
        <v>340</v>
      </c>
      <c r="G12" s="287" t="s">
        <v>341</v>
      </c>
      <c r="H12" s="287" t="s">
        <v>342</v>
      </c>
      <c r="I12" s="287" t="s">
        <v>343</v>
      </c>
      <c r="J12" s="287" t="s">
        <v>344</v>
      </c>
      <c r="K12" s="287" t="s">
        <v>345</v>
      </c>
      <c r="L12" s="287" t="s">
        <v>346</v>
      </c>
    </row>
    <row r="13" spans="1:12" x14ac:dyDescent="0.3">
      <c r="A13" s="282" t="s">
        <v>347</v>
      </c>
      <c r="B13" s="289" t="s">
        <v>348</v>
      </c>
      <c r="C13" s="290">
        <v>10784635.175684569</v>
      </c>
      <c r="D13" s="290">
        <f>-147461.932387652-F13</f>
        <v>-169058.61379374866</v>
      </c>
      <c r="E13" s="290">
        <v>-900327.83212976879</v>
      </c>
      <c r="F13" s="290">
        <f>'[20]52C'!C65/1000</f>
        <v>21596.681406096661</v>
      </c>
      <c r="G13" s="290">
        <v>9736845.4111671466</v>
      </c>
      <c r="H13" s="291">
        <v>0.96113427433673726</v>
      </c>
      <c r="I13" s="290">
        <v>9358415.8485911246</v>
      </c>
      <c r="J13" s="292">
        <v>0.28763165553800385</v>
      </c>
      <c r="K13" s="292">
        <v>4.6169624855536121E-2</v>
      </c>
      <c r="L13" s="292">
        <v>1.3279845632766426E-2</v>
      </c>
    </row>
    <row r="14" spans="1:12" x14ac:dyDescent="0.3">
      <c r="A14" s="282" t="s">
        <v>349</v>
      </c>
      <c r="B14" s="289" t="s">
        <v>350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1">
        <v>0</v>
      </c>
      <c r="I14" s="290">
        <v>0</v>
      </c>
      <c r="J14" s="292">
        <v>0</v>
      </c>
      <c r="K14" s="292">
        <v>0</v>
      </c>
      <c r="L14" s="292">
        <v>0</v>
      </c>
    </row>
    <row r="15" spans="1:12" x14ac:dyDescent="0.3">
      <c r="A15" s="282" t="s">
        <v>351</v>
      </c>
      <c r="B15" s="289" t="s">
        <v>352</v>
      </c>
      <c r="C15" s="290">
        <v>444134.5102198206</v>
      </c>
      <c r="D15" s="290">
        <f>856.772636525086-F15</f>
        <v>0</v>
      </c>
      <c r="E15" s="290">
        <v>-37663.957129133327</v>
      </c>
      <c r="F15" s="290">
        <f>'[20]52C'!F67/1000</f>
        <v>856.77263652508634</v>
      </c>
      <c r="G15" s="290">
        <v>407327.32572721236</v>
      </c>
      <c r="H15" s="291">
        <v>1</v>
      </c>
      <c r="I15" s="290">
        <v>407327.32572721236</v>
      </c>
      <c r="J15" s="292">
        <v>1.2519237757790371E-2</v>
      </c>
      <c r="K15" s="292">
        <v>2.0453840162474882E-2</v>
      </c>
      <c r="L15" s="292">
        <v>2.5606648805386468E-4</v>
      </c>
    </row>
    <row r="16" spans="1:12" x14ac:dyDescent="0.3">
      <c r="A16" s="282" t="s">
        <v>353</v>
      </c>
      <c r="B16" s="289" t="s">
        <v>354</v>
      </c>
      <c r="C16" s="290">
        <v>16667065.058052193</v>
      </c>
      <c r="D16" s="290">
        <f>21771.8050528021-F16</f>
        <v>-11181.745810000113</v>
      </c>
      <c r="E16" s="290">
        <v>-1412539.212256891</v>
      </c>
      <c r="F16" s="290">
        <f>'[20]52C'!E68/1000</f>
        <v>32953.550862802214</v>
      </c>
      <c r="G16" s="290">
        <v>15276297.650848102</v>
      </c>
      <c r="H16" s="291">
        <v>0.96113427433673715</v>
      </c>
      <c r="I16" s="290">
        <v>14682573.257199895</v>
      </c>
      <c r="J16" s="292">
        <v>0.45127005701100681</v>
      </c>
      <c r="K16" s="292">
        <v>0.115</v>
      </c>
      <c r="L16" s="292">
        <v>5.1896056556265786E-2</v>
      </c>
    </row>
    <row r="17" spans="1:13" x14ac:dyDescent="0.3">
      <c r="A17" s="282" t="s">
        <v>355</v>
      </c>
      <c r="B17" s="289" t="s">
        <v>356</v>
      </c>
      <c r="C17" s="290">
        <v>695088.96101191768</v>
      </c>
      <c r="D17" s="290">
        <f>1603.78363993539-F17</f>
        <v>0</v>
      </c>
      <c r="E17" s="290">
        <v>-58967.909434793546</v>
      </c>
      <c r="F17" s="290">
        <f>'[20]52C'!D66/1000</f>
        <v>1603.7836399353887</v>
      </c>
      <c r="G17" s="290">
        <v>637724.83521705947</v>
      </c>
      <c r="H17" s="291">
        <v>0.96113427433673726</v>
      </c>
      <c r="I17" s="290">
        <v>612939.19672286382</v>
      </c>
      <c r="J17" s="292">
        <v>1.883873496859759E-2</v>
      </c>
      <c r="K17" s="292">
        <v>1.8504389746196191E-2</v>
      </c>
      <c r="L17" s="292">
        <v>3.4859929418422489E-4</v>
      </c>
    </row>
    <row r="18" spans="1:13" x14ac:dyDescent="0.3">
      <c r="A18" s="282" t="s">
        <v>357</v>
      </c>
      <c r="B18" s="289" t="s">
        <v>358</v>
      </c>
      <c r="C18" s="290">
        <v>8739408.6013556235</v>
      </c>
      <c r="D18" s="290">
        <f>-363965.627234612-F18</f>
        <v>-306412.16922251898</v>
      </c>
      <c r="E18" s="290">
        <v>-708895.5160872899</v>
      </c>
      <c r="F18" s="290">
        <f>'[20]52C'!H64/1000</f>
        <v>-57553.458012093019</v>
      </c>
      <c r="G18" s="290">
        <v>7666547.458033721</v>
      </c>
      <c r="H18" s="291">
        <v>0.96113427433673715</v>
      </c>
      <c r="I18" s="290">
        <v>7368581.5277453978</v>
      </c>
      <c r="J18" s="292">
        <v>0.22647393940195931</v>
      </c>
      <c r="K18" s="292">
        <v>0</v>
      </c>
      <c r="L18" s="292">
        <v>0</v>
      </c>
    </row>
    <row r="19" spans="1:13" ht="15" thickBot="1" x14ac:dyDescent="0.35">
      <c r="A19" s="282" t="s">
        <v>359</v>
      </c>
      <c r="B19" s="289" t="s">
        <v>360</v>
      </c>
      <c r="C19" s="290">
        <v>263675.08530465845</v>
      </c>
      <c r="D19" s="290">
        <f>-142878.227533266-F19</f>
        <v>-143420.89699999962</v>
      </c>
      <c r="E19" s="290">
        <v>-10224.21752451379</v>
      </c>
      <c r="F19" s="290">
        <f>'[20]52C'!G69/1000</f>
        <v>542.66946673360655</v>
      </c>
      <c r="G19" s="290">
        <v>110572.64024687832</v>
      </c>
      <c r="H19" s="291">
        <v>0.96113427433673715</v>
      </c>
      <c r="I19" s="290">
        <v>106275.15434518049</v>
      </c>
      <c r="J19" s="292">
        <v>3.2663753226421393E-3</v>
      </c>
      <c r="K19" s="292">
        <v>8.8206457072880523E-2</v>
      </c>
      <c r="L19" s="292">
        <v>2.8811539468055015E-4</v>
      </c>
    </row>
    <row r="20" spans="1:13" x14ac:dyDescent="0.3">
      <c r="A20" s="282" t="s">
        <v>361</v>
      </c>
      <c r="B20" s="289" t="s">
        <v>362</v>
      </c>
      <c r="C20" s="293">
        <f>SUM(C13:C19)</f>
        <v>37594007.391628779</v>
      </c>
      <c r="D20" s="293">
        <f>SUM(D13:D19)</f>
        <v>-630073.42582626734</v>
      </c>
      <c r="E20" s="293">
        <f>SUM(E13:E19)</f>
        <v>-3128618.6445623902</v>
      </c>
      <c r="F20" s="293">
        <f>SUM(F13:F19)</f>
        <v>-5.6729732023086399E-11</v>
      </c>
      <c r="G20" s="293">
        <v>33835315.321240127</v>
      </c>
      <c r="H20" s="294" t="s">
        <v>122</v>
      </c>
      <c r="I20" s="293">
        <v>32536112.310331676</v>
      </c>
      <c r="J20" s="295">
        <v>1</v>
      </c>
      <c r="K20" s="294" t="s">
        <v>122</v>
      </c>
      <c r="L20" s="295">
        <v>6.6068683365950842E-2</v>
      </c>
    </row>
    <row r="21" spans="1:13" x14ac:dyDescent="0.3">
      <c r="A21" s="282" t="s">
        <v>363</v>
      </c>
      <c r="B21" s="281" t="s">
        <v>122</v>
      </c>
      <c r="I21" s="290">
        <f>'[20]Rate Base'!J552/1000</f>
        <v>32536116.498439774</v>
      </c>
      <c r="L21" s="296"/>
      <c r="M21" s="297"/>
    </row>
    <row r="22" spans="1:13" x14ac:dyDescent="0.3">
      <c r="A22" s="282" t="s">
        <v>364</v>
      </c>
      <c r="B22" s="281" t="s">
        <v>122</v>
      </c>
      <c r="I22" s="298">
        <f>I20-I21</f>
        <v>-4.1881080977618694</v>
      </c>
      <c r="L22" s="299"/>
      <c r="M22" s="297"/>
    </row>
    <row r="23" spans="1:13" x14ac:dyDescent="0.3">
      <c r="A23" s="282" t="s">
        <v>365</v>
      </c>
      <c r="B23" s="281" t="s">
        <v>122</v>
      </c>
    </row>
    <row r="24" spans="1:13" x14ac:dyDescent="0.3">
      <c r="A24" s="282" t="s">
        <v>366</v>
      </c>
      <c r="B24" s="281" t="s">
        <v>367</v>
      </c>
      <c r="L24" s="300">
        <f>+L13+L15+L17+L19+L14</f>
        <v>1.4172626809685066E-2</v>
      </c>
      <c r="M24" s="280" t="s">
        <v>394</v>
      </c>
    </row>
    <row r="25" spans="1:13" x14ac:dyDescent="0.3">
      <c r="A25" s="282" t="s">
        <v>368</v>
      </c>
      <c r="B25" s="281" t="s">
        <v>369</v>
      </c>
      <c r="L25" s="302">
        <v>1.4172626809685066E-2</v>
      </c>
    </row>
    <row r="26" spans="1:13" x14ac:dyDescent="0.3">
      <c r="A26" s="282" t="s">
        <v>370</v>
      </c>
      <c r="B26" s="281" t="s">
        <v>371</v>
      </c>
    </row>
    <row r="27" spans="1:13" x14ac:dyDescent="0.3">
      <c r="A27" s="282" t="s">
        <v>372</v>
      </c>
      <c r="B27" s="281" t="s">
        <v>122</v>
      </c>
    </row>
    <row r="28" spans="1:13" x14ac:dyDescent="0.3">
      <c r="A28" s="282" t="s">
        <v>373</v>
      </c>
      <c r="B28" s="281" t="s">
        <v>122</v>
      </c>
    </row>
    <row r="29" spans="1:13" x14ac:dyDescent="0.3">
      <c r="A29" s="282" t="s">
        <v>374</v>
      </c>
      <c r="B29" s="281" t="s">
        <v>375</v>
      </c>
    </row>
    <row r="30" spans="1:13" x14ac:dyDescent="0.3">
      <c r="A30" s="282" t="s">
        <v>376</v>
      </c>
    </row>
    <row r="31" spans="1:13" x14ac:dyDescent="0.3">
      <c r="A31" s="282" t="s">
        <v>377</v>
      </c>
    </row>
    <row r="32" spans="1:13" x14ac:dyDescent="0.3">
      <c r="A32" s="282" t="s">
        <v>378</v>
      </c>
    </row>
    <row r="33" spans="1:12" x14ac:dyDescent="0.3">
      <c r="A33" s="282" t="s">
        <v>379</v>
      </c>
    </row>
    <row r="34" spans="1:12" x14ac:dyDescent="0.3">
      <c r="A34" s="282" t="s">
        <v>380</v>
      </c>
    </row>
    <row r="35" spans="1:12" x14ac:dyDescent="0.3">
      <c r="A35" s="282" t="s">
        <v>381</v>
      </c>
    </row>
    <row r="36" spans="1:12" x14ac:dyDescent="0.3">
      <c r="A36" s="282" t="s">
        <v>382</v>
      </c>
    </row>
    <row r="37" spans="1:12" x14ac:dyDescent="0.3">
      <c r="A37" s="282" t="s">
        <v>383</v>
      </c>
    </row>
    <row r="38" spans="1:12" x14ac:dyDescent="0.3">
      <c r="A38" s="282" t="s">
        <v>384</v>
      </c>
    </row>
    <row r="39" spans="1:12" x14ac:dyDescent="0.3">
      <c r="A39" s="282" t="s">
        <v>385</v>
      </c>
    </row>
    <row r="40" spans="1:12" x14ac:dyDescent="0.3">
      <c r="A40" s="282" t="s">
        <v>386</v>
      </c>
    </row>
    <row r="41" spans="1:12" x14ac:dyDescent="0.3">
      <c r="A41" s="282" t="s">
        <v>387</v>
      </c>
    </row>
    <row r="42" spans="1:12" x14ac:dyDescent="0.3">
      <c r="A42" s="282" t="s">
        <v>388</v>
      </c>
    </row>
    <row r="43" spans="1:12" x14ac:dyDescent="0.3">
      <c r="A43" s="282" t="s">
        <v>389</v>
      </c>
    </row>
    <row r="44" spans="1:12" x14ac:dyDescent="0.3">
      <c r="A44" s="282" t="s">
        <v>390</v>
      </c>
    </row>
    <row r="45" spans="1:12" x14ac:dyDescent="0.3">
      <c r="A45" s="282" t="s">
        <v>391</v>
      </c>
    </row>
    <row r="46" spans="1:12" ht="15" thickBot="1" x14ac:dyDescent="0.35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</row>
  </sheetData>
  <pageMargins left="0.5" right="0.5" top="0.75" bottom="0.5" header="0.75" footer="0.5"/>
  <pageSetup scale="58" orientation="landscape" r:id="rId1"/>
  <headerFooter>
    <oddHeader>&amp;C&amp;"Arial"&amp;10 COST OF CAPITAL - 13-MONTH AVERAGE&amp;L&amp;"Arial"&amp;10 Schedule D-1a&amp;R&amp;"Arial"&amp;10 Page &amp;P of &amp;N</oddHeader>
    <oddFooter>&amp;L&amp;"Arial"&amp;10 Supporting Schedules: D-1b, D-3, D-4a, D-5, D-6&amp;R&amp;"Arial"&amp;10 Recap Schedules: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zoomScale="90" zoomScaleNormal="90" workbookViewId="0">
      <pane xSplit="2" ySplit="12" topLeftCell="C13" activePane="bottomRight" state="frozen"/>
      <selection activeCell="C2" sqref="C2"/>
      <selection pane="topRight" activeCell="C2" sqref="C2"/>
      <selection pane="bottomLeft" activeCell="C2" sqref="C2"/>
      <selection pane="bottomRight" activeCell="A2" sqref="A2"/>
    </sheetView>
  </sheetViews>
  <sheetFormatPr defaultColWidth="9.109375" defaultRowHeight="14.4" x14ac:dyDescent="0.3"/>
  <cols>
    <col min="1" max="1" width="12" style="280" customWidth="1"/>
    <col min="2" max="2" width="25.44140625" style="280" customWidth="1"/>
    <col min="3" max="12" width="15.5546875" style="280" customWidth="1"/>
    <col min="13" max="16384" width="9.109375" style="280"/>
  </cols>
  <sheetData>
    <row r="1" spans="1:12" x14ac:dyDescent="0.3">
      <c r="A1" s="326" t="s">
        <v>411</v>
      </c>
    </row>
    <row r="2" spans="1:12" ht="15" thickBot="1" x14ac:dyDescent="0.35">
      <c r="A2" s="327" t="s">
        <v>403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x14ac:dyDescent="0.3">
      <c r="A3" s="281" t="s">
        <v>310</v>
      </c>
      <c r="D3" s="281" t="s">
        <v>311</v>
      </c>
      <c r="E3" s="281" t="s">
        <v>312</v>
      </c>
      <c r="F3" s="281"/>
      <c r="J3" s="281" t="s">
        <v>313</v>
      </c>
    </row>
    <row r="4" spans="1:12" x14ac:dyDescent="0.3">
      <c r="E4" s="281" t="s">
        <v>314</v>
      </c>
      <c r="F4" s="281"/>
      <c r="J4" s="281" t="s">
        <v>392</v>
      </c>
    </row>
    <row r="5" spans="1:12" x14ac:dyDescent="0.3">
      <c r="A5" s="281" t="s">
        <v>316</v>
      </c>
      <c r="E5" s="281" t="s">
        <v>317</v>
      </c>
      <c r="F5" s="281"/>
      <c r="J5" s="281" t="s">
        <v>318</v>
      </c>
    </row>
    <row r="6" spans="1:12" x14ac:dyDescent="0.3">
      <c r="B6" s="281" t="s">
        <v>319</v>
      </c>
      <c r="J6" s="281" t="s">
        <v>320</v>
      </c>
    </row>
    <row r="7" spans="1:12" x14ac:dyDescent="0.3">
      <c r="J7" s="281" t="s">
        <v>393</v>
      </c>
    </row>
    <row r="8" spans="1:12" x14ac:dyDescent="0.3">
      <c r="A8" s="281" t="s">
        <v>322</v>
      </c>
      <c r="G8" s="281" t="s">
        <v>302</v>
      </c>
      <c r="J8" s="281" t="s">
        <v>323</v>
      </c>
    </row>
    <row r="9" spans="1:12" ht="15" thickBot="1" x14ac:dyDescent="0.3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</row>
    <row r="10" spans="1:12" x14ac:dyDescent="0.3">
      <c r="B10" s="282" t="s">
        <v>324</v>
      </c>
      <c r="C10" s="283" t="s">
        <v>325</v>
      </c>
      <c r="D10" s="283" t="s">
        <v>326</v>
      </c>
      <c r="E10" s="283" t="s">
        <v>327</v>
      </c>
      <c r="F10" s="283" t="s">
        <v>328</v>
      </c>
      <c r="G10" s="283" t="s">
        <v>329</v>
      </c>
      <c r="H10" s="283" t="s">
        <v>330</v>
      </c>
      <c r="I10" s="283" t="s">
        <v>331</v>
      </c>
      <c r="J10" s="283" t="s">
        <v>332</v>
      </c>
      <c r="K10" s="283" t="s">
        <v>333</v>
      </c>
      <c r="L10" s="284" t="s">
        <v>334</v>
      </c>
    </row>
    <row r="11" spans="1:12" ht="15" thickBot="1" x14ac:dyDescent="0.35">
      <c r="A11" s="279"/>
      <c r="B11" s="279"/>
      <c r="C11" s="285"/>
      <c r="D11" s="285"/>
      <c r="E11" s="285"/>
      <c r="F11" s="285"/>
      <c r="G11" s="285"/>
      <c r="H11" s="285"/>
      <c r="I11" s="285"/>
      <c r="J11" s="285"/>
      <c r="K11" s="285"/>
      <c r="L11" s="285"/>
    </row>
    <row r="12" spans="1:12" ht="40.200000000000003" thickBot="1" x14ac:dyDescent="0.35">
      <c r="A12" s="286" t="s">
        <v>335</v>
      </c>
      <c r="B12" s="286" t="s">
        <v>336</v>
      </c>
      <c r="C12" s="287" t="s">
        <v>337</v>
      </c>
      <c r="D12" s="287" t="s">
        <v>338</v>
      </c>
      <c r="E12" s="287" t="s">
        <v>339</v>
      </c>
      <c r="F12" s="288" t="s">
        <v>340</v>
      </c>
      <c r="G12" s="287" t="s">
        <v>341</v>
      </c>
      <c r="H12" s="287" t="s">
        <v>342</v>
      </c>
      <c r="I12" s="287" t="s">
        <v>343</v>
      </c>
      <c r="J12" s="287" t="s">
        <v>344</v>
      </c>
      <c r="K12" s="287" t="s">
        <v>345</v>
      </c>
      <c r="L12" s="287" t="s">
        <v>346</v>
      </c>
    </row>
    <row r="13" spans="1:12" x14ac:dyDescent="0.3">
      <c r="A13" s="282" t="s">
        <v>347</v>
      </c>
      <c r="B13" s="289" t="s">
        <v>348</v>
      </c>
      <c r="C13" s="290">
        <v>11688224.212846</v>
      </c>
      <c r="D13" s="290">
        <f>-83239.6422253703-F13</f>
        <v>-99801.432222356321</v>
      </c>
      <c r="E13" s="290">
        <v>-1190035.155389518</v>
      </c>
      <c r="F13" s="290">
        <f>'[20]52C'!J65/1000</f>
        <v>16561.789996986023</v>
      </c>
      <c r="G13" s="290">
        <v>10414949.415231112</v>
      </c>
      <c r="H13" s="291">
        <v>0.96247287667074266</v>
      </c>
      <c r="I13" s="290">
        <v>10024106.324057756</v>
      </c>
      <c r="J13" s="292">
        <v>0.29595045682900789</v>
      </c>
      <c r="K13" s="292">
        <v>4.867458494663611E-2</v>
      </c>
      <c r="L13" s="292">
        <v>1.4405265650919307E-2</v>
      </c>
    </row>
    <row r="14" spans="1:12" x14ac:dyDescent="0.3">
      <c r="A14" s="282" t="s">
        <v>349</v>
      </c>
      <c r="B14" s="289" t="s">
        <v>350</v>
      </c>
      <c r="C14" s="290">
        <v>0</v>
      </c>
      <c r="D14" s="290">
        <v>0</v>
      </c>
      <c r="E14" s="290">
        <v>0</v>
      </c>
      <c r="F14" s="290">
        <v>0</v>
      </c>
      <c r="G14" s="290">
        <v>0</v>
      </c>
      <c r="H14" s="291">
        <v>0</v>
      </c>
      <c r="I14" s="290">
        <v>0</v>
      </c>
      <c r="J14" s="292">
        <v>0</v>
      </c>
      <c r="K14" s="292">
        <v>0</v>
      </c>
      <c r="L14" s="292">
        <v>0</v>
      </c>
    </row>
    <row r="15" spans="1:12" x14ac:dyDescent="0.3">
      <c r="A15" s="282" t="s">
        <v>351</v>
      </c>
      <c r="B15" s="289" t="s">
        <v>352</v>
      </c>
      <c r="C15" s="290">
        <v>429893.00358271576</v>
      </c>
      <c r="D15" s="290">
        <f>611.706337759826-F15</f>
        <v>0</v>
      </c>
      <c r="E15" s="290">
        <v>-44146.180139103286</v>
      </c>
      <c r="F15" s="290">
        <f>'[20]52C'!M67/1000</f>
        <v>611.7063377598264</v>
      </c>
      <c r="G15" s="290">
        <v>386358.52978137229</v>
      </c>
      <c r="H15" s="291">
        <v>1</v>
      </c>
      <c r="I15" s="290">
        <v>386358.52978137229</v>
      </c>
      <c r="J15" s="292">
        <v>1.1406800735359216E-2</v>
      </c>
      <c r="K15" s="292">
        <v>2.0400693863565248E-2</v>
      </c>
      <c r="L15" s="292">
        <v>2.3270664976475432E-4</v>
      </c>
    </row>
    <row r="16" spans="1:12" x14ac:dyDescent="0.3">
      <c r="A16" s="282" t="s">
        <v>353</v>
      </c>
      <c r="B16" s="289" t="s">
        <v>354</v>
      </c>
      <c r="C16" s="290">
        <v>17680645.991664961</v>
      </c>
      <c r="D16" s="290">
        <f>14360.5634166148-F16</f>
        <v>-10910.852769999992</v>
      </c>
      <c r="E16" s="290">
        <v>-1814537.5159485354</v>
      </c>
      <c r="F16" s="290">
        <f>'[20]52C'!L68/1000</f>
        <v>25271.416186614792</v>
      </c>
      <c r="G16" s="290">
        <v>15880469.039133042</v>
      </c>
      <c r="H16" s="291">
        <v>0.96247287667074255</v>
      </c>
      <c r="I16" s="290">
        <v>15284520.718975041</v>
      </c>
      <c r="J16" s="292">
        <v>0.45125827110760364</v>
      </c>
      <c r="K16" s="292">
        <v>0.115</v>
      </c>
      <c r="L16" s="292">
        <v>5.1894701177374422E-2</v>
      </c>
    </row>
    <row r="17" spans="1:13" x14ac:dyDescent="0.3">
      <c r="A17" s="282" t="s">
        <v>355</v>
      </c>
      <c r="B17" s="289" t="s">
        <v>356</v>
      </c>
      <c r="C17" s="290">
        <v>371681.19756895187</v>
      </c>
      <c r="D17" s="290">
        <f>650.764954972969-F17</f>
        <v>0</v>
      </c>
      <c r="E17" s="290">
        <v>-38180.845668711365</v>
      </c>
      <c r="F17" s="290">
        <f>'[20]52C'!K66/1000</f>
        <v>650.76495497296924</v>
      </c>
      <c r="G17" s="290">
        <v>334151.11685521348</v>
      </c>
      <c r="H17" s="291">
        <v>0.96247287667074266</v>
      </c>
      <c r="I17" s="290">
        <v>321611.38668237877</v>
      </c>
      <c r="J17" s="292">
        <v>9.4952142099318272E-3</v>
      </c>
      <c r="K17" s="292">
        <v>2.6799056635252123E-2</v>
      </c>
      <c r="L17" s="292">
        <v>2.5446278337581377E-4</v>
      </c>
    </row>
    <row r="18" spans="1:13" x14ac:dyDescent="0.3">
      <c r="A18" s="282" t="s">
        <v>357</v>
      </c>
      <c r="B18" s="289" t="s">
        <v>358</v>
      </c>
      <c r="C18" s="290">
        <v>9248444.2754023504</v>
      </c>
      <c r="D18" s="290">
        <f>-271883.112976109-F18</f>
        <v>-228406.64314387509</v>
      </c>
      <c r="E18" s="290">
        <v>-920503.02116171888</v>
      </c>
      <c r="F18" s="290">
        <f>'[20]52C'!O64/1000</f>
        <v>-43476.469832233946</v>
      </c>
      <c r="G18" s="290">
        <v>8056058.1412645215</v>
      </c>
      <c r="H18" s="291">
        <v>0.96247287667074244</v>
      </c>
      <c r="I18" s="290">
        <v>7753737.4538496193</v>
      </c>
      <c r="J18" s="292">
        <v>0.22892037129451356</v>
      </c>
      <c r="K18" s="292">
        <v>0</v>
      </c>
      <c r="L18" s="292">
        <v>0</v>
      </c>
    </row>
    <row r="19" spans="1:13" ht="15" thickBot="1" x14ac:dyDescent="0.35">
      <c r="A19" s="282" t="s">
        <v>359</v>
      </c>
      <c r="B19" s="289" t="s">
        <v>360</v>
      </c>
      <c r="C19" s="290">
        <v>253253.17768832159</v>
      </c>
      <c r="D19" s="290">
        <f>-136835.4686441-F19</f>
        <v>-137216.26100000035</v>
      </c>
      <c r="E19" s="290">
        <v>-11938.074163688716</v>
      </c>
      <c r="F19" s="290">
        <f>'[20]52C'!N69/1000</f>
        <v>380.79235590033204</v>
      </c>
      <c r="G19" s="290">
        <v>104479.63488053318</v>
      </c>
      <c r="H19" s="291">
        <v>0.96247287667074244</v>
      </c>
      <c r="I19" s="290">
        <v>100558.8147369756</v>
      </c>
      <c r="J19" s="292">
        <v>2.9688858235837712E-3</v>
      </c>
      <c r="K19" s="292">
        <v>8.873018254401091E-2</v>
      </c>
      <c r="L19" s="292">
        <v>2.634297810789142E-4</v>
      </c>
    </row>
    <row r="20" spans="1:13" x14ac:dyDescent="0.3">
      <c r="A20" s="282" t="s">
        <v>361</v>
      </c>
      <c r="B20" s="289" t="s">
        <v>362</v>
      </c>
      <c r="C20" s="293">
        <f>SUM(C13:C19)</f>
        <v>39672141.858753301</v>
      </c>
      <c r="D20" s="293">
        <f>SUM(D13:D19)</f>
        <v>-476335.18913623173</v>
      </c>
      <c r="E20" s="293">
        <f>SUM(E13:E19)</f>
        <v>-4019340.7924712752</v>
      </c>
      <c r="F20" s="293">
        <f>SUM(F13:F19)</f>
        <v>0</v>
      </c>
      <c r="G20" s="293">
        <v>35176465.87714579</v>
      </c>
      <c r="H20" s="294" t="s">
        <v>122</v>
      </c>
      <c r="I20" s="293">
        <v>33870893.228083149</v>
      </c>
      <c r="J20" s="295">
        <v>0.99999999999999989</v>
      </c>
      <c r="K20" s="294" t="s">
        <v>122</v>
      </c>
      <c r="L20" s="295">
        <v>6.7050566042513221E-2</v>
      </c>
    </row>
    <row r="21" spans="1:13" x14ac:dyDescent="0.3">
      <c r="A21" s="282" t="s">
        <v>363</v>
      </c>
      <c r="B21" s="281" t="s">
        <v>122</v>
      </c>
      <c r="I21" s="290">
        <f>'[20]Rate Base'!T552/1000</f>
        <v>33870897.422024161</v>
      </c>
      <c r="L21" s="296"/>
      <c r="M21" s="297"/>
    </row>
    <row r="22" spans="1:13" x14ac:dyDescent="0.3">
      <c r="A22" s="282" t="s">
        <v>364</v>
      </c>
      <c r="B22" s="281" t="s">
        <v>122</v>
      </c>
      <c r="I22" s="298">
        <f>I20-I21</f>
        <v>-4.1939410120248795</v>
      </c>
      <c r="L22" s="299"/>
      <c r="M22" s="297"/>
    </row>
    <row r="23" spans="1:13" x14ac:dyDescent="0.3">
      <c r="A23" s="282" t="s">
        <v>365</v>
      </c>
      <c r="B23" s="281" t="s">
        <v>122</v>
      </c>
    </row>
    <row r="24" spans="1:13" x14ac:dyDescent="0.3">
      <c r="A24" s="282" t="s">
        <v>366</v>
      </c>
      <c r="B24" s="281" t="s">
        <v>367</v>
      </c>
    </row>
    <row r="25" spans="1:13" x14ac:dyDescent="0.3">
      <c r="A25" s="282" t="s">
        <v>368</v>
      </c>
      <c r="B25" s="281" t="s">
        <v>369</v>
      </c>
      <c r="L25" s="300">
        <f>+L13+L15+L17+L19</f>
        <v>1.515586486513879E-2</v>
      </c>
      <c r="M25" s="280" t="s">
        <v>394</v>
      </c>
    </row>
    <row r="26" spans="1:13" x14ac:dyDescent="0.3">
      <c r="A26" s="282" t="s">
        <v>370</v>
      </c>
      <c r="B26" s="281" t="s">
        <v>371</v>
      </c>
      <c r="L26" s="301">
        <v>1.5155864865138801E-2</v>
      </c>
    </row>
    <row r="27" spans="1:13" x14ac:dyDescent="0.3">
      <c r="A27" s="282" t="s">
        <v>372</v>
      </c>
      <c r="B27" s="281" t="s">
        <v>122</v>
      </c>
    </row>
    <row r="28" spans="1:13" x14ac:dyDescent="0.3">
      <c r="A28" s="282" t="s">
        <v>373</v>
      </c>
      <c r="B28" s="281" t="s">
        <v>122</v>
      </c>
    </row>
    <row r="29" spans="1:13" x14ac:dyDescent="0.3">
      <c r="A29" s="282" t="s">
        <v>374</v>
      </c>
      <c r="B29" s="281" t="s">
        <v>375</v>
      </c>
    </row>
    <row r="30" spans="1:13" x14ac:dyDescent="0.3">
      <c r="A30" s="282" t="s">
        <v>376</v>
      </c>
    </row>
    <row r="31" spans="1:13" x14ac:dyDescent="0.3">
      <c r="A31" s="282" t="s">
        <v>377</v>
      </c>
    </row>
    <row r="32" spans="1:13" x14ac:dyDescent="0.3">
      <c r="A32" s="282" t="s">
        <v>378</v>
      </c>
    </row>
    <row r="33" spans="1:12" x14ac:dyDescent="0.3">
      <c r="A33" s="282" t="s">
        <v>379</v>
      </c>
    </row>
    <row r="34" spans="1:12" x14ac:dyDescent="0.3">
      <c r="A34" s="282" t="s">
        <v>380</v>
      </c>
    </row>
    <row r="35" spans="1:12" x14ac:dyDescent="0.3">
      <c r="A35" s="282" t="s">
        <v>381</v>
      </c>
    </row>
    <row r="36" spans="1:12" x14ac:dyDescent="0.3">
      <c r="A36" s="282" t="s">
        <v>382</v>
      </c>
    </row>
    <row r="37" spans="1:12" x14ac:dyDescent="0.3">
      <c r="A37" s="282" t="s">
        <v>383</v>
      </c>
    </row>
    <row r="38" spans="1:12" x14ac:dyDescent="0.3">
      <c r="A38" s="282" t="s">
        <v>384</v>
      </c>
    </row>
    <row r="39" spans="1:12" x14ac:dyDescent="0.3">
      <c r="A39" s="282" t="s">
        <v>385</v>
      </c>
    </row>
    <row r="40" spans="1:12" x14ac:dyDescent="0.3">
      <c r="A40" s="282" t="s">
        <v>386</v>
      </c>
    </row>
    <row r="41" spans="1:12" x14ac:dyDescent="0.3">
      <c r="A41" s="282" t="s">
        <v>387</v>
      </c>
    </row>
    <row r="42" spans="1:12" x14ac:dyDescent="0.3">
      <c r="A42" s="282" t="s">
        <v>388</v>
      </c>
    </row>
    <row r="43" spans="1:12" x14ac:dyDescent="0.3">
      <c r="A43" s="282" t="s">
        <v>389</v>
      </c>
    </row>
    <row r="44" spans="1:12" x14ac:dyDescent="0.3">
      <c r="A44" s="282" t="s">
        <v>390</v>
      </c>
    </row>
    <row r="45" spans="1:12" x14ac:dyDescent="0.3">
      <c r="A45" s="282" t="s">
        <v>391</v>
      </c>
    </row>
    <row r="46" spans="1:12" ht="15" thickBot="1" x14ac:dyDescent="0.35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</row>
  </sheetData>
  <pageMargins left="0.5" right="0.5" top="0.75" bottom="0.5" header="0.75" footer="0.5"/>
  <pageSetup scale="58" orientation="landscape" r:id="rId1"/>
  <headerFooter>
    <oddHeader>&amp;C&amp;"Arial"&amp;10 COST OF CAPITAL - 13-MONTH AVERAGE&amp;L&amp;"Arial"&amp;10 Schedule D-1a&amp;R&amp;"Arial"&amp;10 Page &amp;P of &amp;N</oddHeader>
    <oddFooter>&amp;L&amp;"Arial"&amp;10 Supporting Schedules: D-1b, D-3, D-4a, D-5, D-6&amp;R&amp;"Arial"&amp;10 Recap Schedules: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01ABD-BC92-41DC-A23B-F2EDA53D6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8BE3E-A95A-40D3-8547-465C222C0E6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A8B2E859-015C-40E7-97BE-EF29B830F3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Exhibit-KO 5 Summary</vt:lpstr>
      <vt:lpstr>By years analysis</vt:lpstr>
      <vt:lpstr>BS - 13m Ave</vt:lpstr>
      <vt:lpstr>Rev Req 17</vt:lpstr>
      <vt:lpstr>Rev Req 2018</vt:lpstr>
      <vt:lpstr>Outage Nuclear total</vt:lpstr>
      <vt:lpstr>Accruals &amp; Rev by Units</vt:lpstr>
      <vt:lpstr>MFR_D_1A_Test</vt:lpstr>
      <vt:lpstr>MFR_D_1A_Sub</vt:lpstr>
      <vt:lpstr>'BS - 13m Ave'!Print_Area</vt:lpstr>
      <vt:lpstr>'Exhibit-KO 5 Summary'!Print_Area</vt:lpstr>
      <vt:lpstr>MFR_D_1A_Sub!Print_Area</vt:lpstr>
      <vt:lpstr>MFR_D_1A_Test!Print_Area</vt:lpstr>
      <vt:lpstr>'Accruals &amp; Rev by Units'!Print_Titles</vt:lpstr>
      <vt:lpstr>'BS - 13m Ave'!Print_Titles</vt:lpstr>
      <vt:lpstr>MFR_D_1A_Sub!Print_Titles</vt:lpstr>
      <vt:lpstr>MFR_D_1A_Test!Print_Titles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2016-04-08T17:01:37Z</dcterms:created>
  <dcterms:modified xsi:type="dcterms:W3CDTF">2016-04-12T01:35:16Z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