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hidePivotFieldList="1" defaultThemeVersion="124226"/>
  <bookViews>
    <workbookView xWindow="4716" yWindow="-36" windowWidth="13212" windowHeight="6948" tabRatio="896"/>
  </bookViews>
  <sheets>
    <sheet name="Exhibit KO-6" sheetId="19" r:id="rId1"/>
    <sheet name="ARA Summary (Clause)" sheetId="17" r:id="rId2"/>
    <sheet name="ARA Summary (Base)" sheetId="18" r:id="rId3"/>
    <sheet name="Fukushima NBV at September 2015" sheetId="1" r:id="rId4"/>
  </sheets>
  <definedNames>
    <definedName name="_xlnm._FilterDatabase" localSheetId="2" hidden="1">'ARA Summary (Base)'!$K$6:$N$29</definedName>
    <definedName name="_xlnm._FilterDatabase" localSheetId="1" hidden="1">'ARA Summary (Clause)'!#REF!</definedName>
    <definedName name="_xlnm._FilterDatabase" localSheetId="3" hidden="1">'Fukushima NBV at September 2015'!$A$4:$U$152</definedName>
    <definedName name="_xlnm.Print_Area" localSheetId="1">'ARA Summary (Clause)'!$A$4:$F$53</definedName>
    <definedName name="_xlnm.Print_Area" localSheetId="0">'Exhibit KO-6'!$A$2:$F$48</definedName>
  </definedNames>
  <calcPr calcId="145620"/>
</workbook>
</file>

<file path=xl/calcChain.xml><?xml version="1.0" encoding="utf-8"?>
<calcChain xmlns="http://schemas.openxmlformats.org/spreadsheetml/2006/main">
  <c r="A41" i="19" l="1"/>
  <c r="A42" i="19"/>
  <c r="A43" i="19"/>
  <c r="A44" i="19"/>
  <c r="A45" i="19"/>
  <c r="A46" i="19"/>
  <c r="A47" i="19"/>
  <c r="F34" i="19"/>
  <c r="E34" i="19"/>
  <c r="E36" i="19" s="1"/>
  <c r="F17" i="19"/>
  <c r="E17" i="19"/>
  <c r="F16" i="19"/>
  <c r="E16" i="19"/>
  <c r="D17" i="19"/>
  <c r="D16" i="19"/>
  <c r="F10" i="19"/>
  <c r="E10" i="19"/>
  <c r="D10" i="19"/>
  <c r="D9" i="19"/>
  <c r="F36" i="19"/>
  <c r="Q53" i="18"/>
  <c r="S53" i="18"/>
  <c r="N41" i="18"/>
  <c r="M41" i="18"/>
  <c r="S41" i="18"/>
  <c r="Q41" i="18"/>
  <c r="Q29" i="18"/>
  <c r="S29" i="18"/>
  <c r="F18" i="19"/>
  <c r="E53" i="17"/>
  <c r="E52" i="17"/>
  <c r="E51" i="17"/>
  <c r="E50" i="17"/>
  <c r="E49" i="17"/>
  <c r="E48" i="17"/>
  <c r="E47" i="17"/>
  <c r="E46" i="17"/>
  <c r="E45" i="17"/>
  <c r="E44" i="17"/>
  <c r="E43" i="17"/>
  <c r="E42" i="17"/>
  <c r="E41" i="17"/>
  <c r="F53" i="17" s="1"/>
  <c r="F20" i="19" s="1"/>
  <c r="E40" i="17"/>
  <c r="E39" i="17"/>
  <c r="E38" i="17"/>
  <c r="E37" i="17"/>
  <c r="E36" i="17"/>
  <c r="E35" i="17"/>
  <c r="E34" i="17"/>
  <c r="E33" i="17"/>
  <c r="E32" i="17"/>
  <c r="E31" i="17"/>
  <c r="E30" i="17"/>
  <c r="E29" i="17"/>
  <c r="F41" i="17"/>
  <c r="E20" i="19" s="1"/>
  <c r="E28" i="17"/>
  <c r="E27" i="17"/>
  <c r="E26" i="17"/>
  <c r="E25" i="17"/>
  <c r="E24" i="17"/>
  <c r="E23" i="17"/>
  <c r="E22" i="17"/>
  <c r="E21" i="17"/>
  <c r="E20" i="17"/>
  <c r="E19" i="17"/>
  <c r="E18" i="17"/>
  <c r="E17" i="17"/>
  <c r="F29" i="17" s="1"/>
  <c r="D20" i="19" s="1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N53" i="18"/>
  <c r="N52" i="18"/>
  <c r="N51" i="18"/>
  <c r="N50" i="18"/>
  <c r="N49" i="18"/>
  <c r="N48" i="18"/>
  <c r="N47" i="18"/>
  <c r="N46" i="18"/>
  <c r="N45" i="18"/>
  <c r="N44" i="18"/>
  <c r="N43" i="18"/>
  <c r="N42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L29" i="18"/>
  <c r="N27" i="18"/>
  <c r="N26" i="18"/>
  <c r="N25" i="18"/>
  <c r="N24" i="18"/>
  <c r="N23" i="18"/>
  <c r="N22" i="18"/>
  <c r="N21" i="18"/>
  <c r="N20" i="18"/>
  <c r="N19" i="18"/>
  <c r="N18" i="18"/>
  <c r="N17" i="18"/>
  <c r="R29" i="18"/>
  <c r="T30" i="18" s="1"/>
  <c r="N16" i="18"/>
  <c r="N15" i="18"/>
  <c r="N14" i="18"/>
  <c r="N13" i="18"/>
  <c r="N12" i="18"/>
  <c r="N11" i="18"/>
  <c r="N10" i="18"/>
  <c r="N9" i="18"/>
  <c r="N8" i="18"/>
  <c r="N7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C7" i="18"/>
  <c r="C8" i="18"/>
  <c r="N6" i="18"/>
  <c r="M6" i="18"/>
  <c r="E18" i="19"/>
  <c r="M8" i="18"/>
  <c r="M7" i="18"/>
  <c r="C9" i="18"/>
  <c r="L30" i="18"/>
  <c r="L31" i="18" s="1"/>
  <c r="M9" i="18"/>
  <c r="C10" i="18"/>
  <c r="C11" i="18"/>
  <c r="M10" i="18"/>
  <c r="C12" i="18"/>
  <c r="M11" i="18"/>
  <c r="M12" i="18"/>
  <c r="C13" i="18"/>
  <c r="C14" i="18"/>
  <c r="M13" i="18"/>
  <c r="M14" i="18"/>
  <c r="C15" i="18"/>
  <c r="C16" i="18"/>
  <c r="M15" i="18"/>
  <c r="M16" i="18"/>
  <c r="C17" i="18"/>
  <c r="M17" i="18"/>
  <c r="O17" i="18"/>
  <c r="T29" i="18" s="1"/>
  <c r="D13" i="19" s="1"/>
  <c r="C18" i="18"/>
  <c r="C19" i="18"/>
  <c r="M18" i="18"/>
  <c r="O18" i="18"/>
  <c r="C20" i="18"/>
  <c r="M19" i="18"/>
  <c r="O19" i="18"/>
  <c r="M20" i="18"/>
  <c r="O20" i="18"/>
  <c r="C21" i="18"/>
  <c r="C22" i="18"/>
  <c r="M21" i="18"/>
  <c r="O21" i="18"/>
  <c r="M22" i="18"/>
  <c r="O22" i="18"/>
  <c r="C23" i="18"/>
  <c r="C24" i="18"/>
  <c r="M23" i="18"/>
  <c r="O23" i="18"/>
  <c r="M24" i="18"/>
  <c r="O24" i="18"/>
  <c r="C25" i="18"/>
  <c r="M25" i="18"/>
  <c r="O25" i="18"/>
  <c r="C26" i="18"/>
  <c r="C27" i="18"/>
  <c r="M26" i="18"/>
  <c r="O26" i="18"/>
  <c r="C28" i="18"/>
  <c r="M27" i="18"/>
  <c r="O27" i="18"/>
  <c r="M28" i="18"/>
  <c r="O28" i="18"/>
  <c r="C29" i="18"/>
  <c r="M29" i="18"/>
  <c r="C30" i="18"/>
  <c r="O29" i="18"/>
  <c r="C31" i="18"/>
  <c r="M30" i="18"/>
  <c r="O30" i="18"/>
  <c r="C32" i="18"/>
  <c r="M31" i="18"/>
  <c r="M32" i="18"/>
  <c r="C33" i="18"/>
  <c r="M33" i="18"/>
  <c r="C34" i="18"/>
  <c r="C35" i="18"/>
  <c r="M34" i="18"/>
  <c r="C36" i="18"/>
  <c r="M35" i="18"/>
  <c r="M36" i="18"/>
  <c r="C37" i="18"/>
  <c r="M37" i="18"/>
  <c r="C38" i="18"/>
  <c r="C39" i="18"/>
  <c r="M38" i="18"/>
  <c r="C40" i="18"/>
  <c r="M39" i="18"/>
  <c r="M40" i="18"/>
  <c r="C41" i="18"/>
  <c r="C42" i="18"/>
  <c r="C43" i="18"/>
  <c r="M42" i="18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7" i="17"/>
  <c r="C44" i="18"/>
  <c r="M43" i="18"/>
  <c r="M44" i="18"/>
  <c r="C45" i="18"/>
  <c r="M45" i="18"/>
  <c r="C46" i="18"/>
  <c r="C47" i="18"/>
  <c r="M46" i="18"/>
  <c r="C48" i="18"/>
  <c r="M47" i="18"/>
  <c r="M48" i="18"/>
  <c r="C49" i="18"/>
  <c r="M49" i="18"/>
  <c r="C50" i="18"/>
  <c r="C51" i="18"/>
  <c r="M50" i="18"/>
  <c r="C52" i="18"/>
  <c r="M51" i="18"/>
  <c r="M52" i="18"/>
  <c r="C53" i="18"/>
  <c r="M53" i="18"/>
  <c r="V5" i="1"/>
  <c r="P154" i="1"/>
  <c r="Q154" i="1"/>
  <c r="O154" i="1"/>
  <c r="U152" i="1"/>
  <c r="T152" i="1"/>
  <c r="S152" i="1"/>
  <c r="R152" i="1"/>
  <c r="U151" i="1"/>
  <c r="T151" i="1"/>
  <c r="S151" i="1"/>
  <c r="R151" i="1"/>
  <c r="U150" i="1"/>
  <c r="T150" i="1"/>
  <c r="S150" i="1"/>
  <c r="R150" i="1"/>
  <c r="U149" i="1"/>
  <c r="T149" i="1"/>
  <c r="S149" i="1"/>
  <c r="R149" i="1"/>
  <c r="U148" i="1"/>
  <c r="T148" i="1"/>
  <c r="S148" i="1"/>
  <c r="R148" i="1"/>
  <c r="U147" i="1"/>
  <c r="T147" i="1"/>
  <c r="S147" i="1"/>
  <c r="R147" i="1"/>
  <c r="U146" i="1"/>
  <c r="T146" i="1"/>
  <c r="S146" i="1"/>
  <c r="R146" i="1"/>
  <c r="U145" i="1"/>
  <c r="T145" i="1"/>
  <c r="S145" i="1"/>
  <c r="R145" i="1"/>
  <c r="U144" i="1"/>
  <c r="T144" i="1"/>
  <c r="S144" i="1"/>
  <c r="R144" i="1"/>
  <c r="U143" i="1"/>
  <c r="T143" i="1"/>
  <c r="S143" i="1"/>
  <c r="R143" i="1"/>
  <c r="U142" i="1"/>
  <c r="T142" i="1"/>
  <c r="S142" i="1"/>
  <c r="R142" i="1"/>
  <c r="U141" i="1"/>
  <c r="T141" i="1"/>
  <c r="S141" i="1"/>
  <c r="R141" i="1"/>
  <c r="U140" i="1"/>
  <c r="T140" i="1"/>
  <c r="S140" i="1"/>
  <c r="R140" i="1"/>
  <c r="U139" i="1"/>
  <c r="T139" i="1"/>
  <c r="S139" i="1"/>
  <c r="R139" i="1"/>
  <c r="U138" i="1"/>
  <c r="T138" i="1"/>
  <c r="S138" i="1"/>
  <c r="R138" i="1"/>
  <c r="U137" i="1"/>
  <c r="T137" i="1"/>
  <c r="S137" i="1"/>
  <c r="R137" i="1"/>
  <c r="U136" i="1"/>
  <c r="T136" i="1"/>
  <c r="S136" i="1"/>
  <c r="R136" i="1"/>
  <c r="U135" i="1"/>
  <c r="T135" i="1"/>
  <c r="S135" i="1"/>
  <c r="R135" i="1"/>
  <c r="U134" i="1"/>
  <c r="T134" i="1"/>
  <c r="S134" i="1"/>
  <c r="R134" i="1"/>
  <c r="U133" i="1"/>
  <c r="T133" i="1"/>
  <c r="S133" i="1"/>
  <c r="R133" i="1"/>
  <c r="U132" i="1"/>
  <c r="T132" i="1"/>
  <c r="S132" i="1"/>
  <c r="R132" i="1"/>
  <c r="U131" i="1"/>
  <c r="T131" i="1"/>
  <c r="S131" i="1"/>
  <c r="R131" i="1"/>
  <c r="U130" i="1"/>
  <c r="T130" i="1"/>
  <c r="S130" i="1"/>
  <c r="R130" i="1"/>
  <c r="U129" i="1"/>
  <c r="T129" i="1"/>
  <c r="S129" i="1"/>
  <c r="R129" i="1"/>
  <c r="U128" i="1"/>
  <c r="T128" i="1"/>
  <c r="S128" i="1"/>
  <c r="R128" i="1"/>
  <c r="U127" i="1"/>
  <c r="T127" i="1"/>
  <c r="S127" i="1"/>
  <c r="R127" i="1"/>
  <c r="U126" i="1"/>
  <c r="T126" i="1"/>
  <c r="S126" i="1"/>
  <c r="R126" i="1"/>
  <c r="U125" i="1"/>
  <c r="T125" i="1"/>
  <c r="S125" i="1"/>
  <c r="R125" i="1"/>
  <c r="U124" i="1"/>
  <c r="T124" i="1"/>
  <c r="S124" i="1"/>
  <c r="R124" i="1"/>
  <c r="U123" i="1"/>
  <c r="T123" i="1"/>
  <c r="S123" i="1"/>
  <c r="R123" i="1"/>
  <c r="U122" i="1"/>
  <c r="T122" i="1"/>
  <c r="S122" i="1"/>
  <c r="R122" i="1"/>
  <c r="U121" i="1"/>
  <c r="T121" i="1"/>
  <c r="S121" i="1"/>
  <c r="R121" i="1"/>
  <c r="U120" i="1"/>
  <c r="T120" i="1"/>
  <c r="S120" i="1"/>
  <c r="R120" i="1"/>
  <c r="U119" i="1"/>
  <c r="T119" i="1"/>
  <c r="S119" i="1"/>
  <c r="R119" i="1"/>
  <c r="U118" i="1"/>
  <c r="T118" i="1"/>
  <c r="S118" i="1"/>
  <c r="R118" i="1"/>
  <c r="U117" i="1"/>
  <c r="T117" i="1"/>
  <c r="S117" i="1"/>
  <c r="R117" i="1"/>
  <c r="U116" i="1"/>
  <c r="T116" i="1"/>
  <c r="S116" i="1"/>
  <c r="R116" i="1"/>
  <c r="U115" i="1"/>
  <c r="T115" i="1"/>
  <c r="S115" i="1"/>
  <c r="R115" i="1"/>
  <c r="U114" i="1"/>
  <c r="T114" i="1"/>
  <c r="S114" i="1"/>
  <c r="R114" i="1"/>
  <c r="U113" i="1"/>
  <c r="T113" i="1"/>
  <c r="S113" i="1"/>
  <c r="R113" i="1"/>
  <c r="U112" i="1"/>
  <c r="T112" i="1"/>
  <c r="S112" i="1"/>
  <c r="R112" i="1"/>
  <c r="U111" i="1"/>
  <c r="T111" i="1"/>
  <c r="S111" i="1"/>
  <c r="R111" i="1"/>
  <c r="U110" i="1"/>
  <c r="T110" i="1"/>
  <c r="S110" i="1"/>
  <c r="R110" i="1"/>
  <c r="U109" i="1"/>
  <c r="T109" i="1"/>
  <c r="S109" i="1"/>
  <c r="R109" i="1"/>
  <c r="U108" i="1"/>
  <c r="T108" i="1"/>
  <c r="S108" i="1"/>
  <c r="R108" i="1"/>
  <c r="U107" i="1"/>
  <c r="T107" i="1"/>
  <c r="S107" i="1"/>
  <c r="R107" i="1"/>
  <c r="U106" i="1"/>
  <c r="T106" i="1"/>
  <c r="S106" i="1"/>
  <c r="R106" i="1"/>
  <c r="U105" i="1"/>
  <c r="T105" i="1"/>
  <c r="S105" i="1"/>
  <c r="R105" i="1"/>
  <c r="U104" i="1"/>
  <c r="T104" i="1"/>
  <c r="S104" i="1"/>
  <c r="R104" i="1"/>
  <c r="U103" i="1"/>
  <c r="T103" i="1"/>
  <c r="S103" i="1"/>
  <c r="R103" i="1"/>
  <c r="U102" i="1"/>
  <c r="T102" i="1"/>
  <c r="S102" i="1"/>
  <c r="R102" i="1"/>
  <c r="U101" i="1"/>
  <c r="T101" i="1"/>
  <c r="S101" i="1"/>
  <c r="R101" i="1"/>
  <c r="U100" i="1"/>
  <c r="T100" i="1"/>
  <c r="S100" i="1"/>
  <c r="R100" i="1"/>
  <c r="U99" i="1"/>
  <c r="T99" i="1"/>
  <c r="S99" i="1"/>
  <c r="R99" i="1"/>
  <c r="U98" i="1"/>
  <c r="T98" i="1"/>
  <c r="S98" i="1"/>
  <c r="R98" i="1"/>
  <c r="U97" i="1"/>
  <c r="T97" i="1"/>
  <c r="S97" i="1"/>
  <c r="R97" i="1"/>
  <c r="U96" i="1"/>
  <c r="T96" i="1"/>
  <c r="S96" i="1"/>
  <c r="R96" i="1"/>
  <c r="U95" i="1"/>
  <c r="T95" i="1"/>
  <c r="S95" i="1"/>
  <c r="R95" i="1"/>
  <c r="U94" i="1"/>
  <c r="T94" i="1"/>
  <c r="S94" i="1"/>
  <c r="R94" i="1"/>
  <c r="U93" i="1"/>
  <c r="T93" i="1"/>
  <c r="S93" i="1"/>
  <c r="R93" i="1"/>
  <c r="U92" i="1"/>
  <c r="T92" i="1"/>
  <c r="S92" i="1"/>
  <c r="R92" i="1"/>
  <c r="U91" i="1"/>
  <c r="T91" i="1"/>
  <c r="S91" i="1"/>
  <c r="R91" i="1"/>
  <c r="U90" i="1"/>
  <c r="T90" i="1"/>
  <c r="S90" i="1"/>
  <c r="R90" i="1"/>
  <c r="U89" i="1"/>
  <c r="T89" i="1"/>
  <c r="S89" i="1"/>
  <c r="R89" i="1"/>
  <c r="U88" i="1"/>
  <c r="T88" i="1"/>
  <c r="S88" i="1"/>
  <c r="R88" i="1"/>
  <c r="U87" i="1"/>
  <c r="T87" i="1"/>
  <c r="S87" i="1"/>
  <c r="R87" i="1"/>
  <c r="U86" i="1"/>
  <c r="T86" i="1"/>
  <c r="S86" i="1"/>
  <c r="R86" i="1"/>
  <c r="U85" i="1"/>
  <c r="T85" i="1"/>
  <c r="S85" i="1"/>
  <c r="R85" i="1"/>
  <c r="U84" i="1"/>
  <c r="T84" i="1"/>
  <c r="S84" i="1"/>
  <c r="R84" i="1"/>
  <c r="U83" i="1"/>
  <c r="T83" i="1"/>
  <c r="S83" i="1"/>
  <c r="R83" i="1"/>
  <c r="U82" i="1"/>
  <c r="T82" i="1"/>
  <c r="S82" i="1"/>
  <c r="R82" i="1"/>
  <c r="U81" i="1"/>
  <c r="T81" i="1"/>
  <c r="S81" i="1"/>
  <c r="R81" i="1"/>
  <c r="U80" i="1"/>
  <c r="T80" i="1"/>
  <c r="S80" i="1"/>
  <c r="R80" i="1"/>
  <c r="U79" i="1"/>
  <c r="T79" i="1"/>
  <c r="S79" i="1"/>
  <c r="R79" i="1"/>
  <c r="U78" i="1"/>
  <c r="T78" i="1"/>
  <c r="S78" i="1"/>
  <c r="R78" i="1"/>
  <c r="U77" i="1"/>
  <c r="T77" i="1"/>
  <c r="S77" i="1"/>
  <c r="R77" i="1"/>
  <c r="U76" i="1"/>
  <c r="T76" i="1"/>
  <c r="S76" i="1"/>
  <c r="R76" i="1"/>
  <c r="U75" i="1"/>
  <c r="T75" i="1"/>
  <c r="S75" i="1"/>
  <c r="R75" i="1"/>
  <c r="U74" i="1"/>
  <c r="T74" i="1"/>
  <c r="S74" i="1"/>
  <c r="R74" i="1"/>
  <c r="U73" i="1"/>
  <c r="T73" i="1"/>
  <c r="S73" i="1"/>
  <c r="R73" i="1"/>
  <c r="U72" i="1"/>
  <c r="T72" i="1"/>
  <c r="S72" i="1"/>
  <c r="R72" i="1"/>
  <c r="U71" i="1"/>
  <c r="T71" i="1"/>
  <c r="S71" i="1"/>
  <c r="R71" i="1"/>
  <c r="U70" i="1"/>
  <c r="T70" i="1"/>
  <c r="S70" i="1"/>
  <c r="R70" i="1"/>
  <c r="U69" i="1"/>
  <c r="T69" i="1"/>
  <c r="S69" i="1"/>
  <c r="R69" i="1"/>
  <c r="U68" i="1"/>
  <c r="T68" i="1"/>
  <c r="S68" i="1"/>
  <c r="R68" i="1"/>
  <c r="U67" i="1"/>
  <c r="T67" i="1"/>
  <c r="S67" i="1"/>
  <c r="R67" i="1"/>
  <c r="U66" i="1"/>
  <c r="T66" i="1"/>
  <c r="S66" i="1"/>
  <c r="R66" i="1"/>
  <c r="U65" i="1"/>
  <c r="T65" i="1"/>
  <c r="S65" i="1"/>
  <c r="R65" i="1"/>
  <c r="U64" i="1"/>
  <c r="T64" i="1"/>
  <c r="S64" i="1"/>
  <c r="R64" i="1"/>
  <c r="U63" i="1"/>
  <c r="T63" i="1"/>
  <c r="S63" i="1"/>
  <c r="R63" i="1"/>
  <c r="U62" i="1"/>
  <c r="T62" i="1"/>
  <c r="S62" i="1"/>
  <c r="R62" i="1"/>
  <c r="U61" i="1"/>
  <c r="T61" i="1"/>
  <c r="S61" i="1"/>
  <c r="R61" i="1"/>
  <c r="U60" i="1"/>
  <c r="T60" i="1"/>
  <c r="S60" i="1"/>
  <c r="R60" i="1"/>
  <c r="U59" i="1"/>
  <c r="T59" i="1"/>
  <c r="S59" i="1"/>
  <c r="R59" i="1"/>
  <c r="U58" i="1"/>
  <c r="T58" i="1"/>
  <c r="S58" i="1"/>
  <c r="R58" i="1"/>
  <c r="U57" i="1"/>
  <c r="T57" i="1"/>
  <c r="S57" i="1"/>
  <c r="R57" i="1"/>
  <c r="U56" i="1"/>
  <c r="T56" i="1"/>
  <c r="S56" i="1"/>
  <c r="R56" i="1"/>
  <c r="U55" i="1"/>
  <c r="T55" i="1"/>
  <c r="S55" i="1"/>
  <c r="R55" i="1"/>
  <c r="U54" i="1"/>
  <c r="T54" i="1"/>
  <c r="S54" i="1"/>
  <c r="R54" i="1"/>
  <c r="U53" i="1"/>
  <c r="T53" i="1"/>
  <c r="S53" i="1"/>
  <c r="R53" i="1"/>
  <c r="U52" i="1"/>
  <c r="T52" i="1"/>
  <c r="S52" i="1"/>
  <c r="R52" i="1"/>
  <c r="U51" i="1"/>
  <c r="T51" i="1"/>
  <c r="S51" i="1"/>
  <c r="R51" i="1"/>
  <c r="U50" i="1"/>
  <c r="T50" i="1"/>
  <c r="S50" i="1"/>
  <c r="R50" i="1"/>
  <c r="U49" i="1"/>
  <c r="T49" i="1"/>
  <c r="S49" i="1"/>
  <c r="R49" i="1"/>
  <c r="U48" i="1"/>
  <c r="T48" i="1"/>
  <c r="S48" i="1"/>
  <c r="R48" i="1"/>
  <c r="U47" i="1"/>
  <c r="T47" i="1"/>
  <c r="S47" i="1"/>
  <c r="R47" i="1"/>
  <c r="U46" i="1"/>
  <c r="T46" i="1"/>
  <c r="S46" i="1"/>
  <c r="R46" i="1"/>
  <c r="U45" i="1"/>
  <c r="T45" i="1"/>
  <c r="S45" i="1"/>
  <c r="R45" i="1"/>
  <c r="U44" i="1"/>
  <c r="T44" i="1"/>
  <c r="S44" i="1"/>
  <c r="R44" i="1"/>
  <c r="U43" i="1"/>
  <c r="T43" i="1"/>
  <c r="S43" i="1"/>
  <c r="R43" i="1"/>
  <c r="U42" i="1"/>
  <c r="T42" i="1"/>
  <c r="S42" i="1"/>
  <c r="R42" i="1"/>
  <c r="U41" i="1"/>
  <c r="T41" i="1"/>
  <c r="S41" i="1"/>
  <c r="R41" i="1"/>
  <c r="U40" i="1"/>
  <c r="T40" i="1"/>
  <c r="S40" i="1"/>
  <c r="R40" i="1"/>
  <c r="U39" i="1"/>
  <c r="T39" i="1"/>
  <c r="S39" i="1"/>
  <c r="R39" i="1"/>
  <c r="U38" i="1"/>
  <c r="T38" i="1"/>
  <c r="S38" i="1"/>
  <c r="R38" i="1"/>
  <c r="U37" i="1"/>
  <c r="T37" i="1"/>
  <c r="S37" i="1"/>
  <c r="R37" i="1"/>
  <c r="U36" i="1"/>
  <c r="T36" i="1"/>
  <c r="S36" i="1"/>
  <c r="R36" i="1"/>
  <c r="U35" i="1"/>
  <c r="T35" i="1"/>
  <c r="S35" i="1"/>
  <c r="R35" i="1"/>
  <c r="U34" i="1"/>
  <c r="T34" i="1"/>
  <c r="S34" i="1"/>
  <c r="R34" i="1"/>
  <c r="U33" i="1"/>
  <c r="T33" i="1"/>
  <c r="S33" i="1"/>
  <c r="R33" i="1"/>
  <c r="U32" i="1"/>
  <c r="T32" i="1"/>
  <c r="S32" i="1"/>
  <c r="R32" i="1"/>
  <c r="U31" i="1"/>
  <c r="T31" i="1"/>
  <c r="S31" i="1"/>
  <c r="R31" i="1"/>
  <c r="U30" i="1"/>
  <c r="T30" i="1"/>
  <c r="S30" i="1"/>
  <c r="R30" i="1"/>
  <c r="U29" i="1"/>
  <c r="T29" i="1"/>
  <c r="S29" i="1"/>
  <c r="R29" i="1"/>
  <c r="U28" i="1"/>
  <c r="T28" i="1"/>
  <c r="S28" i="1"/>
  <c r="R28" i="1"/>
  <c r="U27" i="1"/>
  <c r="T27" i="1"/>
  <c r="S27" i="1"/>
  <c r="R27" i="1"/>
  <c r="U26" i="1"/>
  <c r="T26" i="1"/>
  <c r="S26" i="1"/>
  <c r="R26" i="1"/>
  <c r="U25" i="1"/>
  <c r="T25" i="1"/>
  <c r="S25" i="1"/>
  <c r="R25" i="1"/>
  <c r="U24" i="1"/>
  <c r="T24" i="1"/>
  <c r="S24" i="1"/>
  <c r="R24" i="1"/>
  <c r="U23" i="1"/>
  <c r="T23" i="1"/>
  <c r="S23" i="1"/>
  <c r="R23" i="1"/>
  <c r="U22" i="1"/>
  <c r="T22" i="1"/>
  <c r="S22" i="1"/>
  <c r="R22" i="1"/>
  <c r="U21" i="1"/>
  <c r="T21" i="1"/>
  <c r="S21" i="1"/>
  <c r="R21" i="1"/>
  <c r="U20" i="1"/>
  <c r="T20" i="1"/>
  <c r="S20" i="1"/>
  <c r="R20" i="1"/>
  <c r="U19" i="1"/>
  <c r="T19" i="1"/>
  <c r="S19" i="1"/>
  <c r="R19" i="1"/>
  <c r="U18" i="1"/>
  <c r="T18" i="1"/>
  <c r="S18" i="1"/>
  <c r="R18" i="1"/>
  <c r="U17" i="1"/>
  <c r="T17" i="1"/>
  <c r="S17" i="1"/>
  <c r="R17" i="1"/>
  <c r="U16" i="1"/>
  <c r="T16" i="1"/>
  <c r="S16" i="1"/>
  <c r="R16" i="1"/>
  <c r="U15" i="1"/>
  <c r="T15" i="1"/>
  <c r="S15" i="1"/>
  <c r="R15" i="1"/>
  <c r="U14" i="1"/>
  <c r="T14" i="1"/>
  <c r="S14" i="1"/>
  <c r="R14" i="1"/>
  <c r="U13" i="1"/>
  <c r="T13" i="1"/>
  <c r="S13" i="1"/>
  <c r="R13" i="1"/>
  <c r="U12" i="1"/>
  <c r="T12" i="1"/>
  <c r="S12" i="1"/>
  <c r="R12" i="1"/>
  <c r="U11" i="1"/>
  <c r="T11" i="1"/>
  <c r="S11" i="1"/>
  <c r="R11" i="1"/>
  <c r="U10" i="1"/>
  <c r="T10" i="1"/>
  <c r="S10" i="1"/>
  <c r="R10" i="1"/>
  <c r="U9" i="1"/>
  <c r="T9" i="1"/>
  <c r="S9" i="1"/>
  <c r="R9" i="1"/>
  <c r="U8" i="1"/>
  <c r="T8" i="1"/>
  <c r="S8" i="1"/>
  <c r="R8" i="1"/>
  <c r="U7" i="1"/>
  <c r="T7" i="1"/>
  <c r="S7" i="1"/>
  <c r="R7" i="1"/>
  <c r="U6" i="1"/>
  <c r="T6" i="1"/>
  <c r="S6" i="1"/>
  <c r="R6" i="1"/>
  <c r="U5" i="1"/>
  <c r="T5" i="1"/>
  <c r="S5" i="1"/>
  <c r="R5" i="1"/>
  <c r="D18" i="19" l="1"/>
  <c r="D11" i="19"/>
  <c r="L32" i="18"/>
  <c r="O31" i="18"/>
  <c r="L33" i="18" l="1"/>
  <c r="O32" i="18"/>
  <c r="O33" i="18" l="1"/>
  <c r="L34" i="18"/>
  <c r="L35" i="18" l="1"/>
  <c r="O34" i="18"/>
  <c r="O35" i="18" l="1"/>
  <c r="L36" i="18"/>
  <c r="L37" i="18" l="1"/>
  <c r="O36" i="18"/>
  <c r="L38" i="18" l="1"/>
  <c r="O37" i="18"/>
  <c r="L39" i="18" l="1"/>
  <c r="O38" i="18"/>
  <c r="L40" i="18" l="1"/>
  <c r="O39" i="18"/>
  <c r="L41" i="18" l="1"/>
  <c r="O40" i="18"/>
  <c r="L42" i="18" l="1"/>
  <c r="E9" i="19"/>
  <c r="E11" i="19" s="1"/>
  <c r="O41" i="18"/>
  <c r="R41" i="18"/>
  <c r="T42" i="18" s="1"/>
  <c r="T41" i="18" l="1"/>
  <c r="E13" i="19" s="1"/>
  <c r="E26" i="19" s="1"/>
  <c r="E28" i="19" s="1"/>
  <c r="L43" i="18"/>
  <c r="O42" i="18"/>
  <c r="O43" i="18" l="1"/>
  <c r="L44" i="18"/>
  <c r="E30" i="19"/>
  <c r="E32" i="19"/>
  <c r="E37" i="19" l="1"/>
  <c r="E39" i="19" s="1"/>
  <c r="L45" i="18"/>
  <c r="O44" i="18"/>
  <c r="O45" i="18" l="1"/>
  <c r="L46" i="18"/>
  <c r="O46" i="18" l="1"/>
  <c r="L47" i="18"/>
  <c r="L48" i="18" l="1"/>
  <c r="O47" i="18"/>
  <c r="L49" i="18" l="1"/>
  <c r="O48" i="18"/>
  <c r="O49" i="18" l="1"/>
  <c r="L50" i="18"/>
  <c r="L51" i="18" l="1"/>
  <c r="O50" i="18"/>
  <c r="L52" i="18" l="1"/>
  <c r="O51" i="18"/>
  <c r="L53" i="18" l="1"/>
  <c r="O52" i="18"/>
  <c r="O53" i="18" l="1"/>
  <c r="T53" i="18" s="1"/>
  <c r="F9" i="19"/>
  <c r="F11" i="19" s="1"/>
  <c r="R53" i="18"/>
  <c r="T54" i="18" s="1"/>
  <c r="F13" i="19" l="1"/>
  <c r="F26" i="19" s="1"/>
  <c r="F28" i="19" s="1"/>
  <c r="U53" i="18"/>
  <c r="F30" i="19" l="1"/>
  <c r="F32" i="19"/>
  <c r="F37" i="19" l="1"/>
  <c r="F39" i="19" s="1"/>
</calcChain>
</file>

<file path=xl/sharedStrings.xml><?xml version="1.0" encoding="utf-8"?>
<sst xmlns="http://schemas.openxmlformats.org/spreadsheetml/2006/main" count="1427" uniqueCount="281">
  <si>
    <t xml:space="preserve">Florida Power &amp; Light Company
Fukushima Project Cost by Recovery Mechanism
Exhibit KO-6
($000)
</t>
  </si>
  <si>
    <t>A</t>
  </si>
  <si>
    <t>B</t>
  </si>
  <si>
    <t>C</t>
  </si>
  <si>
    <t>D</t>
  </si>
  <si>
    <t>Line No.</t>
  </si>
  <si>
    <r>
      <t>Base Rates</t>
    </r>
    <r>
      <rPr>
        <u/>
        <vertAlign val="superscript"/>
        <sz val="10"/>
        <rFont val="Arial"/>
        <family val="2"/>
      </rPr>
      <t xml:space="preserve"> (a)</t>
    </r>
  </si>
  <si>
    <t>Plant-in-Service</t>
  </si>
  <si>
    <t>Accumulated Depreciation Reserve</t>
  </si>
  <si>
    <t>Net Book Value @ 12/31</t>
  </si>
  <si>
    <t>13-Month Average - Net Book Value</t>
  </si>
  <si>
    <r>
      <t xml:space="preserve">Capacity Clause </t>
    </r>
    <r>
      <rPr>
        <u/>
        <vertAlign val="superscript"/>
        <sz val="10"/>
        <rFont val="Arial"/>
        <family val="2"/>
      </rPr>
      <t>(b)</t>
    </r>
  </si>
  <si>
    <t>Company Adjustment Revenue Requirement Calculation:</t>
  </si>
  <si>
    <t>Decrease in Rate Base (Line 6)</t>
  </si>
  <si>
    <t xml:space="preserve">Retail Separation Factor </t>
  </si>
  <si>
    <t xml:space="preserve">     Decrease in Retail Rate Base (Line 19 x 20)</t>
  </si>
  <si>
    <t>Pre-Tax Cost of Capital</t>
  </si>
  <si>
    <t xml:space="preserve">     Decrease in Return on Rate Base (Line 21 x 22)</t>
  </si>
  <si>
    <t>Cost of Non-Equity Capital</t>
  </si>
  <si>
    <t>Interest Synch Adjustment ((Line -21 x 24 x 0.38575)/0.61425)</t>
  </si>
  <si>
    <t>Decrease in Depreciation Expense</t>
  </si>
  <si>
    <t xml:space="preserve">     Decrease in Retail Depreciation Expense</t>
  </si>
  <si>
    <t xml:space="preserve">     Subtotal (Sum of Lines 23+25+29)</t>
  </si>
  <si>
    <t>RAF and Bad Debt Multiplier</t>
  </si>
  <si>
    <t>Total Decrease in Revenue Requirements</t>
  </si>
  <si>
    <t>Notes:</t>
  </si>
  <si>
    <r>
      <rPr>
        <vertAlign val="superscript"/>
        <sz val="10"/>
        <rFont val="Arial"/>
        <family val="2"/>
      </rPr>
      <t>(a)</t>
    </r>
    <r>
      <rPr>
        <sz val="10"/>
        <rFont val="Arial"/>
        <family val="2"/>
      </rPr>
      <t xml:space="preserve"> Test Year utilized for Docket No. 120015-EI contained $10 million of estimated Fukushima capital costs.
Proposed Company adjustment removes these assets from base rates and transfers them to the Capacity Clause.</t>
    </r>
  </si>
  <si>
    <r>
      <rPr>
        <vertAlign val="superscript"/>
        <sz val="10"/>
        <rFont val="Arial"/>
        <family val="2"/>
      </rPr>
      <t>(b)</t>
    </r>
    <r>
      <rPr>
        <sz val="10"/>
        <rFont val="Arial"/>
        <family val="2"/>
      </rPr>
      <t xml:space="preserve"> Recovery under FPL's Capacity Clause is reviewed by FPSC's auditors annually.</t>
    </r>
  </si>
  <si>
    <t>Nuclear</t>
  </si>
  <si>
    <t>Date</t>
  </si>
  <si>
    <t>Plant</t>
  </si>
  <si>
    <t>Reserve</t>
  </si>
  <si>
    <t>Expense</t>
  </si>
  <si>
    <t>Net Book Value</t>
  </si>
  <si>
    <t>13-Month Ave</t>
  </si>
  <si>
    <t>Intangible</t>
  </si>
  <si>
    <t>Total</t>
  </si>
  <si>
    <t>PIS</t>
  </si>
  <si>
    <t>Depreciation Expense</t>
  </si>
  <si>
    <t>Total PIS &amp; Reserve to be reflected in the Company Adjustment</t>
  </si>
  <si>
    <t>Note:</t>
  </si>
  <si>
    <t>As we were preparing exhibit realized that the Company Adjustment input had a formula error.  Therefore, the adjustment will be captured as part of Exhibit KO-16.  Adjustment is approximately $6k increase to revenue requirement</t>
  </si>
  <si>
    <t>index</t>
  </si>
  <si>
    <t>major_location</t>
  </si>
  <si>
    <t>asset_location</t>
  </si>
  <si>
    <t>property_group</t>
  </si>
  <si>
    <t>retirement_unit</t>
  </si>
  <si>
    <t>depr_group</t>
  </si>
  <si>
    <t>asset_id</t>
  </si>
  <si>
    <t>eng_in_service_year</t>
  </si>
  <si>
    <t>serial_number</t>
  </si>
  <si>
    <t>ldg_work_order_number</t>
  </si>
  <si>
    <t>ldg_work_order_description</t>
  </si>
  <si>
    <t>sub_account</t>
  </si>
  <si>
    <t>month</t>
  </si>
  <si>
    <t>quantity</t>
  </si>
  <si>
    <t>book_cost</t>
  </si>
  <si>
    <t>allocated_reserve</t>
  </si>
  <si>
    <t>net_book_value</t>
  </si>
  <si>
    <t>business_area</t>
  </si>
  <si>
    <t>clause_proj</t>
  </si>
  <si>
    <t>part_credit</t>
  </si>
  <si>
    <t>category</t>
  </si>
  <si>
    <t>StLucie U1</t>
  </si>
  <si>
    <t>ST LUCIE UNIT #1 - 5043315100</t>
  </si>
  <si>
    <t>000 : Non-Unitized</t>
  </si>
  <si>
    <t>000.000 : Non-Unitized</t>
  </si>
  <si>
    <t>32100Z000-NU0915-StLucie U1</t>
  </si>
  <si>
    <t>P00000117759</t>
  </si>
  <si>
    <t>PSL1 Fuku Elect/Mech Flex Non-Incr</t>
  </si>
  <si>
    <t>Z000-Depreciable</t>
  </si>
  <si>
    <t>09/2015</t>
  </si>
  <si>
    <t>32100Z201-NU0915-StLucie U1</t>
  </si>
  <si>
    <t>P00000119280</t>
  </si>
  <si>
    <t>PSL1 Inc Fukushima Elec/Mech Flex</t>
  </si>
  <si>
    <t>Z201-FUKUSHIMA NUC - DEPR</t>
  </si>
  <si>
    <t>32200Z000-NU0915-StLucie U1</t>
  </si>
  <si>
    <t>P00000118023</t>
  </si>
  <si>
    <t>PSL1 Spnt Fuel Pool Inst Non-Incr</t>
  </si>
  <si>
    <t>P00000119273</t>
  </si>
  <si>
    <t>PSL1 Inc Spent Fuel Inst</t>
  </si>
  <si>
    <t>32200Z201-NU0915-StLucie U1</t>
  </si>
  <si>
    <t>32400Z000-NU0915-StLucie U1</t>
  </si>
  <si>
    <t>32400Z201-NU0915-StLucie U1</t>
  </si>
  <si>
    <t>StLucie U2</t>
  </si>
  <si>
    <t>ST LUCIE UNIT #2 - 5043315200</t>
  </si>
  <si>
    <t>32200Z000-NU0910-StLucie U2</t>
  </si>
  <si>
    <t>P00000118390</t>
  </si>
  <si>
    <t>PSL2 Spnt Fuel Pool Inst- Non-Incr</t>
  </si>
  <si>
    <t>32200Z201-NU0910-StLucie U2</t>
  </si>
  <si>
    <t>P00000119275</t>
  </si>
  <si>
    <t>PSL2 Inc Spent Fuel Inst</t>
  </si>
  <si>
    <t>StLucie Comm</t>
  </si>
  <si>
    <t>ST LUCIE POWER PLANT COMMON - 5043315000</t>
  </si>
  <si>
    <t>32570Z000-NU-StLucie Comm</t>
  </si>
  <si>
    <t>P00000119278</t>
  </si>
  <si>
    <t>PSL Inc Fukushima Port Flex Eqmt</t>
  </si>
  <si>
    <t>32100Z000-NU0929-StLucie Comm</t>
  </si>
  <si>
    <t>P00000118391</t>
  </si>
  <si>
    <t>PSL FLEX Storg Bldg- Non-Incr Fuku</t>
  </si>
  <si>
    <t>P00000118423</t>
  </si>
  <si>
    <t>CMN Fuku Mech NQ Flex - Non-Incr</t>
  </si>
  <si>
    <t>32100Z201-NU0929-StLucie Comm</t>
  </si>
  <si>
    <t>P00000119276</t>
  </si>
  <si>
    <t>PSL Inc FLEX Storage Bldg Fukushima</t>
  </si>
  <si>
    <t>P00000119277</t>
  </si>
  <si>
    <t>Com Inc Fukushima Mech NQ Flex</t>
  </si>
  <si>
    <t>Turkey Pt U3</t>
  </si>
  <si>
    <t>TURKEY POINT POWER PLANT UNIT #3 - 5081014300</t>
  </si>
  <si>
    <t>32200Z000-NU0914-Turkey Pt U3</t>
  </si>
  <si>
    <t>P00000118687</t>
  </si>
  <si>
    <t>PTN 3 Fukushima CST Connection</t>
  </si>
  <si>
    <t>P00000118689</t>
  </si>
  <si>
    <t>PTN 3 Fukushima SFP EM Cooling Conn</t>
  </si>
  <si>
    <t>P00000118690</t>
  </si>
  <si>
    <t xml:space="preserve">PTN 3 Fukushima SFP Level Instr  </t>
  </si>
  <si>
    <t>32200Z201-NU0914-Turkey Pt U3</t>
  </si>
  <si>
    <t>P00000119291</t>
  </si>
  <si>
    <t>PTN3 Inc Fukushima CST Connection</t>
  </si>
  <si>
    <t>P00000119297</t>
  </si>
  <si>
    <t>PTN3 Inc Fukushima SFP EM Cool Conn</t>
  </si>
  <si>
    <t>P00000119295</t>
  </si>
  <si>
    <t>PTN3 Inc Fukushima SFP Level Inst</t>
  </si>
  <si>
    <t>32500Z000-NU0914-Turkey Pt U3</t>
  </si>
  <si>
    <t>P00000118685</t>
  </si>
  <si>
    <t>PTN 3 Fukushima Ext Communication</t>
  </si>
  <si>
    <t>32500Z201-NU0914-Turkey Pt U3</t>
  </si>
  <si>
    <t>P00000119296</t>
  </si>
  <si>
    <t>PTN3 Inc Fukushima Ext Comm</t>
  </si>
  <si>
    <t>Turkey Pt U4</t>
  </si>
  <si>
    <t>TURKEY POINT POWER PLANT UNIT #4 - 5081014400</t>
  </si>
  <si>
    <t>32200Z000-NU0914-Turkey Pt U4</t>
  </si>
  <si>
    <t>P00000118696</t>
  </si>
  <si>
    <t>PTN 4 Fukushima CST Connection</t>
  </si>
  <si>
    <t>P00000118698</t>
  </si>
  <si>
    <t>PTN 4 Fukushima SFP EM Cooling Conn</t>
  </si>
  <si>
    <t>P00000118699</t>
  </si>
  <si>
    <t xml:space="preserve">PTN 4 Fukushima SFP Level Instr  </t>
  </si>
  <si>
    <t>32200Z201-NU0914-Turkey Pt U4</t>
  </si>
  <si>
    <t>P00000119298</t>
  </si>
  <si>
    <t>PTN4 Inc Fukushima CST Connection</t>
  </si>
  <si>
    <t>P00000119282</t>
  </si>
  <si>
    <t xml:space="preserve">PTN4 Inc Fukushima SFP EM Cooling </t>
  </si>
  <si>
    <t>P00000119310</t>
  </si>
  <si>
    <t>PTN4 Inc Fukushima SFP Level Inst</t>
  </si>
  <si>
    <t>32500Z000-NU0914-Turkey Pt U4</t>
  </si>
  <si>
    <t>P00000118694</t>
  </si>
  <si>
    <t>PTN 4 Fukushima Ext Communication</t>
  </si>
  <si>
    <t>32500Z201-NU0914-Turkey Pt U4</t>
  </si>
  <si>
    <t>P00000119289</t>
  </si>
  <si>
    <t>PTN4 Inc Fukushima Ext Comm.</t>
  </si>
  <si>
    <t>Turkey Pt Comm</t>
  </si>
  <si>
    <t>TURKEY POINT POWER PLANT COMMON - 5081014000</t>
  </si>
  <si>
    <t>32200Z201-NU0914-Turkey Comm</t>
  </si>
  <si>
    <t>P00000119281</t>
  </si>
  <si>
    <t>PTN Inc Com Fshima AFW AB Disch Tie</t>
  </si>
  <si>
    <t>32100Z000-NU0914-Turkey Pt Comm</t>
  </si>
  <si>
    <t>P00000118707</t>
  </si>
  <si>
    <t>PTN Fukushima FLEX Storage Bldg</t>
  </si>
  <si>
    <t>32100Z201-NU0914-Turkey Pt Comm</t>
  </si>
  <si>
    <t>P00000119317</t>
  </si>
  <si>
    <t xml:space="preserve">PTN Inc Fukushima Storage Bldg </t>
  </si>
  <si>
    <t>32200Z000-NU0914-Turkey Pt Comm</t>
  </si>
  <si>
    <t>P00000118702</t>
  </si>
  <si>
    <t>PTN C Fukushima AFW A&amp;B Disch Tie</t>
  </si>
  <si>
    <t>32500Z000-NU0914-Turkey Pt Comm</t>
  </si>
  <si>
    <t>P00000118705</t>
  </si>
  <si>
    <t>PTN C Fukushima Ext Communications</t>
  </si>
  <si>
    <t>32500Z201-NU0914-Turkey Pt Comm</t>
  </si>
  <si>
    <t>P00000119318</t>
  </si>
  <si>
    <t>PTN Inc Com Fukushima Ext Comm</t>
  </si>
  <si>
    <t>Intangible Plant</t>
  </si>
  <si>
    <t>INTANG PLT FOR PTN IN DADE COUNTY  - 7081000000</t>
  </si>
  <si>
    <t>30300A000-NU0995</t>
  </si>
  <si>
    <t>P00000118713</t>
  </si>
  <si>
    <t>PTN CMN SAFER Pooled Equipment</t>
  </si>
  <si>
    <t>A000-Amortizable</t>
  </si>
  <si>
    <t>P00000119315</t>
  </si>
  <si>
    <t>PTN Inc Common SAFER Pooled Eqmt</t>
  </si>
  <si>
    <t>30300Z000-NU0914</t>
  </si>
  <si>
    <t>INTANGIBLE PLANT FOR PSL COMMON IN ST. LUCIE COUNTY - 7043300000</t>
  </si>
  <si>
    <t>30300A000-NU0929</t>
  </si>
  <si>
    <t>P00000119279</t>
  </si>
  <si>
    <t>PSL Inc Com SAFER Pooled Eqmt</t>
  </si>
  <si>
    <t>32570Z000-NU-StLucie U1</t>
  </si>
  <si>
    <t>P00000122467</t>
  </si>
  <si>
    <t>PSL1 Non-Inc Fukushima BDBEE Comm</t>
  </si>
  <si>
    <t>P00000122464</t>
  </si>
  <si>
    <t>PSL1 Inc Fukushima BDBEE Comm</t>
  </si>
  <si>
    <t>32570Z000-NU-StLucie U2</t>
  </si>
  <si>
    <t>P00000122468</t>
  </si>
  <si>
    <t>PSL2 Non-Inc Fukushima BDBEE Comm</t>
  </si>
  <si>
    <t>P00000122465</t>
  </si>
  <si>
    <t>PSL2 Inc Fukushima BDBEE Comm</t>
  </si>
  <si>
    <t>P00000123211</t>
  </si>
  <si>
    <t>PSL U2 Part CR for P122468</t>
  </si>
  <si>
    <t>P00000123210</t>
  </si>
  <si>
    <t>PSL U2 Part CR for P122465</t>
  </si>
  <si>
    <t>P00000119956</t>
  </si>
  <si>
    <t>PSL Comm Part Cr for P119278</t>
  </si>
  <si>
    <t>P00000122466</t>
  </si>
  <si>
    <t>Com Inc Fukushima BDBEE Comm</t>
  </si>
  <si>
    <t>P00000122499</t>
  </si>
  <si>
    <t>PSL Inc Fukushima Port FLEX Eqmt</t>
  </si>
  <si>
    <t>P00000122469</t>
  </si>
  <si>
    <t>Com Non-Inc Fukushima BDBEE Comm</t>
  </si>
  <si>
    <t>P00000122492</t>
  </si>
  <si>
    <t>Fukushima Deploy Vehicle Cat 420F</t>
  </si>
  <si>
    <t>P00000122496</t>
  </si>
  <si>
    <t>Fukushima Deploy Vehicle Cat 299D</t>
  </si>
  <si>
    <t>P00000122497</t>
  </si>
  <si>
    <t>Fukushima Deploy Vehicles Ford F550</t>
  </si>
  <si>
    <t>P00000123200</t>
  </si>
  <si>
    <t>PSL Comm Part CR for P122499</t>
  </si>
  <si>
    <t>P00000123202</t>
  </si>
  <si>
    <t>PSL Comm Part CR for P122497</t>
  </si>
  <si>
    <t>P00000123207</t>
  </si>
  <si>
    <t>PSL Comm Part CR for P122466</t>
  </si>
  <si>
    <t>P00000119952</t>
  </si>
  <si>
    <t>PSL Comm Part Cr for P118423</t>
  </si>
  <si>
    <t>P00000119955</t>
  </si>
  <si>
    <t>PSL Comm Part Cr for P119277</t>
  </si>
  <si>
    <t>P00000123206</t>
  </si>
  <si>
    <t>PSL Part CR for P122469</t>
  </si>
  <si>
    <t>P00000123205</t>
  </si>
  <si>
    <t>PSL Comm Part CR for P122492</t>
  </si>
  <si>
    <t>P00000123496</t>
  </si>
  <si>
    <t>PSL FLEX Storage Bldg - Cls to Base</t>
  </si>
  <si>
    <t>P00000119950</t>
  </si>
  <si>
    <t>PSL Comm Part Cr for P118391</t>
  </si>
  <si>
    <t>P00000119954</t>
  </si>
  <si>
    <t>PSL Comm Part Cr for P119276</t>
  </si>
  <si>
    <t>P00000122502</t>
  </si>
  <si>
    <t>PSL Inc FLEX E Fabric Bldg Mods</t>
  </si>
  <si>
    <t>32200Z000-NU0929-StLucie Comm</t>
  </si>
  <si>
    <t>P00000119959</t>
  </si>
  <si>
    <t>PSL U2 Part Cr for P118390</t>
  </si>
  <si>
    <t>32200Z201-NU0929-StLucie Comm</t>
  </si>
  <si>
    <t>P00000119963</t>
  </si>
  <si>
    <t>PSL U2 Part Cr for P119275</t>
  </si>
  <si>
    <t>188 : MISCELLANEOUS EQUIPMENT-PRODU</t>
  </si>
  <si>
    <t xml:space="preserve">188.770  : MISCELLANEOUS EQUIPMENT </t>
  </si>
  <si>
    <t>P00000123247</t>
  </si>
  <si>
    <t>32570.188.770 Misc Equipment</t>
  </si>
  <si>
    <t>32570Z201-NU-StLucie Comm</t>
  </si>
  <si>
    <t>190 : TOOLS, SHOP, AND GARAGE EQUIP</t>
  </si>
  <si>
    <t>190.772 : PORTABLE TOOLS AND EQUIP</t>
  </si>
  <si>
    <t>P00000123248</t>
  </si>
  <si>
    <t>32570.190.772 Tools &amp; Equipment</t>
  </si>
  <si>
    <t>P00000121481</t>
  </si>
  <si>
    <t>PTN Inc U4 Fshima Boric Acid Blende</t>
  </si>
  <si>
    <t>P00000121485</t>
  </si>
  <si>
    <t>PTN U4 Fshima Boric Acid Blender Mo</t>
  </si>
  <si>
    <t>TURKEY POINT STOREROOM - 5081014007</t>
  </si>
  <si>
    <t>P00000125752</t>
  </si>
  <si>
    <t>PTN CSP RCP Seal - FUKUSHIMA</t>
  </si>
  <si>
    <t>32570Z000-NU-Turkey Pt Comm</t>
  </si>
  <si>
    <t>P00000123291</t>
  </si>
  <si>
    <t>PTN Fshima N-Inc F550 Truck</t>
  </si>
  <si>
    <t>P00000123413</t>
  </si>
  <si>
    <t>PTN Fshima N-Inc 480v Port Generato</t>
  </si>
  <si>
    <t>P00000125441</t>
  </si>
  <si>
    <t>PTN Fukushima N-Inc Eagle TUG XL-40</t>
  </si>
  <si>
    <t>32570Z201-NU-Turkey Pt Comm</t>
  </si>
  <si>
    <t>P00000123290</t>
  </si>
  <si>
    <t>PTN Fukushima Inc FLEX F550 Truck</t>
  </si>
  <si>
    <t>P00000123412</t>
  </si>
  <si>
    <t>PTN Fshima Inc 480v Port Generators</t>
  </si>
  <si>
    <t>P00000125440</t>
  </si>
  <si>
    <t>PTN INC Fshima Eagle TUG XL-40</t>
  </si>
  <si>
    <t>P00000123411</t>
  </si>
  <si>
    <t>PTN Fshima N-Inc Cat 299 Track Load</t>
  </si>
  <si>
    <t>P00000123410</t>
  </si>
  <si>
    <t>PTN Fukushima Inc FLEX Cat 299 Load</t>
  </si>
  <si>
    <t>P00000119965</t>
  </si>
  <si>
    <t>PSL Comm Intang Part Cr for P119279</t>
  </si>
  <si>
    <t>OPC 006880</t>
  </si>
  <si>
    <t>FPL RC-16</t>
  </si>
  <si>
    <t>OPC 006881</t>
  </si>
  <si>
    <t>OPC 006882</t>
  </si>
  <si>
    <t>OPC 006883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</si>
</sst>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00_);_(* \(#,##0.000000\);_(* &quot;-&quot;??_);_(@_)"/>
    <numFmt numFmtId="167" formatCode="0.0000%"/>
    <numFmt numFmtId="168" formatCode="0.000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color theme="0"/>
      <name val="Calibri"/>
      <family val="2"/>
      <scheme val="minor"/>
    </font>
    <font>
      <u/>
      <sz val="10"/>
      <name val="Arial"/>
      <family val="2"/>
    </font>
    <font>
      <u/>
      <vertAlign val="superscript"/>
      <sz val="10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b/>
      <sz val="8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22" fontId="3" fillId="0" borderId="0" xfId="0" applyNumberFormat="1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43" fontId="3" fillId="0" borderId="0" xfId="1" applyFont="1"/>
    <xf numFmtId="43" fontId="4" fillId="0" borderId="2" xfId="1" applyFont="1" applyBorder="1"/>
    <xf numFmtId="0" fontId="4" fillId="0" borderId="0" xfId="2" applyFont="1" applyAlignment="1">
      <alignment horizontal="center"/>
    </xf>
    <xf numFmtId="14" fontId="3" fillId="0" borderId="0" xfId="2" applyNumberFormat="1" applyFont="1" applyAlignment="1">
      <alignment horizontal="center"/>
    </xf>
    <xf numFmtId="0" fontId="3" fillId="0" borderId="0" xfId="2" applyFont="1"/>
    <xf numFmtId="43" fontId="3" fillId="0" borderId="0" xfId="2" applyNumberFormat="1" applyFont="1"/>
    <xf numFmtId="14" fontId="3" fillId="0" borderId="0" xfId="2" applyNumberFormat="1" applyFont="1" applyFill="1" applyAlignment="1">
      <alignment horizontal="center"/>
    </xf>
    <xf numFmtId="43" fontId="3" fillId="0" borderId="0" xfId="1" applyFont="1" applyFill="1"/>
    <xf numFmtId="0" fontId="3" fillId="0" borderId="0" xfId="2" applyFont="1" applyFill="1"/>
    <xf numFmtId="43" fontId="3" fillId="0" borderId="0" xfId="1" applyFont="1" applyAlignment="1">
      <alignment horizontal="center"/>
    </xf>
    <xf numFmtId="0" fontId="5" fillId="0" borderId="0" xfId="2" applyFont="1"/>
    <xf numFmtId="14" fontId="3" fillId="2" borderId="0" xfId="2" applyNumberFormat="1" applyFont="1" applyFill="1" applyAlignment="1">
      <alignment horizontal="center"/>
    </xf>
    <xf numFmtId="43" fontId="3" fillId="2" borderId="0" xfId="1" applyFont="1" applyFill="1"/>
    <xf numFmtId="0" fontId="3" fillId="2" borderId="0" xfId="2" applyFont="1" applyFill="1"/>
    <xf numFmtId="14" fontId="8" fillId="0" borderId="0" xfId="2" applyNumberFormat="1" applyFont="1" applyAlignment="1">
      <alignment horizontal="center"/>
    </xf>
    <xf numFmtId="0" fontId="1" fillId="0" borderId="0" xfId="0" applyFont="1"/>
    <xf numFmtId="164" fontId="3" fillId="0" borderId="0" xfId="1" applyNumberFormat="1" applyFont="1"/>
    <xf numFmtId="164" fontId="4" fillId="0" borderId="0" xfId="1" applyNumberFormat="1" applyFont="1" applyAlignment="1">
      <alignment horizontal="center"/>
    </xf>
    <xf numFmtId="164" fontId="3" fillId="0" borderId="0" xfId="1" applyNumberFormat="1" applyFont="1" applyFill="1"/>
    <xf numFmtId="164" fontId="4" fillId="0" borderId="0" xfId="1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0" xfId="0" quotePrefix="1" applyFont="1" applyBorder="1" applyAlignment="1">
      <alignment horizontal="right"/>
    </xf>
    <xf numFmtId="0" fontId="11" fillId="0" borderId="0" xfId="0" applyFont="1" applyBorder="1"/>
    <xf numFmtId="0" fontId="1" fillId="0" borderId="0" xfId="0" applyFont="1" applyBorder="1"/>
    <xf numFmtId="0" fontId="11" fillId="0" borderId="0" xfId="0" applyFont="1"/>
    <xf numFmtId="166" fontId="1" fillId="0" borderId="0" xfId="1" applyNumberFormat="1" applyFont="1"/>
    <xf numFmtId="43" fontId="1" fillId="0" borderId="0" xfId="0" applyNumberFormat="1" applyFont="1"/>
    <xf numFmtId="164" fontId="4" fillId="0" borderId="0" xfId="1" applyNumberFormat="1" applyFont="1" applyAlignment="1">
      <alignment horizontal="center" wrapText="1"/>
    </xf>
    <xf numFmtId="164" fontId="5" fillId="0" borderId="0" xfId="1" applyNumberFormat="1" applyFont="1"/>
    <xf numFmtId="164" fontId="13" fillId="0" borderId="0" xfId="1" applyNumberFormat="1" applyFont="1"/>
    <xf numFmtId="164" fontId="5" fillId="0" borderId="0" xfId="2" applyNumberFormat="1" applyFont="1"/>
    <xf numFmtId="0" fontId="2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right"/>
    </xf>
    <xf numFmtId="0" fontId="2" fillId="0" borderId="0" xfId="0" applyFont="1" applyAlignment="1"/>
    <xf numFmtId="0" fontId="1" fillId="0" borderId="0" xfId="0" applyFont="1" applyBorder="1" applyAlignment="1">
      <alignment vertical="center"/>
    </xf>
    <xf numFmtId="165" fontId="1" fillId="0" borderId="0" xfId="6" applyNumberFormat="1" applyFont="1" applyAlignment="1">
      <alignment horizontal="center"/>
    </xf>
    <xf numFmtId="164" fontId="1" fillId="0" borderId="3" xfId="6" applyNumberFormat="1" applyFont="1" applyBorder="1" applyAlignment="1">
      <alignment horizontal="center"/>
    </xf>
    <xf numFmtId="165" fontId="2" fillId="0" borderId="0" xfId="6" applyNumberFormat="1" applyFont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  <xf numFmtId="168" fontId="2" fillId="0" borderId="3" xfId="0" applyNumberFormat="1" applyFont="1" applyBorder="1" applyAlignment="1">
      <alignment horizontal="right"/>
    </xf>
    <xf numFmtId="167" fontId="14" fillId="0" borderId="3" xfId="7" applyNumberFormat="1" applyFont="1" applyFill="1" applyBorder="1" applyAlignment="1">
      <alignment horizontal="right"/>
    </xf>
    <xf numFmtId="164" fontId="2" fillId="0" borderId="0" xfId="1" applyNumberFormat="1" applyFont="1" applyAlignment="1">
      <alignment horizontal="right"/>
    </xf>
    <xf numFmtId="164" fontId="2" fillId="0" borderId="3" xfId="1" applyNumberFormat="1" applyFont="1" applyBorder="1" applyAlignment="1">
      <alignment horizontal="right"/>
    </xf>
    <xf numFmtId="165" fontId="2" fillId="0" borderId="2" xfId="6" applyNumberFormat="1" applyFont="1" applyBorder="1" applyAlignment="1">
      <alignment horizontal="right"/>
    </xf>
    <xf numFmtId="165" fontId="2" fillId="0" borderId="0" xfId="6" applyNumberFormat="1" applyFont="1" applyAlignment="1">
      <alignment horizontal="right"/>
    </xf>
    <xf numFmtId="0" fontId="2" fillId="0" borderId="0" xfId="0" quotePrefix="1" applyFont="1" applyBorder="1" applyAlignment="1">
      <alignment horizontal="left"/>
    </xf>
    <xf numFmtId="0" fontId="2" fillId="0" borderId="0" xfId="0" applyFont="1" applyAlignment="1">
      <alignment horizontal="center" wrapText="1"/>
    </xf>
    <xf numFmtId="164" fontId="3" fillId="3" borderId="0" xfId="1" applyNumberFormat="1" applyFont="1" applyFill="1" applyAlignment="1">
      <alignment horizontal="center"/>
    </xf>
    <xf numFmtId="14" fontId="3" fillId="3" borderId="0" xfId="2" applyNumberFormat="1" applyFont="1" applyFill="1" applyAlignment="1">
      <alignment horizontal="center"/>
    </xf>
    <xf numFmtId="43" fontId="3" fillId="3" borderId="0" xfId="1" applyFont="1" applyFill="1"/>
    <xf numFmtId="14" fontId="5" fillId="3" borderId="0" xfId="2" applyNumberFormat="1" applyFont="1" applyFill="1" applyAlignment="1">
      <alignment horizontal="center"/>
    </xf>
    <xf numFmtId="43" fontId="5" fillId="3" borderId="0" xfId="1" applyFont="1" applyFill="1"/>
    <xf numFmtId="0" fontId="5" fillId="3" borderId="0" xfId="2" applyFont="1" applyFill="1"/>
    <xf numFmtId="0" fontId="2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0" fontId="3" fillId="3" borderId="0" xfId="2" applyFont="1" applyFill="1" applyAlignment="1">
      <alignment horizontal="center"/>
    </xf>
    <xf numFmtId="0" fontId="4" fillId="0" borderId="0" xfId="2" applyFont="1"/>
  </cellXfs>
  <cellStyles count="8">
    <cellStyle name="Comma" xfId="1" builtinId="3"/>
    <cellStyle name="Comma 2" xfId="5"/>
    <cellStyle name="Currency" xfId="6" builtinId="4"/>
    <cellStyle name="Normal" xfId="0" builtinId="0"/>
    <cellStyle name="Normal 2" xfId="2"/>
    <cellStyle name="Normal 3" xfId="4"/>
    <cellStyle name="Percent" xfId="7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H48"/>
  <sheetViews>
    <sheetView tabSelected="1" zoomScaleNormal="100" workbookViewId="0">
      <selection activeCell="B2" sqref="B2"/>
    </sheetView>
  </sheetViews>
  <sheetFormatPr defaultColWidth="9.109375" defaultRowHeight="13.2" x14ac:dyDescent="0.25"/>
  <cols>
    <col min="1" max="1" width="11.21875" style="22" customWidth="1"/>
    <col min="2" max="2" width="33.5546875" style="22" customWidth="1"/>
    <col min="3" max="3" width="9.44140625" style="22" customWidth="1"/>
    <col min="4" max="5" width="17.88671875" style="22" customWidth="1"/>
    <col min="6" max="6" width="18.44140625" style="22" customWidth="1"/>
    <col min="7" max="7" width="11.6640625" style="22" customWidth="1"/>
    <col min="8" max="8" width="12" style="22" bestFit="1" customWidth="1"/>
    <col min="9" max="16384" width="9.109375" style="22"/>
  </cols>
  <sheetData>
    <row r="1" spans="1:7" x14ac:dyDescent="0.25">
      <c r="A1" s="56" t="s">
        <v>276</v>
      </c>
    </row>
    <row r="2" spans="1:7" x14ac:dyDescent="0.25">
      <c r="A2" s="56" t="s">
        <v>277</v>
      </c>
    </row>
    <row r="3" spans="1:7" ht="68.25" customHeight="1" x14ac:dyDescent="0.25">
      <c r="A3" s="74" t="s">
        <v>0</v>
      </c>
      <c r="B3" s="74"/>
      <c r="C3" s="74"/>
      <c r="D3" s="74"/>
      <c r="E3" s="74"/>
      <c r="F3" s="74"/>
      <c r="G3" s="45"/>
    </row>
    <row r="4" spans="1:7" x14ac:dyDescent="0.25">
      <c r="A4" s="27"/>
      <c r="B4" s="67" t="s">
        <v>1</v>
      </c>
      <c r="C4" s="67"/>
      <c r="D4" s="67" t="s">
        <v>2</v>
      </c>
      <c r="E4" s="28" t="s">
        <v>3</v>
      </c>
      <c r="F4" s="28" t="s">
        <v>4</v>
      </c>
      <c r="G4" s="28"/>
    </row>
    <row r="5" spans="1:7" x14ac:dyDescent="0.25">
      <c r="A5" s="27"/>
      <c r="B5" s="67"/>
      <c r="C5" s="67"/>
      <c r="D5" s="67"/>
      <c r="E5" s="28"/>
      <c r="F5" s="28"/>
      <c r="G5" s="28"/>
    </row>
    <row r="6" spans="1:7" ht="13.8" thickBot="1" x14ac:dyDescent="0.3">
      <c r="A6" s="52" t="s">
        <v>5</v>
      </c>
      <c r="B6" s="52"/>
      <c r="C6" s="52"/>
      <c r="D6" s="53">
        <v>2016</v>
      </c>
      <c r="E6" s="53">
        <v>2017</v>
      </c>
      <c r="F6" s="53">
        <v>2018</v>
      </c>
    </row>
    <row r="7" spans="1:7" x14ac:dyDescent="0.25">
      <c r="A7" s="29"/>
      <c r="B7" s="29"/>
      <c r="C7" s="29"/>
      <c r="D7" s="43"/>
      <c r="E7" s="43"/>
      <c r="F7" s="43"/>
    </row>
    <row r="8" spans="1:7" ht="15.6" x14ac:dyDescent="0.25">
      <c r="A8" s="30">
        <v>1</v>
      </c>
      <c r="B8" s="31" t="s">
        <v>6</v>
      </c>
      <c r="C8" s="31"/>
      <c r="D8" s="27"/>
      <c r="E8" s="27"/>
      <c r="F8" s="27"/>
    </row>
    <row r="9" spans="1:7" x14ac:dyDescent="0.25">
      <c r="A9" s="30">
        <f>+A8+1</f>
        <v>2</v>
      </c>
      <c r="B9" s="54" t="s">
        <v>7</v>
      </c>
      <c r="C9" s="32"/>
      <c r="D9" s="47">
        <f>'ARA Summary (Base)'!L29/1000</f>
        <v>12912.809779999994</v>
      </c>
      <c r="E9" s="47">
        <f>'ARA Summary (Base)'!L41/1000</f>
        <v>12912.809779999994</v>
      </c>
      <c r="F9" s="47">
        <f>'ARA Summary (Base)'!L53/1000</f>
        <v>12912.809779999994</v>
      </c>
    </row>
    <row r="10" spans="1:7" x14ac:dyDescent="0.25">
      <c r="A10" s="30">
        <f t="shared" ref="A10:A11" si="0">+A9+1</f>
        <v>3</v>
      </c>
      <c r="B10" s="54" t="s">
        <v>8</v>
      </c>
      <c r="C10" s="32"/>
      <c r="D10" s="48">
        <f>'ARA Summary (Base)'!M29/1000</f>
        <v>1427.2887303045397</v>
      </c>
      <c r="E10" s="48">
        <f>'ARA Summary (Base)'!M41/1000</f>
        <v>2051.2267225481714</v>
      </c>
      <c r="F10" s="48">
        <f>('ARA Summary (Base)'!M53+81788)/1000</f>
        <v>2756.9527147918034</v>
      </c>
    </row>
    <row r="11" spans="1:7" x14ac:dyDescent="0.25">
      <c r="A11" s="30">
        <f t="shared" si="0"/>
        <v>4</v>
      </c>
      <c r="B11" s="66" t="s">
        <v>9</v>
      </c>
      <c r="C11" s="33"/>
      <c r="D11" s="47">
        <f>+D9-D10</f>
        <v>11485.521049695455</v>
      </c>
      <c r="E11" s="47">
        <f>+E9-E10</f>
        <v>10861.583057451822</v>
      </c>
      <c r="F11" s="47">
        <f>+F9-F10</f>
        <v>10155.857065208191</v>
      </c>
    </row>
    <row r="12" spans="1:7" x14ac:dyDescent="0.25">
      <c r="A12" s="30">
        <f>+A11+1</f>
        <v>5</v>
      </c>
      <c r="B12" s="33"/>
      <c r="C12" s="33"/>
      <c r="D12" s="47"/>
      <c r="E12" s="47"/>
      <c r="F12" s="47"/>
    </row>
    <row r="13" spans="1:7" x14ac:dyDescent="0.25">
      <c r="A13" s="30">
        <f>+A12+1</f>
        <v>6</v>
      </c>
      <c r="B13" s="44" t="s">
        <v>10</v>
      </c>
      <c r="C13" s="44"/>
      <c r="D13" s="49">
        <f>+'ARA Summary (Base)'!T29/1000</f>
        <v>11797.490045817272</v>
      </c>
      <c r="E13" s="49">
        <f>+'ARA Summary (Base)'!T41/1000</f>
        <v>11173.552053573638</v>
      </c>
      <c r="F13" s="49">
        <f>('ARA Summary (Base)'!T53+81788)/1000</f>
        <v>10631.402061330007</v>
      </c>
    </row>
    <row r="14" spans="1:7" x14ac:dyDescent="0.25">
      <c r="A14" s="30">
        <f>+A13+1</f>
        <v>7</v>
      </c>
      <c r="D14" s="27"/>
      <c r="E14" s="27"/>
      <c r="F14" s="27"/>
    </row>
    <row r="15" spans="1:7" ht="15.6" x14ac:dyDescent="0.25">
      <c r="A15" s="30">
        <f>+A14+1</f>
        <v>8</v>
      </c>
      <c r="B15" s="31" t="s">
        <v>11</v>
      </c>
      <c r="C15" s="31"/>
      <c r="D15" s="27"/>
      <c r="E15" s="27"/>
      <c r="F15" s="27"/>
    </row>
    <row r="16" spans="1:7" x14ac:dyDescent="0.25">
      <c r="A16" s="30">
        <f>+A15+1</f>
        <v>9</v>
      </c>
      <c r="B16" s="54" t="s">
        <v>7</v>
      </c>
      <c r="C16" s="32"/>
      <c r="D16" s="47">
        <f>'ARA Summary (Clause)'!B29/1000</f>
        <v>92506.109950430415</v>
      </c>
      <c r="E16" s="47">
        <f>'ARA Summary (Clause)'!B41/1000</f>
        <v>101230.03140272057</v>
      </c>
      <c r="F16" s="47">
        <f>'ARA Summary (Clause)'!B53/1000</f>
        <v>116672.32617401595</v>
      </c>
    </row>
    <row r="17" spans="1:8" x14ac:dyDescent="0.25">
      <c r="A17" s="30">
        <f t="shared" ref="A17:A47" si="1">+A16+1</f>
        <v>10</v>
      </c>
      <c r="B17" s="54" t="s">
        <v>8</v>
      </c>
      <c r="C17" s="32"/>
      <c r="D17" s="50">
        <f>'ARA Summary (Clause)'!C29/1000</f>
        <v>2286.2449875107145</v>
      </c>
      <c r="E17" s="50">
        <f>'ARA Summary (Clause)'!C41/1000</f>
        <v>4480.3385085192886</v>
      </c>
      <c r="F17" s="50">
        <f>'ARA Summary (Clause)'!C53/1000</f>
        <v>6842.7191795278613</v>
      </c>
    </row>
    <row r="18" spans="1:8" x14ac:dyDescent="0.25">
      <c r="A18" s="30">
        <f t="shared" si="1"/>
        <v>11</v>
      </c>
      <c r="B18" s="66" t="s">
        <v>9</v>
      </c>
      <c r="C18" s="33"/>
      <c r="D18" s="47">
        <f>+D16-D17</f>
        <v>90219.864962919703</v>
      </c>
      <c r="E18" s="47">
        <f>+E16-E17</f>
        <v>96749.692894201289</v>
      </c>
      <c r="F18" s="47">
        <f>+F16-F17</f>
        <v>109829.60699448809</v>
      </c>
    </row>
    <row r="19" spans="1:8" x14ac:dyDescent="0.25">
      <c r="A19" s="30">
        <f t="shared" si="1"/>
        <v>12</v>
      </c>
      <c r="D19" s="27"/>
      <c r="E19" s="27"/>
      <c r="F19" s="27"/>
    </row>
    <row r="20" spans="1:8" x14ac:dyDescent="0.25">
      <c r="A20" s="30">
        <f t="shared" si="1"/>
        <v>13</v>
      </c>
      <c r="B20" s="44" t="s">
        <v>10</v>
      </c>
      <c r="C20" s="44"/>
      <c r="D20" s="49">
        <f>'ARA Summary (Clause)'!F29/1000</f>
        <v>74816.222576374857</v>
      </c>
      <c r="E20" s="49">
        <f>'ARA Summary (Clause)'!F41/1000</f>
        <v>93196.083043557272</v>
      </c>
      <c r="F20" s="49">
        <f>'ARA Summary (Clause)'!F53/1000</f>
        <v>102227.11003422103</v>
      </c>
    </row>
    <row r="21" spans="1:8" x14ac:dyDescent="0.25">
      <c r="A21" s="30">
        <f t="shared" si="1"/>
        <v>14</v>
      </c>
      <c r="D21" s="27"/>
      <c r="E21" s="27"/>
      <c r="F21" s="27"/>
    </row>
    <row r="22" spans="1:8" x14ac:dyDescent="0.25">
      <c r="A22" s="30">
        <f t="shared" si="1"/>
        <v>15</v>
      </c>
      <c r="D22" s="27"/>
      <c r="E22" s="27"/>
      <c r="F22" s="27"/>
    </row>
    <row r="23" spans="1:8" x14ac:dyDescent="0.25">
      <c r="A23" s="30">
        <f t="shared" si="1"/>
        <v>16</v>
      </c>
      <c r="D23" s="27"/>
      <c r="E23" s="27"/>
      <c r="F23" s="27"/>
    </row>
    <row r="24" spans="1:8" x14ac:dyDescent="0.25">
      <c r="A24" s="30">
        <f t="shared" si="1"/>
        <v>17</v>
      </c>
      <c r="B24" s="36" t="s">
        <v>12</v>
      </c>
      <c r="D24" s="27"/>
      <c r="E24" s="27"/>
      <c r="F24" s="27"/>
    </row>
    <row r="25" spans="1:8" x14ac:dyDescent="0.25">
      <c r="A25" s="30">
        <f t="shared" si="1"/>
        <v>18</v>
      </c>
      <c r="C25" s="36"/>
      <c r="D25" s="27"/>
      <c r="E25" s="43"/>
      <c r="F25" s="43"/>
    </row>
    <row r="26" spans="1:8" x14ac:dyDescent="0.25">
      <c r="A26" s="30">
        <f t="shared" si="1"/>
        <v>19</v>
      </c>
      <c r="B26" s="55" t="s">
        <v>13</v>
      </c>
      <c r="C26" s="56"/>
      <c r="D26" s="28"/>
      <c r="E26" s="57">
        <f>-E13</f>
        <v>-11173.552053573638</v>
      </c>
      <c r="F26" s="57">
        <f>-F13</f>
        <v>-10631.402061330007</v>
      </c>
    </row>
    <row r="27" spans="1:8" x14ac:dyDescent="0.25">
      <c r="A27" s="30">
        <f t="shared" si="1"/>
        <v>20</v>
      </c>
      <c r="B27" s="56" t="s">
        <v>14</v>
      </c>
      <c r="C27" s="56"/>
      <c r="D27" s="58"/>
      <c r="E27" s="59">
        <v>0.95326</v>
      </c>
      <c r="F27" s="60">
        <v>0.95396199999999998</v>
      </c>
    </row>
    <row r="28" spans="1:8" x14ac:dyDescent="0.25">
      <c r="A28" s="30">
        <f t="shared" si="1"/>
        <v>21</v>
      </c>
      <c r="B28" s="56" t="s">
        <v>15</v>
      </c>
      <c r="C28" s="56"/>
      <c r="D28" s="28"/>
      <c r="E28" s="57">
        <f>+E26*E27</f>
        <v>-10651.300230589606</v>
      </c>
      <c r="F28" s="57">
        <f>F26*F27</f>
        <v>-10141.953573230496</v>
      </c>
    </row>
    <row r="29" spans="1:8" x14ac:dyDescent="0.25">
      <c r="A29" s="30">
        <f t="shared" si="1"/>
        <v>22</v>
      </c>
      <c r="B29" s="56" t="s">
        <v>16</v>
      </c>
      <c r="C29" s="56"/>
      <c r="D29" s="28"/>
      <c r="E29" s="61">
        <v>9.8659491370150329E-2</v>
      </c>
      <c r="F29" s="61">
        <v>9.96405228665624E-2</v>
      </c>
      <c r="H29" s="37"/>
    </row>
    <row r="30" spans="1:8" x14ac:dyDescent="0.25">
      <c r="A30" s="30">
        <f t="shared" si="1"/>
        <v>23</v>
      </c>
      <c r="B30" s="56" t="s">
        <v>17</v>
      </c>
      <c r="C30" s="56"/>
      <c r="D30" s="28"/>
      <c r="E30" s="57">
        <f>+E28*E29</f>
        <v>-1050.8518631807356</v>
      </c>
      <c r="F30" s="57">
        <f>+F28*F29</f>
        <v>-1010.5495569250875</v>
      </c>
      <c r="H30" s="38"/>
    </row>
    <row r="31" spans="1:8" x14ac:dyDescent="0.25">
      <c r="A31" s="30">
        <f t="shared" si="1"/>
        <v>24</v>
      </c>
      <c r="B31" s="56" t="s">
        <v>18</v>
      </c>
      <c r="C31" s="56"/>
      <c r="D31" s="28"/>
      <c r="E31" s="61">
        <v>1.4172626809685066E-2</v>
      </c>
      <c r="F31" s="61">
        <v>1.515586486513879E-2</v>
      </c>
    </row>
    <row r="32" spans="1:8" x14ac:dyDescent="0.25">
      <c r="A32" s="30">
        <f t="shared" si="1"/>
        <v>25</v>
      </c>
      <c r="B32" s="56" t="s">
        <v>19</v>
      </c>
      <c r="C32" s="56"/>
      <c r="D32" s="28"/>
      <c r="E32" s="57">
        <f>(-E28*E31*0.38575)/0.61425</f>
        <v>94.801180971489202</v>
      </c>
      <c r="F32" s="57">
        <f>(-F28*F31*0.38575)/0.61425</f>
        <v>96.530179113975663</v>
      </c>
    </row>
    <row r="33" spans="1:7" x14ac:dyDescent="0.25">
      <c r="A33" s="30">
        <f t="shared" si="1"/>
        <v>26</v>
      </c>
      <c r="B33" s="56"/>
      <c r="C33" s="56"/>
      <c r="D33" s="28"/>
      <c r="E33" s="62"/>
      <c r="F33" s="62"/>
    </row>
    <row r="34" spans="1:7" x14ac:dyDescent="0.25">
      <c r="A34" s="30">
        <f t="shared" si="1"/>
        <v>27</v>
      </c>
      <c r="B34" s="56" t="s">
        <v>20</v>
      </c>
      <c r="C34" s="56"/>
      <c r="D34" s="28"/>
      <c r="E34" s="65">
        <f>-'ARA Summary (Base)'!Q41/1000</f>
        <v>-623.93799224363158</v>
      </c>
      <c r="F34" s="65">
        <f>-'ARA Summary (Base)'!Q53/1000</f>
        <v>-623.93799224363158</v>
      </c>
    </row>
    <row r="35" spans="1:7" x14ac:dyDescent="0.25">
      <c r="A35" s="30">
        <f t="shared" si="1"/>
        <v>28</v>
      </c>
      <c r="B35" s="56" t="s">
        <v>14</v>
      </c>
      <c r="C35" s="56"/>
      <c r="D35" s="28"/>
      <c r="E35" s="59">
        <v>0.95308999999999999</v>
      </c>
      <c r="F35" s="60">
        <v>0.95378700000000005</v>
      </c>
    </row>
    <row r="36" spans="1:7" x14ac:dyDescent="0.25">
      <c r="A36" s="30">
        <f t="shared" si="1"/>
        <v>29</v>
      </c>
      <c r="B36" s="56" t="s">
        <v>21</v>
      </c>
      <c r="C36" s="56"/>
      <c r="D36" s="28"/>
      <c r="E36" s="57">
        <f>+E34*E35</f>
        <v>-594.66906102748283</v>
      </c>
      <c r="F36" s="57">
        <f>+F34*F35</f>
        <v>-595.10394580807667</v>
      </c>
    </row>
    <row r="37" spans="1:7" x14ac:dyDescent="0.25">
      <c r="A37" s="30">
        <f t="shared" si="1"/>
        <v>30</v>
      </c>
      <c r="B37" s="56" t="s">
        <v>22</v>
      </c>
      <c r="C37" s="56"/>
      <c r="D37" s="28"/>
      <c r="E37" s="63">
        <f>+E30+E36+E32</f>
        <v>-1550.7197432367291</v>
      </c>
      <c r="F37" s="63">
        <f>+F30+F36+F32</f>
        <v>-1509.1233236191886</v>
      </c>
    </row>
    <row r="38" spans="1:7" x14ac:dyDescent="0.25">
      <c r="A38" s="30">
        <f t="shared" si="1"/>
        <v>31</v>
      </c>
      <c r="B38" s="56" t="s">
        <v>23</v>
      </c>
      <c r="C38" s="56"/>
      <c r="D38" s="28"/>
      <c r="E38" s="58">
        <v>1.0013700000000001</v>
      </c>
      <c r="F38" s="58">
        <v>1.0013700000000001</v>
      </c>
    </row>
    <row r="39" spans="1:7" ht="13.8" thickBot="1" x14ac:dyDescent="0.3">
      <c r="A39" s="30">
        <f t="shared" si="1"/>
        <v>32</v>
      </c>
      <c r="B39" s="56" t="s">
        <v>24</v>
      </c>
      <c r="C39" s="56"/>
      <c r="D39" s="28"/>
      <c r="E39" s="64">
        <f>+E37*E38</f>
        <v>-1552.8442292849636</v>
      </c>
      <c r="F39" s="64">
        <f>+F37*F38</f>
        <v>-1511.1908225725469</v>
      </c>
    </row>
    <row r="40" spans="1:7" ht="13.8" thickTop="1" x14ac:dyDescent="0.25">
      <c r="A40" s="30">
        <f t="shared" si="1"/>
        <v>33</v>
      </c>
    </row>
    <row r="41" spans="1:7" x14ac:dyDescent="0.25">
      <c r="A41" s="30">
        <f t="shared" si="1"/>
        <v>34</v>
      </c>
    </row>
    <row r="42" spans="1:7" x14ac:dyDescent="0.25">
      <c r="A42" s="30">
        <f t="shared" si="1"/>
        <v>35</v>
      </c>
    </row>
    <row r="43" spans="1:7" x14ac:dyDescent="0.25">
      <c r="A43" s="30">
        <f t="shared" si="1"/>
        <v>36</v>
      </c>
    </row>
    <row r="44" spans="1:7" x14ac:dyDescent="0.25">
      <c r="A44" s="30">
        <f t="shared" si="1"/>
        <v>37</v>
      </c>
    </row>
    <row r="45" spans="1:7" x14ac:dyDescent="0.25">
      <c r="A45" s="30">
        <f t="shared" si="1"/>
        <v>38</v>
      </c>
      <c r="B45" s="34" t="s">
        <v>25</v>
      </c>
      <c r="C45" s="34"/>
      <c r="D45" s="34"/>
      <c r="E45" s="35"/>
      <c r="F45" s="35"/>
      <c r="G45" s="35"/>
    </row>
    <row r="46" spans="1:7" ht="42" customHeight="1" x14ac:dyDescent="0.25">
      <c r="A46" s="30">
        <f t="shared" si="1"/>
        <v>39</v>
      </c>
      <c r="B46" s="75" t="s">
        <v>26</v>
      </c>
      <c r="C46" s="75"/>
      <c r="D46" s="75"/>
      <c r="E46" s="75"/>
      <c r="F46" s="75"/>
      <c r="G46" s="51"/>
    </row>
    <row r="47" spans="1:7" ht="18.75" customHeight="1" x14ac:dyDescent="0.25">
      <c r="A47" s="30">
        <f t="shared" si="1"/>
        <v>40</v>
      </c>
      <c r="B47" s="46" t="s">
        <v>27</v>
      </c>
      <c r="C47" s="46"/>
      <c r="D47" s="35"/>
    </row>
    <row r="48" spans="1:7" x14ac:dyDescent="0.25">
      <c r="A48" s="30"/>
    </row>
  </sheetData>
  <mergeCells count="2">
    <mergeCell ref="A3:F3"/>
    <mergeCell ref="B46:F46"/>
  </mergeCells>
  <pageMargins left="0.7" right="0.7" top="0.75" bottom="0.75" header="0.3" footer="0.3"/>
  <pageSetup scale="74" orientation="portrait" r:id="rId1"/>
  <headerFooter>
    <oddHeader>&amp;RDocket No. 160021-EI
Fukushima Project Costs by Recovery Mechanism
Exhibit KO-6, Page 1 of 1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4"/>
  <sheetViews>
    <sheetView zoomScaleNormal="100" workbookViewId="0">
      <pane ySplit="5" topLeftCell="A6" activePane="bottomLeft" state="frozen"/>
      <selection activeCell="B2" sqref="B2"/>
      <selection pane="bottomLeft" activeCell="A2" sqref="A2"/>
    </sheetView>
  </sheetViews>
  <sheetFormatPr defaultColWidth="8.88671875" defaultRowHeight="10.199999999999999" x14ac:dyDescent="0.2"/>
  <cols>
    <col min="1" max="1" width="11.21875" style="11" customWidth="1"/>
    <col min="2" max="2" width="12.5546875" style="11" bestFit="1" customWidth="1"/>
    <col min="3" max="3" width="10.88671875" style="11" bestFit="1" customWidth="1"/>
    <col min="4" max="4" width="9.6640625" style="11" bestFit="1" customWidth="1"/>
    <col min="5" max="5" width="13.33203125" style="23" customWidth="1"/>
    <col min="6" max="6" width="11.6640625" style="23" bestFit="1" customWidth="1"/>
    <col min="7" max="16384" width="8.88671875" style="11"/>
  </cols>
  <sheetData>
    <row r="1" spans="1:6" x14ac:dyDescent="0.2">
      <c r="A1" s="77" t="s">
        <v>278</v>
      </c>
    </row>
    <row r="2" spans="1:6" x14ac:dyDescent="0.2">
      <c r="A2" s="77" t="s">
        <v>277</v>
      </c>
    </row>
    <row r="4" spans="1:6" x14ac:dyDescent="0.2">
      <c r="A4" s="76" t="s">
        <v>28</v>
      </c>
      <c r="B4" s="76"/>
      <c r="C4" s="76"/>
      <c r="D4" s="76"/>
      <c r="E4" s="68"/>
    </row>
    <row r="5" spans="1:6" s="9" customFormat="1" x14ac:dyDescent="0.2">
      <c r="A5" s="9" t="s">
        <v>29</v>
      </c>
      <c r="B5" s="9" t="s">
        <v>30</v>
      </c>
      <c r="C5" s="9" t="s">
        <v>31</v>
      </c>
      <c r="D5" s="9" t="s">
        <v>32</v>
      </c>
      <c r="E5" s="24" t="s">
        <v>33</v>
      </c>
      <c r="F5" s="24" t="s">
        <v>34</v>
      </c>
    </row>
    <row r="6" spans="1:6" x14ac:dyDescent="0.2">
      <c r="A6" s="10">
        <v>42005</v>
      </c>
      <c r="B6" s="7">
        <v>5509122.790000001</v>
      </c>
      <c r="C6" s="7">
        <v>14457.67607142857</v>
      </c>
      <c r="D6" s="16">
        <v>5574.1960714285706</v>
      </c>
    </row>
    <row r="7" spans="1:6" x14ac:dyDescent="0.2">
      <c r="A7" s="10">
        <v>42036</v>
      </c>
      <c r="B7" s="7">
        <v>5685388.4200000018</v>
      </c>
      <c r="C7" s="7">
        <f>C6+D7</f>
        <v>24379.333809523807</v>
      </c>
      <c r="D7" s="7">
        <v>9921.6577380952385</v>
      </c>
    </row>
    <row r="8" spans="1:6" x14ac:dyDescent="0.2">
      <c r="A8" s="10">
        <v>42064</v>
      </c>
      <c r="B8" s="7">
        <v>6531574.8900000015</v>
      </c>
      <c r="C8" s="7">
        <f t="shared" ref="C8:C53" si="0">C7+D8</f>
        <v>41026.701904761896</v>
      </c>
      <c r="D8" s="7">
        <v>16647.368095238093</v>
      </c>
    </row>
    <row r="9" spans="1:6" x14ac:dyDescent="0.2">
      <c r="A9" s="10">
        <v>42095</v>
      </c>
      <c r="B9" s="7">
        <v>13693691.280000003</v>
      </c>
      <c r="C9" s="7">
        <f t="shared" si="0"/>
        <v>67782.609999999986</v>
      </c>
      <c r="D9" s="7">
        <v>26755.908095238094</v>
      </c>
    </row>
    <row r="10" spans="1:6" x14ac:dyDescent="0.2">
      <c r="A10" s="10">
        <v>42125</v>
      </c>
      <c r="B10" s="7">
        <v>14956797.68</v>
      </c>
      <c r="C10" s="7">
        <f t="shared" si="0"/>
        <v>78714.34</v>
      </c>
      <c r="D10" s="7">
        <v>10931.730000000016</v>
      </c>
    </row>
    <row r="11" spans="1:6" x14ac:dyDescent="0.2">
      <c r="A11" s="10">
        <v>42156</v>
      </c>
      <c r="B11" s="7">
        <v>17638789.240000006</v>
      </c>
      <c r="C11" s="7">
        <f t="shared" si="0"/>
        <v>115040.23000000001</v>
      </c>
      <c r="D11" s="7">
        <v>36325.890000000007</v>
      </c>
    </row>
    <row r="12" spans="1:6" x14ac:dyDescent="0.2">
      <c r="A12" s="10">
        <v>42186</v>
      </c>
      <c r="B12" s="7">
        <v>22887369.190000005</v>
      </c>
      <c r="C12" s="7">
        <f t="shared" si="0"/>
        <v>156848.14000000001</v>
      </c>
      <c r="D12" s="7">
        <v>41807.909999999996</v>
      </c>
    </row>
    <row r="13" spans="1:6" s="15" customFormat="1" x14ac:dyDescent="0.2">
      <c r="A13" s="13">
        <v>42217</v>
      </c>
      <c r="B13" s="7">
        <v>26771435.390000008</v>
      </c>
      <c r="C13" s="7">
        <f t="shared" si="0"/>
        <v>210888.09000000003</v>
      </c>
      <c r="D13" s="7">
        <v>54039.950000000004</v>
      </c>
      <c r="E13" s="23"/>
      <c r="F13" s="25"/>
    </row>
    <row r="14" spans="1:6" x14ac:dyDescent="0.2">
      <c r="A14" s="10">
        <v>42248</v>
      </c>
      <c r="B14" s="7">
        <v>27624554.74000001</v>
      </c>
      <c r="C14" s="7">
        <f t="shared" si="0"/>
        <v>258936.16000000003</v>
      </c>
      <c r="D14" s="14">
        <v>48048.07</v>
      </c>
    </row>
    <row r="15" spans="1:6" x14ac:dyDescent="0.2">
      <c r="A15" s="10">
        <v>42278</v>
      </c>
      <c r="B15" s="7">
        <v>39692613.953205459</v>
      </c>
      <c r="C15" s="7">
        <f t="shared" si="0"/>
        <v>326341.77050071431</v>
      </c>
      <c r="D15" s="7">
        <v>67405.610500714291</v>
      </c>
    </row>
    <row r="16" spans="1:6" x14ac:dyDescent="0.2">
      <c r="A16" s="10">
        <v>42309</v>
      </c>
      <c r="B16" s="7">
        <v>48875805.703108065</v>
      </c>
      <c r="C16" s="7">
        <f t="shared" si="0"/>
        <v>412541.91600142862</v>
      </c>
      <c r="D16" s="7">
        <v>86200.145500714309</v>
      </c>
    </row>
    <row r="17" spans="1:6" x14ac:dyDescent="0.2">
      <c r="A17" s="69">
        <v>42339</v>
      </c>
      <c r="B17" s="70">
        <v>52879895.597610079</v>
      </c>
      <c r="C17" s="70">
        <f t="shared" si="0"/>
        <v>511933.88650214288</v>
      </c>
      <c r="D17" s="70">
        <v>99391.970500714291</v>
      </c>
      <c r="E17" s="23">
        <f>+B17-C17</f>
        <v>52367961.711107939</v>
      </c>
    </row>
    <row r="18" spans="1:6" x14ac:dyDescent="0.2">
      <c r="A18" s="10">
        <v>42370</v>
      </c>
      <c r="B18" s="7">
        <v>53853882.77581948</v>
      </c>
      <c r="C18" s="7">
        <f t="shared" si="0"/>
        <v>617602.28200285719</v>
      </c>
      <c r="D18" s="7">
        <v>105668.39550071429</v>
      </c>
      <c r="E18" s="23">
        <f t="shared" ref="E18:E53" si="1">+B18-C18</f>
        <v>53236280.493816622</v>
      </c>
    </row>
    <row r="19" spans="1:6" x14ac:dyDescent="0.2">
      <c r="A19" s="10">
        <v>42401</v>
      </c>
      <c r="B19" s="7">
        <v>54743908.309330009</v>
      </c>
      <c r="C19" s="7">
        <f t="shared" si="0"/>
        <v>725658.1775035715</v>
      </c>
      <c r="D19" s="7">
        <v>108055.89550071431</v>
      </c>
      <c r="E19" s="23">
        <f t="shared" si="1"/>
        <v>54018250.131826438</v>
      </c>
    </row>
    <row r="20" spans="1:6" x14ac:dyDescent="0.2">
      <c r="A20" s="10">
        <v>42430</v>
      </c>
      <c r="B20" s="7">
        <v>55641591.356274821</v>
      </c>
      <c r="C20" s="7">
        <f t="shared" si="0"/>
        <v>835973.0630042858</v>
      </c>
      <c r="D20" s="7">
        <v>110314.8855007143</v>
      </c>
      <c r="E20" s="23">
        <f t="shared" si="1"/>
        <v>54805618.293270536</v>
      </c>
    </row>
    <row r="21" spans="1:6" x14ac:dyDescent="0.2">
      <c r="A21" s="10">
        <v>42461</v>
      </c>
      <c r="B21" s="7">
        <v>56436279.44553674</v>
      </c>
      <c r="C21" s="7">
        <f t="shared" si="0"/>
        <v>948419.77850500005</v>
      </c>
      <c r="D21" s="7">
        <v>112446.71550071429</v>
      </c>
      <c r="E21" s="23">
        <f t="shared" si="1"/>
        <v>55487859.667031743</v>
      </c>
    </row>
    <row r="22" spans="1:6" x14ac:dyDescent="0.2">
      <c r="A22" s="10">
        <v>42491</v>
      </c>
      <c r="B22" s="7">
        <v>86565702.661387399</v>
      </c>
      <c r="C22" s="7">
        <f t="shared" si="0"/>
        <v>1087219.0890057143</v>
      </c>
      <c r="D22" s="7">
        <v>138799.31050071429</v>
      </c>
      <c r="E22" s="23">
        <f t="shared" si="1"/>
        <v>85478483.57238169</v>
      </c>
    </row>
    <row r="23" spans="1:6" x14ac:dyDescent="0.2">
      <c r="A23" s="10">
        <v>42522</v>
      </c>
      <c r="B23" s="7">
        <v>87425488.115470693</v>
      </c>
      <c r="C23" s="7">
        <f t="shared" si="0"/>
        <v>1252411.9845064285</v>
      </c>
      <c r="D23" s="7">
        <v>165192.89550071428</v>
      </c>
      <c r="E23" s="23">
        <f t="shared" si="1"/>
        <v>86173076.130964264</v>
      </c>
    </row>
    <row r="24" spans="1:6" x14ac:dyDescent="0.2">
      <c r="A24" s="10">
        <v>42552</v>
      </c>
      <c r="B24" s="7">
        <v>88259027.169266671</v>
      </c>
      <c r="C24" s="7">
        <f t="shared" si="0"/>
        <v>1419677.1000071429</v>
      </c>
      <c r="D24" s="7">
        <v>167265.11550071431</v>
      </c>
      <c r="E24" s="23">
        <f t="shared" si="1"/>
        <v>86839350.069259524</v>
      </c>
    </row>
    <row r="25" spans="1:6" x14ac:dyDescent="0.2">
      <c r="A25" s="10">
        <v>42583</v>
      </c>
      <c r="B25" s="7">
        <v>89070502.776643544</v>
      </c>
      <c r="C25" s="7">
        <f t="shared" si="0"/>
        <v>1588951.4605078571</v>
      </c>
      <c r="D25" s="7">
        <v>169274.36050071428</v>
      </c>
      <c r="E25" s="23">
        <f t="shared" si="1"/>
        <v>87481551.31613569</v>
      </c>
    </row>
    <row r="26" spans="1:6" x14ac:dyDescent="0.2">
      <c r="A26" s="10">
        <v>42614</v>
      </c>
      <c r="B26" s="7">
        <v>89927158.779949516</v>
      </c>
      <c r="C26" s="7">
        <f t="shared" si="0"/>
        <v>1760247.6110085715</v>
      </c>
      <c r="D26" s="7">
        <v>171296.15050071431</v>
      </c>
      <c r="E26" s="23">
        <f t="shared" si="1"/>
        <v>88166911.168940946</v>
      </c>
    </row>
    <row r="27" spans="1:6" x14ac:dyDescent="0.2">
      <c r="A27" s="10">
        <v>42644</v>
      </c>
      <c r="B27" s="7">
        <v>90812051.527927205</v>
      </c>
      <c r="C27" s="7">
        <f t="shared" si="0"/>
        <v>1933618.5965092857</v>
      </c>
      <c r="D27" s="7">
        <v>173370.98550071431</v>
      </c>
      <c r="E27" s="23">
        <f t="shared" si="1"/>
        <v>88878432.931417912</v>
      </c>
    </row>
    <row r="28" spans="1:6" x14ac:dyDescent="0.2">
      <c r="A28" s="10">
        <v>42675</v>
      </c>
      <c r="B28" s="7">
        <v>91566198.640810087</v>
      </c>
      <c r="C28" s="7">
        <f t="shared" si="0"/>
        <v>2108945.5970100001</v>
      </c>
      <c r="D28" s="7">
        <v>175327.00050071435</v>
      </c>
      <c r="E28" s="23">
        <f t="shared" si="1"/>
        <v>89457253.043800086</v>
      </c>
    </row>
    <row r="29" spans="1:6" x14ac:dyDescent="0.2">
      <c r="A29" s="69">
        <v>42705</v>
      </c>
      <c r="B29" s="70">
        <v>92506109.950430408</v>
      </c>
      <c r="C29" s="70">
        <f t="shared" si="0"/>
        <v>2286244.9875107147</v>
      </c>
      <c r="D29" s="70">
        <v>177299.39050071442</v>
      </c>
      <c r="E29" s="23">
        <f t="shared" si="1"/>
        <v>90219864.962919697</v>
      </c>
      <c r="F29" s="26">
        <f>(SUM(E17:E29)/13)</f>
        <v>74816222.576374859</v>
      </c>
    </row>
    <row r="30" spans="1:6" x14ac:dyDescent="0.2">
      <c r="A30" s="10">
        <v>42736</v>
      </c>
      <c r="B30" s="7">
        <v>93151362.615712687</v>
      </c>
      <c r="C30" s="7">
        <f t="shared" si="0"/>
        <v>2464353.533011429</v>
      </c>
      <c r="D30" s="7">
        <v>178108.54550071442</v>
      </c>
      <c r="E30" s="23">
        <f t="shared" si="1"/>
        <v>90687009.082701266</v>
      </c>
    </row>
    <row r="31" spans="1:6" x14ac:dyDescent="0.2">
      <c r="A31" s="10">
        <v>42767</v>
      </c>
      <c r="B31" s="7">
        <v>93789919.76756987</v>
      </c>
      <c r="C31" s="7">
        <f t="shared" si="0"/>
        <v>2643265.4135121433</v>
      </c>
      <c r="D31" s="7">
        <v>178911.88050071441</v>
      </c>
      <c r="E31" s="23">
        <f t="shared" si="1"/>
        <v>91146654.354057729</v>
      </c>
    </row>
    <row r="32" spans="1:6" x14ac:dyDescent="0.2">
      <c r="A32" s="10">
        <v>42795</v>
      </c>
      <c r="B32" s="7">
        <v>94460523.108956918</v>
      </c>
      <c r="C32" s="7">
        <f t="shared" si="0"/>
        <v>2823019.9940128578</v>
      </c>
      <c r="D32" s="7">
        <v>179754.58050071442</v>
      </c>
      <c r="E32" s="23">
        <f t="shared" si="1"/>
        <v>91637503.114944056</v>
      </c>
    </row>
    <row r="33" spans="1:6" x14ac:dyDescent="0.2">
      <c r="A33" s="10">
        <v>42826</v>
      </c>
      <c r="B33" s="7">
        <v>95125905.647177979</v>
      </c>
      <c r="C33" s="7">
        <f t="shared" si="0"/>
        <v>3003612.3445135723</v>
      </c>
      <c r="D33" s="7">
        <v>180592.35050071441</v>
      </c>
      <c r="E33" s="23">
        <f t="shared" si="1"/>
        <v>92122293.302664414</v>
      </c>
    </row>
    <row r="34" spans="1:6" x14ac:dyDescent="0.2">
      <c r="A34" s="10">
        <v>42856</v>
      </c>
      <c r="B34" s="7">
        <v>95787688.246445492</v>
      </c>
      <c r="C34" s="7">
        <f t="shared" si="0"/>
        <v>3185039.3400142868</v>
      </c>
      <c r="D34" s="7">
        <v>181426.9955007144</v>
      </c>
      <c r="E34" s="23">
        <f t="shared" si="1"/>
        <v>92602648.906431198</v>
      </c>
    </row>
    <row r="35" spans="1:6" x14ac:dyDescent="0.2">
      <c r="A35" s="10">
        <v>42887</v>
      </c>
      <c r="B35" s="7">
        <v>96486666.33457154</v>
      </c>
      <c r="C35" s="7">
        <f t="shared" si="0"/>
        <v>3367345.910515001</v>
      </c>
      <c r="D35" s="7">
        <v>182306.57050071441</v>
      </c>
      <c r="E35" s="23">
        <f t="shared" si="1"/>
        <v>93119320.424056545</v>
      </c>
    </row>
    <row r="36" spans="1:6" x14ac:dyDescent="0.2">
      <c r="A36" s="10">
        <v>42917</v>
      </c>
      <c r="B36" s="7">
        <v>97176690.279725552</v>
      </c>
      <c r="C36" s="7">
        <f t="shared" si="0"/>
        <v>3550522.2660157154</v>
      </c>
      <c r="D36" s="7">
        <v>183176.35550071442</v>
      </c>
      <c r="E36" s="23">
        <f t="shared" si="1"/>
        <v>93626168.013709843</v>
      </c>
    </row>
    <row r="37" spans="1:6" x14ac:dyDescent="0.2">
      <c r="A37" s="10">
        <v>42948</v>
      </c>
      <c r="B37" s="7">
        <v>97859187.125323087</v>
      </c>
      <c r="C37" s="7">
        <f t="shared" si="0"/>
        <v>3734560.1865164298</v>
      </c>
      <c r="D37" s="7">
        <v>184037.92050071442</v>
      </c>
      <c r="E37" s="23">
        <f t="shared" si="1"/>
        <v>94124626.938806653</v>
      </c>
    </row>
    <row r="38" spans="1:6" x14ac:dyDescent="0.2">
      <c r="A38" s="10">
        <v>42979</v>
      </c>
      <c r="B38" s="7">
        <v>98575578.180256933</v>
      </c>
      <c r="C38" s="7">
        <f t="shared" si="0"/>
        <v>3919500.3070171443</v>
      </c>
      <c r="D38" s="7">
        <v>184940.1205007144</v>
      </c>
      <c r="E38" s="23">
        <f t="shared" si="1"/>
        <v>94656077.873239785</v>
      </c>
    </row>
    <row r="39" spans="1:6" x14ac:dyDescent="0.2">
      <c r="A39" s="10">
        <v>43009</v>
      </c>
      <c r="B39" s="7">
        <v>99280239.945596084</v>
      </c>
      <c r="C39" s="7">
        <f t="shared" si="0"/>
        <v>4105329.2375178589</v>
      </c>
      <c r="D39" s="7">
        <v>185828.93050071443</v>
      </c>
      <c r="E39" s="23">
        <f t="shared" si="1"/>
        <v>95174910.70807822</v>
      </c>
    </row>
    <row r="40" spans="1:6" x14ac:dyDescent="0.2">
      <c r="A40" s="10">
        <v>43040</v>
      </c>
      <c r="B40" s="7">
        <v>99974343.88345243</v>
      </c>
      <c r="C40" s="7">
        <f t="shared" si="0"/>
        <v>4292034.8930185735</v>
      </c>
      <c r="D40" s="7">
        <v>186705.65550071441</v>
      </c>
      <c r="E40" s="23">
        <f t="shared" si="1"/>
        <v>95682308.990433857</v>
      </c>
    </row>
    <row r="41" spans="1:6" x14ac:dyDescent="0.2">
      <c r="A41" s="69">
        <v>43070</v>
      </c>
      <c r="B41" s="70">
        <v>101230031.40272057</v>
      </c>
      <c r="C41" s="70">
        <f t="shared" si="0"/>
        <v>4480338.5085192882</v>
      </c>
      <c r="D41" s="70">
        <v>188303.6155007144</v>
      </c>
      <c r="E41" s="23">
        <f t="shared" si="1"/>
        <v>96749692.894201279</v>
      </c>
      <c r="F41" s="26">
        <f>(SUM(E29:E41)/13)</f>
        <v>93196083.043557271</v>
      </c>
    </row>
    <row r="42" spans="1:6" x14ac:dyDescent="0.2">
      <c r="A42" s="10">
        <v>43101</v>
      </c>
      <c r="B42" s="7">
        <v>102289069.22798106</v>
      </c>
      <c r="C42" s="7">
        <f t="shared" si="0"/>
        <v>4669989.8890200024</v>
      </c>
      <c r="D42" s="7">
        <v>189651.38050071438</v>
      </c>
      <c r="E42" s="23">
        <f t="shared" si="1"/>
        <v>97619079.338961065</v>
      </c>
    </row>
    <row r="43" spans="1:6" x14ac:dyDescent="0.2">
      <c r="A43" s="10">
        <v>43132</v>
      </c>
      <c r="B43" s="7">
        <v>103278806.68509953</v>
      </c>
      <c r="C43" s="7">
        <f t="shared" si="0"/>
        <v>4860902.5445207171</v>
      </c>
      <c r="D43" s="7">
        <v>190912.65550071441</v>
      </c>
      <c r="E43" s="23">
        <f t="shared" si="1"/>
        <v>98417904.140578806</v>
      </c>
    </row>
    <row r="44" spans="1:6" x14ac:dyDescent="0.2">
      <c r="A44" s="10">
        <v>43160</v>
      </c>
      <c r="B44" s="7">
        <v>104226437.65184614</v>
      </c>
      <c r="C44" s="7">
        <f t="shared" si="0"/>
        <v>5053022.8650214318</v>
      </c>
      <c r="D44" s="7">
        <v>192120.32050071436</v>
      </c>
      <c r="E44" s="23">
        <f t="shared" si="1"/>
        <v>99173414.786824703</v>
      </c>
    </row>
    <row r="45" spans="1:6" x14ac:dyDescent="0.2">
      <c r="A45" s="10">
        <v>43191</v>
      </c>
      <c r="B45" s="7">
        <v>105138672.74140005</v>
      </c>
      <c r="C45" s="7">
        <f t="shared" si="0"/>
        <v>5246305.7755221464</v>
      </c>
      <c r="D45" s="7">
        <v>193282.91050071432</v>
      </c>
      <c r="E45" s="23">
        <f t="shared" si="1"/>
        <v>99892366.965877905</v>
      </c>
    </row>
    <row r="46" spans="1:6" x14ac:dyDescent="0.2">
      <c r="A46" s="10">
        <v>43221</v>
      </c>
      <c r="B46" s="7">
        <v>106021153.08029254</v>
      </c>
      <c r="C46" s="7">
        <f t="shared" si="0"/>
        <v>5440713.3810228603</v>
      </c>
      <c r="D46" s="7">
        <v>194407.6055007143</v>
      </c>
      <c r="E46" s="23">
        <f t="shared" si="1"/>
        <v>100580439.69926968</v>
      </c>
    </row>
    <row r="47" spans="1:6" x14ac:dyDescent="0.2">
      <c r="A47" s="10">
        <v>43252</v>
      </c>
      <c r="B47" s="7">
        <v>106878620.75507998</v>
      </c>
      <c r="C47" s="7">
        <f t="shared" si="0"/>
        <v>5636213.8465235746</v>
      </c>
      <c r="D47" s="7">
        <v>195500.46550071429</v>
      </c>
      <c r="E47" s="23">
        <f t="shared" si="1"/>
        <v>101242406.90855642</v>
      </c>
    </row>
    <row r="48" spans="1:6" x14ac:dyDescent="0.2">
      <c r="A48" s="10">
        <v>43282</v>
      </c>
      <c r="B48" s="7">
        <v>107715062.09451854</v>
      </c>
      <c r="C48" s="7">
        <f t="shared" si="0"/>
        <v>5832780.3920242889</v>
      </c>
      <c r="D48" s="7">
        <v>196566.5455007143</v>
      </c>
      <c r="E48" s="23">
        <f t="shared" si="1"/>
        <v>101882281.70249425</v>
      </c>
    </row>
    <row r="49" spans="1:6" x14ac:dyDescent="0.2">
      <c r="A49" s="10">
        <v>43313</v>
      </c>
      <c r="B49" s="7">
        <v>108533828.11651196</v>
      </c>
      <c r="C49" s="7">
        <f t="shared" si="0"/>
        <v>6030390.5125250034</v>
      </c>
      <c r="D49" s="7">
        <v>197610.12050071431</v>
      </c>
      <c r="E49" s="23">
        <f t="shared" si="1"/>
        <v>102503437.60398695</v>
      </c>
    </row>
    <row r="50" spans="1:6" x14ac:dyDescent="0.2">
      <c r="A50" s="10">
        <v>43344</v>
      </c>
      <c r="B50" s="7">
        <v>109337735.77913831</v>
      </c>
      <c r="C50" s="7">
        <f t="shared" si="0"/>
        <v>6229025.2930257181</v>
      </c>
      <c r="D50" s="7">
        <v>198634.78050071429</v>
      </c>
      <c r="E50" s="23">
        <f t="shared" si="1"/>
        <v>103108710.48611259</v>
      </c>
    </row>
    <row r="51" spans="1:6" x14ac:dyDescent="0.2">
      <c r="A51" s="10">
        <v>43374</v>
      </c>
      <c r="B51" s="7">
        <v>115120969.14505573</v>
      </c>
      <c r="C51" s="7">
        <f t="shared" si="0"/>
        <v>6432598.9535264326</v>
      </c>
      <c r="D51" s="7">
        <v>203573.66050071429</v>
      </c>
      <c r="E51" s="23">
        <f t="shared" si="1"/>
        <v>108688370.19152929</v>
      </c>
    </row>
    <row r="52" spans="1:6" x14ac:dyDescent="0.2">
      <c r="A52" s="10">
        <v>43405</v>
      </c>
      <c r="B52" s="7">
        <v>115901886.73101941</v>
      </c>
      <c r="C52" s="7">
        <f t="shared" si="0"/>
        <v>6637167.999027147</v>
      </c>
      <c r="D52" s="7">
        <v>204569.0455007143</v>
      </c>
      <c r="E52" s="23">
        <f t="shared" si="1"/>
        <v>109264718.73199226</v>
      </c>
    </row>
    <row r="53" spans="1:6" x14ac:dyDescent="0.2">
      <c r="A53" s="69">
        <v>43435</v>
      </c>
      <c r="B53" s="70">
        <v>116672326.17401595</v>
      </c>
      <c r="C53" s="70">
        <f t="shared" si="0"/>
        <v>6842719.1795278611</v>
      </c>
      <c r="D53" s="70">
        <v>205551.18050071431</v>
      </c>
      <c r="E53" s="23">
        <f t="shared" si="1"/>
        <v>109829606.99448809</v>
      </c>
      <c r="F53" s="26">
        <f>(SUM(E41:E53)/13)</f>
        <v>102227110.03422102</v>
      </c>
    </row>
    <row r="54" spans="1:6" x14ac:dyDescent="0.2">
      <c r="A54" s="21">
        <v>43466</v>
      </c>
      <c r="C54" s="12"/>
    </row>
  </sheetData>
  <mergeCells count="1">
    <mergeCell ref="A4:D4"/>
  </mergeCells>
  <pageMargins left="0.7" right="0.7" top="0.75" bottom="0.75" header="0.3" footer="0.3"/>
  <pageSetup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59"/>
  <sheetViews>
    <sheetView zoomScaleNormal="100" workbookViewId="0">
      <pane ySplit="5" topLeftCell="A6" activePane="bottomLeft" state="frozen"/>
      <selection activeCell="B2" sqref="B2"/>
      <selection pane="bottomLeft" activeCell="A2" sqref="A2"/>
    </sheetView>
  </sheetViews>
  <sheetFormatPr defaultColWidth="8.88671875" defaultRowHeight="10.199999999999999" x14ac:dyDescent="0.2"/>
  <cols>
    <col min="1" max="1" width="11.21875" style="11" customWidth="1"/>
    <col min="2" max="2" width="11.6640625" style="11" bestFit="1" customWidth="1"/>
    <col min="3" max="3" width="10.88671875" style="11" bestFit="1" customWidth="1"/>
    <col min="4" max="4" width="9.6640625" style="11" bestFit="1" customWidth="1"/>
    <col min="5" max="5" width="8.88671875" style="11"/>
    <col min="6" max="6" width="9.44140625" style="11" bestFit="1" customWidth="1"/>
    <col min="7" max="7" width="11.6640625" style="11" bestFit="1" customWidth="1"/>
    <col min="8" max="8" width="10.88671875" style="11" bestFit="1" customWidth="1"/>
    <col min="9" max="9" width="9.6640625" style="11" bestFit="1" customWidth="1"/>
    <col min="10" max="10" width="8.88671875" style="11"/>
    <col min="11" max="11" width="9.44140625" style="11" bestFit="1" customWidth="1"/>
    <col min="12" max="12" width="11.6640625" style="11" bestFit="1" customWidth="1"/>
    <col min="13" max="13" width="10.88671875" style="11" bestFit="1" customWidth="1"/>
    <col min="14" max="14" width="9.6640625" style="11" bestFit="1" customWidth="1"/>
    <col min="15" max="15" width="13.33203125" style="23" customWidth="1"/>
    <col min="16" max="16" width="2.6640625" style="23" customWidth="1"/>
    <col min="17" max="17" width="9.6640625" style="23" customWidth="1"/>
    <col min="18" max="19" width="13.33203125" style="23" customWidth="1"/>
    <col min="20" max="20" width="11.6640625" style="23" bestFit="1" customWidth="1"/>
    <col min="21" max="16384" width="8.88671875" style="11"/>
  </cols>
  <sheetData>
    <row r="1" spans="1:20" x14ac:dyDescent="0.2">
      <c r="A1" s="77" t="s">
        <v>279</v>
      </c>
    </row>
    <row r="2" spans="1:20" x14ac:dyDescent="0.2">
      <c r="A2" s="77" t="s">
        <v>277</v>
      </c>
    </row>
    <row r="4" spans="1:20" x14ac:dyDescent="0.2">
      <c r="A4" s="76" t="s">
        <v>35</v>
      </c>
      <c r="B4" s="76"/>
      <c r="C4" s="76"/>
      <c r="D4" s="76"/>
      <c r="F4" s="76" t="s">
        <v>28</v>
      </c>
      <c r="G4" s="76"/>
      <c r="H4" s="76"/>
      <c r="I4" s="76"/>
      <c r="K4" s="76" t="s">
        <v>36</v>
      </c>
      <c r="L4" s="76"/>
      <c r="M4" s="76"/>
      <c r="N4" s="76"/>
      <c r="O4" s="68"/>
      <c r="P4" s="68"/>
      <c r="Q4" s="68"/>
      <c r="R4" s="68" t="s">
        <v>37</v>
      </c>
      <c r="S4" s="68" t="s">
        <v>31</v>
      </c>
      <c r="T4" s="23" t="s">
        <v>33</v>
      </c>
    </row>
    <row r="5" spans="1:20" s="9" customFormat="1" ht="20.399999999999999" x14ac:dyDescent="0.2">
      <c r="A5" s="9" t="s">
        <v>29</v>
      </c>
      <c r="B5" s="9" t="s">
        <v>30</v>
      </c>
      <c r="C5" s="9" t="s">
        <v>31</v>
      </c>
      <c r="D5" s="9" t="s">
        <v>32</v>
      </c>
      <c r="F5" s="9" t="s">
        <v>29</v>
      </c>
      <c r="G5" s="9" t="s">
        <v>30</v>
      </c>
      <c r="H5" s="9" t="s">
        <v>31</v>
      </c>
      <c r="I5" s="9" t="s">
        <v>32</v>
      </c>
      <c r="K5" s="9" t="s">
        <v>29</v>
      </c>
      <c r="L5" s="9" t="s">
        <v>30</v>
      </c>
      <c r="M5" s="9" t="s">
        <v>31</v>
      </c>
      <c r="N5" s="9" t="s">
        <v>32</v>
      </c>
      <c r="O5" s="24" t="s">
        <v>33</v>
      </c>
      <c r="P5" s="24"/>
      <c r="Q5" s="39" t="s">
        <v>38</v>
      </c>
      <c r="R5" s="24" t="s">
        <v>34</v>
      </c>
      <c r="S5" s="24" t="s">
        <v>34</v>
      </c>
      <c r="T5" s="24" t="s">
        <v>34</v>
      </c>
    </row>
    <row r="6" spans="1:20" x14ac:dyDescent="0.2">
      <c r="A6" s="10">
        <v>42005</v>
      </c>
      <c r="B6" s="7">
        <v>2043585.19</v>
      </c>
      <c r="C6" s="7">
        <v>46529.27</v>
      </c>
      <c r="D6" s="16">
        <v>8821.5800000000017</v>
      </c>
      <c r="F6" s="10">
        <v>42005</v>
      </c>
      <c r="G6" s="7">
        <v>8890750.2599999979</v>
      </c>
      <c r="H6" s="7">
        <v>217657.74999999991</v>
      </c>
      <c r="I6" s="16">
        <v>37732.199999999997</v>
      </c>
      <c r="K6" s="10">
        <v>42005</v>
      </c>
      <c r="L6" s="7">
        <v>10934335.449999999</v>
      </c>
      <c r="M6" s="7">
        <f>C6+H6</f>
        <v>264187.0199999999</v>
      </c>
      <c r="N6" s="7">
        <f>D6+I6</f>
        <v>46553.78</v>
      </c>
    </row>
    <row r="7" spans="1:20" x14ac:dyDescent="0.2">
      <c r="A7" s="10">
        <v>42036</v>
      </c>
      <c r="B7" s="7">
        <v>2043585.19</v>
      </c>
      <c r="C7" s="7">
        <f t="shared" ref="C7:C53" si="0">C6+D7</f>
        <v>55053.909999999996</v>
      </c>
      <c r="D7" s="7">
        <v>8524.6399999999976</v>
      </c>
      <c r="F7" s="10">
        <v>42036</v>
      </c>
      <c r="G7" s="7">
        <v>8831247.2199999969</v>
      </c>
      <c r="H7" s="7">
        <f t="shared" ref="H7:H53" si="1">H6+I7</f>
        <v>253393.79999999993</v>
      </c>
      <c r="I7" s="7">
        <v>35736.050000000017</v>
      </c>
      <c r="K7" s="10">
        <v>42036</v>
      </c>
      <c r="L7" s="7">
        <v>10874832.41</v>
      </c>
      <c r="M7" s="7">
        <f t="shared" ref="M7:N53" si="2">C7+H7</f>
        <v>308447.7099999999</v>
      </c>
      <c r="N7" s="7">
        <f t="shared" si="2"/>
        <v>44260.690000000017</v>
      </c>
    </row>
    <row r="8" spans="1:20" x14ac:dyDescent="0.2">
      <c r="A8" s="10">
        <v>42064</v>
      </c>
      <c r="B8" s="7">
        <v>2043585.19</v>
      </c>
      <c r="C8" s="7">
        <f t="shared" si="0"/>
        <v>63641.729999999996</v>
      </c>
      <c r="D8" s="7">
        <v>8587.8199999999961</v>
      </c>
      <c r="F8" s="10">
        <v>42064</v>
      </c>
      <c r="G8" s="7">
        <v>8840229.4199999962</v>
      </c>
      <c r="H8" s="7">
        <f t="shared" si="1"/>
        <v>290470.81999999995</v>
      </c>
      <c r="I8" s="7">
        <v>37077.020000000011</v>
      </c>
      <c r="K8" s="10">
        <v>42064</v>
      </c>
      <c r="L8" s="7">
        <v>10883814.609999999</v>
      </c>
      <c r="M8" s="7">
        <f t="shared" si="2"/>
        <v>354112.54999999993</v>
      </c>
      <c r="N8" s="7">
        <f t="shared" si="2"/>
        <v>45664.840000000011</v>
      </c>
    </row>
    <row r="9" spans="1:20" x14ac:dyDescent="0.2">
      <c r="A9" s="10">
        <v>42095</v>
      </c>
      <c r="B9" s="7">
        <v>2043585.19</v>
      </c>
      <c r="C9" s="7">
        <f t="shared" si="0"/>
        <v>72416.47</v>
      </c>
      <c r="D9" s="7">
        <v>8774.7400000000052</v>
      </c>
      <c r="F9" s="10">
        <v>42095</v>
      </c>
      <c r="G9" s="7">
        <v>9040526.9099999964</v>
      </c>
      <c r="H9" s="7">
        <f t="shared" si="1"/>
        <v>328303.37999999995</v>
      </c>
      <c r="I9" s="7">
        <v>37832.55999999999</v>
      </c>
      <c r="K9" s="10">
        <v>42095</v>
      </c>
      <c r="L9" s="7">
        <v>11084112.099999994</v>
      </c>
      <c r="M9" s="7">
        <f t="shared" si="2"/>
        <v>400719.85</v>
      </c>
      <c r="N9" s="7">
        <f t="shared" si="2"/>
        <v>46607.299999999996</v>
      </c>
    </row>
    <row r="10" spans="1:20" x14ac:dyDescent="0.2">
      <c r="A10" s="10">
        <v>42125</v>
      </c>
      <c r="B10" s="7">
        <v>2043585.19</v>
      </c>
      <c r="C10" s="7">
        <f t="shared" si="0"/>
        <v>81199.78</v>
      </c>
      <c r="D10" s="7">
        <v>8783.3100000000013</v>
      </c>
      <c r="F10" s="10">
        <v>42125</v>
      </c>
      <c r="G10" s="7">
        <v>9229503.0199999977</v>
      </c>
      <c r="H10" s="7">
        <f t="shared" si="1"/>
        <v>367108.55999999994</v>
      </c>
      <c r="I10" s="7">
        <v>38805.18</v>
      </c>
      <c r="K10" s="10">
        <v>42125</v>
      </c>
      <c r="L10" s="7">
        <v>11273088.209999995</v>
      </c>
      <c r="M10" s="7">
        <f t="shared" si="2"/>
        <v>448308.33999999997</v>
      </c>
      <c r="N10" s="7">
        <f t="shared" si="2"/>
        <v>47588.490000000005</v>
      </c>
    </row>
    <row r="11" spans="1:20" x14ac:dyDescent="0.2">
      <c r="A11" s="10">
        <v>42156</v>
      </c>
      <c r="B11" s="7">
        <v>2043585.19</v>
      </c>
      <c r="C11" s="7">
        <f t="shared" si="0"/>
        <v>89498.37000000001</v>
      </c>
      <c r="D11" s="7">
        <v>8298.5900000000056</v>
      </c>
      <c r="F11" s="10">
        <v>42156</v>
      </c>
      <c r="G11" s="7">
        <v>9752177.6599999964</v>
      </c>
      <c r="H11" s="7">
        <f t="shared" si="1"/>
        <v>407745.34999999992</v>
      </c>
      <c r="I11" s="7">
        <v>40636.789999999994</v>
      </c>
      <c r="K11" s="10">
        <v>42156</v>
      </c>
      <c r="L11" s="7">
        <v>11795762.849999994</v>
      </c>
      <c r="M11" s="7">
        <f t="shared" si="2"/>
        <v>497243.71999999991</v>
      </c>
      <c r="N11" s="7">
        <f t="shared" si="2"/>
        <v>48935.38</v>
      </c>
    </row>
    <row r="12" spans="1:20" x14ac:dyDescent="0.2">
      <c r="A12" s="10">
        <v>42186</v>
      </c>
      <c r="B12" s="7">
        <v>2043585.19</v>
      </c>
      <c r="C12" s="7">
        <f t="shared" si="0"/>
        <v>98270.16</v>
      </c>
      <c r="D12" s="7">
        <v>8771.7899999999936</v>
      </c>
      <c r="F12" s="10">
        <v>42186</v>
      </c>
      <c r="G12" s="7">
        <v>10407087.299999997</v>
      </c>
      <c r="H12" s="7">
        <f t="shared" si="1"/>
        <v>451166.36999999988</v>
      </c>
      <c r="I12" s="7">
        <v>43421.01999999999</v>
      </c>
      <c r="K12" s="10">
        <v>42186</v>
      </c>
      <c r="L12" s="7">
        <v>12450672.489999995</v>
      </c>
      <c r="M12" s="7">
        <f t="shared" si="2"/>
        <v>549436.52999999991</v>
      </c>
      <c r="N12" s="7">
        <f t="shared" si="2"/>
        <v>52192.809999999983</v>
      </c>
    </row>
    <row r="13" spans="1:20" s="15" customFormat="1" x14ac:dyDescent="0.2">
      <c r="A13" s="13">
        <v>42217</v>
      </c>
      <c r="B13" s="14">
        <v>2043585.19</v>
      </c>
      <c r="C13" s="7">
        <f t="shared" si="0"/>
        <v>107046.95000000001</v>
      </c>
      <c r="D13" s="7">
        <v>8776.7900000000009</v>
      </c>
      <c r="F13" s="13">
        <v>42217</v>
      </c>
      <c r="G13" s="14">
        <v>10860242.389999997</v>
      </c>
      <c r="H13" s="7">
        <f t="shared" si="1"/>
        <v>494369.90999999992</v>
      </c>
      <c r="I13" s="7">
        <v>43203.540000000008</v>
      </c>
      <c r="K13" s="13">
        <v>42217</v>
      </c>
      <c r="L13" s="14">
        <v>12903827.579999994</v>
      </c>
      <c r="M13" s="7">
        <f t="shared" si="2"/>
        <v>601416.85999999987</v>
      </c>
      <c r="N13" s="7">
        <f t="shared" si="2"/>
        <v>51980.330000000009</v>
      </c>
      <c r="O13" s="23"/>
      <c r="P13" s="23"/>
      <c r="Q13" s="23"/>
      <c r="R13" s="23"/>
      <c r="S13" s="23"/>
      <c r="T13" s="25"/>
    </row>
    <row r="14" spans="1:20" x14ac:dyDescent="0.2">
      <c r="A14" s="10">
        <v>42248</v>
      </c>
      <c r="B14" s="7">
        <v>2043585.19</v>
      </c>
      <c r="C14" s="7">
        <f t="shared" si="0"/>
        <v>113314.25000000001</v>
      </c>
      <c r="D14" s="14">
        <v>6267.2999999999993</v>
      </c>
      <c r="F14" s="10">
        <v>42248</v>
      </c>
      <c r="G14" s="7">
        <v>10869224.589999996</v>
      </c>
      <c r="H14" s="7">
        <f t="shared" si="1"/>
        <v>534051.99</v>
      </c>
      <c r="I14" s="14">
        <v>39682.080000000024</v>
      </c>
      <c r="K14" s="10">
        <v>42248</v>
      </c>
      <c r="L14" s="7">
        <v>12912809.779999994</v>
      </c>
      <c r="M14" s="7">
        <f t="shared" si="2"/>
        <v>647366.24</v>
      </c>
      <c r="N14" s="7">
        <f t="shared" si="2"/>
        <v>45949.380000000019</v>
      </c>
    </row>
    <row r="15" spans="1:20" x14ac:dyDescent="0.2">
      <c r="A15" s="10">
        <v>42278</v>
      </c>
      <c r="B15" s="7">
        <v>2043585.19</v>
      </c>
      <c r="C15" s="7">
        <f t="shared" si="0"/>
        <v>121007.3802038741</v>
      </c>
      <c r="D15" s="7">
        <v>7693.130203874086</v>
      </c>
      <c r="F15" s="10">
        <v>42278</v>
      </c>
      <c r="G15" s="7">
        <v>10869224.589999996</v>
      </c>
      <c r="H15" s="7">
        <f t="shared" si="1"/>
        <v>578353.69248309522</v>
      </c>
      <c r="I15" s="7">
        <v>44301.702483095207</v>
      </c>
      <c r="K15" s="10">
        <v>42278</v>
      </c>
      <c r="L15" s="7">
        <v>12912809.779999994</v>
      </c>
      <c r="M15" s="7">
        <f t="shared" si="2"/>
        <v>699361.0726869693</v>
      </c>
      <c r="N15" s="7">
        <f t="shared" si="2"/>
        <v>51994.83268696929</v>
      </c>
    </row>
    <row r="16" spans="1:20" x14ac:dyDescent="0.2">
      <c r="A16" s="10">
        <v>42309</v>
      </c>
      <c r="B16" s="7">
        <v>2043585.19</v>
      </c>
      <c r="C16" s="7">
        <f t="shared" si="0"/>
        <v>128700.51040774818</v>
      </c>
      <c r="D16" s="7">
        <v>7693.130203874086</v>
      </c>
      <c r="F16" s="10">
        <v>42309</v>
      </c>
      <c r="G16" s="7">
        <v>10869224.589999996</v>
      </c>
      <c r="H16" s="7">
        <f t="shared" si="1"/>
        <v>622655.39496619045</v>
      </c>
      <c r="I16" s="7">
        <v>44301.702483095207</v>
      </c>
      <c r="K16" s="10">
        <v>42309</v>
      </c>
      <c r="L16" s="7">
        <v>12912809.779999994</v>
      </c>
      <c r="M16" s="7">
        <f t="shared" si="2"/>
        <v>751355.90537393861</v>
      </c>
      <c r="N16" s="7">
        <f t="shared" si="2"/>
        <v>51994.83268696929</v>
      </c>
    </row>
    <row r="17" spans="1:20" x14ac:dyDescent="0.2">
      <c r="A17" s="10">
        <v>42339</v>
      </c>
      <c r="B17" s="7">
        <v>2043585.19</v>
      </c>
      <c r="C17" s="7">
        <f t="shared" si="0"/>
        <v>136393.64061162228</v>
      </c>
      <c r="D17" s="7">
        <v>7693.130203874086</v>
      </c>
      <c r="F17" s="10">
        <v>42339</v>
      </c>
      <c r="G17" s="7">
        <v>10869224.589999996</v>
      </c>
      <c r="H17" s="7">
        <f t="shared" si="1"/>
        <v>666957.09744928568</v>
      </c>
      <c r="I17" s="7">
        <v>44301.702483095207</v>
      </c>
      <c r="K17" s="10">
        <v>42339</v>
      </c>
      <c r="L17" s="7">
        <v>12912809.779999994</v>
      </c>
      <c r="M17" s="7">
        <f t="shared" si="2"/>
        <v>803350.73806090793</v>
      </c>
      <c r="N17" s="7">
        <f t="shared" si="2"/>
        <v>51994.83268696929</v>
      </c>
      <c r="O17" s="23">
        <f>+L17-M17</f>
        <v>12109459.041939085</v>
      </c>
    </row>
    <row r="18" spans="1:20" x14ac:dyDescent="0.2">
      <c r="A18" s="10">
        <v>42370</v>
      </c>
      <c r="B18" s="7">
        <v>2043585.19</v>
      </c>
      <c r="C18" s="7">
        <f t="shared" si="0"/>
        <v>144086.77081549636</v>
      </c>
      <c r="D18" s="7">
        <v>7693.130203874086</v>
      </c>
      <c r="F18" s="10">
        <v>42370</v>
      </c>
      <c r="G18" s="7">
        <v>10869224.589999996</v>
      </c>
      <c r="H18" s="7">
        <f t="shared" si="1"/>
        <v>711258.79993238091</v>
      </c>
      <c r="I18" s="7">
        <v>44301.702483095207</v>
      </c>
      <c r="K18" s="10">
        <v>42370</v>
      </c>
      <c r="L18" s="7">
        <v>12912809.779999994</v>
      </c>
      <c r="M18" s="7">
        <f t="shared" si="2"/>
        <v>855345.57074787724</v>
      </c>
      <c r="N18" s="7">
        <f t="shared" si="2"/>
        <v>51994.83268696929</v>
      </c>
      <c r="O18" s="23">
        <f t="shared" ref="O18:O53" si="3">+L18-M18</f>
        <v>12057464.209252117</v>
      </c>
    </row>
    <row r="19" spans="1:20" x14ac:dyDescent="0.2">
      <c r="A19" s="10">
        <v>42401</v>
      </c>
      <c r="B19" s="7">
        <v>2043585.19</v>
      </c>
      <c r="C19" s="7">
        <f t="shared" si="0"/>
        <v>151779.90101937045</v>
      </c>
      <c r="D19" s="7">
        <v>7693.130203874086</v>
      </c>
      <c r="F19" s="10">
        <v>42401</v>
      </c>
      <c r="G19" s="7">
        <v>10869224.589999996</v>
      </c>
      <c r="H19" s="7">
        <f t="shared" si="1"/>
        <v>755560.50241547613</v>
      </c>
      <c r="I19" s="7">
        <v>44301.702483095207</v>
      </c>
      <c r="K19" s="10">
        <v>42401</v>
      </c>
      <c r="L19" s="7">
        <v>12912809.779999994</v>
      </c>
      <c r="M19" s="7">
        <f t="shared" si="2"/>
        <v>907340.40343484655</v>
      </c>
      <c r="N19" s="7">
        <f t="shared" si="2"/>
        <v>51994.83268696929</v>
      </c>
      <c r="O19" s="23">
        <f t="shared" si="3"/>
        <v>12005469.376565147</v>
      </c>
    </row>
    <row r="20" spans="1:20" x14ac:dyDescent="0.2">
      <c r="A20" s="10">
        <v>42430</v>
      </c>
      <c r="B20" s="7">
        <v>2043585.19</v>
      </c>
      <c r="C20" s="7">
        <f t="shared" si="0"/>
        <v>159473.03122324453</v>
      </c>
      <c r="D20" s="7">
        <v>7693.130203874086</v>
      </c>
      <c r="F20" s="10">
        <v>42430</v>
      </c>
      <c r="G20" s="7">
        <v>10869224.589999996</v>
      </c>
      <c r="H20" s="7">
        <f t="shared" si="1"/>
        <v>799862.20489857136</v>
      </c>
      <c r="I20" s="7">
        <v>44301.702483095207</v>
      </c>
      <c r="K20" s="10">
        <v>42430</v>
      </c>
      <c r="L20" s="7">
        <v>12912809.779999994</v>
      </c>
      <c r="M20" s="7">
        <f t="shared" si="2"/>
        <v>959335.23612181586</v>
      </c>
      <c r="N20" s="7">
        <f t="shared" si="2"/>
        <v>51994.83268696929</v>
      </c>
      <c r="O20" s="23">
        <f t="shared" si="3"/>
        <v>11953474.543878177</v>
      </c>
    </row>
    <row r="21" spans="1:20" x14ac:dyDescent="0.2">
      <c r="A21" s="10">
        <v>42461</v>
      </c>
      <c r="B21" s="7">
        <v>2043585.19</v>
      </c>
      <c r="C21" s="7">
        <f t="shared" si="0"/>
        <v>167166.16142711861</v>
      </c>
      <c r="D21" s="7">
        <v>7693.130203874086</v>
      </c>
      <c r="F21" s="10">
        <v>42461</v>
      </c>
      <c r="G21" s="7">
        <v>10869224.589999996</v>
      </c>
      <c r="H21" s="7">
        <f t="shared" si="1"/>
        <v>844163.90738166659</v>
      </c>
      <c r="I21" s="7">
        <v>44301.702483095207</v>
      </c>
      <c r="K21" s="10">
        <v>42461</v>
      </c>
      <c r="L21" s="7">
        <v>12912809.779999994</v>
      </c>
      <c r="M21" s="7">
        <f t="shared" si="2"/>
        <v>1011330.0688087852</v>
      </c>
      <c r="N21" s="7">
        <f t="shared" si="2"/>
        <v>51994.83268696929</v>
      </c>
      <c r="O21" s="23">
        <f t="shared" si="3"/>
        <v>11901479.711191209</v>
      </c>
    </row>
    <row r="22" spans="1:20" x14ac:dyDescent="0.2">
      <c r="A22" s="10">
        <v>42491</v>
      </c>
      <c r="B22" s="7">
        <v>2043585.19</v>
      </c>
      <c r="C22" s="7">
        <f t="shared" si="0"/>
        <v>174859.29163099269</v>
      </c>
      <c r="D22" s="7">
        <v>7693.130203874086</v>
      </c>
      <c r="F22" s="10">
        <v>42491</v>
      </c>
      <c r="G22" s="7">
        <v>10869224.589999996</v>
      </c>
      <c r="H22" s="7">
        <f t="shared" si="1"/>
        <v>888465.60986476182</v>
      </c>
      <c r="I22" s="7">
        <v>44301.702483095207</v>
      </c>
      <c r="K22" s="10">
        <v>42491</v>
      </c>
      <c r="L22" s="7">
        <v>12912809.779999994</v>
      </c>
      <c r="M22" s="7">
        <f t="shared" si="2"/>
        <v>1063324.9014957545</v>
      </c>
      <c r="N22" s="7">
        <f t="shared" si="2"/>
        <v>51994.83268696929</v>
      </c>
      <c r="O22" s="23">
        <f t="shared" si="3"/>
        <v>11849484.878504239</v>
      </c>
    </row>
    <row r="23" spans="1:20" x14ac:dyDescent="0.2">
      <c r="A23" s="10">
        <v>42522</v>
      </c>
      <c r="B23" s="7">
        <v>2043585.19</v>
      </c>
      <c r="C23" s="7">
        <f t="shared" si="0"/>
        <v>182552.42183486678</v>
      </c>
      <c r="D23" s="7">
        <v>7693.130203874086</v>
      </c>
      <c r="F23" s="10">
        <v>42522</v>
      </c>
      <c r="G23" s="7">
        <v>10869224.589999996</v>
      </c>
      <c r="H23" s="7">
        <f t="shared" si="1"/>
        <v>932767.31234785705</v>
      </c>
      <c r="I23" s="7">
        <v>44301.702483095207</v>
      </c>
      <c r="K23" s="10">
        <v>42522</v>
      </c>
      <c r="L23" s="7">
        <v>12912809.779999994</v>
      </c>
      <c r="M23" s="7">
        <f t="shared" si="2"/>
        <v>1115319.7341827238</v>
      </c>
      <c r="N23" s="7">
        <f t="shared" si="2"/>
        <v>51994.83268696929</v>
      </c>
      <c r="O23" s="23">
        <f t="shared" si="3"/>
        <v>11797490.045817271</v>
      </c>
    </row>
    <row r="24" spans="1:20" x14ac:dyDescent="0.2">
      <c r="A24" s="10">
        <v>42552</v>
      </c>
      <c r="B24" s="7">
        <v>2043585.19</v>
      </c>
      <c r="C24" s="7">
        <f t="shared" si="0"/>
        <v>190245.55203874086</v>
      </c>
      <c r="D24" s="7">
        <v>7693.130203874086</v>
      </c>
      <c r="F24" s="10">
        <v>42552</v>
      </c>
      <c r="G24" s="7">
        <v>10869224.589999996</v>
      </c>
      <c r="H24" s="7">
        <f t="shared" si="1"/>
        <v>977069.01483095228</v>
      </c>
      <c r="I24" s="7">
        <v>44301.702483095207</v>
      </c>
      <c r="K24" s="10">
        <v>42552</v>
      </c>
      <c r="L24" s="7">
        <v>12912809.779999994</v>
      </c>
      <c r="M24" s="7">
        <f t="shared" si="2"/>
        <v>1167314.5668696931</v>
      </c>
      <c r="N24" s="7">
        <f t="shared" si="2"/>
        <v>51994.83268696929</v>
      </c>
      <c r="O24" s="23">
        <f t="shared" si="3"/>
        <v>11745495.213130301</v>
      </c>
    </row>
    <row r="25" spans="1:20" x14ac:dyDescent="0.2">
      <c r="A25" s="10">
        <v>42583</v>
      </c>
      <c r="B25" s="7">
        <v>2043585.19</v>
      </c>
      <c r="C25" s="7">
        <f t="shared" si="0"/>
        <v>197938.68224261494</v>
      </c>
      <c r="D25" s="7">
        <v>7693.130203874086</v>
      </c>
      <c r="F25" s="10">
        <v>42583</v>
      </c>
      <c r="G25" s="7">
        <v>10869224.589999996</v>
      </c>
      <c r="H25" s="7">
        <f t="shared" si="1"/>
        <v>1021370.7173140475</v>
      </c>
      <c r="I25" s="7">
        <v>44301.702483095207</v>
      </c>
      <c r="K25" s="10">
        <v>42583</v>
      </c>
      <c r="L25" s="7">
        <v>12912809.779999994</v>
      </c>
      <c r="M25" s="7">
        <f t="shared" si="2"/>
        <v>1219309.3995566624</v>
      </c>
      <c r="N25" s="7">
        <f t="shared" si="2"/>
        <v>51994.83268696929</v>
      </c>
      <c r="O25" s="23">
        <f t="shared" si="3"/>
        <v>11693500.380443331</v>
      </c>
    </row>
    <row r="26" spans="1:20" x14ac:dyDescent="0.2">
      <c r="A26" s="10">
        <v>42614</v>
      </c>
      <c r="B26" s="7">
        <v>2043585.19</v>
      </c>
      <c r="C26" s="7">
        <f t="shared" si="0"/>
        <v>205631.81244648903</v>
      </c>
      <c r="D26" s="7">
        <v>7693.130203874086</v>
      </c>
      <c r="F26" s="10">
        <v>42614</v>
      </c>
      <c r="G26" s="7">
        <v>10869224.589999996</v>
      </c>
      <c r="H26" s="7">
        <f t="shared" si="1"/>
        <v>1065672.4197971427</v>
      </c>
      <c r="I26" s="7">
        <v>44301.702483095207</v>
      </c>
      <c r="K26" s="10">
        <v>42614</v>
      </c>
      <c r="L26" s="7">
        <v>12912809.779999994</v>
      </c>
      <c r="M26" s="7">
        <f t="shared" si="2"/>
        <v>1271304.2322436317</v>
      </c>
      <c r="N26" s="7">
        <f t="shared" si="2"/>
        <v>51994.83268696929</v>
      </c>
      <c r="O26" s="23">
        <f t="shared" si="3"/>
        <v>11641505.547756363</v>
      </c>
    </row>
    <row r="27" spans="1:20" x14ac:dyDescent="0.2">
      <c r="A27" s="10">
        <v>42644</v>
      </c>
      <c r="B27" s="7">
        <v>2043585.19</v>
      </c>
      <c r="C27" s="7">
        <f t="shared" si="0"/>
        <v>213324.94265036311</v>
      </c>
      <c r="D27" s="7">
        <v>7693.130203874086</v>
      </c>
      <c r="F27" s="10">
        <v>42644</v>
      </c>
      <c r="G27" s="7">
        <v>10869224.589999996</v>
      </c>
      <c r="H27" s="7">
        <f t="shared" si="1"/>
        <v>1109974.122280238</v>
      </c>
      <c r="I27" s="7">
        <v>44301.702483095207</v>
      </c>
      <c r="K27" s="10">
        <v>42644</v>
      </c>
      <c r="L27" s="7">
        <v>12912809.779999994</v>
      </c>
      <c r="M27" s="7">
        <f t="shared" si="2"/>
        <v>1323299.064930601</v>
      </c>
      <c r="N27" s="7">
        <f t="shared" si="2"/>
        <v>51994.83268696929</v>
      </c>
      <c r="O27" s="23">
        <f t="shared" si="3"/>
        <v>11589510.715069393</v>
      </c>
    </row>
    <row r="28" spans="1:20" x14ac:dyDescent="0.2">
      <c r="A28" s="10">
        <v>42675</v>
      </c>
      <c r="B28" s="7">
        <v>2043585.19</v>
      </c>
      <c r="C28" s="7">
        <f t="shared" si="0"/>
        <v>221018.07285423719</v>
      </c>
      <c r="D28" s="7">
        <v>7693.130203874086</v>
      </c>
      <c r="F28" s="10">
        <v>42675</v>
      </c>
      <c r="G28" s="7">
        <v>10869224.589999996</v>
      </c>
      <c r="H28" s="7">
        <f t="shared" si="1"/>
        <v>1154275.8247633332</v>
      </c>
      <c r="I28" s="7">
        <v>44301.702483095207</v>
      </c>
      <c r="K28" s="10">
        <v>42675</v>
      </c>
      <c r="L28" s="7">
        <v>12912809.779999994</v>
      </c>
      <c r="M28" s="7">
        <f t="shared" si="2"/>
        <v>1375293.8976175704</v>
      </c>
      <c r="N28" s="7">
        <f t="shared" si="2"/>
        <v>51994.83268696929</v>
      </c>
      <c r="O28" s="23">
        <f t="shared" si="3"/>
        <v>11537515.882382423</v>
      </c>
    </row>
    <row r="29" spans="1:20" x14ac:dyDescent="0.2">
      <c r="A29" s="18">
        <v>42705</v>
      </c>
      <c r="B29" s="19">
        <v>2043585.19</v>
      </c>
      <c r="C29" s="19">
        <f t="shared" si="0"/>
        <v>228711.20305811128</v>
      </c>
      <c r="D29" s="19">
        <v>7693.130203874086</v>
      </c>
      <c r="E29" s="20"/>
      <c r="F29" s="18">
        <v>42705</v>
      </c>
      <c r="G29" s="19">
        <v>10869224.589999996</v>
      </c>
      <c r="H29" s="19">
        <f t="shared" si="1"/>
        <v>1198577.5272464284</v>
      </c>
      <c r="I29" s="19">
        <v>44301.702483095207</v>
      </c>
      <c r="J29" s="20"/>
      <c r="K29" s="18">
        <v>42705</v>
      </c>
      <c r="L29" s="19">
        <f>L28</f>
        <v>12912809.779999994</v>
      </c>
      <c r="M29" s="19">
        <f t="shared" si="2"/>
        <v>1427288.7303045397</v>
      </c>
      <c r="N29" s="19">
        <f t="shared" si="2"/>
        <v>51994.83268696929</v>
      </c>
      <c r="O29" s="23">
        <f t="shared" si="3"/>
        <v>11485521.049695455</v>
      </c>
      <c r="Q29" s="23">
        <f>+SUM(N18:N29)</f>
        <v>623937.99224363163</v>
      </c>
      <c r="R29" s="23">
        <f>SUM(L17:L29)/13</f>
        <v>12912809.779999997</v>
      </c>
      <c r="S29" s="23">
        <f>SUM(M17:M29)/13</f>
        <v>1115319.7341827238</v>
      </c>
      <c r="T29" s="26">
        <f>(SUM(O17:O29)/13)</f>
        <v>11797490.045817273</v>
      </c>
    </row>
    <row r="30" spans="1:20" x14ac:dyDescent="0.2">
      <c r="A30" s="10">
        <v>42736</v>
      </c>
      <c r="B30" s="7">
        <v>2043585.19</v>
      </c>
      <c r="C30" s="7">
        <f t="shared" si="0"/>
        <v>236404.33326198536</v>
      </c>
      <c r="D30" s="7">
        <v>7693.130203874086</v>
      </c>
      <c r="F30" s="10">
        <v>42736</v>
      </c>
      <c r="G30" s="7">
        <v>10869224.589999996</v>
      </c>
      <c r="H30" s="7">
        <f t="shared" si="1"/>
        <v>1242879.2297295236</v>
      </c>
      <c r="I30" s="7">
        <v>44301.702483095207</v>
      </c>
      <c r="K30" s="10">
        <v>42736</v>
      </c>
      <c r="L30" s="7">
        <f t="shared" ref="L30:L53" si="4">L29</f>
        <v>12912809.779999994</v>
      </c>
      <c r="M30" s="7">
        <f t="shared" si="2"/>
        <v>1479283.562991509</v>
      </c>
      <c r="N30" s="7">
        <f t="shared" si="2"/>
        <v>51994.83268696929</v>
      </c>
      <c r="O30" s="23">
        <f t="shared" si="3"/>
        <v>11433526.217008485</v>
      </c>
      <c r="T30" s="23">
        <f>+R29-S29</f>
        <v>11797490.045817275</v>
      </c>
    </row>
    <row r="31" spans="1:20" x14ac:dyDescent="0.2">
      <c r="A31" s="10">
        <v>42767</v>
      </c>
      <c r="B31" s="7">
        <v>2043585.19</v>
      </c>
      <c r="C31" s="7">
        <f t="shared" si="0"/>
        <v>244097.46346585944</v>
      </c>
      <c r="D31" s="7">
        <v>7693.130203874086</v>
      </c>
      <c r="F31" s="10">
        <v>42767</v>
      </c>
      <c r="G31" s="7">
        <v>10869224.589999996</v>
      </c>
      <c r="H31" s="7">
        <f t="shared" si="1"/>
        <v>1287180.9322126189</v>
      </c>
      <c r="I31" s="7">
        <v>44301.702483095207</v>
      </c>
      <c r="K31" s="10">
        <v>42767</v>
      </c>
      <c r="L31" s="7">
        <f t="shared" si="4"/>
        <v>12912809.779999994</v>
      </c>
      <c r="M31" s="7">
        <f t="shared" si="2"/>
        <v>1531278.3956784783</v>
      </c>
      <c r="N31" s="7">
        <f t="shared" si="2"/>
        <v>51994.83268696929</v>
      </c>
      <c r="O31" s="23">
        <f t="shared" si="3"/>
        <v>11381531.384321515</v>
      </c>
    </row>
    <row r="32" spans="1:20" x14ac:dyDescent="0.2">
      <c r="A32" s="10">
        <v>42795</v>
      </c>
      <c r="B32" s="7">
        <v>2043585.19</v>
      </c>
      <c r="C32" s="7">
        <f t="shared" si="0"/>
        <v>251790.59366973353</v>
      </c>
      <c r="D32" s="7">
        <v>7693.130203874086</v>
      </c>
      <c r="F32" s="10">
        <v>42795</v>
      </c>
      <c r="G32" s="7">
        <v>10869224.589999996</v>
      </c>
      <c r="H32" s="7">
        <f t="shared" si="1"/>
        <v>1331482.6346957141</v>
      </c>
      <c r="I32" s="7">
        <v>44301.702483095207</v>
      </c>
      <c r="K32" s="10">
        <v>42795</v>
      </c>
      <c r="L32" s="7">
        <f t="shared" si="4"/>
        <v>12912809.779999994</v>
      </c>
      <c r="M32" s="7">
        <f t="shared" si="2"/>
        <v>1583273.2283654476</v>
      </c>
      <c r="N32" s="7">
        <f t="shared" si="2"/>
        <v>51994.83268696929</v>
      </c>
      <c r="O32" s="23">
        <f t="shared" si="3"/>
        <v>11329536.551634546</v>
      </c>
    </row>
    <row r="33" spans="1:20" x14ac:dyDescent="0.2">
      <c r="A33" s="10">
        <v>42826</v>
      </c>
      <c r="B33" s="7">
        <v>2043585.19</v>
      </c>
      <c r="C33" s="7">
        <f t="shared" si="0"/>
        <v>259483.72387360761</v>
      </c>
      <c r="D33" s="7">
        <v>7693.130203874086</v>
      </c>
      <c r="F33" s="10">
        <v>42826</v>
      </c>
      <c r="G33" s="7">
        <v>10869224.589999996</v>
      </c>
      <c r="H33" s="7">
        <f t="shared" si="1"/>
        <v>1375784.3371788093</v>
      </c>
      <c r="I33" s="7">
        <v>44301.702483095207</v>
      </c>
      <c r="K33" s="10">
        <v>42826</v>
      </c>
      <c r="L33" s="7">
        <f t="shared" si="4"/>
        <v>12912809.779999994</v>
      </c>
      <c r="M33" s="7">
        <f t="shared" si="2"/>
        <v>1635268.0610524169</v>
      </c>
      <c r="N33" s="7">
        <f t="shared" si="2"/>
        <v>51994.83268696929</v>
      </c>
      <c r="O33" s="23">
        <f t="shared" si="3"/>
        <v>11277541.718947576</v>
      </c>
    </row>
    <row r="34" spans="1:20" x14ac:dyDescent="0.2">
      <c r="A34" s="10">
        <v>42856</v>
      </c>
      <c r="B34" s="7">
        <v>2043585.19</v>
      </c>
      <c r="C34" s="7">
        <f t="shared" si="0"/>
        <v>267176.85407748172</v>
      </c>
      <c r="D34" s="7">
        <v>7693.130203874086</v>
      </c>
      <c r="F34" s="10">
        <v>42856</v>
      </c>
      <c r="G34" s="7">
        <v>10869224.589999996</v>
      </c>
      <c r="H34" s="7">
        <f t="shared" si="1"/>
        <v>1420086.0396619046</v>
      </c>
      <c r="I34" s="7">
        <v>44301.702483095207</v>
      </c>
      <c r="K34" s="10">
        <v>42856</v>
      </c>
      <c r="L34" s="7">
        <f t="shared" si="4"/>
        <v>12912809.779999994</v>
      </c>
      <c r="M34" s="7">
        <f t="shared" si="2"/>
        <v>1687262.8937393862</v>
      </c>
      <c r="N34" s="7">
        <f t="shared" si="2"/>
        <v>51994.83268696929</v>
      </c>
      <c r="O34" s="23">
        <f t="shared" si="3"/>
        <v>11225546.886260608</v>
      </c>
    </row>
    <row r="35" spans="1:20" x14ac:dyDescent="0.2">
      <c r="A35" s="10">
        <v>42887</v>
      </c>
      <c r="B35" s="7">
        <v>2043585.19</v>
      </c>
      <c r="C35" s="7">
        <f t="shared" si="0"/>
        <v>274869.98428135581</v>
      </c>
      <c r="D35" s="7">
        <v>7693.130203874086</v>
      </c>
      <c r="F35" s="10">
        <v>42887</v>
      </c>
      <c r="G35" s="7">
        <v>10869224.589999996</v>
      </c>
      <c r="H35" s="7">
        <f t="shared" si="1"/>
        <v>1464387.7421449998</v>
      </c>
      <c r="I35" s="7">
        <v>44301.702483095207</v>
      </c>
      <c r="K35" s="10">
        <v>42887</v>
      </c>
      <c r="L35" s="7">
        <f t="shared" si="4"/>
        <v>12912809.779999994</v>
      </c>
      <c r="M35" s="7">
        <f t="shared" si="2"/>
        <v>1739257.7264263555</v>
      </c>
      <c r="N35" s="7">
        <f t="shared" si="2"/>
        <v>51994.83268696929</v>
      </c>
      <c r="O35" s="23">
        <f t="shared" si="3"/>
        <v>11173552.053573638</v>
      </c>
    </row>
    <row r="36" spans="1:20" x14ac:dyDescent="0.2">
      <c r="A36" s="10">
        <v>42917</v>
      </c>
      <c r="B36" s="7">
        <v>2043585.19</v>
      </c>
      <c r="C36" s="7">
        <f t="shared" si="0"/>
        <v>282563.11448522989</v>
      </c>
      <c r="D36" s="7">
        <v>7693.130203874086</v>
      </c>
      <c r="F36" s="10">
        <v>42917</v>
      </c>
      <c r="G36" s="7">
        <v>10869224.589999996</v>
      </c>
      <c r="H36" s="7">
        <f t="shared" si="1"/>
        <v>1508689.444628095</v>
      </c>
      <c r="I36" s="7">
        <v>44301.702483095207</v>
      </c>
      <c r="K36" s="10">
        <v>42917</v>
      </c>
      <c r="L36" s="7">
        <f t="shared" si="4"/>
        <v>12912809.779999994</v>
      </c>
      <c r="M36" s="7">
        <f t="shared" si="2"/>
        <v>1791252.5591133249</v>
      </c>
      <c r="N36" s="7">
        <f t="shared" si="2"/>
        <v>51994.83268696929</v>
      </c>
      <c r="O36" s="23">
        <f t="shared" si="3"/>
        <v>11121557.220886668</v>
      </c>
    </row>
    <row r="37" spans="1:20" x14ac:dyDescent="0.2">
      <c r="A37" s="10">
        <v>42948</v>
      </c>
      <c r="B37" s="7">
        <v>2043585.19</v>
      </c>
      <c r="C37" s="7">
        <f t="shared" si="0"/>
        <v>290256.24468910397</v>
      </c>
      <c r="D37" s="7">
        <v>7693.130203874086</v>
      </c>
      <c r="F37" s="10">
        <v>42948</v>
      </c>
      <c r="G37" s="7">
        <v>10869224.589999996</v>
      </c>
      <c r="H37" s="7">
        <f t="shared" si="1"/>
        <v>1552991.1471111903</v>
      </c>
      <c r="I37" s="7">
        <v>44301.702483095207</v>
      </c>
      <c r="K37" s="10">
        <v>42948</v>
      </c>
      <c r="L37" s="7">
        <f t="shared" si="4"/>
        <v>12912809.779999994</v>
      </c>
      <c r="M37" s="7">
        <f t="shared" si="2"/>
        <v>1843247.3918002942</v>
      </c>
      <c r="N37" s="7">
        <f t="shared" si="2"/>
        <v>51994.83268696929</v>
      </c>
      <c r="O37" s="23">
        <f t="shared" si="3"/>
        <v>11069562.3881997</v>
      </c>
    </row>
    <row r="38" spans="1:20" x14ac:dyDescent="0.2">
      <c r="A38" s="10">
        <v>42979</v>
      </c>
      <c r="B38" s="7">
        <v>2043585.19</v>
      </c>
      <c r="C38" s="7">
        <f t="shared" si="0"/>
        <v>297949.37489297806</v>
      </c>
      <c r="D38" s="7">
        <v>7693.130203874086</v>
      </c>
      <c r="F38" s="10">
        <v>42979</v>
      </c>
      <c r="G38" s="7">
        <v>10869224.589999996</v>
      </c>
      <c r="H38" s="7">
        <f t="shared" si="1"/>
        <v>1597292.8495942855</v>
      </c>
      <c r="I38" s="7">
        <v>44301.702483095207</v>
      </c>
      <c r="K38" s="10">
        <v>42979</v>
      </c>
      <c r="L38" s="7">
        <f t="shared" si="4"/>
        <v>12912809.779999994</v>
      </c>
      <c r="M38" s="7">
        <f t="shared" si="2"/>
        <v>1895242.2244872635</v>
      </c>
      <c r="N38" s="7">
        <f t="shared" si="2"/>
        <v>51994.83268696929</v>
      </c>
      <c r="O38" s="23">
        <f t="shared" si="3"/>
        <v>11017567.55551273</v>
      </c>
    </row>
    <row r="39" spans="1:20" x14ac:dyDescent="0.2">
      <c r="A39" s="10">
        <v>43009</v>
      </c>
      <c r="B39" s="7">
        <v>2043585.19</v>
      </c>
      <c r="C39" s="7">
        <f t="shared" si="0"/>
        <v>305642.50509685214</v>
      </c>
      <c r="D39" s="7">
        <v>7693.130203874086</v>
      </c>
      <c r="F39" s="10">
        <v>43009</v>
      </c>
      <c r="G39" s="7">
        <v>10869224.589999996</v>
      </c>
      <c r="H39" s="7">
        <f t="shared" si="1"/>
        <v>1641594.5520773807</v>
      </c>
      <c r="I39" s="7">
        <v>44301.702483095207</v>
      </c>
      <c r="K39" s="10">
        <v>43009</v>
      </c>
      <c r="L39" s="7">
        <f t="shared" si="4"/>
        <v>12912809.779999994</v>
      </c>
      <c r="M39" s="7">
        <f t="shared" si="2"/>
        <v>1947237.0571742328</v>
      </c>
      <c r="N39" s="7">
        <f t="shared" si="2"/>
        <v>51994.83268696929</v>
      </c>
      <c r="O39" s="23">
        <f t="shared" si="3"/>
        <v>10965572.722825762</v>
      </c>
    </row>
    <row r="40" spans="1:20" x14ac:dyDescent="0.2">
      <c r="A40" s="10">
        <v>43040</v>
      </c>
      <c r="B40" s="7">
        <v>2043585.19</v>
      </c>
      <c r="C40" s="7">
        <f t="shared" si="0"/>
        <v>313335.63530072622</v>
      </c>
      <c r="D40" s="7">
        <v>7693.130203874086</v>
      </c>
      <c r="F40" s="10">
        <v>43040</v>
      </c>
      <c r="G40" s="7">
        <v>10869224.589999996</v>
      </c>
      <c r="H40" s="7">
        <f t="shared" si="1"/>
        <v>1685896.2545604759</v>
      </c>
      <c r="I40" s="7">
        <v>44301.702483095207</v>
      </c>
      <c r="K40" s="10">
        <v>43040</v>
      </c>
      <c r="L40" s="7">
        <f t="shared" si="4"/>
        <v>12912809.779999994</v>
      </c>
      <c r="M40" s="7">
        <f t="shared" si="2"/>
        <v>1999231.8898612021</v>
      </c>
      <c r="N40" s="7">
        <f t="shared" si="2"/>
        <v>51994.83268696929</v>
      </c>
      <c r="O40" s="23">
        <f t="shared" si="3"/>
        <v>10913577.890138792</v>
      </c>
    </row>
    <row r="41" spans="1:20" s="17" customFormat="1" x14ac:dyDescent="0.2">
      <c r="A41" s="71">
        <v>43070</v>
      </c>
      <c r="B41" s="72">
        <v>2043585.19</v>
      </c>
      <c r="C41" s="72">
        <f t="shared" si="0"/>
        <v>321028.76550460031</v>
      </c>
      <c r="D41" s="72">
        <v>7693.130203874086</v>
      </c>
      <c r="E41" s="73"/>
      <c r="F41" s="71">
        <v>43070</v>
      </c>
      <c r="G41" s="72">
        <v>10869224.589999996</v>
      </c>
      <c r="H41" s="72">
        <f t="shared" si="1"/>
        <v>1730197.9570435712</v>
      </c>
      <c r="I41" s="72">
        <v>44301.702483095207</v>
      </c>
      <c r="J41" s="73"/>
      <c r="K41" s="71">
        <v>43070</v>
      </c>
      <c r="L41" s="72">
        <f t="shared" si="4"/>
        <v>12912809.779999994</v>
      </c>
      <c r="M41" s="72">
        <f>C41+H41</f>
        <v>2051226.7225481714</v>
      </c>
      <c r="N41" s="72">
        <f>D41+I41</f>
        <v>51994.83268696929</v>
      </c>
      <c r="O41" s="40">
        <f>+L41-M41</f>
        <v>10861583.057451822</v>
      </c>
      <c r="P41" s="40"/>
      <c r="Q41" s="40">
        <f>+SUM(N30:N41)</f>
        <v>623937.99224363163</v>
      </c>
      <c r="R41" s="40">
        <f>SUM(L29:L41)/13</f>
        <v>12912809.779999997</v>
      </c>
      <c r="S41" s="40">
        <f>SUM(M29:M41)/13</f>
        <v>1739257.7264263555</v>
      </c>
      <c r="T41" s="41">
        <f>(SUM(O29:O41)/13)</f>
        <v>11173552.053573638</v>
      </c>
    </row>
    <row r="42" spans="1:20" x14ac:dyDescent="0.2">
      <c r="A42" s="10">
        <v>43101</v>
      </c>
      <c r="B42" s="7">
        <v>2043585.19</v>
      </c>
      <c r="C42" s="7">
        <f t="shared" si="0"/>
        <v>328721.89570847439</v>
      </c>
      <c r="D42" s="7">
        <v>7693.130203874086</v>
      </c>
      <c r="F42" s="10">
        <v>43101</v>
      </c>
      <c r="G42" s="7">
        <v>10869224.589999996</v>
      </c>
      <c r="H42" s="7">
        <f t="shared" si="1"/>
        <v>1774499.6595266664</v>
      </c>
      <c r="I42" s="7">
        <v>44301.702483095207</v>
      </c>
      <c r="K42" s="10">
        <v>43101</v>
      </c>
      <c r="L42" s="7">
        <f t="shared" si="4"/>
        <v>12912809.779999994</v>
      </c>
      <c r="M42" s="7">
        <f t="shared" si="2"/>
        <v>2103221.555235141</v>
      </c>
      <c r="N42" s="7">
        <f t="shared" si="2"/>
        <v>51994.83268696929</v>
      </c>
      <c r="O42" s="23">
        <f>+L42-M42</f>
        <v>10809588.224764854</v>
      </c>
      <c r="T42" s="23">
        <f>+R41-S41</f>
        <v>11173552.053573642</v>
      </c>
    </row>
    <row r="43" spans="1:20" x14ac:dyDescent="0.2">
      <c r="A43" s="10">
        <v>43132</v>
      </c>
      <c r="B43" s="7">
        <v>2043585.19</v>
      </c>
      <c r="C43" s="7">
        <f t="shared" si="0"/>
        <v>336415.02591234847</v>
      </c>
      <c r="D43" s="7">
        <v>7693.130203874086</v>
      </c>
      <c r="F43" s="10">
        <v>43132</v>
      </c>
      <c r="G43" s="7">
        <v>10869224.589999996</v>
      </c>
      <c r="H43" s="7">
        <f t="shared" si="1"/>
        <v>1818801.3620097616</v>
      </c>
      <c r="I43" s="7">
        <v>44301.702483095207</v>
      </c>
      <c r="K43" s="10">
        <v>43132</v>
      </c>
      <c r="L43" s="7">
        <f t="shared" si="4"/>
        <v>12912809.779999994</v>
      </c>
      <c r="M43" s="7">
        <f t="shared" si="2"/>
        <v>2155216.38792211</v>
      </c>
      <c r="N43" s="7">
        <f t="shared" si="2"/>
        <v>51994.83268696929</v>
      </c>
      <c r="O43" s="23">
        <f>+L43-M43</f>
        <v>10757593.392077884</v>
      </c>
    </row>
    <row r="44" spans="1:20" x14ac:dyDescent="0.2">
      <c r="A44" s="10">
        <v>43160</v>
      </c>
      <c r="B44" s="7">
        <v>2043585.19</v>
      </c>
      <c r="C44" s="7">
        <f t="shared" si="0"/>
        <v>344108.15611622256</v>
      </c>
      <c r="D44" s="7">
        <v>7693.130203874086</v>
      </c>
      <c r="F44" s="10">
        <v>43160</v>
      </c>
      <c r="G44" s="7">
        <v>10869224.589999996</v>
      </c>
      <c r="H44" s="7">
        <f t="shared" si="1"/>
        <v>1863103.0644928569</v>
      </c>
      <c r="I44" s="7">
        <v>44301.702483095207</v>
      </c>
      <c r="K44" s="10">
        <v>43160</v>
      </c>
      <c r="L44" s="7">
        <f t="shared" si="4"/>
        <v>12912809.779999994</v>
      </c>
      <c r="M44" s="7">
        <f t="shared" si="2"/>
        <v>2207211.2206090796</v>
      </c>
      <c r="N44" s="7">
        <f t="shared" si="2"/>
        <v>51994.83268696929</v>
      </c>
      <c r="O44" s="23">
        <f t="shared" si="3"/>
        <v>10705598.559390914</v>
      </c>
    </row>
    <row r="45" spans="1:20" x14ac:dyDescent="0.2">
      <c r="A45" s="10">
        <v>43191</v>
      </c>
      <c r="B45" s="7">
        <v>2043585.19</v>
      </c>
      <c r="C45" s="7">
        <f t="shared" si="0"/>
        <v>351801.28632009664</v>
      </c>
      <c r="D45" s="7">
        <v>7693.130203874086</v>
      </c>
      <c r="F45" s="10">
        <v>43191</v>
      </c>
      <c r="G45" s="7">
        <v>10869224.589999996</v>
      </c>
      <c r="H45" s="7">
        <f t="shared" si="1"/>
        <v>1907404.7669759521</v>
      </c>
      <c r="I45" s="7">
        <v>44301.702483095207</v>
      </c>
      <c r="K45" s="10">
        <v>43191</v>
      </c>
      <c r="L45" s="7">
        <f t="shared" si="4"/>
        <v>12912809.779999994</v>
      </c>
      <c r="M45" s="7">
        <f t="shared" si="2"/>
        <v>2259206.0532960487</v>
      </c>
      <c r="N45" s="7">
        <f t="shared" si="2"/>
        <v>51994.83268696929</v>
      </c>
      <c r="O45" s="23">
        <f t="shared" si="3"/>
        <v>10653603.726703946</v>
      </c>
    </row>
    <row r="46" spans="1:20" x14ac:dyDescent="0.2">
      <c r="A46" s="10">
        <v>43221</v>
      </c>
      <c r="B46" s="7">
        <v>2043585.19</v>
      </c>
      <c r="C46" s="7">
        <f t="shared" si="0"/>
        <v>359494.41652397072</v>
      </c>
      <c r="D46" s="7">
        <v>7693.130203874086</v>
      </c>
      <c r="F46" s="10">
        <v>43221</v>
      </c>
      <c r="G46" s="7">
        <v>10869224.589999996</v>
      </c>
      <c r="H46" s="7">
        <f t="shared" si="1"/>
        <v>1951706.4694590473</v>
      </c>
      <c r="I46" s="7">
        <v>44301.702483095207</v>
      </c>
      <c r="K46" s="10">
        <v>43221</v>
      </c>
      <c r="L46" s="7">
        <f t="shared" si="4"/>
        <v>12912809.779999994</v>
      </c>
      <c r="M46" s="7">
        <f t="shared" si="2"/>
        <v>2311200.8859830182</v>
      </c>
      <c r="N46" s="7">
        <f t="shared" si="2"/>
        <v>51994.83268696929</v>
      </c>
      <c r="O46" s="23">
        <f t="shared" si="3"/>
        <v>10601608.894016976</v>
      </c>
    </row>
    <row r="47" spans="1:20" x14ac:dyDescent="0.2">
      <c r="A47" s="10">
        <v>43252</v>
      </c>
      <c r="B47" s="7">
        <v>2043585.19</v>
      </c>
      <c r="C47" s="7">
        <f t="shared" si="0"/>
        <v>367187.5467278448</v>
      </c>
      <c r="D47" s="7">
        <v>7693.130203874086</v>
      </c>
      <c r="F47" s="10">
        <v>43252</v>
      </c>
      <c r="G47" s="7">
        <v>10869224.589999996</v>
      </c>
      <c r="H47" s="7">
        <f t="shared" si="1"/>
        <v>1996008.1719421425</v>
      </c>
      <c r="I47" s="7">
        <v>44301.702483095207</v>
      </c>
      <c r="K47" s="10">
        <v>43252</v>
      </c>
      <c r="L47" s="7">
        <f t="shared" si="4"/>
        <v>12912809.779999994</v>
      </c>
      <c r="M47" s="7">
        <f t="shared" si="2"/>
        <v>2363195.7186699873</v>
      </c>
      <c r="N47" s="7">
        <f t="shared" si="2"/>
        <v>51994.83268696929</v>
      </c>
      <c r="O47" s="23">
        <f t="shared" si="3"/>
        <v>10549614.061330006</v>
      </c>
    </row>
    <row r="48" spans="1:20" x14ac:dyDescent="0.2">
      <c r="A48" s="10">
        <v>43282</v>
      </c>
      <c r="B48" s="7">
        <v>2043585.19</v>
      </c>
      <c r="C48" s="7">
        <f t="shared" si="0"/>
        <v>374880.67693171889</v>
      </c>
      <c r="D48" s="7">
        <v>7693.130203874086</v>
      </c>
      <c r="F48" s="10">
        <v>43282</v>
      </c>
      <c r="G48" s="7">
        <v>10869224.589999996</v>
      </c>
      <c r="H48" s="7">
        <f t="shared" si="1"/>
        <v>2040309.8744252378</v>
      </c>
      <c r="I48" s="7">
        <v>44301.702483095207</v>
      </c>
      <c r="K48" s="10">
        <v>43282</v>
      </c>
      <c r="L48" s="7">
        <f t="shared" si="4"/>
        <v>12912809.779999994</v>
      </c>
      <c r="M48" s="7">
        <f t="shared" si="2"/>
        <v>2415190.5513569568</v>
      </c>
      <c r="N48" s="7">
        <f t="shared" si="2"/>
        <v>51994.83268696929</v>
      </c>
      <c r="O48" s="23">
        <f t="shared" si="3"/>
        <v>10497619.228643037</v>
      </c>
    </row>
    <row r="49" spans="1:21" x14ac:dyDescent="0.2">
      <c r="A49" s="10">
        <v>43313</v>
      </c>
      <c r="B49" s="7">
        <v>2043585.19</v>
      </c>
      <c r="C49" s="7">
        <f t="shared" si="0"/>
        <v>382573.80713559297</v>
      </c>
      <c r="D49" s="7">
        <v>7693.130203874086</v>
      </c>
      <c r="F49" s="10">
        <v>43313</v>
      </c>
      <c r="G49" s="7">
        <v>10869224.589999996</v>
      </c>
      <c r="H49" s="7">
        <f t="shared" si="1"/>
        <v>2084611.576908333</v>
      </c>
      <c r="I49" s="7">
        <v>44301.702483095207</v>
      </c>
      <c r="K49" s="10">
        <v>43313</v>
      </c>
      <c r="L49" s="7">
        <f t="shared" si="4"/>
        <v>12912809.779999994</v>
      </c>
      <c r="M49" s="7">
        <f t="shared" si="2"/>
        <v>2467185.3840439259</v>
      </c>
      <c r="N49" s="7">
        <f t="shared" si="2"/>
        <v>51994.83268696929</v>
      </c>
      <c r="O49" s="23">
        <f t="shared" si="3"/>
        <v>10445624.395956067</v>
      </c>
    </row>
    <row r="50" spans="1:21" x14ac:dyDescent="0.2">
      <c r="A50" s="10">
        <v>43344</v>
      </c>
      <c r="B50" s="7">
        <v>2043585.19</v>
      </c>
      <c r="C50" s="7">
        <f t="shared" si="0"/>
        <v>390266.93733946705</v>
      </c>
      <c r="D50" s="7">
        <v>7693.130203874086</v>
      </c>
      <c r="F50" s="10">
        <v>43344</v>
      </c>
      <c r="G50" s="7">
        <v>10869224.589999996</v>
      </c>
      <c r="H50" s="7">
        <f t="shared" si="1"/>
        <v>2128913.279391428</v>
      </c>
      <c r="I50" s="7">
        <v>44301.702483095207</v>
      </c>
      <c r="K50" s="10">
        <v>43344</v>
      </c>
      <c r="L50" s="7">
        <f t="shared" si="4"/>
        <v>12912809.779999994</v>
      </c>
      <c r="M50" s="7">
        <f t="shared" si="2"/>
        <v>2519180.216730895</v>
      </c>
      <c r="N50" s="7">
        <f t="shared" si="2"/>
        <v>51994.83268696929</v>
      </c>
      <c r="O50" s="23">
        <f t="shared" si="3"/>
        <v>10393629.563269099</v>
      </c>
    </row>
    <row r="51" spans="1:21" x14ac:dyDescent="0.2">
      <c r="A51" s="10">
        <v>43374</v>
      </c>
      <c r="B51" s="7">
        <v>2043585.19</v>
      </c>
      <c r="C51" s="7">
        <f t="shared" si="0"/>
        <v>397960.06754334114</v>
      </c>
      <c r="D51" s="7">
        <v>7693.130203874086</v>
      </c>
      <c r="F51" s="10">
        <v>43374</v>
      </c>
      <c r="G51" s="7">
        <v>10869224.589999996</v>
      </c>
      <c r="H51" s="7">
        <f t="shared" si="1"/>
        <v>2173214.9818745232</v>
      </c>
      <c r="I51" s="7">
        <v>44301.702483095207</v>
      </c>
      <c r="K51" s="10">
        <v>43374</v>
      </c>
      <c r="L51" s="7">
        <f t="shared" si="4"/>
        <v>12912809.779999994</v>
      </c>
      <c r="M51" s="7">
        <f t="shared" si="2"/>
        <v>2571175.0494178645</v>
      </c>
      <c r="N51" s="7">
        <f t="shared" si="2"/>
        <v>51994.83268696929</v>
      </c>
      <c r="O51" s="23">
        <f t="shared" si="3"/>
        <v>10341634.730582129</v>
      </c>
    </row>
    <row r="52" spans="1:21" x14ac:dyDescent="0.2">
      <c r="A52" s="10">
        <v>43405</v>
      </c>
      <c r="B52" s="7">
        <v>2043585.19</v>
      </c>
      <c r="C52" s="7">
        <f t="shared" si="0"/>
        <v>405653.19774721522</v>
      </c>
      <c r="D52" s="7">
        <v>7693.130203874086</v>
      </c>
      <c r="F52" s="10">
        <v>43405</v>
      </c>
      <c r="G52" s="7">
        <v>10869224.589999996</v>
      </c>
      <c r="H52" s="7">
        <f t="shared" si="1"/>
        <v>2217516.6843576184</v>
      </c>
      <c r="I52" s="7">
        <v>44301.702483095207</v>
      </c>
      <c r="K52" s="10">
        <v>43405</v>
      </c>
      <c r="L52" s="7">
        <f t="shared" si="4"/>
        <v>12912809.779999994</v>
      </c>
      <c r="M52" s="7">
        <f t="shared" si="2"/>
        <v>2623169.8821048336</v>
      </c>
      <c r="N52" s="7">
        <f t="shared" si="2"/>
        <v>51994.83268696929</v>
      </c>
      <c r="O52" s="23">
        <f t="shared" si="3"/>
        <v>10289639.897895161</v>
      </c>
    </row>
    <row r="53" spans="1:21" s="17" customFormat="1" x14ac:dyDescent="0.2">
      <c r="A53" s="71">
        <v>43435</v>
      </c>
      <c r="B53" s="72">
        <v>2043585.19</v>
      </c>
      <c r="C53" s="72">
        <f t="shared" si="0"/>
        <v>413346.3279510893</v>
      </c>
      <c r="D53" s="72">
        <v>7693.130203874086</v>
      </c>
      <c r="E53" s="73"/>
      <c r="F53" s="71">
        <v>43435</v>
      </c>
      <c r="G53" s="72">
        <v>10869224.589999996</v>
      </c>
      <c r="H53" s="72">
        <f t="shared" si="1"/>
        <v>2261818.3868407137</v>
      </c>
      <c r="I53" s="72">
        <v>44301.702483095207</v>
      </c>
      <c r="J53" s="73"/>
      <c r="K53" s="71">
        <v>43435</v>
      </c>
      <c r="L53" s="72">
        <f t="shared" si="4"/>
        <v>12912809.779999994</v>
      </c>
      <c r="M53" s="72">
        <f t="shared" si="2"/>
        <v>2675164.7147918032</v>
      </c>
      <c r="N53" s="72">
        <f t="shared" si="2"/>
        <v>51994.83268696929</v>
      </c>
      <c r="O53" s="40">
        <f t="shared" si="3"/>
        <v>10237645.065208191</v>
      </c>
      <c r="P53" s="40"/>
      <c r="Q53" s="40">
        <f>+SUM(N42:N53)</f>
        <v>623937.99224363163</v>
      </c>
      <c r="R53" s="40">
        <f>SUM(L41:L53)/13</f>
        <v>12912809.779999997</v>
      </c>
      <c r="S53" s="40">
        <f>SUM(M41:M53)/13</f>
        <v>2363195.7186699873</v>
      </c>
      <c r="T53" s="41">
        <f>(SUM(O41:O53)/13)</f>
        <v>10549614.061330007</v>
      </c>
      <c r="U53" s="42">
        <f>+T53-10631402</f>
        <v>-81787.938669992611</v>
      </c>
    </row>
    <row r="54" spans="1:21" x14ac:dyDescent="0.2">
      <c r="A54" s="21">
        <v>43466</v>
      </c>
      <c r="T54" s="23">
        <f>+R53-S53</f>
        <v>10549614.061330009</v>
      </c>
    </row>
    <row r="56" spans="1:21" x14ac:dyDescent="0.2">
      <c r="A56" s="17" t="s">
        <v>39</v>
      </c>
    </row>
    <row r="58" spans="1:21" x14ac:dyDescent="0.2">
      <c r="A58" s="11" t="s">
        <v>40</v>
      </c>
    </row>
    <row r="59" spans="1:21" x14ac:dyDescent="0.2">
      <c r="A59" s="11" t="s">
        <v>41</v>
      </c>
    </row>
  </sheetData>
  <mergeCells count="3">
    <mergeCell ref="A4:D4"/>
    <mergeCell ref="F4:I4"/>
    <mergeCell ref="K4:N4"/>
  </mergeCells>
  <pageMargins left="0.7" right="0.7" top="0.75" bottom="0.75" header="0.3" footer="0.3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V155"/>
  <sheetViews>
    <sheetView zoomScale="90" zoomScaleNormal="90" workbookViewId="0">
      <pane ySplit="4" topLeftCell="A5" activePane="bottomLeft" state="frozen"/>
      <selection activeCell="B2" sqref="B2"/>
      <selection pane="bottomLeft" activeCell="A2" sqref="A2"/>
    </sheetView>
  </sheetViews>
  <sheetFormatPr defaultColWidth="8.88671875" defaultRowHeight="10.199999999999999" x14ac:dyDescent="0.2"/>
  <cols>
    <col min="1" max="1" width="11.21875" style="2" customWidth="1"/>
    <col min="2" max="2" width="16.6640625" style="1" bestFit="1" customWidth="1"/>
    <col min="3" max="3" width="71.44140625" style="1" bestFit="1" customWidth="1"/>
    <col min="4" max="4" width="42.109375" style="1" bestFit="1" customWidth="1"/>
    <col min="5" max="5" width="39.109375" style="1" bestFit="1" customWidth="1"/>
    <col min="6" max="6" width="34.88671875" style="1" bestFit="1" customWidth="1"/>
    <col min="7" max="7" width="11.33203125" style="1" bestFit="1" customWidth="1"/>
    <col min="8" max="8" width="22" style="1" bestFit="1" customWidth="1"/>
    <col min="9" max="9" width="16.44140625" style="1" bestFit="1" customWidth="1"/>
    <col min="10" max="10" width="25.5546875" style="1" bestFit="1" customWidth="1"/>
    <col min="11" max="11" width="37.88671875" style="1" bestFit="1" customWidth="1"/>
    <col min="12" max="12" width="29.5546875" style="1" bestFit="1" customWidth="1"/>
    <col min="13" max="13" width="9.109375" style="1" bestFit="1" customWidth="1"/>
    <col min="14" max="14" width="10.33203125" style="7" bestFit="1" customWidth="1"/>
    <col min="15" max="15" width="12.6640625" style="7" bestFit="1" customWidth="1"/>
    <col min="16" max="16" width="19.33203125" style="7" bestFit="1" customWidth="1"/>
    <col min="17" max="17" width="17.5546875" style="7" bestFit="1" customWidth="1"/>
    <col min="18" max="18" width="14.5546875" style="2" bestFit="1" customWidth="1"/>
    <col min="19" max="19" width="16.109375" style="2" bestFit="1" customWidth="1"/>
    <col min="20" max="20" width="10.33203125" style="2" bestFit="1" customWidth="1"/>
    <col min="21" max="21" width="25.5546875" style="2" bestFit="1" customWidth="1"/>
    <col min="22" max="16384" width="8.88671875" style="1"/>
  </cols>
  <sheetData>
    <row r="1" spans="1:22" x14ac:dyDescent="0.2">
      <c r="A1" s="5" t="s">
        <v>280</v>
      </c>
    </row>
    <row r="2" spans="1:22" x14ac:dyDescent="0.2">
      <c r="A2" s="5" t="s">
        <v>277</v>
      </c>
    </row>
    <row r="4" spans="1:22" s="5" customFormat="1" x14ac:dyDescent="0.2">
      <c r="A4" s="4" t="s">
        <v>42</v>
      </c>
      <c r="B4" s="5" t="s">
        <v>43</v>
      </c>
      <c r="C4" s="5" t="s">
        <v>44</v>
      </c>
      <c r="D4" s="5" t="s">
        <v>45</v>
      </c>
      <c r="E4" s="5" t="s">
        <v>46</v>
      </c>
      <c r="F4" s="5" t="s">
        <v>47</v>
      </c>
      <c r="G4" s="5" t="s">
        <v>48</v>
      </c>
      <c r="H4" s="5" t="s">
        <v>49</v>
      </c>
      <c r="I4" s="5" t="s">
        <v>50</v>
      </c>
      <c r="J4" s="5" t="s">
        <v>51</v>
      </c>
      <c r="K4" s="5" t="s">
        <v>52</v>
      </c>
      <c r="L4" s="5" t="s">
        <v>53</v>
      </c>
      <c r="M4" s="5" t="s">
        <v>54</v>
      </c>
      <c r="N4" s="6" t="s">
        <v>55</v>
      </c>
      <c r="O4" s="6" t="s">
        <v>56</v>
      </c>
      <c r="P4" s="6" t="s">
        <v>57</v>
      </c>
      <c r="Q4" s="6" t="s">
        <v>58</v>
      </c>
      <c r="R4" s="4" t="s">
        <v>59</v>
      </c>
      <c r="S4" s="4" t="s">
        <v>60</v>
      </c>
      <c r="T4" s="4" t="s">
        <v>61</v>
      </c>
      <c r="U4" s="4" t="s">
        <v>62</v>
      </c>
    </row>
    <row r="5" spans="1:22" x14ac:dyDescent="0.2">
      <c r="A5" s="2">
        <v>1</v>
      </c>
      <c r="B5" s="1" t="s">
        <v>63</v>
      </c>
      <c r="C5" s="1" t="s">
        <v>64</v>
      </c>
      <c r="D5" s="1" t="s">
        <v>65</v>
      </c>
      <c r="E5" s="1" t="s">
        <v>66</v>
      </c>
      <c r="F5" s="1" t="s">
        <v>67</v>
      </c>
      <c r="G5" s="1">
        <v>682555269</v>
      </c>
      <c r="H5" s="3">
        <v>42117</v>
      </c>
      <c r="J5" s="1" t="s">
        <v>68</v>
      </c>
      <c r="K5" s="1" t="s">
        <v>69</v>
      </c>
      <c r="L5" s="1" t="s">
        <v>70</v>
      </c>
      <c r="M5" s="1" t="s">
        <v>71</v>
      </c>
      <c r="N5" s="7">
        <v>2</v>
      </c>
      <c r="O5" s="7">
        <v>23968.27</v>
      </c>
      <c r="P5" s="7">
        <v>173.46</v>
      </c>
      <c r="Q5" s="7">
        <v>23794.81</v>
      </c>
      <c r="R5" s="2" t="e">
        <f>VLOOKUP(J5,#REF!,4,0)</f>
        <v>#REF!</v>
      </c>
      <c r="S5" s="2" t="e">
        <f>VLOOKUP(J5,#REF!,5,0)</f>
        <v>#REF!</v>
      </c>
      <c r="T5" s="2" t="e">
        <f>VLOOKUP(J5,#REF!,6,0)</f>
        <v>#REF!</v>
      </c>
      <c r="U5" s="2" t="e">
        <f>VLOOKUP(J5,#REF!,7,0)</f>
        <v>#REF!</v>
      </c>
      <c r="V5" s="7" t="e">
        <f>VLOOKUP(G5,#REF!,2,FALSE)</f>
        <v>#REF!</v>
      </c>
    </row>
    <row r="6" spans="1:22" x14ac:dyDescent="0.2">
      <c r="A6" s="2">
        <v>2</v>
      </c>
      <c r="B6" s="1" t="s">
        <v>63</v>
      </c>
      <c r="C6" s="1" t="s">
        <v>64</v>
      </c>
      <c r="D6" s="1" t="s">
        <v>65</v>
      </c>
      <c r="E6" s="1" t="s">
        <v>66</v>
      </c>
      <c r="F6" s="1" t="s">
        <v>72</v>
      </c>
      <c r="G6" s="1">
        <v>682555346</v>
      </c>
      <c r="H6" s="3">
        <v>42117</v>
      </c>
      <c r="J6" s="1" t="s">
        <v>73</v>
      </c>
      <c r="K6" s="1" t="s">
        <v>74</v>
      </c>
      <c r="L6" s="1" t="s">
        <v>75</v>
      </c>
      <c r="M6" s="1" t="s">
        <v>71</v>
      </c>
      <c r="N6" s="7">
        <v>6</v>
      </c>
      <c r="O6" s="7">
        <v>686941.48</v>
      </c>
      <c r="P6" s="7">
        <v>5701.95</v>
      </c>
      <c r="Q6" s="7">
        <v>681239.53</v>
      </c>
      <c r="R6" s="2" t="e">
        <f>VLOOKUP(J6,#REF!,4,0)</f>
        <v>#REF!</v>
      </c>
      <c r="S6" s="2" t="e">
        <f>VLOOKUP(J6,#REF!,5,0)</f>
        <v>#REF!</v>
      </c>
      <c r="T6" s="2" t="e">
        <f>VLOOKUP(J6,#REF!,6,0)</f>
        <v>#REF!</v>
      </c>
      <c r="U6" s="2" t="e">
        <f>VLOOKUP(J6,#REF!,7,0)</f>
        <v>#REF!</v>
      </c>
    </row>
    <row r="7" spans="1:22" x14ac:dyDescent="0.2">
      <c r="A7" s="2">
        <v>3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76</v>
      </c>
      <c r="G7" s="1">
        <v>675340284</v>
      </c>
      <c r="H7" s="3">
        <v>41984</v>
      </c>
      <c r="J7" s="1" t="s">
        <v>77</v>
      </c>
      <c r="K7" s="1" t="s">
        <v>78</v>
      </c>
      <c r="L7" s="1" t="s">
        <v>70</v>
      </c>
      <c r="M7" s="1" t="s">
        <v>71</v>
      </c>
      <c r="N7" s="7">
        <v>1</v>
      </c>
      <c r="O7" s="7">
        <v>131939.56</v>
      </c>
      <c r="P7" s="7">
        <v>4106.91</v>
      </c>
      <c r="Q7" s="7">
        <v>127832.65000000001</v>
      </c>
      <c r="R7" s="2" t="e">
        <f>VLOOKUP(J7,#REF!,4,0)</f>
        <v>#REF!</v>
      </c>
      <c r="S7" s="2" t="e">
        <f>VLOOKUP(J7,#REF!,5,0)</f>
        <v>#REF!</v>
      </c>
      <c r="T7" s="2" t="e">
        <f>VLOOKUP(J7,#REF!,6,0)</f>
        <v>#REF!</v>
      </c>
      <c r="U7" s="2" t="e">
        <f>VLOOKUP(J7,#REF!,7,0)</f>
        <v>#REF!</v>
      </c>
    </row>
    <row r="8" spans="1:22" x14ac:dyDescent="0.2">
      <c r="A8" s="2">
        <v>4</v>
      </c>
      <c r="B8" s="1" t="s">
        <v>63</v>
      </c>
      <c r="C8" s="1" t="s">
        <v>64</v>
      </c>
      <c r="D8" s="1" t="s">
        <v>65</v>
      </c>
      <c r="E8" s="1" t="s">
        <v>66</v>
      </c>
      <c r="F8" s="1" t="s">
        <v>76</v>
      </c>
      <c r="G8" s="1">
        <v>675340417</v>
      </c>
      <c r="H8" s="3">
        <v>41984</v>
      </c>
      <c r="J8" s="1" t="s">
        <v>79</v>
      </c>
      <c r="K8" s="1" t="s">
        <v>80</v>
      </c>
      <c r="L8" s="1" t="s">
        <v>70</v>
      </c>
      <c r="M8" s="1" t="s">
        <v>71</v>
      </c>
      <c r="N8" s="7">
        <v>1</v>
      </c>
      <c r="O8" s="7">
        <v>1472247.9100000001</v>
      </c>
      <c r="P8" s="7">
        <v>45827.01</v>
      </c>
      <c r="Q8" s="7">
        <v>1426420.9</v>
      </c>
      <c r="R8" s="2" t="e">
        <f>VLOOKUP(J8,#REF!,4,0)</f>
        <v>#REF!</v>
      </c>
      <c r="S8" s="2" t="e">
        <f>VLOOKUP(J8,#REF!,5,0)</f>
        <v>#REF!</v>
      </c>
      <c r="T8" s="2" t="e">
        <f>VLOOKUP(J8,#REF!,6,0)</f>
        <v>#REF!</v>
      </c>
      <c r="U8" s="2" t="e">
        <f>VLOOKUP(J8,#REF!,7,0)</f>
        <v>#REF!</v>
      </c>
    </row>
    <row r="9" spans="1:22" x14ac:dyDescent="0.2">
      <c r="A9" s="2">
        <v>5</v>
      </c>
      <c r="B9" s="1" t="s">
        <v>63</v>
      </c>
      <c r="C9" s="1" t="s">
        <v>64</v>
      </c>
      <c r="D9" s="1" t="s">
        <v>65</v>
      </c>
      <c r="E9" s="1" t="s">
        <v>66</v>
      </c>
      <c r="F9" s="1" t="s">
        <v>76</v>
      </c>
      <c r="G9" s="1">
        <v>677154948</v>
      </c>
      <c r="H9" s="3">
        <v>41984</v>
      </c>
      <c r="J9" s="1" t="s">
        <v>77</v>
      </c>
      <c r="K9" s="1" t="s">
        <v>78</v>
      </c>
      <c r="L9" s="1" t="s">
        <v>70</v>
      </c>
      <c r="M9" s="1" t="s">
        <v>71</v>
      </c>
      <c r="N9" s="7">
        <v>1</v>
      </c>
      <c r="O9" s="7">
        <v>2789.69</v>
      </c>
      <c r="P9" s="7">
        <v>86.84</v>
      </c>
      <c r="Q9" s="7">
        <v>2702.85</v>
      </c>
      <c r="R9" s="2" t="e">
        <f>VLOOKUP(J9,#REF!,4,0)</f>
        <v>#REF!</v>
      </c>
      <c r="S9" s="2" t="e">
        <f>VLOOKUP(J9,#REF!,5,0)</f>
        <v>#REF!</v>
      </c>
      <c r="T9" s="2" t="e">
        <f>VLOOKUP(J9,#REF!,6,0)</f>
        <v>#REF!</v>
      </c>
      <c r="U9" s="2" t="e">
        <f>VLOOKUP(J9,#REF!,7,0)</f>
        <v>#REF!</v>
      </c>
    </row>
    <row r="10" spans="1:22" x14ac:dyDescent="0.2">
      <c r="A10" s="2">
        <v>6</v>
      </c>
      <c r="B10" s="1" t="s">
        <v>63</v>
      </c>
      <c r="C10" s="1" t="s">
        <v>64</v>
      </c>
      <c r="D10" s="1" t="s">
        <v>65</v>
      </c>
      <c r="E10" s="1" t="s">
        <v>66</v>
      </c>
      <c r="F10" s="1" t="s">
        <v>76</v>
      </c>
      <c r="G10" s="1">
        <v>677155066</v>
      </c>
      <c r="H10" s="3">
        <v>41984</v>
      </c>
      <c r="J10" s="1" t="s">
        <v>79</v>
      </c>
      <c r="K10" s="1" t="s">
        <v>80</v>
      </c>
      <c r="L10" s="1" t="s">
        <v>70</v>
      </c>
      <c r="M10" s="1" t="s">
        <v>71</v>
      </c>
      <c r="N10" s="7">
        <v>1</v>
      </c>
      <c r="O10" s="7">
        <v>30940.510000000002</v>
      </c>
      <c r="P10" s="7">
        <v>963.09</v>
      </c>
      <c r="Q10" s="7">
        <v>29977.420000000002</v>
      </c>
      <c r="R10" s="2" t="e">
        <f>VLOOKUP(J10,#REF!,4,0)</f>
        <v>#REF!</v>
      </c>
      <c r="S10" s="2" t="e">
        <f>VLOOKUP(J10,#REF!,5,0)</f>
        <v>#REF!</v>
      </c>
      <c r="T10" s="2" t="e">
        <f>VLOOKUP(J10,#REF!,6,0)</f>
        <v>#REF!</v>
      </c>
      <c r="U10" s="2" t="e">
        <f>VLOOKUP(J10,#REF!,7,0)</f>
        <v>#REF!</v>
      </c>
    </row>
    <row r="11" spans="1:22" x14ac:dyDescent="0.2">
      <c r="A11" s="2">
        <v>7</v>
      </c>
      <c r="B11" s="1" t="s">
        <v>63</v>
      </c>
      <c r="C11" s="1" t="s">
        <v>64</v>
      </c>
      <c r="D11" s="1" t="s">
        <v>65</v>
      </c>
      <c r="E11" s="1" t="s">
        <v>66</v>
      </c>
      <c r="F11" s="1" t="s">
        <v>76</v>
      </c>
      <c r="G11" s="1">
        <v>679000832</v>
      </c>
      <c r="H11" s="3">
        <v>41984</v>
      </c>
      <c r="J11" s="1" t="s">
        <v>77</v>
      </c>
      <c r="K11" s="1" t="s">
        <v>78</v>
      </c>
      <c r="L11" s="1" t="s">
        <v>70</v>
      </c>
      <c r="M11" s="1" t="s">
        <v>71</v>
      </c>
      <c r="N11" s="7">
        <v>3</v>
      </c>
      <c r="O11" s="7">
        <v>19272.650000000001</v>
      </c>
      <c r="P11" s="7">
        <v>599.9</v>
      </c>
      <c r="Q11" s="7">
        <v>18672.75</v>
      </c>
      <c r="R11" s="2" t="e">
        <f>VLOOKUP(J11,#REF!,4,0)</f>
        <v>#REF!</v>
      </c>
      <c r="S11" s="2" t="e">
        <f>VLOOKUP(J11,#REF!,5,0)</f>
        <v>#REF!</v>
      </c>
      <c r="T11" s="2" t="e">
        <f>VLOOKUP(J11,#REF!,6,0)</f>
        <v>#REF!</v>
      </c>
      <c r="U11" s="2" t="e">
        <f>VLOOKUP(J11,#REF!,7,0)</f>
        <v>#REF!</v>
      </c>
    </row>
    <row r="12" spans="1:22" x14ac:dyDescent="0.2">
      <c r="A12" s="2">
        <v>8</v>
      </c>
      <c r="B12" s="1" t="s">
        <v>63</v>
      </c>
      <c r="C12" s="1" t="s">
        <v>64</v>
      </c>
      <c r="D12" s="1" t="s">
        <v>65</v>
      </c>
      <c r="E12" s="1" t="s">
        <v>66</v>
      </c>
      <c r="F12" s="1" t="s">
        <v>76</v>
      </c>
      <c r="G12" s="1">
        <v>679000909</v>
      </c>
      <c r="H12" s="3">
        <v>41984</v>
      </c>
      <c r="J12" s="1" t="s">
        <v>79</v>
      </c>
      <c r="K12" s="1" t="s">
        <v>80</v>
      </c>
      <c r="L12" s="1" t="s">
        <v>70</v>
      </c>
      <c r="M12" s="1" t="s">
        <v>71</v>
      </c>
      <c r="N12" s="7">
        <v>8</v>
      </c>
      <c r="O12" s="7">
        <v>184217.46</v>
      </c>
      <c r="P12" s="7">
        <v>5734.18</v>
      </c>
      <c r="Q12" s="7">
        <v>178483.28</v>
      </c>
      <c r="R12" s="2" t="e">
        <f>VLOOKUP(J12,#REF!,4,0)</f>
        <v>#REF!</v>
      </c>
      <c r="S12" s="2" t="e">
        <f>VLOOKUP(J12,#REF!,5,0)</f>
        <v>#REF!</v>
      </c>
      <c r="T12" s="2" t="e">
        <f>VLOOKUP(J12,#REF!,6,0)</f>
        <v>#REF!</v>
      </c>
      <c r="U12" s="2" t="e">
        <f>VLOOKUP(J12,#REF!,7,0)</f>
        <v>#REF!</v>
      </c>
    </row>
    <row r="13" spans="1:22" x14ac:dyDescent="0.2">
      <c r="A13" s="2">
        <v>9</v>
      </c>
      <c r="B13" s="1" t="s">
        <v>63</v>
      </c>
      <c r="C13" s="1" t="s">
        <v>64</v>
      </c>
      <c r="D13" s="1" t="s">
        <v>65</v>
      </c>
      <c r="E13" s="1" t="s">
        <v>66</v>
      </c>
      <c r="F13" s="1" t="s">
        <v>76</v>
      </c>
      <c r="G13" s="1">
        <v>682555266</v>
      </c>
      <c r="H13" s="3">
        <v>42117</v>
      </c>
      <c r="J13" s="1" t="s">
        <v>68</v>
      </c>
      <c r="K13" s="1" t="s">
        <v>69</v>
      </c>
      <c r="L13" s="1" t="s">
        <v>70</v>
      </c>
      <c r="M13" s="1" t="s">
        <v>71</v>
      </c>
      <c r="N13" s="7">
        <v>2</v>
      </c>
      <c r="O13" s="7">
        <v>119839.41</v>
      </c>
      <c r="P13" s="7">
        <v>1119.08</v>
      </c>
      <c r="Q13" s="7">
        <v>118720.33</v>
      </c>
      <c r="R13" s="2" t="e">
        <f>VLOOKUP(J13,#REF!,4,0)</f>
        <v>#REF!</v>
      </c>
      <c r="S13" s="2" t="e">
        <f>VLOOKUP(J13,#REF!,5,0)</f>
        <v>#REF!</v>
      </c>
      <c r="T13" s="2" t="e">
        <f>VLOOKUP(J13,#REF!,6,0)</f>
        <v>#REF!</v>
      </c>
      <c r="U13" s="2" t="e">
        <f>VLOOKUP(J13,#REF!,7,0)</f>
        <v>#REF!</v>
      </c>
    </row>
    <row r="14" spans="1:22" x14ac:dyDescent="0.2">
      <c r="A14" s="2">
        <v>10</v>
      </c>
      <c r="B14" s="1" t="s">
        <v>63</v>
      </c>
      <c r="C14" s="1" t="s">
        <v>64</v>
      </c>
      <c r="D14" s="1" t="s">
        <v>65</v>
      </c>
      <c r="E14" s="1" t="s">
        <v>66</v>
      </c>
      <c r="F14" s="1" t="s">
        <v>81</v>
      </c>
      <c r="G14" s="1">
        <v>682555340</v>
      </c>
      <c r="H14" s="3">
        <v>42117</v>
      </c>
      <c r="J14" s="1" t="s">
        <v>73</v>
      </c>
      <c r="K14" s="1" t="s">
        <v>74</v>
      </c>
      <c r="L14" s="1" t="s">
        <v>75</v>
      </c>
      <c r="M14" s="1" t="s">
        <v>71</v>
      </c>
      <c r="N14" s="7">
        <v>6</v>
      </c>
      <c r="O14" s="7">
        <v>3434708.21</v>
      </c>
      <c r="P14" s="7">
        <v>31677.52</v>
      </c>
      <c r="Q14" s="7">
        <v>3403030.69</v>
      </c>
      <c r="R14" s="2" t="e">
        <f>VLOOKUP(J14,#REF!,4,0)</f>
        <v>#REF!</v>
      </c>
      <c r="S14" s="2" t="e">
        <f>VLOOKUP(J14,#REF!,5,0)</f>
        <v>#REF!</v>
      </c>
      <c r="T14" s="2" t="e">
        <f>VLOOKUP(J14,#REF!,6,0)</f>
        <v>#REF!</v>
      </c>
      <c r="U14" s="2" t="e">
        <f>VLOOKUP(J14,#REF!,7,0)</f>
        <v>#REF!</v>
      </c>
    </row>
    <row r="15" spans="1:22" x14ac:dyDescent="0.2">
      <c r="A15" s="2">
        <v>11</v>
      </c>
      <c r="B15" s="1" t="s">
        <v>63</v>
      </c>
      <c r="C15" s="1" t="s">
        <v>64</v>
      </c>
      <c r="D15" s="1" t="s">
        <v>65</v>
      </c>
      <c r="E15" s="1" t="s">
        <v>66</v>
      </c>
      <c r="F15" s="1" t="s">
        <v>82</v>
      </c>
      <c r="G15" s="1">
        <v>682555263</v>
      </c>
      <c r="H15" s="3">
        <v>42117</v>
      </c>
      <c r="J15" s="1" t="s">
        <v>68</v>
      </c>
      <c r="K15" s="1" t="s">
        <v>69</v>
      </c>
      <c r="L15" s="1" t="s">
        <v>70</v>
      </c>
      <c r="M15" s="1" t="s">
        <v>71</v>
      </c>
      <c r="N15" s="7">
        <v>2</v>
      </c>
      <c r="O15" s="7">
        <v>123200.54000000001</v>
      </c>
      <c r="P15" s="7">
        <v>913.85</v>
      </c>
      <c r="Q15" s="7">
        <v>122286.69</v>
      </c>
      <c r="R15" s="2" t="e">
        <f>VLOOKUP(J15,#REF!,4,0)</f>
        <v>#REF!</v>
      </c>
      <c r="S15" s="2" t="e">
        <f>VLOOKUP(J15,#REF!,5,0)</f>
        <v>#REF!</v>
      </c>
      <c r="T15" s="2" t="e">
        <f>VLOOKUP(J15,#REF!,6,0)</f>
        <v>#REF!</v>
      </c>
      <c r="U15" s="2" t="e">
        <f>VLOOKUP(J15,#REF!,7,0)</f>
        <v>#REF!</v>
      </c>
    </row>
    <row r="16" spans="1:22" x14ac:dyDescent="0.2">
      <c r="A16" s="2">
        <v>12</v>
      </c>
      <c r="B16" s="1" t="s">
        <v>63</v>
      </c>
      <c r="C16" s="1" t="s">
        <v>64</v>
      </c>
      <c r="D16" s="1" t="s">
        <v>65</v>
      </c>
      <c r="E16" s="1" t="s">
        <v>66</v>
      </c>
      <c r="F16" s="1" t="s">
        <v>83</v>
      </c>
      <c r="G16" s="1">
        <v>682555343</v>
      </c>
      <c r="H16" s="3">
        <v>42117</v>
      </c>
      <c r="J16" s="1" t="s">
        <v>73</v>
      </c>
      <c r="K16" s="1" t="s">
        <v>74</v>
      </c>
      <c r="L16" s="1" t="s">
        <v>75</v>
      </c>
      <c r="M16" s="1" t="s">
        <v>71</v>
      </c>
      <c r="N16" s="7">
        <v>6</v>
      </c>
      <c r="O16" s="7">
        <v>3549079.73</v>
      </c>
      <c r="P16" s="7">
        <v>29187.63</v>
      </c>
      <c r="Q16" s="7">
        <v>3519892.1</v>
      </c>
      <c r="R16" s="2" t="e">
        <f>VLOOKUP(J16,#REF!,4,0)</f>
        <v>#REF!</v>
      </c>
      <c r="S16" s="2" t="e">
        <f>VLOOKUP(J16,#REF!,5,0)</f>
        <v>#REF!</v>
      </c>
      <c r="T16" s="2" t="e">
        <f>VLOOKUP(J16,#REF!,6,0)</f>
        <v>#REF!</v>
      </c>
      <c r="U16" s="2" t="e">
        <f>VLOOKUP(J16,#REF!,7,0)</f>
        <v>#REF!</v>
      </c>
    </row>
    <row r="17" spans="1:21" x14ac:dyDescent="0.2">
      <c r="A17" s="2">
        <v>13</v>
      </c>
      <c r="B17" s="1" t="s">
        <v>84</v>
      </c>
      <c r="C17" s="1" t="s">
        <v>85</v>
      </c>
      <c r="D17" s="1" t="s">
        <v>65</v>
      </c>
      <c r="E17" s="1" t="s">
        <v>66</v>
      </c>
      <c r="F17" s="1" t="s">
        <v>86</v>
      </c>
      <c r="G17" s="1">
        <v>686344448</v>
      </c>
      <c r="H17" s="3">
        <v>42174</v>
      </c>
      <c r="J17" s="1" t="s">
        <v>87</v>
      </c>
      <c r="K17" s="1" t="s">
        <v>88</v>
      </c>
      <c r="L17" s="1" t="s">
        <v>70</v>
      </c>
      <c r="M17" s="1" t="s">
        <v>71</v>
      </c>
      <c r="N17" s="7">
        <v>3</v>
      </c>
      <c r="O17" s="7">
        <v>102100.46</v>
      </c>
      <c r="P17" s="7">
        <v>831.03</v>
      </c>
      <c r="Q17" s="7">
        <v>101269.43000000001</v>
      </c>
      <c r="R17" s="2" t="e">
        <f>VLOOKUP(J17,#REF!,4,0)</f>
        <v>#REF!</v>
      </c>
      <c r="S17" s="2" t="e">
        <f>VLOOKUP(J17,#REF!,5,0)</f>
        <v>#REF!</v>
      </c>
      <c r="T17" s="2" t="e">
        <f>VLOOKUP(J17,#REF!,6,0)</f>
        <v>#REF!</v>
      </c>
      <c r="U17" s="2" t="e">
        <f>VLOOKUP(J17,#REF!,7,0)</f>
        <v>#REF!</v>
      </c>
    </row>
    <row r="18" spans="1:21" x14ac:dyDescent="0.2">
      <c r="A18" s="2">
        <v>14</v>
      </c>
      <c r="B18" s="1" t="s">
        <v>84</v>
      </c>
      <c r="C18" s="1" t="s">
        <v>85</v>
      </c>
      <c r="D18" s="1" t="s">
        <v>65</v>
      </c>
      <c r="E18" s="1" t="s">
        <v>66</v>
      </c>
      <c r="F18" s="1" t="s">
        <v>89</v>
      </c>
      <c r="G18" s="1">
        <v>686344516</v>
      </c>
      <c r="H18" s="3">
        <v>42174</v>
      </c>
      <c r="J18" s="1" t="s">
        <v>90</v>
      </c>
      <c r="K18" s="1" t="s">
        <v>91</v>
      </c>
      <c r="L18" s="1" t="s">
        <v>75</v>
      </c>
      <c r="M18" s="1" t="s">
        <v>71</v>
      </c>
      <c r="N18" s="7">
        <v>4</v>
      </c>
      <c r="O18" s="7">
        <v>1536166.9</v>
      </c>
      <c r="P18" s="7">
        <v>8750.2100000000009</v>
      </c>
      <c r="Q18" s="7">
        <v>1527416.69</v>
      </c>
      <c r="R18" s="2" t="e">
        <f>VLOOKUP(J18,#REF!,4,0)</f>
        <v>#REF!</v>
      </c>
      <c r="S18" s="2" t="e">
        <f>VLOOKUP(J18,#REF!,5,0)</f>
        <v>#REF!</v>
      </c>
      <c r="T18" s="2" t="e">
        <f>VLOOKUP(J18,#REF!,6,0)</f>
        <v>#REF!</v>
      </c>
      <c r="U18" s="2" t="e">
        <f>VLOOKUP(J18,#REF!,7,0)</f>
        <v>#REF!</v>
      </c>
    </row>
    <row r="19" spans="1:21" x14ac:dyDescent="0.2">
      <c r="A19" s="2">
        <v>15</v>
      </c>
      <c r="B19" s="1" t="s">
        <v>92</v>
      </c>
      <c r="C19" s="1" t="s">
        <v>93</v>
      </c>
      <c r="D19" s="1" t="s">
        <v>65</v>
      </c>
      <c r="E19" s="1" t="s">
        <v>66</v>
      </c>
      <c r="F19" s="1" t="s">
        <v>94</v>
      </c>
      <c r="G19" s="1">
        <v>671656426</v>
      </c>
      <c r="H19" s="3">
        <v>41942</v>
      </c>
      <c r="J19" s="1" t="s">
        <v>95</v>
      </c>
      <c r="K19" s="1" t="s">
        <v>96</v>
      </c>
      <c r="L19" s="1" t="s">
        <v>70</v>
      </c>
      <c r="M19" s="1" t="s">
        <v>71</v>
      </c>
      <c r="N19" s="7">
        <v>3</v>
      </c>
      <c r="O19" s="7">
        <v>897478.49</v>
      </c>
      <c r="P19" s="7">
        <v>148127.79</v>
      </c>
      <c r="Q19" s="7">
        <v>749350.70000000007</v>
      </c>
      <c r="R19" s="2" t="e">
        <f>VLOOKUP(J19,#REF!,4,0)</f>
        <v>#REF!</v>
      </c>
      <c r="S19" s="2" t="e">
        <f>VLOOKUP(J19,#REF!,5,0)</f>
        <v>#REF!</v>
      </c>
      <c r="T19" s="2" t="e">
        <f>VLOOKUP(J19,#REF!,6,0)</f>
        <v>#REF!</v>
      </c>
      <c r="U19" s="2" t="e">
        <f>VLOOKUP(J19,#REF!,7,0)</f>
        <v>#REF!</v>
      </c>
    </row>
    <row r="20" spans="1:21" x14ac:dyDescent="0.2">
      <c r="A20" s="2">
        <v>16</v>
      </c>
      <c r="B20" s="1" t="s">
        <v>92</v>
      </c>
      <c r="C20" s="1" t="s">
        <v>93</v>
      </c>
      <c r="D20" s="1" t="s">
        <v>65</v>
      </c>
      <c r="E20" s="1" t="s">
        <v>66</v>
      </c>
      <c r="F20" s="1" t="s">
        <v>94</v>
      </c>
      <c r="G20" s="1">
        <v>677155075</v>
      </c>
      <c r="H20" s="3">
        <v>41942</v>
      </c>
      <c r="J20" s="1" t="s">
        <v>95</v>
      </c>
      <c r="K20" s="1" t="s">
        <v>96</v>
      </c>
      <c r="L20" s="1" t="s">
        <v>70</v>
      </c>
      <c r="M20" s="1" t="s">
        <v>71</v>
      </c>
      <c r="N20" s="7">
        <v>1</v>
      </c>
      <c r="O20" s="7">
        <v>216.8</v>
      </c>
      <c r="P20" s="7">
        <v>35.78</v>
      </c>
      <c r="Q20" s="7">
        <v>181.02</v>
      </c>
      <c r="R20" s="2" t="e">
        <f>VLOOKUP(J20,#REF!,4,0)</f>
        <v>#REF!</v>
      </c>
      <c r="S20" s="2" t="e">
        <f>VLOOKUP(J20,#REF!,5,0)</f>
        <v>#REF!</v>
      </c>
      <c r="T20" s="2" t="e">
        <f>VLOOKUP(J20,#REF!,6,0)</f>
        <v>#REF!</v>
      </c>
      <c r="U20" s="2" t="e">
        <f>VLOOKUP(J20,#REF!,7,0)</f>
        <v>#REF!</v>
      </c>
    </row>
    <row r="21" spans="1:21" x14ac:dyDescent="0.2">
      <c r="A21" s="2">
        <v>17</v>
      </c>
      <c r="B21" s="1" t="s">
        <v>92</v>
      </c>
      <c r="C21" s="1" t="s">
        <v>93</v>
      </c>
      <c r="D21" s="1" t="s">
        <v>65</v>
      </c>
      <c r="E21" s="1" t="s">
        <v>66</v>
      </c>
      <c r="F21" s="1" t="s">
        <v>94</v>
      </c>
      <c r="G21" s="1">
        <v>679000918</v>
      </c>
      <c r="H21" s="3">
        <v>41942</v>
      </c>
      <c r="J21" s="1" t="s">
        <v>95</v>
      </c>
      <c r="K21" s="1" t="s">
        <v>96</v>
      </c>
      <c r="L21" s="1" t="s">
        <v>70</v>
      </c>
      <c r="M21" s="1" t="s">
        <v>71</v>
      </c>
      <c r="N21" s="7">
        <v>8</v>
      </c>
      <c r="O21" s="7">
        <v>362717.13</v>
      </c>
      <c r="P21" s="7">
        <v>59866.05</v>
      </c>
      <c r="Q21" s="7">
        <v>302851.08</v>
      </c>
      <c r="R21" s="2" t="e">
        <f>VLOOKUP(J21,#REF!,4,0)</f>
        <v>#REF!</v>
      </c>
      <c r="S21" s="2" t="e">
        <f>VLOOKUP(J21,#REF!,5,0)</f>
        <v>#REF!</v>
      </c>
      <c r="T21" s="2" t="e">
        <f>VLOOKUP(J21,#REF!,6,0)</f>
        <v>#REF!</v>
      </c>
      <c r="U21" s="2" t="e">
        <f>VLOOKUP(J21,#REF!,7,0)</f>
        <v>#REF!</v>
      </c>
    </row>
    <row r="22" spans="1:21" x14ac:dyDescent="0.2">
      <c r="A22" s="2">
        <v>18</v>
      </c>
      <c r="B22" s="1" t="s">
        <v>92</v>
      </c>
      <c r="C22" s="1" t="s">
        <v>93</v>
      </c>
      <c r="D22" s="1" t="s">
        <v>65</v>
      </c>
      <c r="E22" s="1" t="s">
        <v>66</v>
      </c>
      <c r="F22" s="1" t="s">
        <v>97</v>
      </c>
      <c r="G22" s="1">
        <v>677154958</v>
      </c>
      <c r="H22" s="3">
        <v>42030</v>
      </c>
      <c r="J22" s="1" t="s">
        <v>98</v>
      </c>
      <c r="K22" s="1" t="s">
        <v>99</v>
      </c>
      <c r="L22" s="1" t="s">
        <v>70</v>
      </c>
      <c r="M22" s="1" t="s">
        <v>71</v>
      </c>
      <c r="N22" s="7">
        <v>1</v>
      </c>
      <c r="O22" s="7">
        <v>370580.03</v>
      </c>
      <c r="P22" s="7">
        <v>2458.58</v>
      </c>
      <c r="Q22" s="7">
        <v>368121.45</v>
      </c>
      <c r="R22" s="2" t="e">
        <f>VLOOKUP(J22,#REF!,4,0)</f>
        <v>#REF!</v>
      </c>
      <c r="S22" s="2" t="e">
        <f>VLOOKUP(J22,#REF!,5,0)</f>
        <v>#REF!</v>
      </c>
      <c r="T22" s="2" t="e">
        <f>VLOOKUP(J22,#REF!,6,0)</f>
        <v>#REF!</v>
      </c>
      <c r="U22" s="2" t="e">
        <f>VLOOKUP(J22,#REF!,7,0)</f>
        <v>#REF!</v>
      </c>
    </row>
    <row r="23" spans="1:21" x14ac:dyDescent="0.2">
      <c r="A23" s="2">
        <v>19</v>
      </c>
      <c r="B23" s="1" t="s">
        <v>92</v>
      </c>
      <c r="C23" s="1" t="s">
        <v>93</v>
      </c>
      <c r="D23" s="1" t="s">
        <v>65</v>
      </c>
      <c r="E23" s="1" t="s">
        <v>66</v>
      </c>
      <c r="F23" s="1" t="s">
        <v>97</v>
      </c>
      <c r="G23" s="1">
        <v>677154976</v>
      </c>
      <c r="H23" s="3">
        <v>42032</v>
      </c>
      <c r="J23" s="1" t="s">
        <v>100</v>
      </c>
      <c r="K23" s="1" t="s">
        <v>101</v>
      </c>
      <c r="L23" s="1" t="s">
        <v>70</v>
      </c>
      <c r="M23" s="1" t="s">
        <v>71</v>
      </c>
      <c r="N23" s="7">
        <v>1</v>
      </c>
      <c r="O23" s="7">
        <v>54865.23</v>
      </c>
      <c r="P23" s="7">
        <v>364</v>
      </c>
      <c r="Q23" s="7">
        <v>54501.23</v>
      </c>
      <c r="R23" s="2" t="e">
        <f>VLOOKUP(J23,#REF!,4,0)</f>
        <v>#REF!</v>
      </c>
      <c r="S23" s="2" t="e">
        <f>VLOOKUP(J23,#REF!,5,0)</f>
        <v>#REF!</v>
      </c>
      <c r="T23" s="2" t="e">
        <f>VLOOKUP(J23,#REF!,6,0)</f>
        <v>#REF!</v>
      </c>
      <c r="U23" s="2" t="e">
        <f>VLOOKUP(J23,#REF!,7,0)</f>
        <v>#REF!</v>
      </c>
    </row>
    <row r="24" spans="1:21" x14ac:dyDescent="0.2">
      <c r="A24" s="2">
        <v>20</v>
      </c>
      <c r="B24" s="1" t="s">
        <v>92</v>
      </c>
      <c r="C24" s="1" t="s">
        <v>93</v>
      </c>
      <c r="D24" s="1" t="s">
        <v>65</v>
      </c>
      <c r="E24" s="1" t="s">
        <v>66</v>
      </c>
      <c r="F24" s="1" t="s">
        <v>97</v>
      </c>
      <c r="G24" s="1">
        <v>679000835</v>
      </c>
      <c r="H24" s="3">
        <v>42030</v>
      </c>
      <c r="J24" s="1" t="s">
        <v>98</v>
      </c>
      <c r="K24" s="1" t="s">
        <v>99</v>
      </c>
      <c r="L24" s="1" t="s">
        <v>70</v>
      </c>
      <c r="M24" s="1" t="s">
        <v>71</v>
      </c>
      <c r="N24" s="7">
        <v>6</v>
      </c>
      <c r="O24" s="7">
        <v>109309.43000000001</v>
      </c>
      <c r="P24" s="7">
        <v>725.2</v>
      </c>
      <c r="Q24" s="7">
        <v>108584.23</v>
      </c>
      <c r="R24" s="2" t="e">
        <f>VLOOKUP(J24,#REF!,4,0)</f>
        <v>#REF!</v>
      </c>
      <c r="S24" s="2" t="e">
        <f>VLOOKUP(J24,#REF!,5,0)</f>
        <v>#REF!</v>
      </c>
      <c r="T24" s="2" t="e">
        <f>VLOOKUP(J24,#REF!,6,0)</f>
        <v>#REF!</v>
      </c>
      <c r="U24" s="2" t="e">
        <f>VLOOKUP(J24,#REF!,7,0)</f>
        <v>#REF!</v>
      </c>
    </row>
    <row r="25" spans="1:21" x14ac:dyDescent="0.2">
      <c r="A25" s="2">
        <v>21</v>
      </c>
      <c r="B25" s="1" t="s">
        <v>92</v>
      </c>
      <c r="C25" s="1" t="s">
        <v>93</v>
      </c>
      <c r="D25" s="1" t="s">
        <v>65</v>
      </c>
      <c r="E25" s="1" t="s">
        <v>66</v>
      </c>
      <c r="F25" s="1" t="s">
        <v>97</v>
      </c>
      <c r="G25" s="1">
        <v>679000856</v>
      </c>
      <c r="H25" s="3">
        <v>42032</v>
      </c>
      <c r="J25" s="1" t="s">
        <v>100</v>
      </c>
      <c r="K25" s="1" t="s">
        <v>101</v>
      </c>
      <c r="L25" s="1" t="s">
        <v>70</v>
      </c>
      <c r="M25" s="1" t="s">
        <v>71</v>
      </c>
      <c r="N25" s="7">
        <v>4</v>
      </c>
      <c r="O25" s="7">
        <v>9307.81</v>
      </c>
      <c r="P25" s="7">
        <v>61.75</v>
      </c>
      <c r="Q25" s="7">
        <v>9246.06</v>
      </c>
      <c r="R25" s="2" t="e">
        <f>VLOOKUP(J25,#REF!,4,0)</f>
        <v>#REF!</v>
      </c>
      <c r="S25" s="2" t="e">
        <f>VLOOKUP(J25,#REF!,5,0)</f>
        <v>#REF!</v>
      </c>
      <c r="T25" s="2" t="e">
        <f>VLOOKUP(J25,#REF!,6,0)</f>
        <v>#REF!</v>
      </c>
      <c r="U25" s="2" t="e">
        <f>VLOOKUP(J25,#REF!,7,0)</f>
        <v>#REF!</v>
      </c>
    </row>
    <row r="26" spans="1:21" x14ac:dyDescent="0.2">
      <c r="A26" s="2">
        <v>22</v>
      </c>
      <c r="B26" s="1" t="s">
        <v>92</v>
      </c>
      <c r="C26" s="1" t="s">
        <v>93</v>
      </c>
      <c r="D26" s="1" t="s">
        <v>65</v>
      </c>
      <c r="E26" s="1" t="s">
        <v>66</v>
      </c>
      <c r="F26" s="1" t="s">
        <v>102</v>
      </c>
      <c r="G26" s="1">
        <v>677155069</v>
      </c>
      <c r="H26" s="3">
        <v>42030</v>
      </c>
      <c r="J26" s="1" t="s">
        <v>103</v>
      </c>
      <c r="K26" s="1" t="s">
        <v>104</v>
      </c>
      <c r="L26" s="1" t="s">
        <v>75</v>
      </c>
      <c r="M26" s="1" t="s">
        <v>71</v>
      </c>
      <c r="N26" s="7">
        <v>1</v>
      </c>
      <c r="O26" s="7">
        <v>3318495.82</v>
      </c>
      <c r="P26" s="7">
        <v>38903.03</v>
      </c>
      <c r="Q26" s="7">
        <v>3279592.79</v>
      </c>
      <c r="R26" s="2" t="e">
        <f>VLOOKUP(J26,#REF!,4,0)</f>
        <v>#REF!</v>
      </c>
      <c r="S26" s="2" t="e">
        <f>VLOOKUP(J26,#REF!,5,0)</f>
        <v>#REF!</v>
      </c>
      <c r="T26" s="2" t="e">
        <f>VLOOKUP(J26,#REF!,6,0)</f>
        <v>#REF!</v>
      </c>
      <c r="U26" s="2" t="e">
        <f>VLOOKUP(J26,#REF!,7,0)</f>
        <v>#REF!</v>
      </c>
    </row>
    <row r="27" spans="1:21" x14ac:dyDescent="0.2">
      <c r="A27" s="2">
        <v>23</v>
      </c>
      <c r="B27" s="1" t="s">
        <v>92</v>
      </c>
      <c r="C27" s="1" t="s">
        <v>93</v>
      </c>
      <c r="D27" s="1" t="s">
        <v>65</v>
      </c>
      <c r="E27" s="1" t="s">
        <v>66</v>
      </c>
      <c r="F27" s="1" t="s">
        <v>102</v>
      </c>
      <c r="G27" s="1">
        <v>677155072</v>
      </c>
      <c r="H27" s="3">
        <v>42032</v>
      </c>
      <c r="J27" s="1" t="s">
        <v>105</v>
      </c>
      <c r="K27" s="1" t="s">
        <v>106</v>
      </c>
      <c r="L27" s="1" t="s">
        <v>75</v>
      </c>
      <c r="M27" s="1" t="s">
        <v>71</v>
      </c>
      <c r="N27" s="7">
        <v>1</v>
      </c>
      <c r="O27" s="7">
        <v>458875.41000000003</v>
      </c>
      <c r="P27" s="7">
        <v>5379.4400000000005</v>
      </c>
      <c r="Q27" s="7">
        <v>453495.97000000003</v>
      </c>
      <c r="R27" s="2" t="e">
        <f>VLOOKUP(J27,#REF!,4,0)</f>
        <v>#REF!</v>
      </c>
      <c r="S27" s="2" t="e">
        <f>VLOOKUP(J27,#REF!,5,0)</f>
        <v>#REF!</v>
      </c>
      <c r="T27" s="2" t="e">
        <f>VLOOKUP(J27,#REF!,6,0)</f>
        <v>#REF!</v>
      </c>
      <c r="U27" s="2" t="e">
        <f>VLOOKUP(J27,#REF!,7,0)</f>
        <v>#REF!</v>
      </c>
    </row>
    <row r="28" spans="1:21" x14ac:dyDescent="0.2">
      <c r="A28" s="2">
        <v>24</v>
      </c>
      <c r="B28" s="1" t="s">
        <v>92</v>
      </c>
      <c r="C28" s="1" t="s">
        <v>93</v>
      </c>
      <c r="D28" s="1" t="s">
        <v>65</v>
      </c>
      <c r="E28" s="1" t="s">
        <v>66</v>
      </c>
      <c r="F28" s="1" t="s">
        <v>102</v>
      </c>
      <c r="G28" s="1">
        <v>679000912</v>
      </c>
      <c r="H28" s="3">
        <v>42030</v>
      </c>
      <c r="J28" s="1" t="s">
        <v>103</v>
      </c>
      <c r="K28" s="1" t="s">
        <v>104</v>
      </c>
      <c r="L28" s="1" t="s">
        <v>75</v>
      </c>
      <c r="M28" s="1" t="s">
        <v>71</v>
      </c>
      <c r="N28" s="7">
        <v>8</v>
      </c>
      <c r="O28" s="7">
        <v>788313.39</v>
      </c>
      <c r="P28" s="7">
        <v>9241.4699999999993</v>
      </c>
      <c r="Q28" s="7">
        <v>779071.92</v>
      </c>
      <c r="R28" s="2" t="e">
        <f>VLOOKUP(J28,#REF!,4,0)</f>
        <v>#REF!</v>
      </c>
      <c r="S28" s="2" t="e">
        <f>VLOOKUP(J28,#REF!,5,0)</f>
        <v>#REF!</v>
      </c>
      <c r="T28" s="2" t="e">
        <f>VLOOKUP(J28,#REF!,6,0)</f>
        <v>#REF!</v>
      </c>
      <c r="U28" s="2" t="e">
        <f>VLOOKUP(J28,#REF!,7,0)</f>
        <v>#REF!</v>
      </c>
    </row>
    <row r="29" spans="1:21" x14ac:dyDescent="0.2">
      <c r="A29" s="2">
        <v>25</v>
      </c>
      <c r="B29" s="1" t="s">
        <v>92</v>
      </c>
      <c r="C29" s="1" t="s">
        <v>93</v>
      </c>
      <c r="D29" s="1" t="s">
        <v>65</v>
      </c>
      <c r="E29" s="1" t="s">
        <v>66</v>
      </c>
      <c r="F29" s="1" t="s">
        <v>102</v>
      </c>
      <c r="G29" s="1">
        <v>679000915</v>
      </c>
      <c r="H29" s="3">
        <v>42032</v>
      </c>
      <c r="J29" s="1" t="s">
        <v>105</v>
      </c>
      <c r="K29" s="1" t="s">
        <v>106</v>
      </c>
      <c r="L29" s="1" t="s">
        <v>75</v>
      </c>
      <c r="M29" s="1" t="s">
        <v>71</v>
      </c>
      <c r="N29" s="7">
        <v>8</v>
      </c>
      <c r="O29" s="7">
        <v>604773.59</v>
      </c>
      <c r="P29" s="7">
        <v>7089.82</v>
      </c>
      <c r="Q29" s="7">
        <v>597683.77</v>
      </c>
      <c r="R29" s="2" t="e">
        <f>VLOOKUP(J29,#REF!,4,0)</f>
        <v>#REF!</v>
      </c>
      <c r="S29" s="2" t="e">
        <f>VLOOKUP(J29,#REF!,5,0)</f>
        <v>#REF!</v>
      </c>
      <c r="T29" s="2" t="e">
        <f>VLOOKUP(J29,#REF!,6,0)</f>
        <v>#REF!</v>
      </c>
      <c r="U29" s="2" t="e">
        <f>VLOOKUP(J29,#REF!,7,0)</f>
        <v>#REF!</v>
      </c>
    </row>
    <row r="30" spans="1:21" x14ac:dyDescent="0.2">
      <c r="A30" s="2">
        <v>26</v>
      </c>
      <c r="B30" s="1" t="s">
        <v>107</v>
      </c>
      <c r="C30" s="1" t="s">
        <v>108</v>
      </c>
      <c r="D30" s="1" t="s">
        <v>65</v>
      </c>
      <c r="E30" s="1" t="s">
        <v>66</v>
      </c>
      <c r="F30" s="1" t="s">
        <v>109</v>
      </c>
      <c r="G30" s="1">
        <v>684386548</v>
      </c>
      <c r="H30" s="3">
        <v>42153</v>
      </c>
      <c r="J30" s="1" t="s">
        <v>110</v>
      </c>
      <c r="K30" s="1" t="s">
        <v>111</v>
      </c>
      <c r="L30" s="1" t="s">
        <v>70</v>
      </c>
      <c r="M30" s="1" t="s">
        <v>71</v>
      </c>
      <c r="N30" s="7">
        <v>4</v>
      </c>
      <c r="O30" s="7">
        <v>57729.06</v>
      </c>
      <c r="P30" s="7">
        <v>587.72</v>
      </c>
      <c r="Q30" s="7">
        <v>57141.340000000004</v>
      </c>
      <c r="R30" s="2" t="e">
        <f>VLOOKUP(J30,#REF!,4,0)</f>
        <v>#REF!</v>
      </c>
      <c r="S30" s="2" t="e">
        <f>VLOOKUP(J30,#REF!,5,0)</f>
        <v>#REF!</v>
      </c>
      <c r="T30" s="2" t="e">
        <f>VLOOKUP(J30,#REF!,6,0)</f>
        <v>#REF!</v>
      </c>
      <c r="U30" s="2" t="e">
        <f>VLOOKUP(J30,#REF!,7,0)</f>
        <v>#REF!</v>
      </c>
    </row>
    <row r="31" spans="1:21" x14ac:dyDescent="0.2">
      <c r="A31" s="2">
        <v>27</v>
      </c>
      <c r="B31" s="1" t="s">
        <v>107</v>
      </c>
      <c r="C31" s="1" t="s">
        <v>108</v>
      </c>
      <c r="D31" s="1" t="s">
        <v>65</v>
      </c>
      <c r="E31" s="1" t="s">
        <v>66</v>
      </c>
      <c r="F31" s="1" t="s">
        <v>109</v>
      </c>
      <c r="G31" s="1">
        <v>684386551</v>
      </c>
      <c r="H31" s="3">
        <v>42153</v>
      </c>
      <c r="J31" s="1" t="s">
        <v>112</v>
      </c>
      <c r="K31" s="1" t="s">
        <v>113</v>
      </c>
      <c r="L31" s="1" t="s">
        <v>70</v>
      </c>
      <c r="M31" s="1" t="s">
        <v>71</v>
      </c>
      <c r="N31" s="7">
        <v>4</v>
      </c>
      <c r="O31" s="7">
        <v>30518.690000000002</v>
      </c>
      <c r="P31" s="7">
        <v>310.7</v>
      </c>
      <c r="Q31" s="7">
        <v>30207.99</v>
      </c>
      <c r="R31" s="2" t="e">
        <f>VLOOKUP(J31,#REF!,4,0)</f>
        <v>#REF!</v>
      </c>
      <c r="S31" s="2" t="e">
        <f>VLOOKUP(J31,#REF!,5,0)</f>
        <v>#REF!</v>
      </c>
      <c r="T31" s="2" t="e">
        <f>VLOOKUP(J31,#REF!,6,0)</f>
        <v>#REF!</v>
      </c>
      <c r="U31" s="2" t="e">
        <f>VLOOKUP(J31,#REF!,7,0)</f>
        <v>#REF!</v>
      </c>
    </row>
    <row r="32" spans="1:21" x14ac:dyDescent="0.2">
      <c r="A32" s="2">
        <v>28</v>
      </c>
      <c r="B32" s="1" t="s">
        <v>107</v>
      </c>
      <c r="C32" s="1" t="s">
        <v>108</v>
      </c>
      <c r="D32" s="1" t="s">
        <v>65</v>
      </c>
      <c r="E32" s="1" t="s">
        <v>66</v>
      </c>
      <c r="F32" s="1" t="s">
        <v>109</v>
      </c>
      <c r="G32" s="1">
        <v>690464054</v>
      </c>
      <c r="H32" s="3">
        <v>42247</v>
      </c>
      <c r="J32" s="1" t="s">
        <v>114</v>
      </c>
      <c r="K32" s="1" t="s">
        <v>115</v>
      </c>
      <c r="L32" s="1" t="s">
        <v>70</v>
      </c>
      <c r="M32" s="1" t="s">
        <v>71</v>
      </c>
      <c r="N32" s="7">
        <v>2</v>
      </c>
      <c r="O32" s="7">
        <v>210450.80000000002</v>
      </c>
      <c r="P32" s="7">
        <v>2142.5300000000002</v>
      </c>
      <c r="Q32" s="7">
        <v>208308.27000000002</v>
      </c>
      <c r="R32" s="2" t="e">
        <f>VLOOKUP(J32,#REF!,4,0)</f>
        <v>#REF!</v>
      </c>
      <c r="S32" s="2" t="e">
        <f>VLOOKUP(J32,#REF!,5,0)</f>
        <v>#REF!</v>
      </c>
      <c r="T32" s="2" t="e">
        <f>VLOOKUP(J32,#REF!,6,0)</f>
        <v>#REF!</v>
      </c>
      <c r="U32" s="2" t="e">
        <f>VLOOKUP(J32,#REF!,7,0)</f>
        <v>#REF!</v>
      </c>
    </row>
    <row r="33" spans="1:21" x14ac:dyDescent="0.2">
      <c r="A33" s="2">
        <v>29</v>
      </c>
      <c r="B33" s="1" t="s">
        <v>107</v>
      </c>
      <c r="C33" s="1" t="s">
        <v>108</v>
      </c>
      <c r="D33" s="1" t="s">
        <v>65</v>
      </c>
      <c r="E33" s="1" t="s">
        <v>66</v>
      </c>
      <c r="F33" s="1" t="s">
        <v>116</v>
      </c>
      <c r="G33" s="1">
        <v>684386600</v>
      </c>
      <c r="H33" s="3">
        <v>42153</v>
      </c>
      <c r="J33" s="1" t="s">
        <v>117</v>
      </c>
      <c r="K33" s="1" t="s">
        <v>118</v>
      </c>
      <c r="L33" s="1" t="s">
        <v>75</v>
      </c>
      <c r="M33" s="1" t="s">
        <v>71</v>
      </c>
      <c r="N33" s="7">
        <v>5</v>
      </c>
      <c r="O33" s="7">
        <v>312031.60000000003</v>
      </c>
      <c r="P33" s="7">
        <v>-535.13</v>
      </c>
      <c r="Q33" s="7">
        <v>312566.73</v>
      </c>
      <c r="R33" s="2" t="e">
        <f>VLOOKUP(J33,#REF!,4,0)</f>
        <v>#REF!</v>
      </c>
      <c r="S33" s="2" t="e">
        <f>VLOOKUP(J33,#REF!,5,0)</f>
        <v>#REF!</v>
      </c>
      <c r="T33" s="2" t="e">
        <f>VLOOKUP(J33,#REF!,6,0)</f>
        <v>#REF!</v>
      </c>
      <c r="U33" s="2" t="e">
        <f>VLOOKUP(J33,#REF!,7,0)</f>
        <v>#REF!</v>
      </c>
    </row>
    <row r="34" spans="1:21" x14ac:dyDescent="0.2">
      <c r="A34" s="2">
        <v>30</v>
      </c>
      <c r="B34" s="1" t="s">
        <v>107</v>
      </c>
      <c r="C34" s="1" t="s">
        <v>108</v>
      </c>
      <c r="D34" s="1" t="s">
        <v>65</v>
      </c>
      <c r="E34" s="1" t="s">
        <v>66</v>
      </c>
      <c r="F34" s="1" t="s">
        <v>116</v>
      </c>
      <c r="G34" s="1">
        <v>684386603</v>
      </c>
      <c r="H34" s="3">
        <v>42153</v>
      </c>
      <c r="J34" s="1" t="s">
        <v>119</v>
      </c>
      <c r="K34" s="1" t="s">
        <v>120</v>
      </c>
      <c r="L34" s="1" t="s">
        <v>75</v>
      </c>
      <c r="M34" s="1" t="s">
        <v>71</v>
      </c>
      <c r="N34" s="7">
        <v>4</v>
      </c>
      <c r="O34" s="7">
        <v>232365.84</v>
      </c>
      <c r="P34" s="7">
        <v>-398.51</v>
      </c>
      <c r="Q34" s="7">
        <v>232764.35</v>
      </c>
      <c r="R34" s="2" t="e">
        <f>VLOOKUP(J34,#REF!,4,0)</f>
        <v>#REF!</v>
      </c>
      <c r="S34" s="2" t="e">
        <f>VLOOKUP(J34,#REF!,5,0)</f>
        <v>#REF!</v>
      </c>
      <c r="T34" s="2" t="e">
        <f>VLOOKUP(J34,#REF!,6,0)</f>
        <v>#REF!</v>
      </c>
      <c r="U34" s="2" t="e">
        <f>VLOOKUP(J34,#REF!,7,0)</f>
        <v>#REF!</v>
      </c>
    </row>
    <row r="35" spans="1:21" x14ac:dyDescent="0.2">
      <c r="A35" s="2">
        <v>31</v>
      </c>
      <c r="B35" s="1" t="s">
        <v>107</v>
      </c>
      <c r="C35" s="1" t="s">
        <v>108</v>
      </c>
      <c r="D35" s="1" t="s">
        <v>65</v>
      </c>
      <c r="E35" s="1" t="s">
        <v>66</v>
      </c>
      <c r="F35" s="1" t="s">
        <v>116</v>
      </c>
      <c r="G35" s="1">
        <v>690464111</v>
      </c>
      <c r="H35" s="3">
        <v>42247</v>
      </c>
      <c r="J35" s="1" t="s">
        <v>121</v>
      </c>
      <c r="K35" s="1" t="s">
        <v>122</v>
      </c>
      <c r="L35" s="1" t="s">
        <v>75</v>
      </c>
      <c r="M35" s="1" t="s">
        <v>71</v>
      </c>
      <c r="N35" s="7">
        <v>2</v>
      </c>
      <c r="O35" s="7">
        <v>1917609.8</v>
      </c>
      <c r="P35" s="7">
        <v>-3288.6800000000003</v>
      </c>
      <c r="Q35" s="7">
        <v>1920898.48</v>
      </c>
      <c r="R35" s="2" t="e">
        <f>VLOOKUP(J35,#REF!,4,0)</f>
        <v>#REF!</v>
      </c>
      <c r="S35" s="2" t="e">
        <f>VLOOKUP(J35,#REF!,5,0)</f>
        <v>#REF!</v>
      </c>
      <c r="T35" s="2" t="e">
        <f>VLOOKUP(J35,#REF!,6,0)</f>
        <v>#REF!</v>
      </c>
      <c r="U35" s="2" t="e">
        <f>VLOOKUP(J35,#REF!,7,0)</f>
        <v>#REF!</v>
      </c>
    </row>
    <row r="36" spans="1:21" x14ac:dyDescent="0.2">
      <c r="A36" s="2">
        <v>32</v>
      </c>
      <c r="B36" s="1" t="s">
        <v>107</v>
      </c>
      <c r="C36" s="1" t="s">
        <v>108</v>
      </c>
      <c r="D36" s="1" t="s">
        <v>65</v>
      </c>
      <c r="E36" s="1" t="s">
        <v>66</v>
      </c>
      <c r="F36" s="1" t="s">
        <v>123</v>
      </c>
      <c r="G36" s="1">
        <v>686344469</v>
      </c>
      <c r="H36" s="3">
        <v>42160</v>
      </c>
      <c r="J36" s="1" t="s">
        <v>124</v>
      </c>
      <c r="K36" s="1" t="s">
        <v>125</v>
      </c>
      <c r="L36" s="1" t="s">
        <v>70</v>
      </c>
      <c r="M36" s="1" t="s">
        <v>71</v>
      </c>
      <c r="N36" s="7">
        <v>4</v>
      </c>
      <c r="O36" s="7">
        <v>133923.11000000002</v>
      </c>
      <c r="P36" s="7">
        <v>337.23</v>
      </c>
      <c r="Q36" s="7">
        <v>133585.88</v>
      </c>
      <c r="R36" s="2" t="e">
        <f>VLOOKUP(J36,#REF!,4,0)</f>
        <v>#REF!</v>
      </c>
      <c r="S36" s="2" t="e">
        <f>VLOOKUP(J36,#REF!,5,0)</f>
        <v>#REF!</v>
      </c>
      <c r="T36" s="2" t="e">
        <f>VLOOKUP(J36,#REF!,6,0)</f>
        <v>#REF!</v>
      </c>
      <c r="U36" s="2" t="e">
        <f>VLOOKUP(J36,#REF!,7,0)</f>
        <v>#REF!</v>
      </c>
    </row>
    <row r="37" spans="1:21" x14ac:dyDescent="0.2">
      <c r="A37" s="2">
        <v>33</v>
      </c>
      <c r="B37" s="1" t="s">
        <v>107</v>
      </c>
      <c r="C37" s="1" t="s">
        <v>108</v>
      </c>
      <c r="D37" s="1" t="s">
        <v>65</v>
      </c>
      <c r="E37" s="1" t="s">
        <v>66</v>
      </c>
      <c r="F37" s="1" t="s">
        <v>126</v>
      </c>
      <c r="G37" s="1">
        <v>686344541</v>
      </c>
      <c r="H37" s="3">
        <v>42160</v>
      </c>
      <c r="J37" s="1" t="s">
        <v>127</v>
      </c>
      <c r="K37" s="1" t="s">
        <v>128</v>
      </c>
      <c r="L37" s="1" t="s">
        <v>75</v>
      </c>
      <c r="M37" s="1" t="s">
        <v>71</v>
      </c>
      <c r="N37" s="7">
        <v>3</v>
      </c>
      <c r="O37" s="7">
        <v>103042.68000000001</v>
      </c>
      <c r="P37" s="7">
        <v>417.42</v>
      </c>
      <c r="Q37" s="7">
        <v>102625.26000000001</v>
      </c>
      <c r="R37" s="2" t="e">
        <f>VLOOKUP(J37,#REF!,4,0)</f>
        <v>#REF!</v>
      </c>
      <c r="S37" s="2" t="e">
        <f>VLOOKUP(J37,#REF!,5,0)</f>
        <v>#REF!</v>
      </c>
      <c r="T37" s="2" t="e">
        <f>VLOOKUP(J37,#REF!,6,0)</f>
        <v>#REF!</v>
      </c>
      <c r="U37" s="2" t="e">
        <f>VLOOKUP(J37,#REF!,7,0)</f>
        <v>#REF!</v>
      </c>
    </row>
    <row r="38" spans="1:21" x14ac:dyDescent="0.2">
      <c r="A38" s="2">
        <v>34</v>
      </c>
      <c r="B38" s="1" t="s">
        <v>129</v>
      </c>
      <c r="C38" s="1" t="s">
        <v>130</v>
      </c>
      <c r="D38" s="1" t="s">
        <v>65</v>
      </c>
      <c r="E38" s="1" t="s">
        <v>66</v>
      </c>
      <c r="F38" s="1" t="s">
        <v>131</v>
      </c>
      <c r="G38" s="1">
        <v>684386554</v>
      </c>
      <c r="H38" s="3">
        <v>42153</v>
      </c>
      <c r="J38" s="1" t="s">
        <v>132</v>
      </c>
      <c r="K38" s="1" t="s">
        <v>133</v>
      </c>
      <c r="L38" s="1" t="s">
        <v>70</v>
      </c>
      <c r="M38" s="1" t="s">
        <v>71</v>
      </c>
      <c r="N38" s="7">
        <v>4</v>
      </c>
      <c r="O38" s="7">
        <v>63071.64</v>
      </c>
      <c r="P38" s="7">
        <v>713.17</v>
      </c>
      <c r="Q38" s="7">
        <v>62358.47</v>
      </c>
      <c r="R38" s="2" t="e">
        <f>VLOOKUP(J38,#REF!,4,0)</f>
        <v>#REF!</v>
      </c>
      <c r="S38" s="2" t="e">
        <f>VLOOKUP(J38,#REF!,5,0)</f>
        <v>#REF!</v>
      </c>
      <c r="T38" s="2" t="e">
        <f>VLOOKUP(J38,#REF!,6,0)</f>
        <v>#REF!</v>
      </c>
      <c r="U38" s="2" t="e">
        <f>VLOOKUP(J38,#REF!,7,0)</f>
        <v>#REF!</v>
      </c>
    </row>
    <row r="39" spans="1:21" x14ac:dyDescent="0.2">
      <c r="A39" s="2">
        <v>35</v>
      </c>
      <c r="B39" s="1" t="s">
        <v>129</v>
      </c>
      <c r="C39" s="1" t="s">
        <v>130</v>
      </c>
      <c r="D39" s="1" t="s">
        <v>65</v>
      </c>
      <c r="E39" s="1" t="s">
        <v>66</v>
      </c>
      <c r="F39" s="1" t="s">
        <v>131</v>
      </c>
      <c r="G39" s="1">
        <v>686344481</v>
      </c>
      <c r="H39" s="3">
        <v>42185</v>
      </c>
      <c r="J39" s="1" t="s">
        <v>134</v>
      </c>
      <c r="K39" s="1" t="s">
        <v>135</v>
      </c>
      <c r="L39" s="1" t="s">
        <v>70</v>
      </c>
      <c r="M39" s="1" t="s">
        <v>71</v>
      </c>
      <c r="N39" s="7">
        <v>3</v>
      </c>
      <c r="O39" s="7">
        <v>35448.6</v>
      </c>
      <c r="P39" s="7">
        <v>400.83</v>
      </c>
      <c r="Q39" s="7">
        <v>35047.770000000004</v>
      </c>
      <c r="R39" s="2" t="e">
        <f>VLOOKUP(J39,#REF!,4,0)</f>
        <v>#REF!</v>
      </c>
      <c r="S39" s="2" t="e">
        <f>VLOOKUP(J39,#REF!,5,0)</f>
        <v>#REF!</v>
      </c>
      <c r="T39" s="2" t="e">
        <f>VLOOKUP(J39,#REF!,6,0)</f>
        <v>#REF!</v>
      </c>
      <c r="U39" s="2" t="e">
        <f>VLOOKUP(J39,#REF!,7,0)</f>
        <v>#REF!</v>
      </c>
    </row>
    <row r="40" spans="1:21" x14ac:dyDescent="0.2">
      <c r="A40" s="2">
        <v>36</v>
      </c>
      <c r="B40" s="1" t="s">
        <v>129</v>
      </c>
      <c r="C40" s="1" t="s">
        <v>130</v>
      </c>
      <c r="D40" s="1" t="s">
        <v>65</v>
      </c>
      <c r="E40" s="1" t="s">
        <v>66</v>
      </c>
      <c r="F40" s="1" t="s">
        <v>131</v>
      </c>
      <c r="G40" s="1">
        <v>690464060</v>
      </c>
      <c r="H40" s="3">
        <v>42247</v>
      </c>
      <c r="J40" s="1" t="s">
        <v>136</v>
      </c>
      <c r="K40" s="1" t="s">
        <v>137</v>
      </c>
      <c r="L40" s="1" t="s">
        <v>70</v>
      </c>
      <c r="M40" s="1" t="s">
        <v>71</v>
      </c>
      <c r="N40" s="7">
        <v>2</v>
      </c>
      <c r="O40" s="7">
        <v>242704.29</v>
      </c>
      <c r="P40" s="7">
        <v>2744.35</v>
      </c>
      <c r="Q40" s="7">
        <v>239959.94</v>
      </c>
      <c r="R40" s="2" t="e">
        <f>VLOOKUP(J40,#REF!,4,0)</f>
        <v>#REF!</v>
      </c>
      <c r="S40" s="2" t="e">
        <f>VLOOKUP(J40,#REF!,5,0)</f>
        <v>#REF!</v>
      </c>
      <c r="T40" s="2" t="e">
        <f>VLOOKUP(J40,#REF!,6,0)</f>
        <v>#REF!</v>
      </c>
      <c r="U40" s="2" t="e">
        <f>VLOOKUP(J40,#REF!,7,0)</f>
        <v>#REF!</v>
      </c>
    </row>
    <row r="41" spans="1:21" x14ac:dyDescent="0.2">
      <c r="A41" s="2">
        <v>37</v>
      </c>
      <c r="B41" s="1" t="s">
        <v>129</v>
      </c>
      <c r="C41" s="1" t="s">
        <v>130</v>
      </c>
      <c r="D41" s="1" t="s">
        <v>65</v>
      </c>
      <c r="E41" s="1" t="s">
        <v>66</v>
      </c>
      <c r="F41" s="1" t="s">
        <v>138</v>
      </c>
      <c r="G41" s="1">
        <v>684386606</v>
      </c>
      <c r="H41" s="3">
        <v>42153</v>
      </c>
      <c r="J41" s="1" t="s">
        <v>139</v>
      </c>
      <c r="K41" s="1" t="s">
        <v>140</v>
      </c>
      <c r="L41" s="1" t="s">
        <v>75</v>
      </c>
      <c r="M41" s="1" t="s">
        <v>71</v>
      </c>
      <c r="N41" s="7">
        <v>5</v>
      </c>
      <c r="O41" s="7">
        <v>289605.36</v>
      </c>
      <c r="P41" s="7">
        <v>-569.98</v>
      </c>
      <c r="Q41" s="7">
        <v>290175.34000000003</v>
      </c>
      <c r="R41" s="2" t="e">
        <f>VLOOKUP(J41,#REF!,4,0)</f>
        <v>#REF!</v>
      </c>
      <c r="S41" s="2" t="e">
        <f>VLOOKUP(J41,#REF!,5,0)</f>
        <v>#REF!</v>
      </c>
      <c r="T41" s="2" t="e">
        <f>VLOOKUP(J41,#REF!,6,0)</f>
        <v>#REF!</v>
      </c>
      <c r="U41" s="2" t="e">
        <f>VLOOKUP(J41,#REF!,7,0)</f>
        <v>#REF!</v>
      </c>
    </row>
    <row r="42" spans="1:21" x14ac:dyDescent="0.2">
      <c r="A42" s="2">
        <v>38</v>
      </c>
      <c r="B42" s="1" t="s">
        <v>129</v>
      </c>
      <c r="C42" s="1" t="s">
        <v>130</v>
      </c>
      <c r="D42" s="1" t="s">
        <v>65</v>
      </c>
      <c r="E42" s="1" t="s">
        <v>66</v>
      </c>
      <c r="F42" s="1" t="s">
        <v>138</v>
      </c>
      <c r="G42" s="1">
        <v>686344533</v>
      </c>
      <c r="H42" s="3">
        <v>42185</v>
      </c>
      <c r="J42" s="1" t="s">
        <v>141</v>
      </c>
      <c r="K42" s="1" t="s">
        <v>142</v>
      </c>
      <c r="L42" s="1" t="s">
        <v>75</v>
      </c>
      <c r="M42" s="1" t="s">
        <v>71</v>
      </c>
      <c r="N42" s="7">
        <v>3</v>
      </c>
      <c r="O42" s="7">
        <v>251546.53</v>
      </c>
      <c r="P42" s="7">
        <v>-495.07</v>
      </c>
      <c r="Q42" s="7">
        <v>252041.60000000001</v>
      </c>
      <c r="R42" s="2" t="e">
        <f>VLOOKUP(J42,#REF!,4,0)</f>
        <v>#REF!</v>
      </c>
      <c r="S42" s="2" t="e">
        <f>VLOOKUP(J42,#REF!,5,0)</f>
        <v>#REF!</v>
      </c>
      <c r="T42" s="2" t="e">
        <f>VLOOKUP(J42,#REF!,6,0)</f>
        <v>#REF!</v>
      </c>
      <c r="U42" s="2" t="e">
        <f>VLOOKUP(J42,#REF!,7,0)</f>
        <v>#REF!</v>
      </c>
    </row>
    <row r="43" spans="1:21" x14ac:dyDescent="0.2">
      <c r="A43" s="2">
        <v>39</v>
      </c>
      <c r="B43" s="1" t="s">
        <v>129</v>
      </c>
      <c r="C43" s="1" t="s">
        <v>130</v>
      </c>
      <c r="D43" s="1" t="s">
        <v>65</v>
      </c>
      <c r="E43" s="1" t="s">
        <v>66</v>
      </c>
      <c r="F43" s="1" t="s">
        <v>138</v>
      </c>
      <c r="G43" s="1">
        <v>690464118</v>
      </c>
      <c r="H43" s="3">
        <v>42247</v>
      </c>
      <c r="J43" s="1" t="s">
        <v>143</v>
      </c>
      <c r="K43" s="1" t="s">
        <v>144</v>
      </c>
      <c r="L43" s="1" t="s">
        <v>75</v>
      </c>
      <c r="M43" s="1" t="s">
        <v>71</v>
      </c>
      <c r="N43" s="7">
        <v>2</v>
      </c>
      <c r="O43" s="7">
        <v>1653300.35</v>
      </c>
      <c r="P43" s="7">
        <v>-3253.89</v>
      </c>
      <c r="Q43" s="7">
        <v>1656554.24</v>
      </c>
      <c r="R43" s="2" t="e">
        <f>VLOOKUP(J43,#REF!,4,0)</f>
        <v>#REF!</v>
      </c>
      <c r="S43" s="2" t="e">
        <f>VLOOKUP(J43,#REF!,5,0)</f>
        <v>#REF!</v>
      </c>
      <c r="T43" s="2" t="e">
        <f>VLOOKUP(J43,#REF!,6,0)</f>
        <v>#REF!</v>
      </c>
      <c r="U43" s="2" t="e">
        <f>VLOOKUP(J43,#REF!,7,0)</f>
        <v>#REF!</v>
      </c>
    </row>
    <row r="44" spans="1:21" x14ac:dyDescent="0.2">
      <c r="A44" s="2">
        <v>40</v>
      </c>
      <c r="B44" s="1" t="s">
        <v>129</v>
      </c>
      <c r="C44" s="1" t="s">
        <v>130</v>
      </c>
      <c r="D44" s="1" t="s">
        <v>65</v>
      </c>
      <c r="E44" s="1" t="s">
        <v>66</v>
      </c>
      <c r="F44" s="1" t="s">
        <v>145</v>
      </c>
      <c r="G44" s="1">
        <v>686344476</v>
      </c>
      <c r="H44" s="3">
        <v>42160</v>
      </c>
      <c r="J44" s="1" t="s">
        <v>146</v>
      </c>
      <c r="K44" s="1" t="s">
        <v>147</v>
      </c>
      <c r="L44" s="1" t="s">
        <v>70</v>
      </c>
      <c r="M44" s="1" t="s">
        <v>71</v>
      </c>
      <c r="N44" s="7">
        <v>3</v>
      </c>
      <c r="O44" s="7">
        <v>46969.49</v>
      </c>
      <c r="P44" s="7">
        <v>18.420000000000002</v>
      </c>
      <c r="Q44" s="7">
        <v>46951.07</v>
      </c>
      <c r="R44" s="2" t="e">
        <f>VLOOKUP(J44,#REF!,4,0)</f>
        <v>#REF!</v>
      </c>
      <c r="S44" s="2" t="e">
        <f>VLOOKUP(J44,#REF!,5,0)</f>
        <v>#REF!</v>
      </c>
      <c r="T44" s="2" t="e">
        <f>VLOOKUP(J44,#REF!,6,0)</f>
        <v>#REF!</v>
      </c>
      <c r="U44" s="2" t="e">
        <f>VLOOKUP(J44,#REF!,7,0)</f>
        <v>#REF!</v>
      </c>
    </row>
    <row r="45" spans="1:21" x14ac:dyDescent="0.2">
      <c r="A45" s="2">
        <v>41</v>
      </c>
      <c r="B45" s="1" t="s">
        <v>129</v>
      </c>
      <c r="C45" s="1" t="s">
        <v>130</v>
      </c>
      <c r="D45" s="1" t="s">
        <v>65</v>
      </c>
      <c r="E45" s="1" t="s">
        <v>66</v>
      </c>
      <c r="F45" s="1" t="s">
        <v>148</v>
      </c>
      <c r="G45" s="1">
        <v>686344536</v>
      </c>
      <c r="H45" s="3">
        <v>42160</v>
      </c>
      <c r="J45" s="1" t="s">
        <v>149</v>
      </c>
      <c r="K45" s="1" t="s">
        <v>150</v>
      </c>
      <c r="L45" s="1" t="s">
        <v>75</v>
      </c>
      <c r="M45" s="1" t="s">
        <v>71</v>
      </c>
      <c r="N45" s="7">
        <v>3</v>
      </c>
      <c r="O45" s="7">
        <v>115976.64</v>
      </c>
      <c r="P45" s="7">
        <v>485.32</v>
      </c>
      <c r="Q45" s="7">
        <v>115491.32</v>
      </c>
      <c r="R45" s="2" t="e">
        <f>VLOOKUP(J45,#REF!,4,0)</f>
        <v>#REF!</v>
      </c>
      <c r="S45" s="2" t="e">
        <f>VLOOKUP(J45,#REF!,5,0)</f>
        <v>#REF!</v>
      </c>
      <c r="T45" s="2" t="e">
        <f>VLOOKUP(J45,#REF!,6,0)</f>
        <v>#REF!</v>
      </c>
      <c r="U45" s="2" t="e">
        <f>VLOOKUP(J45,#REF!,7,0)</f>
        <v>#REF!</v>
      </c>
    </row>
    <row r="46" spans="1:21" x14ac:dyDescent="0.2">
      <c r="A46" s="2">
        <v>42</v>
      </c>
      <c r="B46" s="1" t="s">
        <v>151</v>
      </c>
      <c r="C46" s="1" t="s">
        <v>152</v>
      </c>
      <c r="D46" s="1" t="s">
        <v>65</v>
      </c>
      <c r="E46" s="1" t="s">
        <v>66</v>
      </c>
      <c r="F46" s="1" t="s">
        <v>153</v>
      </c>
      <c r="G46" s="1">
        <v>684386597</v>
      </c>
      <c r="H46" s="3">
        <v>42153</v>
      </c>
      <c r="J46" s="1" t="s">
        <v>154</v>
      </c>
      <c r="K46" s="1" t="s">
        <v>155</v>
      </c>
      <c r="L46" s="1" t="s">
        <v>75</v>
      </c>
      <c r="M46" s="1" t="s">
        <v>71</v>
      </c>
      <c r="N46" s="7">
        <v>4</v>
      </c>
      <c r="O46" s="7">
        <v>413583.84</v>
      </c>
      <c r="P46" s="7">
        <v>1203.51</v>
      </c>
      <c r="Q46" s="7">
        <v>412380.33</v>
      </c>
      <c r="R46" s="2" t="e">
        <f>VLOOKUP(J46,#REF!,4,0)</f>
        <v>#REF!</v>
      </c>
      <c r="S46" s="2" t="e">
        <f>VLOOKUP(J46,#REF!,5,0)</f>
        <v>#REF!</v>
      </c>
      <c r="T46" s="2" t="e">
        <f>VLOOKUP(J46,#REF!,6,0)</f>
        <v>#REF!</v>
      </c>
      <c r="U46" s="2" t="e">
        <f>VLOOKUP(J46,#REF!,7,0)</f>
        <v>#REF!</v>
      </c>
    </row>
    <row r="47" spans="1:21" x14ac:dyDescent="0.2">
      <c r="A47" s="2">
        <v>43</v>
      </c>
      <c r="B47" s="1" t="s">
        <v>151</v>
      </c>
      <c r="C47" s="1" t="s">
        <v>152</v>
      </c>
      <c r="D47" s="1" t="s">
        <v>65</v>
      </c>
      <c r="E47" s="1" t="s">
        <v>66</v>
      </c>
      <c r="F47" s="1" t="s">
        <v>156</v>
      </c>
      <c r="G47" s="1">
        <v>688387228</v>
      </c>
      <c r="H47" s="3">
        <v>42216</v>
      </c>
      <c r="J47" s="1" t="s">
        <v>157</v>
      </c>
      <c r="K47" s="1" t="s">
        <v>158</v>
      </c>
      <c r="L47" s="1" t="s">
        <v>70</v>
      </c>
      <c r="M47" s="1" t="s">
        <v>71</v>
      </c>
      <c r="N47" s="7">
        <v>3</v>
      </c>
      <c r="O47" s="7">
        <v>654909.64</v>
      </c>
      <c r="P47" s="7">
        <v>6575.54</v>
      </c>
      <c r="Q47" s="7">
        <v>648334.1</v>
      </c>
      <c r="R47" s="2" t="e">
        <f>VLOOKUP(J47,#REF!,4,0)</f>
        <v>#REF!</v>
      </c>
      <c r="S47" s="2" t="e">
        <f>VLOOKUP(J47,#REF!,5,0)</f>
        <v>#REF!</v>
      </c>
      <c r="T47" s="2" t="e">
        <f>VLOOKUP(J47,#REF!,6,0)</f>
        <v>#REF!</v>
      </c>
      <c r="U47" s="2" t="e">
        <f>VLOOKUP(J47,#REF!,7,0)</f>
        <v>#REF!</v>
      </c>
    </row>
    <row r="48" spans="1:21" x14ac:dyDescent="0.2">
      <c r="A48" s="2">
        <v>44</v>
      </c>
      <c r="B48" s="1" t="s">
        <v>151</v>
      </c>
      <c r="C48" s="1" t="s">
        <v>152</v>
      </c>
      <c r="D48" s="1" t="s">
        <v>65</v>
      </c>
      <c r="E48" s="1" t="s">
        <v>66</v>
      </c>
      <c r="F48" s="1" t="s">
        <v>159</v>
      </c>
      <c r="G48" s="1">
        <v>688852568</v>
      </c>
      <c r="H48" s="3">
        <v>42216</v>
      </c>
      <c r="J48" s="1" t="s">
        <v>160</v>
      </c>
      <c r="K48" s="1" t="s">
        <v>161</v>
      </c>
      <c r="L48" s="1" t="s">
        <v>75</v>
      </c>
      <c r="M48" s="1" t="s">
        <v>71</v>
      </c>
      <c r="N48" s="7">
        <v>3</v>
      </c>
      <c r="O48" s="7">
        <v>5425075.5800000001</v>
      </c>
      <c r="P48" s="7">
        <v>19374.03</v>
      </c>
      <c r="Q48" s="7">
        <v>5405701.5499999998</v>
      </c>
      <c r="R48" s="2" t="e">
        <f>VLOOKUP(J48,#REF!,4,0)</f>
        <v>#REF!</v>
      </c>
      <c r="S48" s="2" t="e">
        <f>VLOOKUP(J48,#REF!,5,0)</f>
        <v>#REF!</v>
      </c>
      <c r="T48" s="2" t="e">
        <f>VLOOKUP(J48,#REF!,6,0)</f>
        <v>#REF!</v>
      </c>
      <c r="U48" s="2" t="e">
        <f>VLOOKUP(J48,#REF!,7,0)</f>
        <v>#REF!</v>
      </c>
    </row>
    <row r="49" spans="1:21" x14ac:dyDescent="0.2">
      <c r="A49" s="2">
        <v>45</v>
      </c>
      <c r="B49" s="1" t="s">
        <v>151</v>
      </c>
      <c r="C49" s="1" t="s">
        <v>152</v>
      </c>
      <c r="D49" s="1" t="s">
        <v>65</v>
      </c>
      <c r="E49" s="1" t="s">
        <v>66</v>
      </c>
      <c r="F49" s="1" t="s">
        <v>162</v>
      </c>
      <c r="G49" s="1">
        <v>684386557</v>
      </c>
      <c r="H49" s="3">
        <v>42153</v>
      </c>
      <c r="J49" s="1" t="s">
        <v>163</v>
      </c>
      <c r="K49" s="1" t="s">
        <v>164</v>
      </c>
      <c r="L49" s="1" t="s">
        <v>70</v>
      </c>
      <c r="M49" s="1" t="s">
        <v>71</v>
      </c>
      <c r="N49" s="7">
        <v>4</v>
      </c>
      <c r="O49" s="7">
        <v>37656.720000000001</v>
      </c>
      <c r="P49" s="7">
        <v>324.34000000000003</v>
      </c>
      <c r="Q49" s="7">
        <v>37332.379999999997</v>
      </c>
      <c r="R49" s="2" t="e">
        <f>VLOOKUP(J49,#REF!,4,0)</f>
        <v>#REF!</v>
      </c>
      <c r="S49" s="2" t="e">
        <f>VLOOKUP(J49,#REF!,5,0)</f>
        <v>#REF!</v>
      </c>
      <c r="T49" s="2" t="e">
        <f>VLOOKUP(J49,#REF!,6,0)</f>
        <v>#REF!</v>
      </c>
      <c r="U49" s="2" t="e">
        <f>VLOOKUP(J49,#REF!,7,0)</f>
        <v>#REF!</v>
      </c>
    </row>
    <row r="50" spans="1:21" x14ac:dyDescent="0.2">
      <c r="A50" s="2">
        <v>46</v>
      </c>
      <c r="B50" s="1" t="s">
        <v>151</v>
      </c>
      <c r="C50" s="1" t="s">
        <v>152</v>
      </c>
      <c r="D50" s="1" t="s">
        <v>65</v>
      </c>
      <c r="E50" s="1" t="s">
        <v>66</v>
      </c>
      <c r="F50" s="1" t="s">
        <v>165</v>
      </c>
      <c r="G50" s="1">
        <v>686344486</v>
      </c>
      <c r="H50" s="3">
        <v>42160</v>
      </c>
      <c r="J50" s="1" t="s">
        <v>166</v>
      </c>
      <c r="K50" s="1" t="s">
        <v>167</v>
      </c>
      <c r="L50" s="1" t="s">
        <v>70</v>
      </c>
      <c r="M50" s="1" t="s">
        <v>71</v>
      </c>
      <c r="N50" s="7">
        <v>4</v>
      </c>
      <c r="O50" s="7">
        <v>116532.78</v>
      </c>
      <c r="P50" s="7">
        <v>1192.1200000000001</v>
      </c>
      <c r="Q50" s="7">
        <v>115340.66</v>
      </c>
      <c r="R50" s="2" t="e">
        <f>VLOOKUP(J50,#REF!,4,0)</f>
        <v>#REF!</v>
      </c>
      <c r="S50" s="2" t="e">
        <f>VLOOKUP(J50,#REF!,5,0)</f>
        <v>#REF!</v>
      </c>
      <c r="T50" s="2" t="e">
        <f>VLOOKUP(J50,#REF!,6,0)</f>
        <v>#REF!</v>
      </c>
      <c r="U50" s="2" t="e">
        <f>VLOOKUP(J50,#REF!,7,0)</f>
        <v>#REF!</v>
      </c>
    </row>
    <row r="51" spans="1:21" x14ac:dyDescent="0.2">
      <c r="A51" s="2">
        <v>47</v>
      </c>
      <c r="B51" s="1" t="s">
        <v>151</v>
      </c>
      <c r="C51" s="1" t="s">
        <v>152</v>
      </c>
      <c r="D51" s="1" t="s">
        <v>65</v>
      </c>
      <c r="E51" s="1" t="s">
        <v>66</v>
      </c>
      <c r="F51" s="1" t="s">
        <v>168</v>
      </c>
      <c r="G51" s="1">
        <v>686344550</v>
      </c>
      <c r="H51" s="3">
        <v>42160</v>
      </c>
      <c r="J51" s="1" t="s">
        <v>169</v>
      </c>
      <c r="K51" s="1" t="s">
        <v>170</v>
      </c>
      <c r="L51" s="1" t="s">
        <v>75</v>
      </c>
      <c r="M51" s="1" t="s">
        <v>71</v>
      </c>
      <c r="N51" s="7">
        <v>4</v>
      </c>
      <c r="O51" s="7">
        <v>821861.21</v>
      </c>
      <c r="P51" s="7">
        <v>4507.3100000000004</v>
      </c>
      <c r="Q51" s="7">
        <v>817353.9</v>
      </c>
      <c r="R51" s="2" t="e">
        <f>VLOOKUP(J51,#REF!,4,0)</f>
        <v>#REF!</v>
      </c>
      <c r="S51" s="2" t="e">
        <f>VLOOKUP(J51,#REF!,5,0)</f>
        <v>#REF!</v>
      </c>
      <c r="T51" s="2" t="e">
        <f>VLOOKUP(J51,#REF!,6,0)</f>
        <v>#REF!</v>
      </c>
      <c r="U51" s="2" t="e">
        <f>VLOOKUP(J51,#REF!,7,0)</f>
        <v>#REF!</v>
      </c>
    </row>
    <row r="52" spans="1:21" x14ac:dyDescent="0.2">
      <c r="A52" s="2">
        <v>48</v>
      </c>
      <c r="B52" s="1" t="s">
        <v>171</v>
      </c>
      <c r="C52" s="1" t="s">
        <v>172</v>
      </c>
      <c r="D52" s="1" t="s">
        <v>65</v>
      </c>
      <c r="E52" s="1" t="s">
        <v>66</v>
      </c>
      <c r="F52" s="1" t="s">
        <v>173</v>
      </c>
      <c r="G52" s="1">
        <v>669454450</v>
      </c>
      <c r="H52" s="3">
        <v>41907</v>
      </c>
      <c r="J52" s="1" t="s">
        <v>174</v>
      </c>
      <c r="K52" s="1" t="s">
        <v>175</v>
      </c>
      <c r="L52" s="1" t="s">
        <v>176</v>
      </c>
      <c r="M52" s="1" t="s">
        <v>71</v>
      </c>
      <c r="N52" s="7">
        <v>1</v>
      </c>
      <c r="O52" s="7">
        <v>27382.920000000002</v>
      </c>
      <c r="P52" s="7">
        <v>1395.1100000000001</v>
      </c>
      <c r="Q52" s="7">
        <v>25987.81</v>
      </c>
      <c r="R52" s="2" t="e">
        <f>VLOOKUP(J52,#REF!,4,0)</f>
        <v>#REF!</v>
      </c>
      <c r="S52" s="2" t="e">
        <f>VLOOKUP(J52,#REF!,5,0)</f>
        <v>#REF!</v>
      </c>
      <c r="T52" s="2" t="e">
        <f>VLOOKUP(J52,#REF!,6,0)</f>
        <v>#REF!</v>
      </c>
      <c r="U52" s="2" t="e">
        <f>VLOOKUP(J52,#REF!,7,0)</f>
        <v>#REF!</v>
      </c>
    </row>
    <row r="53" spans="1:21" x14ac:dyDescent="0.2">
      <c r="A53" s="2">
        <v>49</v>
      </c>
      <c r="B53" s="1" t="s">
        <v>171</v>
      </c>
      <c r="C53" s="1" t="s">
        <v>172</v>
      </c>
      <c r="D53" s="1" t="s">
        <v>65</v>
      </c>
      <c r="E53" s="1" t="s">
        <v>66</v>
      </c>
      <c r="F53" s="1" t="s">
        <v>173</v>
      </c>
      <c r="G53" s="1">
        <v>669454511</v>
      </c>
      <c r="H53" s="3">
        <v>41907</v>
      </c>
      <c r="J53" s="1" t="s">
        <v>177</v>
      </c>
      <c r="K53" s="1" t="s">
        <v>178</v>
      </c>
      <c r="L53" s="1" t="s">
        <v>176</v>
      </c>
      <c r="M53" s="1" t="s">
        <v>71</v>
      </c>
      <c r="N53" s="7">
        <v>4</v>
      </c>
      <c r="O53" s="7">
        <v>1017394.67</v>
      </c>
      <c r="P53" s="7">
        <v>51834.39</v>
      </c>
      <c r="Q53" s="7">
        <v>965560.28</v>
      </c>
      <c r="R53" s="2" t="e">
        <f>VLOOKUP(J53,#REF!,4,0)</f>
        <v>#REF!</v>
      </c>
      <c r="S53" s="2" t="e">
        <f>VLOOKUP(J53,#REF!,5,0)</f>
        <v>#REF!</v>
      </c>
      <c r="T53" s="2" t="e">
        <f>VLOOKUP(J53,#REF!,6,0)</f>
        <v>#REF!</v>
      </c>
      <c r="U53" s="2" t="e">
        <f>VLOOKUP(J53,#REF!,7,0)</f>
        <v>#REF!</v>
      </c>
    </row>
    <row r="54" spans="1:21" x14ac:dyDescent="0.2">
      <c r="A54" s="2">
        <v>50</v>
      </c>
      <c r="B54" s="1" t="s">
        <v>171</v>
      </c>
      <c r="C54" s="1" t="s">
        <v>172</v>
      </c>
      <c r="D54" s="1" t="s">
        <v>65</v>
      </c>
      <c r="E54" s="1" t="s">
        <v>66</v>
      </c>
      <c r="F54" s="1" t="s">
        <v>173</v>
      </c>
      <c r="G54" s="1">
        <v>677155087</v>
      </c>
      <c r="H54" s="3">
        <v>41907</v>
      </c>
      <c r="J54" s="1" t="s">
        <v>177</v>
      </c>
      <c r="K54" s="1" t="s">
        <v>178</v>
      </c>
      <c r="L54" s="1" t="s">
        <v>176</v>
      </c>
      <c r="M54" s="1" t="s">
        <v>71</v>
      </c>
      <c r="N54" s="7">
        <v>1</v>
      </c>
      <c r="O54" s="7">
        <v>1452.02</v>
      </c>
      <c r="P54" s="7">
        <v>73.98</v>
      </c>
      <c r="Q54" s="7">
        <v>1378.04</v>
      </c>
      <c r="R54" s="2" t="e">
        <f>VLOOKUP(J54,#REF!,4,0)</f>
        <v>#REF!</v>
      </c>
      <c r="S54" s="2" t="e">
        <f>VLOOKUP(J54,#REF!,5,0)</f>
        <v>#REF!</v>
      </c>
      <c r="T54" s="2" t="e">
        <f>VLOOKUP(J54,#REF!,6,0)</f>
        <v>#REF!</v>
      </c>
      <c r="U54" s="2" t="e">
        <f>VLOOKUP(J54,#REF!,7,0)</f>
        <v>#REF!</v>
      </c>
    </row>
    <row r="55" spans="1:21" x14ac:dyDescent="0.2">
      <c r="A55" s="2">
        <v>51</v>
      </c>
      <c r="B55" s="1" t="s">
        <v>171</v>
      </c>
      <c r="C55" s="1" t="s">
        <v>172</v>
      </c>
      <c r="D55" s="1" t="s">
        <v>65</v>
      </c>
      <c r="E55" s="1" t="s">
        <v>66</v>
      </c>
      <c r="F55" s="1" t="s">
        <v>173</v>
      </c>
      <c r="G55" s="1">
        <v>677731044</v>
      </c>
      <c r="H55" s="3">
        <v>41907</v>
      </c>
      <c r="J55" s="1" t="s">
        <v>174</v>
      </c>
      <c r="K55" s="1" t="s">
        <v>175</v>
      </c>
      <c r="L55" s="1" t="s">
        <v>176</v>
      </c>
      <c r="M55" s="1" t="s">
        <v>71</v>
      </c>
      <c r="N55" s="7">
        <v>9</v>
      </c>
      <c r="O55" s="7">
        <v>24285.43</v>
      </c>
      <c r="P55" s="7">
        <v>1237.3</v>
      </c>
      <c r="Q55" s="7">
        <v>23048.13</v>
      </c>
      <c r="R55" s="2" t="e">
        <f>VLOOKUP(J55,#REF!,4,0)</f>
        <v>#REF!</v>
      </c>
      <c r="S55" s="2" t="e">
        <f>VLOOKUP(J55,#REF!,5,0)</f>
        <v>#REF!</v>
      </c>
      <c r="T55" s="2" t="e">
        <f>VLOOKUP(J55,#REF!,6,0)</f>
        <v>#REF!</v>
      </c>
      <c r="U55" s="2" t="e">
        <f>VLOOKUP(J55,#REF!,7,0)</f>
        <v>#REF!</v>
      </c>
    </row>
    <row r="56" spans="1:21" x14ac:dyDescent="0.2">
      <c r="A56" s="2">
        <v>52</v>
      </c>
      <c r="B56" s="1" t="s">
        <v>171</v>
      </c>
      <c r="C56" s="1" t="s">
        <v>172</v>
      </c>
      <c r="D56" s="1" t="s">
        <v>65</v>
      </c>
      <c r="E56" s="1" t="s">
        <v>66</v>
      </c>
      <c r="F56" s="1" t="s">
        <v>173</v>
      </c>
      <c r="G56" s="1">
        <v>677731054</v>
      </c>
      <c r="H56" s="3">
        <v>41907</v>
      </c>
      <c r="J56" s="1" t="s">
        <v>174</v>
      </c>
      <c r="K56" s="1" t="s">
        <v>175</v>
      </c>
      <c r="L56" s="1" t="s">
        <v>176</v>
      </c>
      <c r="M56" s="1" t="s">
        <v>71</v>
      </c>
      <c r="N56" s="7">
        <v>3</v>
      </c>
      <c r="O56" s="7">
        <v>12581.380000000001</v>
      </c>
      <c r="P56" s="7">
        <v>641</v>
      </c>
      <c r="Q56" s="7">
        <v>11940.380000000001</v>
      </c>
      <c r="R56" s="2" t="e">
        <f>VLOOKUP(J56,#REF!,4,0)</f>
        <v>#REF!</v>
      </c>
      <c r="S56" s="2" t="e">
        <f>VLOOKUP(J56,#REF!,5,0)</f>
        <v>#REF!</v>
      </c>
      <c r="T56" s="2" t="e">
        <f>VLOOKUP(J56,#REF!,6,0)</f>
        <v>#REF!</v>
      </c>
      <c r="U56" s="2" t="e">
        <f>VLOOKUP(J56,#REF!,7,0)</f>
        <v>#REF!</v>
      </c>
    </row>
    <row r="57" spans="1:21" x14ac:dyDescent="0.2">
      <c r="A57" s="2">
        <v>53</v>
      </c>
      <c r="B57" s="1" t="s">
        <v>171</v>
      </c>
      <c r="C57" s="1" t="s">
        <v>172</v>
      </c>
      <c r="D57" s="1" t="s">
        <v>65</v>
      </c>
      <c r="E57" s="1" t="s">
        <v>66</v>
      </c>
      <c r="F57" s="1" t="s">
        <v>173</v>
      </c>
      <c r="G57" s="1">
        <v>680645856</v>
      </c>
      <c r="H57" s="3">
        <v>41907</v>
      </c>
      <c r="J57" s="1" t="s">
        <v>177</v>
      </c>
      <c r="K57" s="1" t="s">
        <v>178</v>
      </c>
      <c r="L57" s="1" t="s">
        <v>176</v>
      </c>
      <c r="M57" s="1" t="s">
        <v>71</v>
      </c>
      <c r="N57" s="7">
        <v>5</v>
      </c>
      <c r="O57" s="7">
        <v>50263.270000000004</v>
      </c>
      <c r="P57" s="7">
        <v>2560.8200000000002</v>
      </c>
      <c r="Q57" s="7">
        <v>47702.450000000004</v>
      </c>
      <c r="R57" s="2" t="e">
        <f>VLOOKUP(J57,#REF!,4,0)</f>
        <v>#REF!</v>
      </c>
      <c r="S57" s="2" t="e">
        <f>VLOOKUP(J57,#REF!,5,0)</f>
        <v>#REF!</v>
      </c>
      <c r="T57" s="2" t="e">
        <f>VLOOKUP(J57,#REF!,6,0)</f>
        <v>#REF!</v>
      </c>
      <c r="U57" s="2" t="e">
        <f>VLOOKUP(J57,#REF!,7,0)</f>
        <v>#REF!</v>
      </c>
    </row>
    <row r="58" spans="1:21" x14ac:dyDescent="0.2">
      <c r="A58" s="2">
        <v>54</v>
      </c>
      <c r="B58" s="1" t="s">
        <v>171</v>
      </c>
      <c r="C58" s="1" t="s">
        <v>172</v>
      </c>
      <c r="D58" s="1" t="s">
        <v>65</v>
      </c>
      <c r="E58" s="1" t="s">
        <v>66</v>
      </c>
      <c r="F58" s="1" t="s">
        <v>179</v>
      </c>
      <c r="G58" s="1">
        <v>677155000</v>
      </c>
      <c r="H58" s="3">
        <v>41907</v>
      </c>
      <c r="J58" s="1" t="s">
        <v>174</v>
      </c>
      <c r="K58" s="1" t="s">
        <v>175</v>
      </c>
      <c r="L58" s="1" t="s">
        <v>70</v>
      </c>
      <c r="M58" s="1" t="s">
        <v>71</v>
      </c>
      <c r="N58" s="7">
        <v>0</v>
      </c>
      <c r="O58" s="7">
        <v>0</v>
      </c>
      <c r="P58" s="7">
        <v>0</v>
      </c>
      <c r="Q58" s="7">
        <v>0</v>
      </c>
      <c r="R58" s="2" t="e">
        <f>VLOOKUP(J58,#REF!,4,0)</f>
        <v>#REF!</v>
      </c>
      <c r="S58" s="2" t="e">
        <f>VLOOKUP(J58,#REF!,5,0)</f>
        <v>#REF!</v>
      </c>
      <c r="T58" s="2" t="e">
        <f>VLOOKUP(J58,#REF!,6,0)</f>
        <v>#REF!</v>
      </c>
      <c r="U58" s="2" t="e">
        <f>VLOOKUP(J58,#REF!,7,0)</f>
        <v>#REF!</v>
      </c>
    </row>
    <row r="59" spans="1:21" x14ac:dyDescent="0.2">
      <c r="A59" s="2">
        <v>55</v>
      </c>
      <c r="B59" s="1" t="s">
        <v>171</v>
      </c>
      <c r="C59" s="1" t="s">
        <v>172</v>
      </c>
      <c r="D59" s="1" t="s">
        <v>65</v>
      </c>
      <c r="E59" s="1" t="s">
        <v>66</v>
      </c>
      <c r="F59" s="1" t="s">
        <v>179</v>
      </c>
      <c r="G59" s="1">
        <v>671656382</v>
      </c>
      <c r="H59" s="3">
        <v>41907</v>
      </c>
      <c r="J59" s="1" t="s">
        <v>174</v>
      </c>
      <c r="K59" s="1" t="s">
        <v>175</v>
      </c>
      <c r="L59" s="1" t="s">
        <v>70</v>
      </c>
      <c r="M59" s="1" t="s">
        <v>71</v>
      </c>
      <c r="N59" s="7">
        <v>0</v>
      </c>
      <c r="O59" s="7">
        <v>0</v>
      </c>
      <c r="P59" s="7">
        <v>0</v>
      </c>
      <c r="Q59" s="7">
        <v>0</v>
      </c>
      <c r="R59" s="2" t="e">
        <f>VLOOKUP(J59,#REF!,4,0)</f>
        <v>#REF!</v>
      </c>
      <c r="S59" s="2" t="e">
        <f>VLOOKUP(J59,#REF!,5,0)</f>
        <v>#REF!</v>
      </c>
      <c r="T59" s="2" t="e">
        <f>VLOOKUP(J59,#REF!,6,0)</f>
        <v>#REF!</v>
      </c>
      <c r="U59" s="2" t="e">
        <f>VLOOKUP(J59,#REF!,7,0)</f>
        <v>#REF!</v>
      </c>
    </row>
    <row r="60" spans="1:21" x14ac:dyDescent="0.2">
      <c r="A60" s="2">
        <v>56</v>
      </c>
      <c r="B60" s="1" t="s">
        <v>171</v>
      </c>
      <c r="C60" s="1" t="s">
        <v>180</v>
      </c>
      <c r="D60" s="1" t="s">
        <v>65</v>
      </c>
      <c r="E60" s="1" t="s">
        <v>66</v>
      </c>
      <c r="F60" s="1" t="s">
        <v>181</v>
      </c>
      <c r="G60" s="1">
        <v>669454508</v>
      </c>
      <c r="H60" s="3">
        <v>41907</v>
      </c>
      <c r="J60" s="1" t="s">
        <v>182</v>
      </c>
      <c r="K60" s="1" t="s">
        <v>183</v>
      </c>
      <c r="L60" s="1" t="s">
        <v>176</v>
      </c>
      <c r="M60" s="1" t="s">
        <v>71</v>
      </c>
      <c r="N60" s="7">
        <v>3</v>
      </c>
      <c r="O60" s="7">
        <v>996563.21</v>
      </c>
      <c r="P60" s="7">
        <v>60842.79</v>
      </c>
      <c r="Q60" s="7">
        <v>935720.42</v>
      </c>
      <c r="R60" s="2" t="e">
        <f>VLOOKUP(J60,#REF!,4,0)</f>
        <v>#REF!</v>
      </c>
      <c r="S60" s="2" t="e">
        <f>VLOOKUP(J60,#REF!,5,0)</f>
        <v>#REF!</v>
      </c>
      <c r="T60" s="2" t="e">
        <f>VLOOKUP(J60,#REF!,6,0)</f>
        <v>#REF!</v>
      </c>
      <c r="U60" s="2" t="e">
        <f>VLOOKUP(J60,#REF!,7,0)</f>
        <v>#REF!</v>
      </c>
    </row>
    <row r="61" spans="1:21" x14ac:dyDescent="0.2">
      <c r="A61" s="2">
        <v>57</v>
      </c>
      <c r="B61" s="1" t="s">
        <v>171</v>
      </c>
      <c r="C61" s="1" t="s">
        <v>180</v>
      </c>
      <c r="D61" s="1" t="s">
        <v>65</v>
      </c>
      <c r="E61" s="1" t="s">
        <v>66</v>
      </c>
      <c r="F61" s="1" t="s">
        <v>181</v>
      </c>
      <c r="G61" s="1">
        <v>677155078</v>
      </c>
      <c r="H61" s="3">
        <v>41907</v>
      </c>
      <c r="J61" s="1" t="s">
        <v>182</v>
      </c>
      <c r="K61" s="1" t="s">
        <v>183</v>
      </c>
      <c r="L61" s="1" t="s">
        <v>176</v>
      </c>
      <c r="M61" s="1" t="s">
        <v>71</v>
      </c>
      <c r="N61" s="7">
        <v>1</v>
      </c>
      <c r="O61" s="7">
        <v>-11813.99</v>
      </c>
      <c r="P61" s="7">
        <v>-721.27</v>
      </c>
      <c r="Q61" s="7">
        <v>-11092.72</v>
      </c>
      <c r="R61" s="2" t="e">
        <f>VLOOKUP(J61,#REF!,4,0)</f>
        <v>#REF!</v>
      </c>
      <c r="S61" s="2" t="e">
        <f>VLOOKUP(J61,#REF!,5,0)</f>
        <v>#REF!</v>
      </c>
      <c r="T61" s="2" t="e">
        <f>VLOOKUP(J61,#REF!,6,0)</f>
        <v>#REF!</v>
      </c>
      <c r="U61" s="2" t="e">
        <f>VLOOKUP(J61,#REF!,7,0)</f>
        <v>#REF!</v>
      </c>
    </row>
    <row r="62" spans="1:21" x14ac:dyDescent="0.2">
      <c r="A62" s="2">
        <v>58</v>
      </c>
      <c r="B62" s="1" t="s">
        <v>63</v>
      </c>
      <c r="C62" s="1" t="s">
        <v>64</v>
      </c>
      <c r="D62" s="1" t="s">
        <v>65</v>
      </c>
      <c r="E62" s="1" t="s">
        <v>66</v>
      </c>
      <c r="F62" s="1" t="s">
        <v>184</v>
      </c>
      <c r="G62" s="1">
        <v>673475962</v>
      </c>
      <c r="H62" s="3">
        <v>41968</v>
      </c>
      <c r="J62" s="1" t="s">
        <v>185</v>
      </c>
      <c r="K62" s="1" t="s">
        <v>186</v>
      </c>
      <c r="L62" s="1" t="s">
        <v>70</v>
      </c>
      <c r="M62" s="1" t="s">
        <v>71</v>
      </c>
      <c r="N62" s="7">
        <v>2</v>
      </c>
      <c r="O62" s="7">
        <v>-8112.72</v>
      </c>
      <c r="P62" s="7">
        <v>-948.22</v>
      </c>
      <c r="Q62" s="7">
        <v>-7164.5</v>
      </c>
      <c r="R62" s="2" t="e">
        <f>VLOOKUP(J62,#REF!,4,0)</f>
        <v>#REF!</v>
      </c>
      <c r="S62" s="2" t="e">
        <f>VLOOKUP(J62,#REF!,5,0)</f>
        <v>#REF!</v>
      </c>
      <c r="T62" s="2" t="e">
        <f>VLOOKUP(J62,#REF!,6,0)</f>
        <v>#REF!</v>
      </c>
      <c r="U62" s="2" t="e">
        <f>VLOOKUP(J62,#REF!,7,0)</f>
        <v>#REF!</v>
      </c>
    </row>
    <row r="63" spans="1:21" x14ac:dyDescent="0.2">
      <c r="A63" s="2">
        <v>59</v>
      </c>
      <c r="B63" s="1" t="s">
        <v>63</v>
      </c>
      <c r="C63" s="1" t="s">
        <v>64</v>
      </c>
      <c r="D63" s="1" t="s">
        <v>65</v>
      </c>
      <c r="E63" s="1" t="s">
        <v>66</v>
      </c>
      <c r="F63" s="1" t="s">
        <v>184</v>
      </c>
      <c r="G63" s="1">
        <v>675341228</v>
      </c>
      <c r="H63" s="3">
        <v>41968</v>
      </c>
      <c r="J63" s="1" t="s">
        <v>187</v>
      </c>
      <c r="K63" s="1" t="s">
        <v>188</v>
      </c>
      <c r="L63" s="1" t="s">
        <v>70</v>
      </c>
      <c r="M63" s="1" t="s">
        <v>71</v>
      </c>
      <c r="N63" s="7">
        <v>1</v>
      </c>
      <c r="O63" s="7">
        <v>336943.57</v>
      </c>
      <c r="P63" s="7">
        <v>39382.129999999997</v>
      </c>
      <c r="Q63" s="7">
        <v>297561.44</v>
      </c>
      <c r="R63" s="2" t="e">
        <f>VLOOKUP(J63,#REF!,4,0)</f>
        <v>#REF!</v>
      </c>
      <c r="S63" s="2" t="e">
        <f>VLOOKUP(J63,#REF!,5,0)</f>
        <v>#REF!</v>
      </c>
      <c r="T63" s="2" t="e">
        <f>VLOOKUP(J63,#REF!,6,0)</f>
        <v>#REF!</v>
      </c>
      <c r="U63" s="2" t="e">
        <f>VLOOKUP(J63,#REF!,7,0)</f>
        <v>#REF!</v>
      </c>
    </row>
    <row r="64" spans="1:21" x14ac:dyDescent="0.2">
      <c r="A64" s="2">
        <v>60</v>
      </c>
      <c r="B64" s="1" t="s">
        <v>63</v>
      </c>
      <c r="C64" s="1" t="s">
        <v>64</v>
      </c>
      <c r="D64" s="1" t="s">
        <v>65</v>
      </c>
      <c r="E64" s="1" t="s">
        <v>66</v>
      </c>
      <c r="F64" s="1" t="s">
        <v>184</v>
      </c>
      <c r="G64" s="1">
        <v>677155589</v>
      </c>
      <c r="H64" s="3">
        <v>41968</v>
      </c>
      <c r="J64" s="1" t="s">
        <v>187</v>
      </c>
      <c r="K64" s="1" t="s">
        <v>188</v>
      </c>
      <c r="L64" s="1" t="s">
        <v>70</v>
      </c>
      <c r="M64" s="1" t="s">
        <v>71</v>
      </c>
      <c r="N64" s="7">
        <v>1</v>
      </c>
      <c r="O64" s="7">
        <v>0</v>
      </c>
      <c r="P64" s="7">
        <v>0</v>
      </c>
      <c r="Q64" s="7">
        <v>0</v>
      </c>
      <c r="R64" s="2" t="e">
        <f>VLOOKUP(J64,#REF!,4,0)</f>
        <v>#REF!</v>
      </c>
      <c r="S64" s="2" t="e">
        <f>VLOOKUP(J64,#REF!,5,0)</f>
        <v>#REF!</v>
      </c>
      <c r="T64" s="2" t="e">
        <f>VLOOKUP(J64,#REF!,6,0)</f>
        <v>#REF!</v>
      </c>
      <c r="U64" s="2" t="e">
        <f>VLOOKUP(J64,#REF!,7,0)</f>
        <v>#REF!</v>
      </c>
    </row>
    <row r="65" spans="1:21" x14ac:dyDescent="0.2">
      <c r="A65" s="2">
        <v>61</v>
      </c>
      <c r="B65" s="1" t="s">
        <v>63</v>
      </c>
      <c r="C65" s="1" t="s">
        <v>64</v>
      </c>
      <c r="D65" s="1" t="s">
        <v>65</v>
      </c>
      <c r="E65" s="1" t="s">
        <v>66</v>
      </c>
      <c r="F65" s="1" t="s">
        <v>184</v>
      </c>
      <c r="G65" s="1">
        <v>677155598</v>
      </c>
      <c r="H65" s="3">
        <v>41968</v>
      </c>
      <c r="J65" s="1" t="s">
        <v>185</v>
      </c>
      <c r="K65" s="1" t="s">
        <v>186</v>
      </c>
      <c r="L65" s="1" t="s">
        <v>70</v>
      </c>
      <c r="M65" s="1" t="s">
        <v>71</v>
      </c>
      <c r="N65" s="7">
        <v>1</v>
      </c>
      <c r="O65" s="7">
        <v>0</v>
      </c>
      <c r="P65" s="7">
        <v>0</v>
      </c>
      <c r="Q65" s="7">
        <v>0</v>
      </c>
      <c r="R65" s="2" t="e">
        <f>VLOOKUP(J65,#REF!,4,0)</f>
        <v>#REF!</v>
      </c>
      <c r="S65" s="2" t="e">
        <f>VLOOKUP(J65,#REF!,5,0)</f>
        <v>#REF!</v>
      </c>
      <c r="T65" s="2" t="e">
        <f>VLOOKUP(J65,#REF!,6,0)</f>
        <v>#REF!</v>
      </c>
      <c r="U65" s="2" t="e">
        <f>VLOOKUP(J65,#REF!,7,0)</f>
        <v>#REF!</v>
      </c>
    </row>
    <row r="66" spans="1:21" x14ac:dyDescent="0.2">
      <c r="A66" s="2">
        <v>62</v>
      </c>
      <c r="B66" s="1" t="s">
        <v>63</v>
      </c>
      <c r="C66" s="1" t="s">
        <v>64</v>
      </c>
      <c r="D66" s="1" t="s">
        <v>65</v>
      </c>
      <c r="E66" s="1" t="s">
        <v>66</v>
      </c>
      <c r="F66" s="1" t="s">
        <v>184</v>
      </c>
      <c r="G66" s="1">
        <v>679001288</v>
      </c>
      <c r="H66" s="3">
        <v>41968</v>
      </c>
      <c r="J66" s="1" t="s">
        <v>187</v>
      </c>
      <c r="K66" s="1" t="s">
        <v>188</v>
      </c>
      <c r="L66" s="1" t="s">
        <v>70</v>
      </c>
      <c r="M66" s="1" t="s">
        <v>71</v>
      </c>
      <c r="N66" s="7">
        <v>2</v>
      </c>
      <c r="O66" s="7">
        <v>18193.61</v>
      </c>
      <c r="P66" s="7">
        <v>2126.48</v>
      </c>
      <c r="Q66" s="7">
        <v>16067.130000000001</v>
      </c>
      <c r="R66" s="2" t="e">
        <f>VLOOKUP(J66,#REF!,4,0)</f>
        <v>#REF!</v>
      </c>
      <c r="S66" s="2" t="e">
        <f>VLOOKUP(J66,#REF!,5,0)</f>
        <v>#REF!</v>
      </c>
      <c r="T66" s="2" t="e">
        <f>VLOOKUP(J66,#REF!,6,0)</f>
        <v>#REF!</v>
      </c>
      <c r="U66" s="2" t="e">
        <f>VLOOKUP(J66,#REF!,7,0)</f>
        <v>#REF!</v>
      </c>
    </row>
    <row r="67" spans="1:21" x14ac:dyDescent="0.2">
      <c r="A67" s="2">
        <v>63</v>
      </c>
      <c r="B67" s="1" t="s">
        <v>63</v>
      </c>
      <c r="C67" s="1" t="s">
        <v>64</v>
      </c>
      <c r="D67" s="1" t="s">
        <v>65</v>
      </c>
      <c r="E67" s="1" t="s">
        <v>66</v>
      </c>
      <c r="F67" s="1" t="s">
        <v>184</v>
      </c>
      <c r="G67" s="1">
        <v>679001297</v>
      </c>
      <c r="H67" s="3">
        <v>41968</v>
      </c>
      <c r="J67" s="1" t="s">
        <v>185</v>
      </c>
      <c r="K67" s="1" t="s">
        <v>186</v>
      </c>
      <c r="L67" s="1" t="s">
        <v>70</v>
      </c>
      <c r="M67" s="1" t="s">
        <v>71</v>
      </c>
      <c r="N67" s="7">
        <v>2</v>
      </c>
      <c r="O67" s="7">
        <v>3877.7200000000003</v>
      </c>
      <c r="P67" s="7">
        <v>453.23</v>
      </c>
      <c r="Q67" s="7">
        <v>3424.4900000000002</v>
      </c>
      <c r="R67" s="2" t="e">
        <f>VLOOKUP(J67,#REF!,4,0)</f>
        <v>#REF!</v>
      </c>
      <c r="S67" s="2" t="e">
        <f>VLOOKUP(J67,#REF!,5,0)</f>
        <v>#REF!</v>
      </c>
      <c r="T67" s="2" t="e">
        <f>VLOOKUP(J67,#REF!,6,0)</f>
        <v>#REF!</v>
      </c>
      <c r="U67" s="2" t="e">
        <f>VLOOKUP(J67,#REF!,7,0)</f>
        <v>#REF!</v>
      </c>
    </row>
    <row r="68" spans="1:21" x14ac:dyDescent="0.2">
      <c r="A68" s="2">
        <v>64</v>
      </c>
      <c r="B68" s="1" t="s">
        <v>84</v>
      </c>
      <c r="C68" s="1" t="s">
        <v>85</v>
      </c>
      <c r="D68" s="1" t="s">
        <v>65</v>
      </c>
      <c r="E68" s="1" t="s">
        <v>66</v>
      </c>
      <c r="F68" s="1" t="s">
        <v>189</v>
      </c>
      <c r="G68" s="1">
        <v>679001300</v>
      </c>
      <c r="H68" s="3">
        <v>41968</v>
      </c>
      <c r="J68" s="1" t="s">
        <v>190</v>
      </c>
      <c r="K68" s="1" t="s">
        <v>191</v>
      </c>
      <c r="L68" s="1" t="s">
        <v>70</v>
      </c>
      <c r="M68" s="1" t="s">
        <v>71</v>
      </c>
      <c r="N68" s="7">
        <v>2</v>
      </c>
      <c r="O68" s="7">
        <v>1491.42</v>
      </c>
      <c r="P68" s="7">
        <v>211.1</v>
      </c>
      <c r="Q68" s="7">
        <v>1280.32</v>
      </c>
      <c r="R68" s="2" t="e">
        <f>VLOOKUP(J68,#REF!,4,0)</f>
        <v>#REF!</v>
      </c>
      <c r="S68" s="2" t="e">
        <f>VLOOKUP(J68,#REF!,5,0)</f>
        <v>#REF!</v>
      </c>
      <c r="T68" s="2" t="e">
        <f>VLOOKUP(J68,#REF!,6,0)</f>
        <v>#REF!</v>
      </c>
      <c r="U68" s="2" t="e">
        <f>VLOOKUP(J68,#REF!,7,0)</f>
        <v>#REF!</v>
      </c>
    </row>
    <row r="69" spans="1:21" x14ac:dyDescent="0.2">
      <c r="A69" s="2">
        <v>65</v>
      </c>
      <c r="B69" s="1" t="s">
        <v>84</v>
      </c>
      <c r="C69" s="1" t="s">
        <v>85</v>
      </c>
      <c r="D69" s="1" t="s">
        <v>65</v>
      </c>
      <c r="E69" s="1" t="s">
        <v>66</v>
      </c>
      <c r="F69" s="1" t="s">
        <v>189</v>
      </c>
      <c r="G69" s="1">
        <v>673475965</v>
      </c>
      <c r="H69" s="3">
        <v>41968</v>
      </c>
      <c r="J69" s="1" t="s">
        <v>190</v>
      </c>
      <c r="K69" s="1" t="s">
        <v>191</v>
      </c>
      <c r="L69" s="1" t="s">
        <v>70</v>
      </c>
      <c r="M69" s="1" t="s">
        <v>71</v>
      </c>
      <c r="N69" s="7">
        <v>2</v>
      </c>
      <c r="O69" s="7">
        <v>-5555.4000000000005</v>
      </c>
      <c r="P69" s="7">
        <v>-786.32</v>
      </c>
      <c r="Q69" s="7">
        <v>-4769.08</v>
      </c>
      <c r="R69" s="2" t="e">
        <f>VLOOKUP(J69,#REF!,4,0)</f>
        <v>#REF!</v>
      </c>
      <c r="S69" s="2" t="e">
        <f>VLOOKUP(J69,#REF!,5,0)</f>
        <v>#REF!</v>
      </c>
      <c r="T69" s="2" t="e">
        <f>VLOOKUP(J69,#REF!,6,0)</f>
        <v>#REF!</v>
      </c>
      <c r="U69" s="2" t="e">
        <f>VLOOKUP(J69,#REF!,7,0)</f>
        <v>#REF!</v>
      </c>
    </row>
    <row r="70" spans="1:21" x14ac:dyDescent="0.2">
      <c r="A70" s="2">
        <v>66</v>
      </c>
      <c r="B70" s="1" t="s">
        <v>84</v>
      </c>
      <c r="C70" s="1" t="s">
        <v>85</v>
      </c>
      <c r="D70" s="1" t="s">
        <v>65</v>
      </c>
      <c r="E70" s="1" t="s">
        <v>66</v>
      </c>
      <c r="F70" s="1" t="s">
        <v>189</v>
      </c>
      <c r="G70" s="1">
        <v>675341231</v>
      </c>
      <c r="H70" s="3">
        <v>41968</v>
      </c>
      <c r="J70" s="1" t="s">
        <v>192</v>
      </c>
      <c r="K70" s="1" t="s">
        <v>193</v>
      </c>
      <c r="L70" s="1" t="s">
        <v>70</v>
      </c>
      <c r="M70" s="1" t="s">
        <v>71</v>
      </c>
      <c r="N70" s="7">
        <v>1</v>
      </c>
      <c r="O70" s="7">
        <v>115614.22</v>
      </c>
      <c r="P70" s="7">
        <v>16364.24</v>
      </c>
      <c r="Q70" s="7">
        <v>99249.98</v>
      </c>
      <c r="R70" s="2" t="e">
        <f>VLOOKUP(J70,#REF!,4,0)</f>
        <v>#REF!</v>
      </c>
      <c r="S70" s="2" t="e">
        <f>VLOOKUP(J70,#REF!,5,0)</f>
        <v>#REF!</v>
      </c>
      <c r="T70" s="2" t="e">
        <f>VLOOKUP(J70,#REF!,6,0)</f>
        <v>#REF!</v>
      </c>
      <c r="U70" s="2" t="e">
        <f>VLOOKUP(J70,#REF!,7,0)</f>
        <v>#REF!</v>
      </c>
    </row>
    <row r="71" spans="1:21" x14ac:dyDescent="0.2">
      <c r="A71" s="2">
        <v>67</v>
      </c>
      <c r="B71" s="1" t="s">
        <v>84</v>
      </c>
      <c r="C71" s="1" t="s">
        <v>85</v>
      </c>
      <c r="D71" s="1" t="s">
        <v>65</v>
      </c>
      <c r="E71" s="1" t="s">
        <v>66</v>
      </c>
      <c r="F71" s="1" t="s">
        <v>189</v>
      </c>
      <c r="G71" s="1">
        <v>677155592</v>
      </c>
      <c r="H71" s="3">
        <v>41968</v>
      </c>
      <c r="J71" s="1" t="s">
        <v>192</v>
      </c>
      <c r="K71" s="1" t="s">
        <v>193</v>
      </c>
      <c r="L71" s="1" t="s">
        <v>70</v>
      </c>
      <c r="M71" s="1" t="s">
        <v>71</v>
      </c>
      <c r="N71" s="7">
        <v>1</v>
      </c>
      <c r="O71" s="7">
        <v>0</v>
      </c>
      <c r="P71" s="7">
        <v>0</v>
      </c>
      <c r="Q71" s="7">
        <v>0</v>
      </c>
      <c r="R71" s="2" t="e">
        <f>VLOOKUP(J71,#REF!,4,0)</f>
        <v>#REF!</v>
      </c>
      <c r="S71" s="2" t="e">
        <f>VLOOKUP(J71,#REF!,5,0)</f>
        <v>#REF!</v>
      </c>
      <c r="T71" s="2" t="e">
        <f>VLOOKUP(J71,#REF!,6,0)</f>
        <v>#REF!</v>
      </c>
      <c r="U71" s="2" t="e">
        <f>VLOOKUP(J71,#REF!,7,0)</f>
        <v>#REF!</v>
      </c>
    </row>
    <row r="72" spans="1:21" x14ac:dyDescent="0.2">
      <c r="A72" s="2">
        <v>68</v>
      </c>
      <c r="B72" s="1" t="s">
        <v>84</v>
      </c>
      <c r="C72" s="1" t="s">
        <v>85</v>
      </c>
      <c r="D72" s="1" t="s">
        <v>65</v>
      </c>
      <c r="E72" s="1" t="s">
        <v>66</v>
      </c>
      <c r="F72" s="1" t="s">
        <v>189</v>
      </c>
      <c r="G72" s="1">
        <v>677155601</v>
      </c>
      <c r="H72" s="3">
        <v>41968</v>
      </c>
      <c r="J72" s="1" t="s">
        <v>190</v>
      </c>
      <c r="K72" s="1" t="s">
        <v>191</v>
      </c>
      <c r="L72" s="1" t="s">
        <v>70</v>
      </c>
      <c r="M72" s="1" t="s">
        <v>71</v>
      </c>
      <c r="N72" s="7">
        <v>1</v>
      </c>
      <c r="O72" s="7">
        <v>0</v>
      </c>
      <c r="P72" s="7">
        <v>0</v>
      </c>
      <c r="Q72" s="7">
        <v>0</v>
      </c>
      <c r="R72" s="2" t="e">
        <f>VLOOKUP(J72,#REF!,4,0)</f>
        <v>#REF!</v>
      </c>
      <c r="S72" s="2" t="e">
        <f>VLOOKUP(J72,#REF!,5,0)</f>
        <v>#REF!</v>
      </c>
      <c r="T72" s="2" t="e">
        <f>VLOOKUP(J72,#REF!,6,0)</f>
        <v>#REF!</v>
      </c>
      <c r="U72" s="2" t="e">
        <f>VLOOKUP(J72,#REF!,7,0)</f>
        <v>#REF!</v>
      </c>
    </row>
    <row r="73" spans="1:21" x14ac:dyDescent="0.2">
      <c r="A73" s="2">
        <v>69</v>
      </c>
      <c r="B73" s="1" t="s">
        <v>84</v>
      </c>
      <c r="C73" s="1" t="s">
        <v>85</v>
      </c>
      <c r="D73" s="1" t="s">
        <v>65</v>
      </c>
      <c r="E73" s="1" t="s">
        <v>66</v>
      </c>
      <c r="F73" s="1" t="s">
        <v>189</v>
      </c>
      <c r="G73" s="1">
        <v>679001291</v>
      </c>
      <c r="H73" s="3">
        <v>41968</v>
      </c>
      <c r="J73" s="1" t="s">
        <v>192</v>
      </c>
      <c r="K73" s="1" t="s">
        <v>193</v>
      </c>
      <c r="L73" s="1" t="s">
        <v>70</v>
      </c>
      <c r="M73" s="1" t="s">
        <v>71</v>
      </c>
      <c r="N73" s="7">
        <v>2</v>
      </c>
      <c r="O73" s="7">
        <v>6997.53</v>
      </c>
      <c r="P73" s="7">
        <v>990.44</v>
      </c>
      <c r="Q73" s="7">
        <v>6007.09</v>
      </c>
      <c r="R73" s="2" t="e">
        <f>VLOOKUP(J73,#REF!,4,0)</f>
        <v>#REF!</v>
      </c>
      <c r="S73" s="2" t="e">
        <f>VLOOKUP(J73,#REF!,5,0)</f>
        <v>#REF!</v>
      </c>
      <c r="T73" s="2" t="e">
        <f>VLOOKUP(J73,#REF!,6,0)</f>
        <v>#REF!</v>
      </c>
      <c r="U73" s="2" t="e">
        <f>VLOOKUP(J73,#REF!,7,0)</f>
        <v>#REF!</v>
      </c>
    </row>
    <row r="74" spans="1:21" x14ac:dyDescent="0.2">
      <c r="A74" s="2">
        <v>70</v>
      </c>
      <c r="B74" s="1" t="s">
        <v>84</v>
      </c>
      <c r="C74" s="1" t="s">
        <v>85</v>
      </c>
      <c r="D74" s="1" t="s">
        <v>65</v>
      </c>
      <c r="E74" s="1" t="s">
        <v>66</v>
      </c>
      <c r="F74" s="1" t="s">
        <v>189</v>
      </c>
      <c r="G74" s="1">
        <v>679001371</v>
      </c>
      <c r="H74" s="3">
        <v>42061</v>
      </c>
      <c r="J74" s="1" t="s">
        <v>194</v>
      </c>
      <c r="K74" s="1" t="s">
        <v>195</v>
      </c>
      <c r="L74" s="1" t="s">
        <v>70</v>
      </c>
      <c r="M74" s="1" t="s">
        <v>71</v>
      </c>
      <c r="N74" s="7">
        <v>2</v>
      </c>
      <c r="O74" s="7">
        <v>605.36</v>
      </c>
      <c r="P74" s="7">
        <v>25.7</v>
      </c>
      <c r="Q74" s="7">
        <v>579.66</v>
      </c>
      <c r="R74" s="2" t="e">
        <f>VLOOKUP(J74,#REF!,4,0)</f>
        <v>#REF!</v>
      </c>
      <c r="S74" s="2" t="e">
        <f>VLOOKUP(J74,#REF!,5,0)</f>
        <v>#REF!</v>
      </c>
      <c r="T74" s="2" t="e">
        <f>VLOOKUP(J74,#REF!,6,0)</f>
        <v>#REF!</v>
      </c>
      <c r="U74" s="2" t="e">
        <f>VLOOKUP(J74,#REF!,7,0)</f>
        <v>#REF!</v>
      </c>
    </row>
    <row r="75" spans="1:21" x14ac:dyDescent="0.2">
      <c r="A75" s="2">
        <v>71</v>
      </c>
      <c r="B75" s="1" t="s">
        <v>84</v>
      </c>
      <c r="C75" s="1" t="s">
        <v>85</v>
      </c>
      <c r="D75" s="1" t="s">
        <v>65</v>
      </c>
      <c r="E75" s="1" t="s">
        <v>66</v>
      </c>
      <c r="F75" s="1" t="s">
        <v>189</v>
      </c>
      <c r="G75" s="1">
        <v>682555964</v>
      </c>
      <c r="H75" s="3">
        <v>42061</v>
      </c>
      <c r="J75" s="1" t="s">
        <v>196</v>
      </c>
      <c r="K75" s="1" t="s">
        <v>197</v>
      </c>
      <c r="L75" s="1" t="s">
        <v>70</v>
      </c>
      <c r="M75" s="1" t="s">
        <v>71</v>
      </c>
      <c r="N75" s="7">
        <v>1</v>
      </c>
      <c r="O75" s="7">
        <v>-1042.32</v>
      </c>
      <c r="P75" s="7">
        <v>-44.25</v>
      </c>
      <c r="Q75" s="7">
        <v>-998.07</v>
      </c>
      <c r="R75" s="2" t="e">
        <f>VLOOKUP(J75,#REF!,4,0)</f>
        <v>#REF!</v>
      </c>
      <c r="S75" s="2" t="e">
        <f>VLOOKUP(J75,#REF!,5,0)</f>
        <v>#REF!</v>
      </c>
      <c r="T75" s="2" t="e">
        <f>VLOOKUP(J75,#REF!,6,0)</f>
        <v>#REF!</v>
      </c>
      <c r="U75" s="2" t="e">
        <f>VLOOKUP(J75,#REF!,7,0)</f>
        <v>#REF!</v>
      </c>
    </row>
    <row r="76" spans="1:21" x14ac:dyDescent="0.2">
      <c r="A76" s="2">
        <v>72</v>
      </c>
      <c r="B76" s="1" t="s">
        <v>92</v>
      </c>
      <c r="C76" s="1" t="s">
        <v>93</v>
      </c>
      <c r="D76" s="1" t="s">
        <v>65</v>
      </c>
      <c r="E76" s="1" t="s">
        <v>66</v>
      </c>
      <c r="F76" s="1" t="s">
        <v>94</v>
      </c>
      <c r="G76" s="1">
        <v>671656588</v>
      </c>
      <c r="H76" s="3">
        <v>41942</v>
      </c>
      <c r="J76" s="1" t="s">
        <v>198</v>
      </c>
      <c r="K76" s="1" t="s">
        <v>199</v>
      </c>
      <c r="L76" s="1" t="s">
        <v>70</v>
      </c>
      <c r="M76" s="1" t="s">
        <v>71</v>
      </c>
      <c r="N76" s="7">
        <v>2</v>
      </c>
      <c r="O76" s="7">
        <v>-75282.47</v>
      </c>
      <c r="P76" s="7">
        <v>-12425.29</v>
      </c>
      <c r="Q76" s="7">
        <v>-62857.18</v>
      </c>
      <c r="R76" s="2" t="e">
        <f>VLOOKUP(J76,#REF!,4,0)</f>
        <v>#REF!</v>
      </c>
      <c r="S76" s="2" t="e">
        <f>VLOOKUP(J76,#REF!,5,0)</f>
        <v>#REF!</v>
      </c>
      <c r="T76" s="2" t="e">
        <f>VLOOKUP(J76,#REF!,6,0)</f>
        <v>#REF!</v>
      </c>
      <c r="U76" s="2" t="e">
        <f>VLOOKUP(J76,#REF!,7,0)</f>
        <v>#REF!</v>
      </c>
    </row>
    <row r="77" spans="1:21" x14ac:dyDescent="0.2">
      <c r="A77" s="2">
        <v>73</v>
      </c>
      <c r="B77" s="1" t="s">
        <v>92</v>
      </c>
      <c r="C77" s="1" t="s">
        <v>93</v>
      </c>
      <c r="D77" s="1" t="s">
        <v>65</v>
      </c>
      <c r="E77" s="1" t="s">
        <v>66</v>
      </c>
      <c r="F77" s="1" t="s">
        <v>94</v>
      </c>
      <c r="G77" s="1">
        <v>673475959</v>
      </c>
      <c r="H77" s="3">
        <v>41968</v>
      </c>
      <c r="J77" s="1" t="s">
        <v>200</v>
      </c>
      <c r="K77" s="1" t="s">
        <v>201</v>
      </c>
      <c r="L77" s="1" t="s">
        <v>70</v>
      </c>
      <c r="M77" s="1" t="s">
        <v>71</v>
      </c>
      <c r="N77" s="7">
        <v>2</v>
      </c>
      <c r="O77" s="7">
        <v>43926.22</v>
      </c>
      <c r="P77" s="7">
        <v>7249.97</v>
      </c>
      <c r="Q77" s="7">
        <v>36676.25</v>
      </c>
      <c r="R77" s="2" t="e">
        <f>VLOOKUP(J77,#REF!,4,0)</f>
        <v>#REF!</v>
      </c>
      <c r="S77" s="2" t="e">
        <f>VLOOKUP(J77,#REF!,5,0)</f>
        <v>#REF!</v>
      </c>
      <c r="T77" s="2" t="e">
        <f>VLOOKUP(J77,#REF!,6,0)</f>
        <v>#REF!</v>
      </c>
      <c r="U77" s="2" t="e">
        <f>VLOOKUP(J77,#REF!,7,0)</f>
        <v>#REF!</v>
      </c>
    </row>
    <row r="78" spans="1:21" x14ac:dyDescent="0.2">
      <c r="A78" s="2">
        <v>74</v>
      </c>
      <c r="B78" s="1" t="s">
        <v>92</v>
      </c>
      <c r="C78" s="1" t="s">
        <v>93</v>
      </c>
      <c r="D78" s="1" t="s">
        <v>65</v>
      </c>
      <c r="E78" s="1" t="s">
        <v>66</v>
      </c>
      <c r="F78" s="1" t="s">
        <v>94</v>
      </c>
      <c r="G78" s="1">
        <v>673475968</v>
      </c>
      <c r="H78" s="3">
        <v>41968</v>
      </c>
      <c r="J78" s="1" t="s">
        <v>202</v>
      </c>
      <c r="K78" s="1" t="s">
        <v>203</v>
      </c>
      <c r="L78" s="1" t="s">
        <v>70</v>
      </c>
      <c r="M78" s="1" t="s">
        <v>71</v>
      </c>
      <c r="N78" s="7">
        <v>2</v>
      </c>
      <c r="O78" s="7">
        <v>589338.07999999996</v>
      </c>
      <c r="P78" s="7">
        <v>97269.57</v>
      </c>
      <c r="Q78" s="7">
        <v>492068.51</v>
      </c>
      <c r="R78" s="2" t="e">
        <f>VLOOKUP(J78,#REF!,4,0)</f>
        <v>#REF!</v>
      </c>
      <c r="S78" s="2" t="e">
        <f>VLOOKUP(J78,#REF!,5,0)</f>
        <v>#REF!</v>
      </c>
      <c r="T78" s="2" t="e">
        <f>VLOOKUP(J78,#REF!,6,0)</f>
        <v>#REF!</v>
      </c>
      <c r="U78" s="2" t="e">
        <f>VLOOKUP(J78,#REF!,7,0)</f>
        <v>#REF!</v>
      </c>
    </row>
    <row r="79" spans="1:21" x14ac:dyDescent="0.2">
      <c r="A79" s="2">
        <v>75</v>
      </c>
      <c r="B79" s="1" t="s">
        <v>92</v>
      </c>
      <c r="C79" s="1" t="s">
        <v>93</v>
      </c>
      <c r="D79" s="1" t="s">
        <v>65</v>
      </c>
      <c r="E79" s="1" t="s">
        <v>66</v>
      </c>
      <c r="F79" s="1" t="s">
        <v>94</v>
      </c>
      <c r="G79" s="1">
        <v>675341240</v>
      </c>
      <c r="H79" s="3">
        <v>41968</v>
      </c>
      <c r="J79" s="1" t="s">
        <v>204</v>
      </c>
      <c r="K79" s="1" t="s">
        <v>205</v>
      </c>
      <c r="L79" s="1" t="s">
        <v>70</v>
      </c>
      <c r="M79" s="1" t="s">
        <v>71</v>
      </c>
      <c r="N79" s="7">
        <v>1</v>
      </c>
      <c r="O79" s="7">
        <v>1900.3400000000001</v>
      </c>
      <c r="P79" s="7">
        <v>313.65000000000003</v>
      </c>
      <c r="Q79" s="7">
        <v>1586.69</v>
      </c>
      <c r="R79" s="2" t="e">
        <f>VLOOKUP(J79,#REF!,4,0)</f>
        <v>#REF!</v>
      </c>
      <c r="S79" s="2" t="e">
        <f>VLOOKUP(J79,#REF!,5,0)</f>
        <v>#REF!</v>
      </c>
      <c r="T79" s="2" t="e">
        <f>VLOOKUP(J79,#REF!,6,0)</f>
        <v>#REF!</v>
      </c>
      <c r="U79" s="2" t="e">
        <f>VLOOKUP(J79,#REF!,7,0)</f>
        <v>#REF!</v>
      </c>
    </row>
    <row r="80" spans="1:21" x14ac:dyDescent="0.2">
      <c r="A80" s="2">
        <v>76</v>
      </c>
      <c r="B80" s="1" t="s">
        <v>92</v>
      </c>
      <c r="C80" s="1" t="s">
        <v>93</v>
      </c>
      <c r="D80" s="1" t="s">
        <v>65</v>
      </c>
      <c r="E80" s="1" t="s">
        <v>66</v>
      </c>
      <c r="F80" s="1" t="s">
        <v>94</v>
      </c>
      <c r="G80" s="1">
        <v>675341243</v>
      </c>
      <c r="H80" s="3">
        <v>41977</v>
      </c>
      <c r="J80" s="1" t="s">
        <v>206</v>
      </c>
      <c r="K80" s="1" t="s">
        <v>207</v>
      </c>
      <c r="L80" s="1" t="s">
        <v>70</v>
      </c>
      <c r="M80" s="1" t="s">
        <v>71</v>
      </c>
      <c r="N80" s="7">
        <v>1</v>
      </c>
      <c r="O80" s="7">
        <v>115822.23</v>
      </c>
      <c r="P80" s="7">
        <v>19116.330000000002</v>
      </c>
      <c r="Q80" s="7">
        <v>96705.900000000009</v>
      </c>
      <c r="R80" s="2" t="e">
        <f>VLOOKUP(J80,#REF!,4,0)</f>
        <v>#REF!</v>
      </c>
      <c r="S80" s="2" t="e">
        <f>VLOOKUP(J80,#REF!,5,0)</f>
        <v>#REF!</v>
      </c>
      <c r="T80" s="2" t="e">
        <f>VLOOKUP(J80,#REF!,6,0)</f>
        <v>#REF!</v>
      </c>
      <c r="U80" s="2" t="e">
        <f>VLOOKUP(J80,#REF!,7,0)</f>
        <v>#REF!</v>
      </c>
    </row>
    <row r="81" spans="1:21" x14ac:dyDescent="0.2">
      <c r="A81" s="2">
        <v>77</v>
      </c>
      <c r="B81" s="1" t="s">
        <v>92</v>
      </c>
      <c r="C81" s="1" t="s">
        <v>93</v>
      </c>
      <c r="D81" s="1" t="s">
        <v>65</v>
      </c>
      <c r="E81" s="1" t="s">
        <v>66</v>
      </c>
      <c r="F81" s="1" t="s">
        <v>94</v>
      </c>
      <c r="G81" s="1">
        <v>675341246</v>
      </c>
      <c r="H81" s="3">
        <v>41992</v>
      </c>
      <c r="J81" s="1" t="s">
        <v>208</v>
      </c>
      <c r="K81" s="1" t="s">
        <v>209</v>
      </c>
      <c r="L81" s="1" t="s">
        <v>70</v>
      </c>
      <c r="M81" s="1" t="s">
        <v>71</v>
      </c>
      <c r="N81" s="7">
        <v>1</v>
      </c>
      <c r="O81" s="7">
        <v>123921.22</v>
      </c>
      <c r="P81" s="7">
        <v>20453.05</v>
      </c>
      <c r="Q81" s="7">
        <v>103468.17</v>
      </c>
      <c r="R81" s="2" t="e">
        <f>VLOOKUP(J81,#REF!,4,0)</f>
        <v>#REF!</v>
      </c>
      <c r="S81" s="2" t="e">
        <f>VLOOKUP(J81,#REF!,5,0)</f>
        <v>#REF!</v>
      </c>
      <c r="T81" s="2" t="e">
        <f>VLOOKUP(J81,#REF!,6,0)</f>
        <v>#REF!</v>
      </c>
      <c r="U81" s="2" t="e">
        <f>VLOOKUP(J81,#REF!,7,0)</f>
        <v>#REF!</v>
      </c>
    </row>
    <row r="82" spans="1:21" x14ac:dyDescent="0.2">
      <c r="A82" s="2">
        <v>78</v>
      </c>
      <c r="B82" s="1" t="s">
        <v>92</v>
      </c>
      <c r="C82" s="1" t="s">
        <v>93</v>
      </c>
      <c r="D82" s="1" t="s">
        <v>65</v>
      </c>
      <c r="E82" s="1" t="s">
        <v>66</v>
      </c>
      <c r="F82" s="1" t="s">
        <v>94</v>
      </c>
      <c r="G82" s="1">
        <v>675341249</v>
      </c>
      <c r="H82" s="3">
        <v>41984</v>
      </c>
      <c r="J82" s="1" t="s">
        <v>210</v>
      </c>
      <c r="K82" s="1" t="s">
        <v>211</v>
      </c>
      <c r="L82" s="1" t="s">
        <v>70</v>
      </c>
      <c r="M82" s="1" t="s">
        <v>71</v>
      </c>
      <c r="N82" s="7">
        <v>1</v>
      </c>
      <c r="O82" s="7">
        <v>99589.09</v>
      </c>
      <c r="P82" s="7">
        <v>16437.060000000001</v>
      </c>
      <c r="Q82" s="7">
        <v>83152.03</v>
      </c>
      <c r="R82" s="2" t="e">
        <f>VLOOKUP(J82,#REF!,4,0)</f>
        <v>#REF!</v>
      </c>
      <c r="S82" s="2" t="e">
        <f>VLOOKUP(J82,#REF!,5,0)</f>
        <v>#REF!</v>
      </c>
      <c r="T82" s="2" t="e">
        <f>VLOOKUP(J82,#REF!,6,0)</f>
        <v>#REF!</v>
      </c>
      <c r="U82" s="2" t="e">
        <f>VLOOKUP(J82,#REF!,7,0)</f>
        <v>#REF!</v>
      </c>
    </row>
    <row r="83" spans="1:21" x14ac:dyDescent="0.2">
      <c r="A83" s="2">
        <v>79</v>
      </c>
      <c r="B83" s="1" t="s">
        <v>92</v>
      </c>
      <c r="C83" s="1" t="s">
        <v>93</v>
      </c>
      <c r="D83" s="1" t="s">
        <v>65</v>
      </c>
      <c r="E83" s="1" t="s">
        <v>66</v>
      </c>
      <c r="F83" s="1" t="s">
        <v>94</v>
      </c>
      <c r="G83" s="1">
        <v>677155153</v>
      </c>
      <c r="H83" s="3">
        <v>41942</v>
      </c>
      <c r="J83" s="1" t="s">
        <v>198</v>
      </c>
      <c r="K83" s="1" t="s">
        <v>199</v>
      </c>
      <c r="L83" s="1" t="s">
        <v>70</v>
      </c>
      <c r="M83" s="1" t="s">
        <v>71</v>
      </c>
      <c r="N83" s="7">
        <v>1</v>
      </c>
      <c r="O83" s="7">
        <v>8670.130000000001</v>
      </c>
      <c r="P83" s="7">
        <v>1430.99</v>
      </c>
      <c r="Q83" s="7">
        <v>7239.14</v>
      </c>
      <c r="R83" s="2" t="e">
        <f>VLOOKUP(J83,#REF!,4,0)</f>
        <v>#REF!</v>
      </c>
      <c r="S83" s="2" t="e">
        <f>VLOOKUP(J83,#REF!,5,0)</f>
        <v>#REF!</v>
      </c>
      <c r="T83" s="2" t="e">
        <f>VLOOKUP(J83,#REF!,6,0)</f>
        <v>#REF!</v>
      </c>
      <c r="U83" s="2" t="e">
        <f>VLOOKUP(J83,#REF!,7,0)</f>
        <v>#REF!</v>
      </c>
    </row>
    <row r="84" spans="1:21" x14ac:dyDescent="0.2">
      <c r="A84" s="2">
        <v>80</v>
      </c>
      <c r="B84" s="1" t="s">
        <v>92</v>
      </c>
      <c r="C84" s="1" t="s">
        <v>93</v>
      </c>
      <c r="D84" s="1" t="s">
        <v>65</v>
      </c>
      <c r="E84" s="1" t="s">
        <v>66</v>
      </c>
      <c r="F84" s="1" t="s">
        <v>94</v>
      </c>
      <c r="G84" s="1">
        <v>677155595</v>
      </c>
      <c r="H84" s="3">
        <v>41968</v>
      </c>
      <c r="J84" s="1" t="s">
        <v>200</v>
      </c>
      <c r="K84" s="1" t="s">
        <v>201</v>
      </c>
      <c r="L84" s="1" t="s">
        <v>70</v>
      </c>
      <c r="M84" s="1" t="s">
        <v>71</v>
      </c>
      <c r="N84" s="7">
        <v>1</v>
      </c>
      <c r="O84" s="7">
        <v>0</v>
      </c>
      <c r="P84" s="7">
        <v>0</v>
      </c>
      <c r="Q84" s="7">
        <v>0</v>
      </c>
      <c r="R84" s="2" t="e">
        <f>VLOOKUP(J84,#REF!,4,0)</f>
        <v>#REF!</v>
      </c>
      <c r="S84" s="2" t="e">
        <f>VLOOKUP(J84,#REF!,5,0)</f>
        <v>#REF!</v>
      </c>
      <c r="T84" s="2" t="e">
        <f>VLOOKUP(J84,#REF!,6,0)</f>
        <v>#REF!</v>
      </c>
      <c r="U84" s="2" t="e">
        <f>VLOOKUP(J84,#REF!,7,0)</f>
        <v>#REF!</v>
      </c>
    </row>
    <row r="85" spans="1:21" x14ac:dyDescent="0.2">
      <c r="A85" s="2">
        <v>81</v>
      </c>
      <c r="B85" s="1" t="s">
        <v>92</v>
      </c>
      <c r="C85" s="1" t="s">
        <v>93</v>
      </c>
      <c r="D85" s="1" t="s">
        <v>65</v>
      </c>
      <c r="E85" s="1" t="s">
        <v>66</v>
      </c>
      <c r="F85" s="1" t="s">
        <v>94</v>
      </c>
      <c r="G85" s="1">
        <v>677155604</v>
      </c>
      <c r="H85" s="3">
        <v>41968</v>
      </c>
      <c r="J85" s="1" t="s">
        <v>204</v>
      </c>
      <c r="K85" s="1" t="s">
        <v>205</v>
      </c>
      <c r="L85" s="1" t="s">
        <v>70</v>
      </c>
      <c r="M85" s="1" t="s">
        <v>71</v>
      </c>
      <c r="N85" s="7">
        <v>1</v>
      </c>
      <c r="O85" s="7">
        <v>0</v>
      </c>
      <c r="P85" s="7">
        <v>0</v>
      </c>
      <c r="Q85" s="7">
        <v>0</v>
      </c>
      <c r="R85" s="2" t="e">
        <f>VLOOKUP(J85,#REF!,4,0)</f>
        <v>#REF!</v>
      </c>
      <c r="S85" s="2" t="e">
        <f>VLOOKUP(J85,#REF!,5,0)</f>
        <v>#REF!</v>
      </c>
      <c r="T85" s="2" t="e">
        <f>VLOOKUP(J85,#REF!,6,0)</f>
        <v>#REF!</v>
      </c>
      <c r="U85" s="2" t="e">
        <f>VLOOKUP(J85,#REF!,7,0)</f>
        <v>#REF!</v>
      </c>
    </row>
    <row r="86" spans="1:21" x14ac:dyDescent="0.2">
      <c r="A86" s="2">
        <v>82</v>
      </c>
      <c r="B86" s="1" t="s">
        <v>92</v>
      </c>
      <c r="C86" s="1" t="s">
        <v>93</v>
      </c>
      <c r="D86" s="1" t="s">
        <v>65</v>
      </c>
      <c r="E86" s="1" t="s">
        <v>66</v>
      </c>
      <c r="F86" s="1" t="s">
        <v>94</v>
      </c>
      <c r="G86" s="1">
        <v>677155607</v>
      </c>
      <c r="H86" s="3">
        <v>41984</v>
      </c>
      <c r="J86" s="1" t="s">
        <v>210</v>
      </c>
      <c r="K86" s="1" t="s">
        <v>211</v>
      </c>
      <c r="L86" s="1" t="s">
        <v>70</v>
      </c>
      <c r="M86" s="1" t="s">
        <v>71</v>
      </c>
      <c r="N86" s="7">
        <v>1</v>
      </c>
      <c r="O86" s="7">
        <v>20521.100000000002</v>
      </c>
      <c r="P86" s="7">
        <v>3386.98</v>
      </c>
      <c r="Q86" s="7">
        <v>17134.12</v>
      </c>
      <c r="R86" s="2" t="e">
        <f>VLOOKUP(J86,#REF!,4,0)</f>
        <v>#REF!</v>
      </c>
      <c r="S86" s="2" t="e">
        <f>VLOOKUP(J86,#REF!,5,0)</f>
        <v>#REF!</v>
      </c>
      <c r="T86" s="2" t="e">
        <f>VLOOKUP(J86,#REF!,6,0)</f>
        <v>#REF!</v>
      </c>
      <c r="U86" s="2" t="e">
        <f>VLOOKUP(J86,#REF!,7,0)</f>
        <v>#REF!</v>
      </c>
    </row>
    <row r="87" spans="1:21" x14ac:dyDescent="0.2">
      <c r="A87" s="2">
        <v>83</v>
      </c>
      <c r="B87" s="1" t="s">
        <v>92</v>
      </c>
      <c r="C87" s="1" t="s">
        <v>93</v>
      </c>
      <c r="D87" s="1" t="s">
        <v>65</v>
      </c>
      <c r="E87" s="1" t="s">
        <v>66</v>
      </c>
      <c r="F87" s="1" t="s">
        <v>94</v>
      </c>
      <c r="G87" s="1">
        <v>679000957</v>
      </c>
      <c r="H87" s="3">
        <v>41942</v>
      </c>
      <c r="J87" s="1" t="s">
        <v>198</v>
      </c>
      <c r="K87" s="1" t="s">
        <v>199</v>
      </c>
      <c r="L87" s="1" t="s">
        <v>70</v>
      </c>
      <c r="M87" s="1" t="s">
        <v>71</v>
      </c>
      <c r="N87" s="7">
        <v>8</v>
      </c>
      <c r="O87" s="7">
        <v>-34411.74</v>
      </c>
      <c r="P87" s="7">
        <v>-5679.62</v>
      </c>
      <c r="Q87" s="7">
        <v>-28732.12</v>
      </c>
      <c r="R87" s="2" t="e">
        <f>VLOOKUP(J87,#REF!,4,0)</f>
        <v>#REF!</v>
      </c>
      <c r="S87" s="2" t="e">
        <f>VLOOKUP(J87,#REF!,5,0)</f>
        <v>#REF!</v>
      </c>
      <c r="T87" s="2" t="e">
        <f>VLOOKUP(J87,#REF!,6,0)</f>
        <v>#REF!</v>
      </c>
      <c r="U87" s="2" t="e">
        <f>VLOOKUP(J87,#REF!,7,0)</f>
        <v>#REF!</v>
      </c>
    </row>
    <row r="88" spans="1:21" x14ac:dyDescent="0.2">
      <c r="A88" s="2">
        <v>84</v>
      </c>
      <c r="B88" s="1" t="s">
        <v>92</v>
      </c>
      <c r="C88" s="1" t="s">
        <v>93</v>
      </c>
      <c r="D88" s="1" t="s">
        <v>65</v>
      </c>
      <c r="E88" s="1" t="s">
        <v>66</v>
      </c>
      <c r="F88" s="1" t="s">
        <v>94</v>
      </c>
      <c r="G88" s="1">
        <v>679001294</v>
      </c>
      <c r="H88" s="3">
        <v>41968</v>
      </c>
      <c r="J88" s="1" t="s">
        <v>200</v>
      </c>
      <c r="K88" s="1" t="s">
        <v>201</v>
      </c>
      <c r="L88" s="1" t="s">
        <v>70</v>
      </c>
      <c r="M88" s="1" t="s">
        <v>71</v>
      </c>
      <c r="N88" s="7">
        <v>2</v>
      </c>
      <c r="O88" s="7">
        <v>6997.53</v>
      </c>
      <c r="P88" s="7">
        <v>1154.93</v>
      </c>
      <c r="Q88" s="7">
        <v>5842.6</v>
      </c>
      <c r="R88" s="2" t="e">
        <f>VLOOKUP(J88,#REF!,4,0)</f>
        <v>#REF!</v>
      </c>
      <c r="S88" s="2" t="e">
        <f>VLOOKUP(J88,#REF!,5,0)</f>
        <v>#REF!</v>
      </c>
      <c r="T88" s="2" t="e">
        <f>VLOOKUP(J88,#REF!,6,0)</f>
        <v>#REF!</v>
      </c>
      <c r="U88" s="2" t="e">
        <f>VLOOKUP(J88,#REF!,7,0)</f>
        <v>#REF!</v>
      </c>
    </row>
    <row r="89" spans="1:21" x14ac:dyDescent="0.2">
      <c r="A89" s="2">
        <v>85</v>
      </c>
      <c r="B89" s="1" t="s">
        <v>92</v>
      </c>
      <c r="C89" s="1" t="s">
        <v>93</v>
      </c>
      <c r="D89" s="1" t="s">
        <v>65</v>
      </c>
      <c r="E89" s="1" t="s">
        <v>66</v>
      </c>
      <c r="F89" s="1" t="s">
        <v>94</v>
      </c>
      <c r="G89" s="1">
        <v>679001303</v>
      </c>
      <c r="H89" s="3">
        <v>41968</v>
      </c>
      <c r="J89" s="1" t="s">
        <v>204</v>
      </c>
      <c r="K89" s="1" t="s">
        <v>205</v>
      </c>
      <c r="L89" s="1" t="s">
        <v>70</v>
      </c>
      <c r="M89" s="1" t="s">
        <v>71</v>
      </c>
      <c r="N89" s="7">
        <v>2</v>
      </c>
      <c r="O89" s="7">
        <v>1491.42</v>
      </c>
      <c r="P89" s="7">
        <v>246.16</v>
      </c>
      <c r="Q89" s="7">
        <v>1245.26</v>
      </c>
      <c r="R89" s="2" t="e">
        <f>VLOOKUP(J89,#REF!,4,0)</f>
        <v>#REF!</v>
      </c>
      <c r="S89" s="2" t="e">
        <f>VLOOKUP(J89,#REF!,5,0)</f>
        <v>#REF!</v>
      </c>
      <c r="T89" s="2" t="e">
        <f>VLOOKUP(J89,#REF!,6,0)</f>
        <v>#REF!</v>
      </c>
      <c r="U89" s="2" t="e">
        <f>VLOOKUP(J89,#REF!,7,0)</f>
        <v>#REF!</v>
      </c>
    </row>
    <row r="90" spans="1:21" x14ac:dyDescent="0.2">
      <c r="A90" s="2">
        <v>86</v>
      </c>
      <c r="B90" s="1" t="s">
        <v>92</v>
      </c>
      <c r="C90" s="1" t="s">
        <v>93</v>
      </c>
      <c r="D90" s="1" t="s">
        <v>65</v>
      </c>
      <c r="E90" s="1" t="s">
        <v>66</v>
      </c>
      <c r="F90" s="1" t="s">
        <v>94</v>
      </c>
      <c r="G90" s="1">
        <v>679001309</v>
      </c>
      <c r="H90" s="3">
        <v>41984</v>
      </c>
      <c r="J90" s="1" t="s">
        <v>210</v>
      </c>
      <c r="K90" s="1" t="s">
        <v>211</v>
      </c>
      <c r="L90" s="1" t="s">
        <v>70</v>
      </c>
      <c r="M90" s="1" t="s">
        <v>71</v>
      </c>
      <c r="N90" s="7">
        <v>4</v>
      </c>
      <c r="O90" s="7">
        <v>55025.919999999998</v>
      </c>
      <c r="P90" s="7">
        <v>9081.9600000000009</v>
      </c>
      <c r="Q90" s="7">
        <v>45943.96</v>
      </c>
      <c r="R90" s="2" t="e">
        <f>VLOOKUP(J90,#REF!,4,0)</f>
        <v>#REF!</v>
      </c>
      <c r="S90" s="2" t="e">
        <f>VLOOKUP(J90,#REF!,5,0)</f>
        <v>#REF!</v>
      </c>
      <c r="T90" s="2" t="e">
        <f>VLOOKUP(J90,#REF!,6,0)</f>
        <v>#REF!</v>
      </c>
      <c r="U90" s="2" t="e">
        <f>VLOOKUP(J90,#REF!,7,0)</f>
        <v>#REF!</v>
      </c>
    </row>
    <row r="91" spans="1:21" x14ac:dyDescent="0.2">
      <c r="A91" s="2">
        <v>87</v>
      </c>
      <c r="B91" s="1" t="s">
        <v>92</v>
      </c>
      <c r="C91" s="1" t="s">
        <v>93</v>
      </c>
      <c r="D91" s="1" t="s">
        <v>65</v>
      </c>
      <c r="E91" s="1" t="s">
        <v>66</v>
      </c>
      <c r="F91" s="1" t="s">
        <v>94</v>
      </c>
      <c r="G91" s="1">
        <v>679001312</v>
      </c>
      <c r="H91" s="3">
        <v>41968</v>
      </c>
      <c r="J91" s="1" t="s">
        <v>202</v>
      </c>
      <c r="K91" s="1" t="s">
        <v>203</v>
      </c>
      <c r="L91" s="1" t="s">
        <v>70</v>
      </c>
      <c r="M91" s="1" t="s">
        <v>71</v>
      </c>
      <c r="N91" s="7">
        <v>5</v>
      </c>
      <c r="O91" s="7">
        <v>13798.470000000001</v>
      </c>
      <c r="P91" s="7">
        <v>2277.42</v>
      </c>
      <c r="Q91" s="7">
        <v>11521.050000000001</v>
      </c>
      <c r="R91" s="2" t="e">
        <f>VLOOKUP(J91,#REF!,4,0)</f>
        <v>#REF!</v>
      </c>
      <c r="S91" s="2" t="e">
        <f>VLOOKUP(J91,#REF!,5,0)</f>
        <v>#REF!</v>
      </c>
      <c r="T91" s="2" t="e">
        <f>VLOOKUP(J91,#REF!,6,0)</f>
        <v>#REF!</v>
      </c>
      <c r="U91" s="2" t="e">
        <f>VLOOKUP(J91,#REF!,7,0)</f>
        <v>#REF!</v>
      </c>
    </row>
    <row r="92" spans="1:21" x14ac:dyDescent="0.2">
      <c r="A92" s="2">
        <v>88</v>
      </c>
      <c r="B92" s="1" t="s">
        <v>92</v>
      </c>
      <c r="C92" s="1" t="s">
        <v>93</v>
      </c>
      <c r="D92" s="1" t="s">
        <v>65</v>
      </c>
      <c r="E92" s="1" t="s">
        <v>66</v>
      </c>
      <c r="F92" s="1" t="s">
        <v>94</v>
      </c>
      <c r="G92" s="1">
        <v>679001362</v>
      </c>
      <c r="H92" s="3">
        <v>42061</v>
      </c>
      <c r="J92" s="1" t="s">
        <v>212</v>
      </c>
      <c r="K92" s="1" t="s">
        <v>213</v>
      </c>
      <c r="L92" s="1" t="s">
        <v>70</v>
      </c>
      <c r="M92" s="1" t="s">
        <v>71</v>
      </c>
      <c r="N92" s="7">
        <v>1</v>
      </c>
      <c r="O92" s="7">
        <v>-43892.450000000004</v>
      </c>
      <c r="P92" s="7">
        <v>-2173.3200000000002</v>
      </c>
      <c r="Q92" s="7">
        <v>-41719.129999999997</v>
      </c>
      <c r="R92" s="2" t="e">
        <f>VLOOKUP(J92,#REF!,4,0)</f>
        <v>#REF!</v>
      </c>
      <c r="S92" s="2" t="e">
        <f>VLOOKUP(J92,#REF!,5,0)</f>
        <v>#REF!</v>
      </c>
      <c r="T92" s="2" t="e">
        <f>VLOOKUP(J92,#REF!,6,0)</f>
        <v>#REF!</v>
      </c>
      <c r="U92" s="2" t="e">
        <f>VLOOKUP(J92,#REF!,7,0)</f>
        <v>#REF!</v>
      </c>
    </row>
    <row r="93" spans="1:21" x14ac:dyDescent="0.2">
      <c r="A93" s="2">
        <v>89</v>
      </c>
      <c r="B93" s="1" t="s">
        <v>92</v>
      </c>
      <c r="C93" s="1" t="s">
        <v>93</v>
      </c>
      <c r="D93" s="1" t="s">
        <v>65</v>
      </c>
      <c r="E93" s="1" t="s">
        <v>66</v>
      </c>
      <c r="F93" s="1" t="s">
        <v>94</v>
      </c>
      <c r="G93" s="1">
        <v>679001365</v>
      </c>
      <c r="H93" s="3">
        <v>42061</v>
      </c>
      <c r="J93" s="1" t="s">
        <v>214</v>
      </c>
      <c r="K93" s="1" t="s">
        <v>215</v>
      </c>
      <c r="L93" s="1" t="s">
        <v>70</v>
      </c>
      <c r="M93" s="1" t="s">
        <v>71</v>
      </c>
      <c r="N93" s="7">
        <v>7</v>
      </c>
      <c r="O93" s="7">
        <v>-8444.85</v>
      </c>
      <c r="P93" s="7">
        <v>-418.14</v>
      </c>
      <c r="Q93" s="7">
        <v>-8026.71</v>
      </c>
      <c r="R93" s="2" t="e">
        <f>VLOOKUP(J93,#REF!,4,0)</f>
        <v>#REF!</v>
      </c>
      <c r="S93" s="2" t="e">
        <f>VLOOKUP(J93,#REF!,5,0)</f>
        <v>#REF!</v>
      </c>
      <c r="T93" s="2" t="e">
        <f>VLOOKUP(J93,#REF!,6,0)</f>
        <v>#REF!</v>
      </c>
      <c r="U93" s="2" t="e">
        <f>VLOOKUP(J93,#REF!,7,0)</f>
        <v>#REF!</v>
      </c>
    </row>
    <row r="94" spans="1:21" x14ac:dyDescent="0.2">
      <c r="A94" s="2">
        <v>90</v>
      </c>
      <c r="B94" s="1" t="s">
        <v>92</v>
      </c>
      <c r="C94" s="1" t="s">
        <v>93</v>
      </c>
      <c r="D94" s="1" t="s">
        <v>65</v>
      </c>
      <c r="E94" s="1" t="s">
        <v>66</v>
      </c>
      <c r="F94" s="1" t="s">
        <v>94</v>
      </c>
      <c r="G94" s="1">
        <v>679001368</v>
      </c>
      <c r="H94" s="3">
        <v>42061</v>
      </c>
      <c r="J94" s="1" t="s">
        <v>216</v>
      </c>
      <c r="K94" s="1" t="s">
        <v>217</v>
      </c>
      <c r="L94" s="1" t="s">
        <v>70</v>
      </c>
      <c r="M94" s="1" t="s">
        <v>71</v>
      </c>
      <c r="N94" s="7">
        <v>5</v>
      </c>
      <c r="O94" s="7">
        <v>-15368.130000000001</v>
      </c>
      <c r="P94" s="7">
        <v>-760.95</v>
      </c>
      <c r="Q94" s="7">
        <v>-14607.18</v>
      </c>
      <c r="R94" s="2" t="e">
        <f>VLOOKUP(J94,#REF!,4,0)</f>
        <v>#REF!</v>
      </c>
      <c r="S94" s="2" t="e">
        <f>VLOOKUP(J94,#REF!,5,0)</f>
        <v>#REF!</v>
      </c>
      <c r="T94" s="2" t="e">
        <f>VLOOKUP(J94,#REF!,6,0)</f>
        <v>#REF!</v>
      </c>
      <c r="U94" s="2" t="e">
        <f>VLOOKUP(J94,#REF!,7,0)</f>
        <v>#REF!</v>
      </c>
    </row>
    <row r="95" spans="1:21" x14ac:dyDescent="0.2">
      <c r="A95" s="2">
        <v>91</v>
      </c>
      <c r="B95" s="1" t="s">
        <v>92</v>
      </c>
      <c r="C95" s="1" t="s">
        <v>93</v>
      </c>
      <c r="D95" s="1" t="s">
        <v>65</v>
      </c>
      <c r="E95" s="1" t="s">
        <v>66</v>
      </c>
      <c r="F95" s="1" t="s">
        <v>94</v>
      </c>
      <c r="G95" s="1">
        <v>680646437</v>
      </c>
      <c r="H95" s="3">
        <v>41992</v>
      </c>
      <c r="J95" s="1" t="s">
        <v>208</v>
      </c>
      <c r="K95" s="1" t="s">
        <v>209</v>
      </c>
      <c r="L95" s="1" t="s">
        <v>70</v>
      </c>
      <c r="M95" s="1" t="s">
        <v>71</v>
      </c>
      <c r="N95" s="7">
        <v>3</v>
      </c>
      <c r="O95" s="7">
        <v>1098.6100000000001</v>
      </c>
      <c r="P95" s="7">
        <v>181.32</v>
      </c>
      <c r="Q95" s="7">
        <v>917.29</v>
      </c>
      <c r="R95" s="2" t="e">
        <f>VLOOKUP(J95,#REF!,4,0)</f>
        <v>#REF!</v>
      </c>
      <c r="S95" s="2" t="e">
        <f>VLOOKUP(J95,#REF!,5,0)</f>
        <v>#REF!</v>
      </c>
      <c r="T95" s="2" t="e">
        <f>VLOOKUP(J95,#REF!,6,0)</f>
        <v>#REF!</v>
      </c>
      <c r="U95" s="2" t="e">
        <f>VLOOKUP(J95,#REF!,7,0)</f>
        <v>#REF!</v>
      </c>
    </row>
    <row r="96" spans="1:21" x14ac:dyDescent="0.2">
      <c r="A96" s="2">
        <v>92</v>
      </c>
      <c r="B96" s="1" t="s">
        <v>92</v>
      </c>
      <c r="C96" s="1" t="s">
        <v>93</v>
      </c>
      <c r="D96" s="1" t="s">
        <v>65</v>
      </c>
      <c r="E96" s="1" t="s">
        <v>66</v>
      </c>
      <c r="F96" s="1" t="s">
        <v>94</v>
      </c>
      <c r="G96" s="1">
        <v>682555374</v>
      </c>
      <c r="H96" s="3">
        <v>42101</v>
      </c>
      <c r="J96" s="1" t="s">
        <v>218</v>
      </c>
      <c r="K96" s="1" t="s">
        <v>219</v>
      </c>
      <c r="L96" s="1" t="s">
        <v>70</v>
      </c>
      <c r="M96" s="1" t="s">
        <v>71</v>
      </c>
      <c r="N96" s="7">
        <v>3</v>
      </c>
      <c r="O96" s="7">
        <v>-18559.73</v>
      </c>
      <c r="P96" s="7">
        <v>-918.98</v>
      </c>
      <c r="Q96" s="7">
        <v>-17640.75</v>
      </c>
      <c r="R96" s="2" t="e">
        <f>VLOOKUP(J96,#REF!,4,0)</f>
        <v>#REF!</v>
      </c>
      <c r="S96" s="2" t="e">
        <f>VLOOKUP(J96,#REF!,5,0)</f>
        <v>#REF!</v>
      </c>
      <c r="T96" s="2" t="e">
        <f>VLOOKUP(J96,#REF!,6,0)</f>
        <v>#REF!</v>
      </c>
      <c r="U96" s="2" t="e">
        <f>VLOOKUP(J96,#REF!,7,0)</f>
        <v>#REF!</v>
      </c>
    </row>
    <row r="97" spans="1:21" x14ac:dyDescent="0.2">
      <c r="A97" s="2">
        <v>93</v>
      </c>
      <c r="B97" s="1" t="s">
        <v>92</v>
      </c>
      <c r="C97" s="1" t="s">
        <v>93</v>
      </c>
      <c r="D97" s="1" t="s">
        <v>65</v>
      </c>
      <c r="E97" s="1" t="s">
        <v>66</v>
      </c>
      <c r="F97" s="1" t="s">
        <v>94</v>
      </c>
      <c r="G97" s="1">
        <v>682555386</v>
      </c>
      <c r="H97" s="3">
        <v>42101</v>
      </c>
      <c r="J97" s="1" t="s">
        <v>220</v>
      </c>
      <c r="K97" s="1" t="s">
        <v>221</v>
      </c>
      <c r="L97" s="1" t="s">
        <v>70</v>
      </c>
      <c r="M97" s="1" t="s">
        <v>71</v>
      </c>
      <c r="N97" s="7">
        <v>6</v>
      </c>
      <c r="O97" s="7">
        <v>-933.04</v>
      </c>
      <c r="P97" s="7">
        <v>-46.2</v>
      </c>
      <c r="Q97" s="7">
        <v>-886.84</v>
      </c>
      <c r="R97" s="2" t="e">
        <f>VLOOKUP(J97,#REF!,4,0)</f>
        <v>#REF!</v>
      </c>
      <c r="S97" s="2" t="e">
        <f>VLOOKUP(J97,#REF!,5,0)</f>
        <v>#REF!</v>
      </c>
      <c r="T97" s="2" t="e">
        <f>VLOOKUP(J97,#REF!,6,0)</f>
        <v>#REF!</v>
      </c>
      <c r="U97" s="2" t="e">
        <f>VLOOKUP(J97,#REF!,7,0)</f>
        <v>#REF!</v>
      </c>
    </row>
    <row r="98" spans="1:21" x14ac:dyDescent="0.2">
      <c r="A98" s="2">
        <v>94</v>
      </c>
      <c r="B98" s="1" t="s">
        <v>92</v>
      </c>
      <c r="C98" s="1" t="s">
        <v>93</v>
      </c>
      <c r="D98" s="1" t="s">
        <v>65</v>
      </c>
      <c r="E98" s="1" t="s">
        <v>66</v>
      </c>
      <c r="F98" s="1" t="s">
        <v>94</v>
      </c>
      <c r="G98" s="1">
        <v>682555728</v>
      </c>
      <c r="H98" s="3">
        <v>41977</v>
      </c>
      <c r="J98" s="1" t="s">
        <v>206</v>
      </c>
      <c r="K98" s="1" t="s">
        <v>207</v>
      </c>
      <c r="L98" s="1" t="s">
        <v>70</v>
      </c>
      <c r="M98" s="1" t="s">
        <v>71</v>
      </c>
      <c r="N98" s="7">
        <v>5</v>
      </c>
      <c r="O98" s="7">
        <v>796.84</v>
      </c>
      <c r="P98" s="7">
        <v>131.52000000000001</v>
      </c>
      <c r="Q98" s="7">
        <v>665.32</v>
      </c>
      <c r="R98" s="2" t="e">
        <f>VLOOKUP(J98,#REF!,4,0)</f>
        <v>#REF!</v>
      </c>
      <c r="S98" s="2" t="e">
        <f>VLOOKUP(J98,#REF!,5,0)</f>
        <v>#REF!</v>
      </c>
      <c r="T98" s="2" t="e">
        <f>VLOOKUP(J98,#REF!,6,0)</f>
        <v>#REF!</v>
      </c>
      <c r="U98" s="2" t="e">
        <f>VLOOKUP(J98,#REF!,7,0)</f>
        <v>#REF!</v>
      </c>
    </row>
    <row r="99" spans="1:21" x14ac:dyDescent="0.2">
      <c r="A99" s="2">
        <v>95</v>
      </c>
      <c r="B99" s="1" t="s">
        <v>92</v>
      </c>
      <c r="C99" s="1" t="s">
        <v>93</v>
      </c>
      <c r="D99" s="1" t="s">
        <v>65</v>
      </c>
      <c r="E99" s="1" t="s">
        <v>66</v>
      </c>
      <c r="F99" s="1" t="s">
        <v>94</v>
      </c>
      <c r="G99" s="1">
        <v>682555959</v>
      </c>
      <c r="H99" s="3">
        <v>42061</v>
      </c>
      <c r="J99" s="1" t="s">
        <v>222</v>
      </c>
      <c r="K99" s="1" t="s">
        <v>223</v>
      </c>
      <c r="L99" s="1" t="s">
        <v>70</v>
      </c>
      <c r="M99" s="1" t="s">
        <v>71</v>
      </c>
      <c r="N99" s="7">
        <v>1</v>
      </c>
      <c r="O99" s="7">
        <v>-111.08</v>
      </c>
      <c r="P99" s="7">
        <v>-5.5</v>
      </c>
      <c r="Q99" s="7">
        <v>-105.58</v>
      </c>
      <c r="R99" s="2" t="e">
        <f>VLOOKUP(J99,#REF!,4,0)</f>
        <v>#REF!</v>
      </c>
      <c r="S99" s="2" t="e">
        <f>VLOOKUP(J99,#REF!,5,0)</f>
        <v>#REF!</v>
      </c>
      <c r="T99" s="2" t="e">
        <f>VLOOKUP(J99,#REF!,6,0)</f>
        <v>#REF!</v>
      </c>
      <c r="U99" s="2" t="e">
        <f>VLOOKUP(J99,#REF!,7,0)</f>
        <v>#REF!</v>
      </c>
    </row>
    <row r="100" spans="1:21" x14ac:dyDescent="0.2">
      <c r="A100" s="2">
        <v>96</v>
      </c>
      <c r="B100" s="1" t="s">
        <v>92</v>
      </c>
      <c r="C100" s="1" t="s">
        <v>93</v>
      </c>
      <c r="D100" s="1" t="s">
        <v>65</v>
      </c>
      <c r="E100" s="1" t="s">
        <v>66</v>
      </c>
      <c r="F100" s="1" t="s">
        <v>94</v>
      </c>
      <c r="G100" s="1">
        <v>686344894</v>
      </c>
      <c r="H100" s="3">
        <v>42061</v>
      </c>
      <c r="J100" s="1" t="s">
        <v>224</v>
      </c>
      <c r="K100" s="1" t="s">
        <v>225</v>
      </c>
      <c r="L100" s="1" t="s">
        <v>70</v>
      </c>
      <c r="M100" s="1" t="s">
        <v>71</v>
      </c>
      <c r="N100" s="7">
        <v>4</v>
      </c>
      <c r="O100" s="7">
        <v>-231.77</v>
      </c>
      <c r="P100" s="7">
        <v>-11.48</v>
      </c>
      <c r="Q100" s="7">
        <v>-220.29</v>
      </c>
      <c r="R100" s="2" t="e">
        <f>VLOOKUP(J100,#REF!,4,0)</f>
        <v>#REF!</v>
      </c>
      <c r="S100" s="2" t="e">
        <f>VLOOKUP(J100,#REF!,5,0)</f>
        <v>#REF!</v>
      </c>
      <c r="T100" s="2" t="e">
        <f>VLOOKUP(J100,#REF!,6,0)</f>
        <v>#REF!</v>
      </c>
      <c r="U100" s="2" t="e">
        <f>VLOOKUP(J100,#REF!,7,0)</f>
        <v>#REF!</v>
      </c>
    </row>
    <row r="101" spans="1:21" x14ac:dyDescent="0.2">
      <c r="A101" s="2">
        <v>97</v>
      </c>
      <c r="B101" s="1" t="s">
        <v>92</v>
      </c>
      <c r="C101" s="1" t="s">
        <v>93</v>
      </c>
      <c r="D101" s="1" t="s">
        <v>65</v>
      </c>
      <c r="E101" s="1" t="s">
        <v>66</v>
      </c>
      <c r="F101" s="1" t="s">
        <v>97</v>
      </c>
      <c r="G101" s="1">
        <v>677155696</v>
      </c>
      <c r="H101" s="3">
        <v>42034</v>
      </c>
      <c r="J101" s="1" t="s">
        <v>226</v>
      </c>
      <c r="K101" s="1" t="s">
        <v>227</v>
      </c>
      <c r="L101" s="1" t="s">
        <v>70</v>
      </c>
      <c r="M101" s="1" t="s">
        <v>71</v>
      </c>
      <c r="N101" s="7">
        <v>1</v>
      </c>
      <c r="O101" s="7">
        <v>3631320</v>
      </c>
      <c r="P101" s="7">
        <v>24091.7</v>
      </c>
      <c r="Q101" s="7">
        <v>3607228.3</v>
      </c>
      <c r="R101" s="2" t="e">
        <f>VLOOKUP(J101,#REF!,4,0)</f>
        <v>#REF!</v>
      </c>
      <c r="S101" s="2" t="e">
        <f>VLOOKUP(J101,#REF!,5,0)</f>
        <v>#REF!</v>
      </c>
      <c r="T101" s="2" t="e">
        <f>VLOOKUP(J101,#REF!,6,0)</f>
        <v>#REF!</v>
      </c>
      <c r="U101" s="2" t="e">
        <f>VLOOKUP(J101,#REF!,7,0)</f>
        <v>#REF!</v>
      </c>
    </row>
    <row r="102" spans="1:21" x14ac:dyDescent="0.2">
      <c r="A102" s="2">
        <v>98</v>
      </c>
      <c r="B102" s="1" t="s">
        <v>92</v>
      </c>
      <c r="C102" s="1" t="s">
        <v>93</v>
      </c>
      <c r="D102" s="1" t="s">
        <v>65</v>
      </c>
      <c r="E102" s="1" t="s">
        <v>66</v>
      </c>
      <c r="F102" s="1" t="s">
        <v>97</v>
      </c>
      <c r="G102" s="1">
        <v>682555371</v>
      </c>
      <c r="H102" s="3">
        <v>42095</v>
      </c>
      <c r="J102" s="1" t="s">
        <v>228</v>
      </c>
      <c r="K102" s="1" t="s">
        <v>229</v>
      </c>
      <c r="L102" s="1" t="s">
        <v>70</v>
      </c>
      <c r="M102" s="1" t="s">
        <v>71</v>
      </c>
      <c r="N102" s="7">
        <v>6</v>
      </c>
      <c r="O102" s="7">
        <v>-28179.4</v>
      </c>
      <c r="P102" s="7">
        <v>-186.95000000000002</v>
      </c>
      <c r="Q102" s="7">
        <v>-27992.45</v>
      </c>
      <c r="R102" s="2" t="e">
        <f>VLOOKUP(J102,#REF!,4,0)</f>
        <v>#REF!</v>
      </c>
      <c r="S102" s="2" t="e">
        <f>VLOOKUP(J102,#REF!,5,0)</f>
        <v>#REF!</v>
      </c>
      <c r="T102" s="2" t="e">
        <f>VLOOKUP(J102,#REF!,6,0)</f>
        <v>#REF!</v>
      </c>
      <c r="U102" s="2" t="e">
        <f>VLOOKUP(J102,#REF!,7,0)</f>
        <v>#REF!</v>
      </c>
    </row>
    <row r="103" spans="1:21" x14ac:dyDescent="0.2">
      <c r="A103" s="2">
        <v>99</v>
      </c>
      <c r="B103" s="1" t="s">
        <v>92</v>
      </c>
      <c r="C103" s="1" t="s">
        <v>93</v>
      </c>
      <c r="D103" s="1" t="s">
        <v>65</v>
      </c>
      <c r="E103" s="1" t="s">
        <v>66</v>
      </c>
      <c r="F103" s="1" t="s">
        <v>97</v>
      </c>
      <c r="G103" s="1">
        <v>682555377</v>
      </c>
      <c r="H103" s="3">
        <v>42101</v>
      </c>
      <c r="J103" s="1" t="s">
        <v>218</v>
      </c>
      <c r="K103" s="1" t="s">
        <v>219</v>
      </c>
      <c r="L103" s="1" t="s">
        <v>70</v>
      </c>
      <c r="M103" s="1" t="s">
        <v>71</v>
      </c>
      <c r="N103" s="7">
        <v>3</v>
      </c>
      <c r="O103" s="7">
        <v>-19971.600000000002</v>
      </c>
      <c r="P103" s="7">
        <v>-132.5</v>
      </c>
      <c r="Q103" s="7">
        <v>-19839.100000000002</v>
      </c>
      <c r="R103" s="2" t="e">
        <f>VLOOKUP(J103,#REF!,4,0)</f>
        <v>#REF!</v>
      </c>
      <c r="S103" s="2" t="e">
        <f>VLOOKUP(J103,#REF!,5,0)</f>
        <v>#REF!</v>
      </c>
      <c r="T103" s="2" t="e">
        <f>VLOOKUP(J103,#REF!,6,0)</f>
        <v>#REF!</v>
      </c>
      <c r="U103" s="2" t="e">
        <f>VLOOKUP(J103,#REF!,7,0)</f>
        <v>#REF!</v>
      </c>
    </row>
    <row r="104" spans="1:21" x14ac:dyDescent="0.2">
      <c r="A104" s="2">
        <v>100</v>
      </c>
      <c r="B104" s="1" t="s">
        <v>92</v>
      </c>
      <c r="C104" s="1" t="s">
        <v>93</v>
      </c>
      <c r="D104" s="1" t="s">
        <v>65</v>
      </c>
      <c r="E104" s="1" t="s">
        <v>66</v>
      </c>
      <c r="F104" s="1" t="s">
        <v>97</v>
      </c>
      <c r="G104" s="1">
        <v>682555380</v>
      </c>
      <c r="H104" s="3">
        <v>42095</v>
      </c>
      <c r="J104" s="1" t="s">
        <v>230</v>
      </c>
      <c r="K104" s="1" t="s">
        <v>231</v>
      </c>
      <c r="L104" s="1" t="s">
        <v>70</v>
      </c>
      <c r="M104" s="1" t="s">
        <v>71</v>
      </c>
      <c r="N104" s="7">
        <v>6</v>
      </c>
      <c r="O104" s="7">
        <v>-552088.87</v>
      </c>
      <c r="P104" s="7">
        <v>-3662.79</v>
      </c>
      <c r="Q104" s="7">
        <v>-548426.07999999996</v>
      </c>
      <c r="R104" s="2" t="e">
        <f>VLOOKUP(J104,#REF!,4,0)</f>
        <v>#REF!</v>
      </c>
      <c r="S104" s="2" t="e">
        <f>VLOOKUP(J104,#REF!,5,0)</f>
        <v>#REF!</v>
      </c>
      <c r="T104" s="2" t="e">
        <f>VLOOKUP(J104,#REF!,6,0)</f>
        <v>#REF!</v>
      </c>
      <c r="U104" s="2" t="e">
        <f>VLOOKUP(J104,#REF!,7,0)</f>
        <v>#REF!</v>
      </c>
    </row>
    <row r="105" spans="1:21" x14ac:dyDescent="0.2">
      <c r="A105" s="2">
        <v>101</v>
      </c>
      <c r="B105" s="1" t="s">
        <v>92</v>
      </c>
      <c r="C105" s="1" t="s">
        <v>93</v>
      </c>
      <c r="D105" s="1" t="s">
        <v>65</v>
      </c>
      <c r="E105" s="1" t="s">
        <v>66</v>
      </c>
      <c r="F105" s="1" t="s">
        <v>97</v>
      </c>
      <c r="G105" s="1">
        <v>682555383</v>
      </c>
      <c r="H105" s="3">
        <v>42101</v>
      </c>
      <c r="J105" s="1" t="s">
        <v>220</v>
      </c>
      <c r="K105" s="1" t="s">
        <v>221</v>
      </c>
      <c r="L105" s="1" t="s">
        <v>70</v>
      </c>
      <c r="M105" s="1" t="s">
        <v>71</v>
      </c>
      <c r="N105" s="7">
        <v>6</v>
      </c>
      <c r="O105" s="7">
        <v>-1005.94</v>
      </c>
      <c r="P105" s="7">
        <v>-6.67</v>
      </c>
      <c r="Q105" s="7">
        <v>-999.27</v>
      </c>
      <c r="R105" s="2" t="e">
        <f>VLOOKUP(J105,#REF!,4,0)</f>
        <v>#REF!</v>
      </c>
      <c r="S105" s="2" t="e">
        <f>VLOOKUP(J105,#REF!,5,0)</f>
        <v>#REF!</v>
      </c>
      <c r="T105" s="2" t="e">
        <f>VLOOKUP(J105,#REF!,6,0)</f>
        <v>#REF!</v>
      </c>
      <c r="U105" s="2" t="e">
        <f>VLOOKUP(J105,#REF!,7,0)</f>
        <v>#REF!</v>
      </c>
    </row>
    <row r="106" spans="1:21" x14ac:dyDescent="0.2">
      <c r="A106" s="2">
        <v>102</v>
      </c>
      <c r="B106" s="1" t="s">
        <v>92</v>
      </c>
      <c r="C106" s="1" t="s">
        <v>93</v>
      </c>
      <c r="D106" s="1" t="s">
        <v>65</v>
      </c>
      <c r="E106" s="1" t="s">
        <v>66</v>
      </c>
      <c r="F106" s="1" t="s">
        <v>102</v>
      </c>
      <c r="G106" s="1">
        <v>677155610</v>
      </c>
      <c r="H106" s="3">
        <v>42032</v>
      </c>
      <c r="J106" s="1" t="s">
        <v>232</v>
      </c>
      <c r="K106" s="1" t="s">
        <v>233</v>
      </c>
      <c r="L106" s="1" t="s">
        <v>75</v>
      </c>
      <c r="M106" s="1" t="s">
        <v>71</v>
      </c>
      <c r="N106" s="7">
        <v>1</v>
      </c>
      <c r="O106" s="7">
        <v>81281.990000000005</v>
      </c>
      <c r="P106" s="7">
        <v>952.88</v>
      </c>
      <c r="Q106" s="7">
        <v>80329.11</v>
      </c>
      <c r="R106" s="2" t="e">
        <f>VLOOKUP(J106,#REF!,4,0)</f>
        <v>#REF!</v>
      </c>
      <c r="S106" s="2" t="e">
        <f>VLOOKUP(J106,#REF!,5,0)</f>
        <v>#REF!</v>
      </c>
      <c r="T106" s="2" t="e">
        <f>VLOOKUP(J106,#REF!,6,0)</f>
        <v>#REF!</v>
      </c>
      <c r="U106" s="2" t="e">
        <f>VLOOKUP(J106,#REF!,7,0)</f>
        <v>#REF!</v>
      </c>
    </row>
    <row r="107" spans="1:21" x14ac:dyDescent="0.2">
      <c r="A107" s="2">
        <v>103</v>
      </c>
      <c r="B107" s="1" t="s">
        <v>92</v>
      </c>
      <c r="C107" s="1" t="s">
        <v>93</v>
      </c>
      <c r="D107" s="1" t="s">
        <v>65</v>
      </c>
      <c r="E107" s="1" t="s">
        <v>66</v>
      </c>
      <c r="F107" s="1" t="s">
        <v>234</v>
      </c>
      <c r="G107" s="1">
        <v>686344580</v>
      </c>
      <c r="H107" s="3">
        <v>42184</v>
      </c>
      <c r="J107" s="1" t="s">
        <v>235</v>
      </c>
      <c r="K107" s="1" t="s">
        <v>236</v>
      </c>
      <c r="L107" s="1" t="s">
        <v>70</v>
      </c>
      <c r="M107" s="1" t="s">
        <v>71</v>
      </c>
      <c r="N107" s="7">
        <v>1</v>
      </c>
      <c r="O107" s="7">
        <v>87700.2</v>
      </c>
      <c r="P107" s="7">
        <v>1202.6500000000001</v>
      </c>
      <c r="Q107" s="7">
        <v>86497.55</v>
      </c>
      <c r="R107" s="2" t="e">
        <f>VLOOKUP(J107,#REF!,4,0)</f>
        <v>#REF!</v>
      </c>
      <c r="S107" s="2" t="e">
        <f>VLOOKUP(J107,#REF!,5,0)</f>
        <v>#REF!</v>
      </c>
      <c r="T107" s="2" t="e">
        <f>VLOOKUP(J107,#REF!,6,0)</f>
        <v>#REF!</v>
      </c>
      <c r="U107" s="2" t="e">
        <f>VLOOKUP(J107,#REF!,7,0)</f>
        <v>#REF!</v>
      </c>
    </row>
    <row r="108" spans="1:21" x14ac:dyDescent="0.2">
      <c r="A108" s="2">
        <v>104</v>
      </c>
      <c r="B108" s="1" t="s">
        <v>92</v>
      </c>
      <c r="C108" s="1" t="s">
        <v>93</v>
      </c>
      <c r="D108" s="1" t="s">
        <v>65</v>
      </c>
      <c r="E108" s="1" t="s">
        <v>66</v>
      </c>
      <c r="F108" s="1" t="s">
        <v>237</v>
      </c>
      <c r="G108" s="1">
        <v>686344583</v>
      </c>
      <c r="H108" s="3">
        <v>42184</v>
      </c>
      <c r="J108" s="1" t="s">
        <v>238</v>
      </c>
      <c r="K108" s="1" t="s">
        <v>239</v>
      </c>
      <c r="L108" s="1" t="s">
        <v>75</v>
      </c>
      <c r="M108" s="1" t="s">
        <v>71</v>
      </c>
      <c r="N108" s="7">
        <v>1</v>
      </c>
      <c r="O108" s="7">
        <v>-135242.70000000001</v>
      </c>
      <c r="P108" s="7">
        <v>-788.93000000000006</v>
      </c>
      <c r="Q108" s="7">
        <v>-134453.76999999999</v>
      </c>
      <c r="R108" s="2" t="e">
        <f>VLOOKUP(J108,#REF!,4,0)</f>
        <v>#REF!</v>
      </c>
      <c r="S108" s="2" t="e">
        <f>VLOOKUP(J108,#REF!,5,0)</f>
        <v>#REF!</v>
      </c>
      <c r="T108" s="2" t="e">
        <f>VLOOKUP(J108,#REF!,6,0)</f>
        <v>#REF!</v>
      </c>
      <c r="U108" s="2" t="e">
        <f>VLOOKUP(J108,#REF!,7,0)</f>
        <v>#REF!</v>
      </c>
    </row>
    <row r="109" spans="1:21" x14ac:dyDescent="0.2">
      <c r="A109" s="2">
        <v>105</v>
      </c>
      <c r="B109" s="1" t="s">
        <v>92</v>
      </c>
      <c r="C109" s="1" t="s">
        <v>93</v>
      </c>
      <c r="D109" s="1" t="s">
        <v>240</v>
      </c>
      <c r="E109" s="1" t="s">
        <v>241</v>
      </c>
      <c r="F109" s="1" t="s">
        <v>94</v>
      </c>
      <c r="G109" s="1">
        <v>675346576</v>
      </c>
      <c r="H109" s="3">
        <v>41974</v>
      </c>
      <c r="J109" s="1" t="s">
        <v>242</v>
      </c>
      <c r="K109" s="1" t="s">
        <v>243</v>
      </c>
      <c r="L109" s="1" t="s">
        <v>70</v>
      </c>
      <c r="M109" s="1" t="s">
        <v>71</v>
      </c>
      <c r="N109" s="7">
        <v>0</v>
      </c>
      <c r="O109" s="7">
        <v>0</v>
      </c>
      <c r="P109" s="7">
        <v>0</v>
      </c>
      <c r="Q109" s="7">
        <v>0</v>
      </c>
      <c r="R109" s="2" t="e">
        <f>VLOOKUP(J109,#REF!,4,0)</f>
        <v>#REF!</v>
      </c>
      <c r="S109" s="2" t="e">
        <f>VLOOKUP(J109,#REF!,5,0)</f>
        <v>#REF!</v>
      </c>
      <c r="T109" s="2" t="e">
        <f>VLOOKUP(J109,#REF!,6,0)</f>
        <v>#REF!</v>
      </c>
      <c r="U109" s="2" t="e">
        <f>VLOOKUP(J109,#REF!,7,0)</f>
        <v>#REF!</v>
      </c>
    </row>
    <row r="110" spans="1:21" x14ac:dyDescent="0.2">
      <c r="A110" s="2">
        <v>106</v>
      </c>
      <c r="B110" s="1" t="s">
        <v>92</v>
      </c>
      <c r="C110" s="1" t="s">
        <v>93</v>
      </c>
      <c r="D110" s="1" t="s">
        <v>240</v>
      </c>
      <c r="E110" s="1" t="s">
        <v>241</v>
      </c>
      <c r="F110" s="1" t="s">
        <v>94</v>
      </c>
      <c r="G110" s="1">
        <v>677158898</v>
      </c>
      <c r="H110" s="3">
        <v>42005</v>
      </c>
      <c r="J110" s="1" t="s">
        <v>242</v>
      </c>
      <c r="K110" s="1" t="s">
        <v>243</v>
      </c>
      <c r="L110" s="1" t="s">
        <v>70</v>
      </c>
      <c r="M110" s="1" t="s">
        <v>71</v>
      </c>
      <c r="N110" s="7">
        <v>0</v>
      </c>
      <c r="O110" s="7">
        <v>0</v>
      </c>
      <c r="P110" s="7">
        <v>0</v>
      </c>
      <c r="Q110" s="7">
        <v>0</v>
      </c>
      <c r="R110" s="2" t="e">
        <f>VLOOKUP(J110,#REF!,4,0)</f>
        <v>#REF!</v>
      </c>
      <c r="S110" s="2" t="e">
        <f>VLOOKUP(J110,#REF!,5,0)</f>
        <v>#REF!</v>
      </c>
      <c r="T110" s="2" t="e">
        <f>VLOOKUP(J110,#REF!,6,0)</f>
        <v>#REF!</v>
      </c>
      <c r="U110" s="2" t="e">
        <f>VLOOKUP(J110,#REF!,7,0)</f>
        <v>#REF!</v>
      </c>
    </row>
    <row r="111" spans="1:21" x14ac:dyDescent="0.2">
      <c r="A111" s="2">
        <v>107</v>
      </c>
      <c r="B111" s="1" t="s">
        <v>92</v>
      </c>
      <c r="C111" s="1" t="s">
        <v>93</v>
      </c>
      <c r="D111" s="1" t="s">
        <v>240</v>
      </c>
      <c r="E111" s="1" t="s">
        <v>241</v>
      </c>
      <c r="F111" s="1" t="s">
        <v>94</v>
      </c>
      <c r="G111" s="1">
        <v>679005285</v>
      </c>
      <c r="H111" s="3">
        <v>42036</v>
      </c>
      <c r="J111" s="1" t="s">
        <v>242</v>
      </c>
      <c r="K111" s="1" t="s">
        <v>243</v>
      </c>
      <c r="L111" s="1" t="s">
        <v>70</v>
      </c>
      <c r="M111" s="1" t="s">
        <v>71</v>
      </c>
      <c r="N111" s="7">
        <v>0</v>
      </c>
      <c r="O111" s="7">
        <v>0</v>
      </c>
      <c r="P111" s="7">
        <v>0</v>
      </c>
      <c r="Q111" s="7">
        <v>0</v>
      </c>
      <c r="R111" s="2" t="e">
        <f>VLOOKUP(J111,#REF!,4,0)</f>
        <v>#REF!</v>
      </c>
      <c r="S111" s="2" t="e">
        <f>VLOOKUP(J111,#REF!,5,0)</f>
        <v>#REF!</v>
      </c>
      <c r="T111" s="2" t="e">
        <f>VLOOKUP(J111,#REF!,6,0)</f>
        <v>#REF!</v>
      </c>
      <c r="U111" s="2" t="e">
        <f>VLOOKUP(J111,#REF!,7,0)</f>
        <v>#REF!</v>
      </c>
    </row>
    <row r="112" spans="1:21" x14ac:dyDescent="0.2">
      <c r="A112" s="2">
        <v>108</v>
      </c>
      <c r="B112" s="1" t="s">
        <v>92</v>
      </c>
      <c r="C112" s="1" t="s">
        <v>93</v>
      </c>
      <c r="D112" s="1" t="s">
        <v>240</v>
      </c>
      <c r="E112" s="1" t="s">
        <v>241</v>
      </c>
      <c r="F112" s="1" t="s">
        <v>94</v>
      </c>
      <c r="G112" s="1">
        <v>680922590</v>
      </c>
      <c r="H112" s="3">
        <v>42064</v>
      </c>
      <c r="J112" s="1" t="s">
        <v>242</v>
      </c>
      <c r="K112" s="1" t="s">
        <v>243</v>
      </c>
      <c r="L112" s="1" t="s">
        <v>70</v>
      </c>
      <c r="M112" s="1" t="s">
        <v>71</v>
      </c>
      <c r="N112" s="7">
        <v>0</v>
      </c>
      <c r="O112" s="7">
        <v>0</v>
      </c>
      <c r="P112" s="7">
        <v>0</v>
      </c>
      <c r="Q112" s="7">
        <v>0</v>
      </c>
      <c r="R112" s="2" t="e">
        <f>VLOOKUP(J112,#REF!,4,0)</f>
        <v>#REF!</v>
      </c>
      <c r="S112" s="2" t="e">
        <f>VLOOKUP(J112,#REF!,5,0)</f>
        <v>#REF!</v>
      </c>
      <c r="T112" s="2" t="e">
        <f>VLOOKUP(J112,#REF!,6,0)</f>
        <v>#REF!</v>
      </c>
      <c r="U112" s="2" t="e">
        <f>VLOOKUP(J112,#REF!,7,0)</f>
        <v>#REF!</v>
      </c>
    </row>
    <row r="113" spans="1:21" x14ac:dyDescent="0.2">
      <c r="A113" s="2">
        <v>109</v>
      </c>
      <c r="B113" s="1" t="s">
        <v>92</v>
      </c>
      <c r="C113" s="1" t="s">
        <v>93</v>
      </c>
      <c r="D113" s="1" t="s">
        <v>240</v>
      </c>
      <c r="E113" s="1" t="s">
        <v>241</v>
      </c>
      <c r="F113" s="1" t="s">
        <v>94</v>
      </c>
      <c r="G113" s="1">
        <v>682515827</v>
      </c>
      <c r="H113" s="3">
        <v>42095</v>
      </c>
      <c r="J113" s="1" t="s">
        <v>242</v>
      </c>
      <c r="K113" s="1" t="s">
        <v>243</v>
      </c>
      <c r="L113" s="1" t="s">
        <v>70</v>
      </c>
      <c r="M113" s="1" t="s">
        <v>71</v>
      </c>
      <c r="N113" s="7">
        <v>0</v>
      </c>
      <c r="O113" s="7">
        <v>0</v>
      </c>
      <c r="P113" s="7">
        <v>0</v>
      </c>
      <c r="Q113" s="7">
        <v>0</v>
      </c>
      <c r="R113" s="2" t="e">
        <f>VLOOKUP(J113,#REF!,4,0)</f>
        <v>#REF!</v>
      </c>
      <c r="S113" s="2" t="e">
        <f>VLOOKUP(J113,#REF!,5,0)</f>
        <v>#REF!</v>
      </c>
      <c r="T113" s="2" t="e">
        <f>VLOOKUP(J113,#REF!,6,0)</f>
        <v>#REF!</v>
      </c>
      <c r="U113" s="2" t="e">
        <f>VLOOKUP(J113,#REF!,7,0)</f>
        <v>#REF!</v>
      </c>
    </row>
    <row r="114" spans="1:21" x14ac:dyDescent="0.2">
      <c r="A114" s="2">
        <v>110</v>
      </c>
      <c r="B114" s="1" t="s">
        <v>92</v>
      </c>
      <c r="C114" s="1" t="s">
        <v>93</v>
      </c>
      <c r="D114" s="1" t="s">
        <v>240</v>
      </c>
      <c r="E114" s="1" t="s">
        <v>241</v>
      </c>
      <c r="F114" s="1" t="s">
        <v>94</v>
      </c>
      <c r="G114" s="1">
        <v>684391626</v>
      </c>
      <c r="H114" s="3">
        <v>42125</v>
      </c>
      <c r="J114" s="1" t="s">
        <v>242</v>
      </c>
      <c r="K114" s="1" t="s">
        <v>243</v>
      </c>
      <c r="L114" s="1" t="s">
        <v>70</v>
      </c>
      <c r="M114" s="1" t="s">
        <v>71</v>
      </c>
      <c r="N114" s="7">
        <v>0</v>
      </c>
      <c r="O114" s="7">
        <v>0</v>
      </c>
      <c r="P114" s="7">
        <v>0</v>
      </c>
      <c r="Q114" s="7">
        <v>0</v>
      </c>
      <c r="R114" s="2" t="e">
        <f>VLOOKUP(J114,#REF!,4,0)</f>
        <v>#REF!</v>
      </c>
      <c r="S114" s="2" t="e">
        <f>VLOOKUP(J114,#REF!,5,0)</f>
        <v>#REF!</v>
      </c>
      <c r="T114" s="2" t="e">
        <f>VLOOKUP(J114,#REF!,6,0)</f>
        <v>#REF!</v>
      </c>
      <c r="U114" s="2" t="e">
        <f>VLOOKUP(J114,#REF!,7,0)</f>
        <v>#REF!</v>
      </c>
    </row>
    <row r="115" spans="1:21" x14ac:dyDescent="0.2">
      <c r="A115" s="2">
        <v>111</v>
      </c>
      <c r="B115" s="1" t="s">
        <v>92</v>
      </c>
      <c r="C115" s="1" t="s">
        <v>93</v>
      </c>
      <c r="D115" s="1" t="s">
        <v>240</v>
      </c>
      <c r="E115" s="1" t="s">
        <v>241</v>
      </c>
      <c r="F115" s="1" t="s">
        <v>94</v>
      </c>
      <c r="G115" s="1">
        <v>690472959</v>
      </c>
      <c r="H115" s="3">
        <v>42217</v>
      </c>
      <c r="J115" s="1" t="s">
        <v>242</v>
      </c>
      <c r="K115" s="1" t="s">
        <v>243</v>
      </c>
      <c r="L115" s="1" t="s">
        <v>70</v>
      </c>
      <c r="M115" s="1" t="s">
        <v>71</v>
      </c>
      <c r="N115" s="7">
        <v>0</v>
      </c>
      <c r="O115" s="7">
        <v>0</v>
      </c>
      <c r="P115" s="7">
        <v>0</v>
      </c>
      <c r="Q115" s="7">
        <v>0</v>
      </c>
      <c r="R115" s="2" t="e">
        <f>VLOOKUP(J115,#REF!,4,0)</f>
        <v>#REF!</v>
      </c>
      <c r="S115" s="2" t="e">
        <f>VLOOKUP(J115,#REF!,5,0)</f>
        <v>#REF!</v>
      </c>
      <c r="T115" s="2" t="e">
        <f>VLOOKUP(J115,#REF!,6,0)</f>
        <v>#REF!</v>
      </c>
      <c r="U115" s="2" t="e">
        <f>VLOOKUP(J115,#REF!,7,0)</f>
        <v>#REF!</v>
      </c>
    </row>
    <row r="116" spans="1:21" x14ac:dyDescent="0.2">
      <c r="A116" s="2">
        <v>112</v>
      </c>
      <c r="B116" s="1" t="s">
        <v>92</v>
      </c>
      <c r="C116" s="1" t="s">
        <v>93</v>
      </c>
      <c r="D116" s="1" t="s">
        <v>240</v>
      </c>
      <c r="E116" s="1" t="s">
        <v>241</v>
      </c>
      <c r="F116" s="1" t="s">
        <v>244</v>
      </c>
      <c r="G116" s="1">
        <v>681743926</v>
      </c>
      <c r="H116" s="3">
        <v>42064</v>
      </c>
      <c r="J116" s="1" t="s">
        <v>242</v>
      </c>
      <c r="K116" s="1" t="s">
        <v>243</v>
      </c>
      <c r="L116" s="1" t="s">
        <v>75</v>
      </c>
      <c r="M116" s="1" t="s">
        <v>71</v>
      </c>
      <c r="N116" s="7">
        <v>1</v>
      </c>
      <c r="O116" s="7">
        <v>1865.75</v>
      </c>
      <c r="P116" s="7">
        <v>147.02000000000001</v>
      </c>
      <c r="Q116" s="7">
        <v>1718.73</v>
      </c>
      <c r="R116" s="2" t="e">
        <f>VLOOKUP(J116,#REF!,4,0)</f>
        <v>#REF!</v>
      </c>
      <c r="S116" s="2" t="e">
        <f>VLOOKUP(J116,#REF!,5,0)</f>
        <v>#REF!</v>
      </c>
      <c r="T116" s="2" t="e">
        <f>VLOOKUP(J116,#REF!,6,0)</f>
        <v>#REF!</v>
      </c>
      <c r="U116" s="2" t="e">
        <f>VLOOKUP(J116,#REF!,7,0)</f>
        <v>#REF!</v>
      </c>
    </row>
    <row r="117" spans="1:21" x14ac:dyDescent="0.2">
      <c r="A117" s="2">
        <v>113</v>
      </c>
      <c r="B117" s="1" t="s">
        <v>92</v>
      </c>
      <c r="C117" s="1" t="s">
        <v>93</v>
      </c>
      <c r="D117" s="1" t="s">
        <v>240</v>
      </c>
      <c r="E117" s="1" t="s">
        <v>241</v>
      </c>
      <c r="F117" s="1" t="s">
        <v>244</v>
      </c>
      <c r="G117" s="1">
        <v>681743943</v>
      </c>
      <c r="H117" s="3">
        <v>42036</v>
      </c>
      <c r="J117" s="1" t="s">
        <v>242</v>
      </c>
      <c r="K117" s="1" t="s">
        <v>243</v>
      </c>
      <c r="L117" s="1" t="s">
        <v>75</v>
      </c>
      <c r="M117" s="1" t="s">
        <v>71</v>
      </c>
      <c r="N117" s="7">
        <v>0</v>
      </c>
      <c r="O117" s="7">
        <v>12785.23</v>
      </c>
      <c r="P117" s="7">
        <v>1007.44</v>
      </c>
      <c r="Q117" s="7">
        <v>11777.79</v>
      </c>
      <c r="R117" s="2" t="e">
        <f>VLOOKUP(J117,#REF!,4,0)</f>
        <v>#REF!</v>
      </c>
      <c r="S117" s="2" t="e">
        <f>VLOOKUP(J117,#REF!,5,0)</f>
        <v>#REF!</v>
      </c>
      <c r="T117" s="2" t="e">
        <f>VLOOKUP(J117,#REF!,6,0)</f>
        <v>#REF!</v>
      </c>
      <c r="U117" s="2" t="e">
        <f>VLOOKUP(J117,#REF!,7,0)</f>
        <v>#REF!</v>
      </c>
    </row>
    <row r="118" spans="1:21" x14ac:dyDescent="0.2">
      <c r="A118" s="2">
        <v>114</v>
      </c>
      <c r="B118" s="1" t="s">
        <v>92</v>
      </c>
      <c r="C118" s="1" t="s">
        <v>93</v>
      </c>
      <c r="D118" s="1" t="s">
        <v>240</v>
      </c>
      <c r="E118" s="1" t="s">
        <v>241</v>
      </c>
      <c r="F118" s="1" t="s">
        <v>244</v>
      </c>
      <c r="G118" s="1">
        <v>681743961</v>
      </c>
      <c r="H118" s="3">
        <v>41974</v>
      </c>
      <c r="J118" s="1" t="s">
        <v>242</v>
      </c>
      <c r="K118" s="1" t="s">
        <v>243</v>
      </c>
      <c r="L118" s="1" t="s">
        <v>75</v>
      </c>
      <c r="M118" s="1" t="s">
        <v>71</v>
      </c>
      <c r="N118" s="7">
        <v>0</v>
      </c>
      <c r="O118" s="7">
        <v>122010</v>
      </c>
      <c r="P118" s="7">
        <v>32046.720000000001</v>
      </c>
      <c r="Q118" s="7">
        <v>89963.28</v>
      </c>
      <c r="R118" s="2" t="e">
        <f>VLOOKUP(J118,#REF!,4,0)</f>
        <v>#REF!</v>
      </c>
      <c r="S118" s="2" t="e">
        <f>VLOOKUP(J118,#REF!,5,0)</f>
        <v>#REF!</v>
      </c>
      <c r="T118" s="2" t="e">
        <f>VLOOKUP(J118,#REF!,6,0)</f>
        <v>#REF!</v>
      </c>
      <c r="U118" s="2" t="e">
        <f>VLOOKUP(J118,#REF!,7,0)</f>
        <v>#REF!</v>
      </c>
    </row>
    <row r="119" spans="1:21" x14ac:dyDescent="0.2">
      <c r="A119" s="2">
        <v>115</v>
      </c>
      <c r="B119" s="1" t="s">
        <v>92</v>
      </c>
      <c r="C119" s="1" t="s">
        <v>93</v>
      </c>
      <c r="D119" s="1" t="s">
        <v>240</v>
      </c>
      <c r="E119" s="1" t="s">
        <v>241</v>
      </c>
      <c r="F119" s="1" t="s">
        <v>244</v>
      </c>
      <c r="G119" s="1">
        <v>684075872</v>
      </c>
      <c r="H119" s="3">
        <v>42095</v>
      </c>
      <c r="J119" s="1" t="s">
        <v>242</v>
      </c>
      <c r="K119" s="1" t="s">
        <v>243</v>
      </c>
      <c r="L119" s="1" t="s">
        <v>75</v>
      </c>
      <c r="M119" s="1" t="s">
        <v>71</v>
      </c>
      <c r="N119" s="7">
        <v>0</v>
      </c>
      <c r="O119" s="7">
        <v>1908.43</v>
      </c>
      <c r="P119" s="7">
        <v>150.38</v>
      </c>
      <c r="Q119" s="7">
        <v>1758.05</v>
      </c>
      <c r="R119" s="2" t="e">
        <f>VLOOKUP(J119,#REF!,4,0)</f>
        <v>#REF!</v>
      </c>
      <c r="S119" s="2" t="e">
        <f>VLOOKUP(J119,#REF!,5,0)</f>
        <v>#REF!</v>
      </c>
      <c r="T119" s="2" t="e">
        <f>VLOOKUP(J119,#REF!,6,0)</f>
        <v>#REF!</v>
      </c>
      <c r="U119" s="2" t="e">
        <f>VLOOKUP(J119,#REF!,7,0)</f>
        <v>#REF!</v>
      </c>
    </row>
    <row r="120" spans="1:21" x14ac:dyDescent="0.2">
      <c r="A120" s="2">
        <v>116</v>
      </c>
      <c r="B120" s="1" t="s">
        <v>92</v>
      </c>
      <c r="C120" s="1" t="s">
        <v>93</v>
      </c>
      <c r="D120" s="1" t="s">
        <v>240</v>
      </c>
      <c r="E120" s="1" t="s">
        <v>241</v>
      </c>
      <c r="F120" s="1" t="s">
        <v>244</v>
      </c>
      <c r="G120" s="1">
        <v>684391629</v>
      </c>
      <c r="H120" s="3">
        <v>42125</v>
      </c>
      <c r="J120" s="1" t="s">
        <v>242</v>
      </c>
      <c r="K120" s="1" t="s">
        <v>243</v>
      </c>
      <c r="L120" s="1" t="s">
        <v>75</v>
      </c>
      <c r="M120" s="1" t="s">
        <v>71</v>
      </c>
      <c r="N120" s="7">
        <v>7</v>
      </c>
      <c r="O120" s="7">
        <v>-113798.90000000001</v>
      </c>
      <c r="P120" s="7">
        <v>-8967</v>
      </c>
      <c r="Q120" s="7">
        <v>-104831.90000000001</v>
      </c>
      <c r="R120" s="2" t="e">
        <f>VLOOKUP(J120,#REF!,4,0)</f>
        <v>#REF!</v>
      </c>
      <c r="S120" s="2" t="e">
        <f>VLOOKUP(J120,#REF!,5,0)</f>
        <v>#REF!</v>
      </c>
      <c r="T120" s="2" t="e">
        <f>VLOOKUP(J120,#REF!,6,0)</f>
        <v>#REF!</v>
      </c>
      <c r="U120" s="2" t="e">
        <f>VLOOKUP(J120,#REF!,7,0)</f>
        <v>#REF!</v>
      </c>
    </row>
    <row r="121" spans="1:21" x14ac:dyDescent="0.2">
      <c r="A121" s="2">
        <v>117</v>
      </c>
      <c r="B121" s="1" t="s">
        <v>92</v>
      </c>
      <c r="C121" s="1" t="s">
        <v>93</v>
      </c>
      <c r="D121" s="1" t="s">
        <v>240</v>
      </c>
      <c r="E121" s="1" t="s">
        <v>241</v>
      </c>
      <c r="F121" s="1" t="s">
        <v>244</v>
      </c>
      <c r="G121" s="1">
        <v>686266734</v>
      </c>
      <c r="H121" s="3">
        <v>42125</v>
      </c>
      <c r="J121" s="1" t="s">
        <v>242</v>
      </c>
      <c r="K121" s="1" t="s">
        <v>243</v>
      </c>
      <c r="L121" s="1" t="s">
        <v>75</v>
      </c>
      <c r="M121" s="1" t="s">
        <v>71</v>
      </c>
      <c r="N121" s="7">
        <v>0</v>
      </c>
      <c r="O121" s="7">
        <v>122010</v>
      </c>
      <c r="P121" s="7">
        <v>9614.01</v>
      </c>
      <c r="Q121" s="7">
        <v>112395.99</v>
      </c>
      <c r="R121" s="2" t="e">
        <f>VLOOKUP(J121,#REF!,4,0)</f>
        <v>#REF!</v>
      </c>
      <c r="S121" s="2" t="e">
        <f>VLOOKUP(J121,#REF!,5,0)</f>
        <v>#REF!</v>
      </c>
      <c r="T121" s="2" t="e">
        <f>VLOOKUP(J121,#REF!,6,0)</f>
        <v>#REF!</v>
      </c>
      <c r="U121" s="2" t="e">
        <f>VLOOKUP(J121,#REF!,7,0)</f>
        <v>#REF!</v>
      </c>
    </row>
    <row r="122" spans="1:21" x14ac:dyDescent="0.2">
      <c r="A122" s="2">
        <v>118</v>
      </c>
      <c r="B122" s="1" t="s">
        <v>92</v>
      </c>
      <c r="C122" s="1" t="s">
        <v>93</v>
      </c>
      <c r="D122" s="1" t="s">
        <v>240</v>
      </c>
      <c r="E122" s="1" t="s">
        <v>241</v>
      </c>
      <c r="F122" s="1" t="s">
        <v>244</v>
      </c>
      <c r="G122" s="1">
        <v>686611277</v>
      </c>
      <c r="H122" s="3">
        <v>42156</v>
      </c>
      <c r="J122" s="1" t="s">
        <v>242</v>
      </c>
      <c r="K122" s="1" t="s">
        <v>243</v>
      </c>
      <c r="L122" s="1" t="s">
        <v>75</v>
      </c>
      <c r="M122" s="1" t="s">
        <v>71</v>
      </c>
      <c r="N122" s="7">
        <v>7</v>
      </c>
      <c r="O122" s="7">
        <v>-33224.04</v>
      </c>
      <c r="P122" s="7">
        <v>-2617.9500000000003</v>
      </c>
      <c r="Q122" s="7">
        <v>-30606.09</v>
      </c>
      <c r="R122" s="2" t="e">
        <f>VLOOKUP(J122,#REF!,4,0)</f>
        <v>#REF!</v>
      </c>
      <c r="S122" s="2" t="e">
        <f>VLOOKUP(J122,#REF!,5,0)</f>
        <v>#REF!</v>
      </c>
      <c r="T122" s="2" t="e">
        <f>VLOOKUP(J122,#REF!,6,0)</f>
        <v>#REF!</v>
      </c>
      <c r="U122" s="2" t="e">
        <f>VLOOKUP(J122,#REF!,7,0)</f>
        <v>#REF!</v>
      </c>
    </row>
    <row r="123" spans="1:21" x14ac:dyDescent="0.2">
      <c r="A123" s="2">
        <v>119</v>
      </c>
      <c r="B123" s="1" t="s">
        <v>92</v>
      </c>
      <c r="C123" s="1" t="s">
        <v>93</v>
      </c>
      <c r="D123" s="1" t="s">
        <v>240</v>
      </c>
      <c r="E123" s="1" t="s">
        <v>241</v>
      </c>
      <c r="F123" s="1" t="s">
        <v>244</v>
      </c>
      <c r="G123" s="1">
        <v>688689443</v>
      </c>
      <c r="H123" s="3">
        <v>42186</v>
      </c>
      <c r="J123" s="1" t="s">
        <v>242</v>
      </c>
      <c r="K123" s="1" t="s">
        <v>243</v>
      </c>
      <c r="L123" s="1" t="s">
        <v>75</v>
      </c>
      <c r="M123" s="1" t="s">
        <v>71</v>
      </c>
      <c r="N123" s="7">
        <v>7</v>
      </c>
      <c r="O123" s="7">
        <v>-85750</v>
      </c>
      <c r="P123" s="7">
        <v>-6756.84</v>
      </c>
      <c r="Q123" s="7">
        <v>-78993.16</v>
      </c>
      <c r="R123" s="2" t="e">
        <f>VLOOKUP(J123,#REF!,4,0)</f>
        <v>#REF!</v>
      </c>
      <c r="S123" s="2" t="e">
        <f>VLOOKUP(J123,#REF!,5,0)</f>
        <v>#REF!</v>
      </c>
      <c r="T123" s="2" t="e">
        <f>VLOOKUP(J123,#REF!,6,0)</f>
        <v>#REF!</v>
      </c>
      <c r="U123" s="2" t="e">
        <f>VLOOKUP(J123,#REF!,7,0)</f>
        <v>#REF!</v>
      </c>
    </row>
    <row r="124" spans="1:21" x14ac:dyDescent="0.2">
      <c r="A124" s="2">
        <v>120</v>
      </c>
      <c r="B124" s="1" t="s">
        <v>92</v>
      </c>
      <c r="C124" s="1" t="s">
        <v>93</v>
      </c>
      <c r="D124" s="1" t="s">
        <v>240</v>
      </c>
      <c r="E124" s="1" t="s">
        <v>241</v>
      </c>
      <c r="F124" s="1" t="s">
        <v>244</v>
      </c>
      <c r="G124" s="1">
        <v>690929780</v>
      </c>
      <c r="H124" s="3">
        <v>42217</v>
      </c>
      <c r="J124" s="1" t="s">
        <v>242</v>
      </c>
      <c r="K124" s="1" t="s">
        <v>243</v>
      </c>
      <c r="L124" s="1" t="s">
        <v>75</v>
      </c>
      <c r="M124" s="1" t="s">
        <v>71</v>
      </c>
      <c r="N124" s="7">
        <v>0</v>
      </c>
      <c r="O124" s="7">
        <v>96038.77</v>
      </c>
      <c r="P124" s="7">
        <v>7567.56</v>
      </c>
      <c r="Q124" s="7">
        <v>88471.21</v>
      </c>
      <c r="R124" s="2" t="e">
        <f>VLOOKUP(J124,#REF!,4,0)</f>
        <v>#REF!</v>
      </c>
      <c r="S124" s="2" t="e">
        <f>VLOOKUP(J124,#REF!,5,0)</f>
        <v>#REF!</v>
      </c>
      <c r="T124" s="2" t="e">
        <f>VLOOKUP(J124,#REF!,6,0)</f>
        <v>#REF!</v>
      </c>
      <c r="U124" s="2" t="e">
        <f>VLOOKUP(J124,#REF!,7,0)</f>
        <v>#REF!</v>
      </c>
    </row>
    <row r="125" spans="1:21" x14ac:dyDescent="0.2">
      <c r="A125" s="2">
        <v>121</v>
      </c>
      <c r="B125" s="1" t="s">
        <v>92</v>
      </c>
      <c r="C125" s="1" t="s">
        <v>93</v>
      </c>
      <c r="D125" s="1" t="s">
        <v>240</v>
      </c>
      <c r="E125" s="1" t="s">
        <v>241</v>
      </c>
      <c r="F125" s="1" t="s">
        <v>244</v>
      </c>
      <c r="G125" s="1">
        <v>692678562</v>
      </c>
      <c r="H125" s="3">
        <v>42248</v>
      </c>
      <c r="J125" s="1" t="s">
        <v>242</v>
      </c>
      <c r="K125" s="1" t="s">
        <v>243</v>
      </c>
      <c r="L125" s="1" t="s">
        <v>75</v>
      </c>
      <c r="M125" s="1" t="s">
        <v>71</v>
      </c>
      <c r="N125" s="7">
        <v>0</v>
      </c>
      <c r="O125" s="7">
        <v>117.15</v>
      </c>
      <c r="P125" s="7">
        <v>9.23</v>
      </c>
      <c r="Q125" s="7">
        <v>107.92</v>
      </c>
      <c r="R125" s="2" t="e">
        <f>VLOOKUP(J125,#REF!,4,0)</f>
        <v>#REF!</v>
      </c>
      <c r="S125" s="2" t="e">
        <f>VLOOKUP(J125,#REF!,5,0)</f>
        <v>#REF!</v>
      </c>
      <c r="T125" s="2" t="e">
        <f>VLOOKUP(J125,#REF!,6,0)</f>
        <v>#REF!</v>
      </c>
      <c r="U125" s="2" t="e">
        <f>VLOOKUP(J125,#REF!,7,0)</f>
        <v>#REF!</v>
      </c>
    </row>
    <row r="126" spans="1:21" x14ac:dyDescent="0.2">
      <c r="A126" s="2">
        <v>122</v>
      </c>
      <c r="B126" s="1" t="s">
        <v>92</v>
      </c>
      <c r="C126" s="1" t="s">
        <v>93</v>
      </c>
      <c r="D126" s="1" t="s">
        <v>245</v>
      </c>
      <c r="E126" s="1" t="s">
        <v>246</v>
      </c>
      <c r="F126" s="1" t="s">
        <v>94</v>
      </c>
      <c r="G126" s="1">
        <v>675346579</v>
      </c>
      <c r="H126" s="3">
        <v>41974</v>
      </c>
      <c r="J126" s="1" t="s">
        <v>247</v>
      </c>
      <c r="K126" s="1" t="s">
        <v>248</v>
      </c>
      <c r="L126" s="1" t="s">
        <v>70</v>
      </c>
      <c r="M126" s="1" t="s">
        <v>71</v>
      </c>
      <c r="N126" s="7">
        <v>0</v>
      </c>
      <c r="O126" s="7">
        <v>0</v>
      </c>
      <c r="P126" s="7">
        <v>0</v>
      </c>
      <c r="Q126" s="7">
        <v>0</v>
      </c>
      <c r="R126" s="2" t="e">
        <f>VLOOKUP(J126,#REF!,4,0)</f>
        <v>#REF!</v>
      </c>
      <c r="S126" s="2" t="e">
        <f>VLOOKUP(J126,#REF!,5,0)</f>
        <v>#REF!</v>
      </c>
      <c r="T126" s="2" t="e">
        <f>VLOOKUP(J126,#REF!,6,0)</f>
        <v>#REF!</v>
      </c>
      <c r="U126" s="2" t="e">
        <f>VLOOKUP(J126,#REF!,7,0)</f>
        <v>#REF!</v>
      </c>
    </row>
    <row r="127" spans="1:21" x14ac:dyDescent="0.2">
      <c r="A127" s="2">
        <v>123</v>
      </c>
      <c r="B127" s="1" t="s">
        <v>92</v>
      </c>
      <c r="C127" s="1" t="s">
        <v>93</v>
      </c>
      <c r="D127" s="1" t="s">
        <v>245</v>
      </c>
      <c r="E127" s="1" t="s">
        <v>246</v>
      </c>
      <c r="F127" s="1" t="s">
        <v>94</v>
      </c>
      <c r="G127" s="1">
        <v>677158901</v>
      </c>
      <c r="H127" s="3">
        <v>42005</v>
      </c>
      <c r="J127" s="1" t="s">
        <v>247</v>
      </c>
      <c r="K127" s="1" t="s">
        <v>248</v>
      </c>
      <c r="L127" s="1" t="s">
        <v>70</v>
      </c>
      <c r="M127" s="1" t="s">
        <v>71</v>
      </c>
      <c r="N127" s="7">
        <v>0</v>
      </c>
      <c r="O127" s="7">
        <v>0</v>
      </c>
      <c r="P127" s="7">
        <v>0</v>
      </c>
      <c r="Q127" s="7">
        <v>0</v>
      </c>
      <c r="R127" s="2" t="e">
        <f>VLOOKUP(J127,#REF!,4,0)</f>
        <v>#REF!</v>
      </c>
      <c r="S127" s="2" t="e">
        <f>VLOOKUP(J127,#REF!,5,0)</f>
        <v>#REF!</v>
      </c>
      <c r="T127" s="2" t="e">
        <f>VLOOKUP(J127,#REF!,6,0)</f>
        <v>#REF!</v>
      </c>
      <c r="U127" s="2" t="e">
        <f>VLOOKUP(J127,#REF!,7,0)</f>
        <v>#REF!</v>
      </c>
    </row>
    <row r="128" spans="1:21" x14ac:dyDescent="0.2">
      <c r="A128" s="2">
        <v>124</v>
      </c>
      <c r="B128" s="1" t="s">
        <v>92</v>
      </c>
      <c r="C128" s="1" t="s">
        <v>93</v>
      </c>
      <c r="D128" s="1" t="s">
        <v>245</v>
      </c>
      <c r="E128" s="1" t="s">
        <v>246</v>
      </c>
      <c r="F128" s="1" t="s">
        <v>94</v>
      </c>
      <c r="G128" s="1">
        <v>680922593</v>
      </c>
      <c r="H128" s="3">
        <v>42064</v>
      </c>
      <c r="J128" s="1" t="s">
        <v>247</v>
      </c>
      <c r="K128" s="1" t="s">
        <v>248</v>
      </c>
      <c r="L128" s="1" t="s">
        <v>70</v>
      </c>
      <c r="M128" s="1" t="s">
        <v>71</v>
      </c>
      <c r="N128" s="7">
        <v>0</v>
      </c>
      <c r="O128" s="7">
        <v>0</v>
      </c>
      <c r="P128" s="7">
        <v>0</v>
      </c>
      <c r="Q128" s="7">
        <v>0</v>
      </c>
      <c r="R128" s="2" t="e">
        <f>VLOOKUP(J128,#REF!,4,0)</f>
        <v>#REF!</v>
      </c>
      <c r="S128" s="2" t="e">
        <f>VLOOKUP(J128,#REF!,5,0)</f>
        <v>#REF!</v>
      </c>
      <c r="T128" s="2" t="e">
        <f>VLOOKUP(J128,#REF!,6,0)</f>
        <v>#REF!</v>
      </c>
      <c r="U128" s="2" t="e">
        <f>VLOOKUP(J128,#REF!,7,0)</f>
        <v>#REF!</v>
      </c>
    </row>
    <row r="129" spans="1:21" x14ac:dyDescent="0.2">
      <c r="A129" s="2">
        <v>125</v>
      </c>
      <c r="B129" s="1" t="s">
        <v>92</v>
      </c>
      <c r="C129" s="1" t="s">
        <v>93</v>
      </c>
      <c r="D129" s="1" t="s">
        <v>245</v>
      </c>
      <c r="E129" s="1" t="s">
        <v>246</v>
      </c>
      <c r="F129" s="1" t="s">
        <v>94</v>
      </c>
      <c r="G129" s="1">
        <v>682515830</v>
      </c>
      <c r="H129" s="3">
        <v>42095</v>
      </c>
      <c r="J129" s="1" t="s">
        <v>247</v>
      </c>
      <c r="K129" s="1" t="s">
        <v>248</v>
      </c>
      <c r="L129" s="1" t="s">
        <v>70</v>
      </c>
      <c r="M129" s="1" t="s">
        <v>71</v>
      </c>
      <c r="N129" s="7">
        <v>0</v>
      </c>
      <c r="O129" s="7">
        <v>0</v>
      </c>
      <c r="P129" s="7">
        <v>0</v>
      </c>
      <c r="Q129" s="7">
        <v>0</v>
      </c>
      <c r="R129" s="2" t="e">
        <f>VLOOKUP(J129,#REF!,4,0)</f>
        <v>#REF!</v>
      </c>
      <c r="S129" s="2" t="e">
        <f>VLOOKUP(J129,#REF!,5,0)</f>
        <v>#REF!</v>
      </c>
      <c r="T129" s="2" t="e">
        <f>VLOOKUP(J129,#REF!,6,0)</f>
        <v>#REF!</v>
      </c>
      <c r="U129" s="2" t="e">
        <f>VLOOKUP(J129,#REF!,7,0)</f>
        <v>#REF!</v>
      </c>
    </row>
    <row r="130" spans="1:21" x14ac:dyDescent="0.2">
      <c r="A130" s="2">
        <v>126</v>
      </c>
      <c r="B130" s="1" t="s">
        <v>92</v>
      </c>
      <c r="C130" s="1" t="s">
        <v>93</v>
      </c>
      <c r="D130" s="1" t="s">
        <v>245</v>
      </c>
      <c r="E130" s="1" t="s">
        <v>246</v>
      </c>
      <c r="F130" s="1" t="s">
        <v>244</v>
      </c>
      <c r="G130" s="1">
        <v>681743978</v>
      </c>
      <c r="H130" s="3">
        <v>42064</v>
      </c>
      <c r="J130" s="1" t="s">
        <v>247</v>
      </c>
      <c r="K130" s="1" t="s">
        <v>248</v>
      </c>
      <c r="L130" s="1" t="s">
        <v>75</v>
      </c>
      <c r="M130" s="1" t="s">
        <v>71</v>
      </c>
      <c r="N130" s="7">
        <v>0</v>
      </c>
      <c r="O130" s="7">
        <v>295351.87</v>
      </c>
      <c r="P130" s="7">
        <v>23272.82</v>
      </c>
      <c r="Q130" s="7">
        <v>272079.05</v>
      </c>
      <c r="R130" s="2" t="e">
        <f>VLOOKUP(J130,#REF!,4,0)</f>
        <v>#REF!</v>
      </c>
      <c r="S130" s="2" t="e">
        <f>VLOOKUP(J130,#REF!,5,0)</f>
        <v>#REF!</v>
      </c>
      <c r="T130" s="2" t="e">
        <f>VLOOKUP(J130,#REF!,6,0)</f>
        <v>#REF!</v>
      </c>
      <c r="U130" s="2" t="e">
        <f>VLOOKUP(J130,#REF!,7,0)</f>
        <v>#REF!</v>
      </c>
    </row>
    <row r="131" spans="1:21" x14ac:dyDescent="0.2">
      <c r="A131" s="2">
        <v>127</v>
      </c>
      <c r="B131" s="1" t="s">
        <v>92</v>
      </c>
      <c r="C131" s="1" t="s">
        <v>93</v>
      </c>
      <c r="D131" s="1" t="s">
        <v>245</v>
      </c>
      <c r="E131" s="1" t="s">
        <v>246</v>
      </c>
      <c r="F131" s="1" t="s">
        <v>244</v>
      </c>
      <c r="G131" s="1">
        <v>681744013</v>
      </c>
      <c r="H131" s="3">
        <v>42005</v>
      </c>
      <c r="J131" s="1" t="s">
        <v>247</v>
      </c>
      <c r="K131" s="1" t="s">
        <v>248</v>
      </c>
      <c r="L131" s="1" t="s">
        <v>75</v>
      </c>
      <c r="M131" s="1" t="s">
        <v>71</v>
      </c>
      <c r="N131" s="7">
        <v>0</v>
      </c>
      <c r="O131" s="7">
        <v>35430.19</v>
      </c>
      <c r="P131" s="7">
        <v>2791.79</v>
      </c>
      <c r="Q131" s="7">
        <v>32638.400000000001</v>
      </c>
      <c r="R131" s="2" t="e">
        <f>VLOOKUP(J131,#REF!,4,0)</f>
        <v>#REF!</v>
      </c>
      <c r="S131" s="2" t="e">
        <f>VLOOKUP(J131,#REF!,5,0)</f>
        <v>#REF!</v>
      </c>
      <c r="T131" s="2" t="e">
        <f>VLOOKUP(J131,#REF!,6,0)</f>
        <v>#REF!</v>
      </c>
      <c r="U131" s="2" t="e">
        <f>VLOOKUP(J131,#REF!,7,0)</f>
        <v>#REF!</v>
      </c>
    </row>
    <row r="132" spans="1:21" x14ac:dyDescent="0.2">
      <c r="A132" s="2">
        <v>128</v>
      </c>
      <c r="B132" s="1" t="s">
        <v>92</v>
      </c>
      <c r="C132" s="1" t="s">
        <v>93</v>
      </c>
      <c r="D132" s="1" t="s">
        <v>245</v>
      </c>
      <c r="E132" s="1" t="s">
        <v>246</v>
      </c>
      <c r="F132" s="1" t="s">
        <v>244</v>
      </c>
      <c r="G132" s="1">
        <v>684075892</v>
      </c>
      <c r="H132" s="3">
        <v>42095</v>
      </c>
      <c r="J132" s="1" t="s">
        <v>247</v>
      </c>
      <c r="K132" s="1" t="s">
        <v>248</v>
      </c>
      <c r="L132" s="1" t="s">
        <v>75</v>
      </c>
      <c r="M132" s="1" t="s">
        <v>71</v>
      </c>
      <c r="N132" s="7">
        <v>0</v>
      </c>
      <c r="O132" s="7">
        <v>43506.39</v>
      </c>
      <c r="P132" s="7">
        <v>3428.17</v>
      </c>
      <c r="Q132" s="7">
        <v>40078.22</v>
      </c>
      <c r="R132" s="2" t="e">
        <f>VLOOKUP(J132,#REF!,4,0)</f>
        <v>#REF!</v>
      </c>
      <c r="S132" s="2" t="e">
        <f>VLOOKUP(J132,#REF!,5,0)</f>
        <v>#REF!</v>
      </c>
      <c r="T132" s="2" t="e">
        <f>VLOOKUP(J132,#REF!,6,0)</f>
        <v>#REF!</v>
      </c>
      <c r="U132" s="2" t="e">
        <f>VLOOKUP(J132,#REF!,7,0)</f>
        <v>#REF!</v>
      </c>
    </row>
    <row r="133" spans="1:21" x14ac:dyDescent="0.2">
      <c r="A133" s="2">
        <v>129</v>
      </c>
      <c r="B133" s="1" t="s">
        <v>92</v>
      </c>
      <c r="C133" s="1" t="s">
        <v>93</v>
      </c>
      <c r="D133" s="1" t="s">
        <v>245</v>
      </c>
      <c r="E133" s="1" t="s">
        <v>246</v>
      </c>
      <c r="F133" s="1" t="s">
        <v>244</v>
      </c>
      <c r="G133" s="1">
        <v>684391632</v>
      </c>
      <c r="H133" s="3">
        <v>42125</v>
      </c>
      <c r="J133" s="1" t="s">
        <v>247</v>
      </c>
      <c r="K133" s="1" t="s">
        <v>248</v>
      </c>
      <c r="L133" s="1" t="s">
        <v>75</v>
      </c>
      <c r="M133" s="1" t="s">
        <v>71</v>
      </c>
      <c r="N133" s="7">
        <v>0</v>
      </c>
      <c r="O133" s="7">
        <v>7308.66</v>
      </c>
      <c r="P133" s="7">
        <v>575.9</v>
      </c>
      <c r="Q133" s="7">
        <v>6732.76</v>
      </c>
      <c r="R133" s="2" t="e">
        <f>VLOOKUP(J133,#REF!,4,0)</f>
        <v>#REF!</v>
      </c>
      <c r="S133" s="2" t="e">
        <f>VLOOKUP(J133,#REF!,5,0)</f>
        <v>#REF!</v>
      </c>
      <c r="T133" s="2" t="e">
        <f>VLOOKUP(J133,#REF!,6,0)</f>
        <v>#REF!</v>
      </c>
      <c r="U133" s="2" t="e">
        <f>VLOOKUP(J133,#REF!,7,0)</f>
        <v>#REF!</v>
      </c>
    </row>
    <row r="134" spans="1:21" x14ac:dyDescent="0.2">
      <c r="A134" s="2">
        <v>130</v>
      </c>
      <c r="B134" s="1" t="s">
        <v>92</v>
      </c>
      <c r="C134" s="1" t="s">
        <v>93</v>
      </c>
      <c r="D134" s="1" t="s">
        <v>245</v>
      </c>
      <c r="E134" s="1" t="s">
        <v>246</v>
      </c>
      <c r="F134" s="1" t="s">
        <v>244</v>
      </c>
      <c r="G134" s="1">
        <v>686611280</v>
      </c>
      <c r="H134" s="3">
        <v>42156</v>
      </c>
      <c r="J134" s="1" t="s">
        <v>247</v>
      </c>
      <c r="K134" s="1" t="s">
        <v>248</v>
      </c>
      <c r="L134" s="1" t="s">
        <v>75</v>
      </c>
      <c r="M134" s="1" t="s">
        <v>71</v>
      </c>
      <c r="N134" s="7">
        <v>0</v>
      </c>
      <c r="O134" s="7">
        <v>21864.34</v>
      </c>
      <c r="P134" s="7">
        <v>1722.8400000000001</v>
      </c>
      <c r="Q134" s="7">
        <v>20141.5</v>
      </c>
      <c r="R134" s="2" t="e">
        <f>VLOOKUP(J134,#REF!,4,0)</f>
        <v>#REF!</v>
      </c>
      <c r="S134" s="2" t="e">
        <f>VLOOKUP(J134,#REF!,5,0)</f>
        <v>#REF!</v>
      </c>
      <c r="T134" s="2" t="e">
        <f>VLOOKUP(J134,#REF!,6,0)</f>
        <v>#REF!</v>
      </c>
      <c r="U134" s="2" t="e">
        <f>VLOOKUP(J134,#REF!,7,0)</f>
        <v>#REF!</v>
      </c>
    </row>
    <row r="135" spans="1:21" x14ac:dyDescent="0.2">
      <c r="A135" s="2">
        <v>131</v>
      </c>
      <c r="B135" s="1" t="s">
        <v>92</v>
      </c>
      <c r="C135" s="1" t="s">
        <v>93</v>
      </c>
      <c r="D135" s="1" t="s">
        <v>245</v>
      </c>
      <c r="E135" s="1" t="s">
        <v>246</v>
      </c>
      <c r="F135" s="1" t="s">
        <v>244</v>
      </c>
      <c r="G135" s="1">
        <v>688689446</v>
      </c>
      <c r="H135" s="3">
        <v>42186</v>
      </c>
      <c r="J135" s="1" t="s">
        <v>247</v>
      </c>
      <c r="K135" s="1" t="s">
        <v>248</v>
      </c>
      <c r="L135" s="1" t="s">
        <v>75</v>
      </c>
      <c r="M135" s="1" t="s">
        <v>71</v>
      </c>
      <c r="N135" s="7">
        <v>0</v>
      </c>
      <c r="O135" s="7">
        <v>-90745.63</v>
      </c>
      <c r="P135" s="7">
        <v>-7150.4800000000005</v>
      </c>
      <c r="Q135" s="7">
        <v>-83595.150000000009</v>
      </c>
      <c r="R135" s="2" t="e">
        <f>VLOOKUP(J135,#REF!,4,0)</f>
        <v>#REF!</v>
      </c>
      <c r="S135" s="2" t="e">
        <f>VLOOKUP(J135,#REF!,5,0)</f>
        <v>#REF!</v>
      </c>
      <c r="T135" s="2" t="e">
        <f>VLOOKUP(J135,#REF!,6,0)</f>
        <v>#REF!</v>
      </c>
      <c r="U135" s="2" t="e">
        <f>VLOOKUP(J135,#REF!,7,0)</f>
        <v>#REF!</v>
      </c>
    </row>
    <row r="136" spans="1:21" x14ac:dyDescent="0.2">
      <c r="A136" s="2">
        <v>132</v>
      </c>
      <c r="B136" s="1" t="s">
        <v>129</v>
      </c>
      <c r="C136" s="1" t="s">
        <v>130</v>
      </c>
      <c r="D136" s="1" t="s">
        <v>65</v>
      </c>
      <c r="E136" s="1" t="s">
        <v>66</v>
      </c>
      <c r="F136" s="1" t="s">
        <v>131</v>
      </c>
      <c r="G136" s="1">
        <v>673475659</v>
      </c>
      <c r="H136" s="3">
        <v>41961</v>
      </c>
      <c r="J136" s="1" t="s">
        <v>249</v>
      </c>
      <c r="K136" s="1" t="s">
        <v>250</v>
      </c>
      <c r="L136" s="1" t="s">
        <v>70</v>
      </c>
      <c r="M136" s="1" t="s">
        <v>71</v>
      </c>
      <c r="N136" s="7">
        <v>2</v>
      </c>
      <c r="O136" s="7">
        <v>100509.98</v>
      </c>
      <c r="P136" s="7">
        <v>3788.35</v>
      </c>
      <c r="Q136" s="7">
        <v>96721.63</v>
      </c>
      <c r="R136" s="2" t="e">
        <f>VLOOKUP(J136,#REF!,4,0)</f>
        <v>#REF!</v>
      </c>
      <c r="S136" s="2" t="e">
        <f>VLOOKUP(J136,#REF!,5,0)</f>
        <v>#REF!</v>
      </c>
      <c r="T136" s="2" t="e">
        <f>VLOOKUP(J136,#REF!,6,0)</f>
        <v>#REF!</v>
      </c>
      <c r="U136" s="2" t="e">
        <f>VLOOKUP(J136,#REF!,7,0)</f>
        <v>#REF!</v>
      </c>
    </row>
    <row r="137" spans="1:21" x14ac:dyDescent="0.2">
      <c r="A137" s="2">
        <v>133</v>
      </c>
      <c r="B137" s="1" t="s">
        <v>129</v>
      </c>
      <c r="C137" s="1" t="s">
        <v>130</v>
      </c>
      <c r="D137" s="1" t="s">
        <v>65</v>
      </c>
      <c r="E137" s="1" t="s">
        <v>66</v>
      </c>
      <c r="F137" s="1" t="s">
        <v>131</v>
      </c>
      <c r="G137" s="1">
        <v>673475662</v>
      </c>
      <c r="H137" s="3">
        <v>41961</v>
      </c>
      <c r="J137" s="1" t="s">
        <v>251</v>
      </c>
      <c r="K137" s="1" t="s">
        <v>252</v>
      </c>
      <c r="L137" s="1" t="s">
        <v>70</v>
      </c>
      <c r="M137" s="1" t="s">
        <v>71</v>
      </c>
      <c r="N137" s="7">
        <v>2</v>
      </c>
      <c r="O137" s="7">
        <v>23527.77</v>
      </c>
      <c r="P137" s="7">
        <v>886.79</v>
      </c>
      <c r="Q137" s="7">
        <v>22640.98</v>
      </c>
      <c r="R137" s="2" t="e">
        <f>VLOOKUP(J137,#REF!,4,0)</f>
        <v>#REF!</v>
      </c>
      <c r="S137" s="2" t="e">
        <f>VLOOKUP(J137,#REF!,5,0)</f>
        <v>#REF!</v>
      </c>
      <c r="T137" s="2" t="e">
        <f>VLOOKUP(J137,#REF!,6,0)</f>
        <v>#REF!</v>
      </c>
      <c r="U137" s="2" t="e">
        <f>VLOOKUP(J137,#REF!,7,0)</f>
        <v>#REF!</v>
      </c>
    </row>
    <row r="138" spans="1:21" x14ac:dyDescent="0.2">
      <c r="A138" s="2">
        <v>134</v>
      </c>
      <c r="B138" s="1" t="s">
        <v>129</v>
      </c>
      <c r="C138" s="1" t="s">
        <v>130</v>
      </c>
      <c r="D138" s="1" t="s">
        <v>65</v>
      </c>
      <c r="E138" s="1" t="s">
        <v>66</v>
      </c>
      <c r="F138" s="1" t="s">
        <v>131</v>
      </c>
      <c r="G138" s="1">
        <v>677155354</v>
      </c>
      <c r="H138" s="3">
        <v>41961</v>
      </c>
      <c r="J138" s="1" t="s">
        <v>249</v>
      </c>
      <c r="K138" s="1" t="s">
        <v>250</v>
      </c>
      <c r="L138" s="1" t="s">
        <v>70</v>
      </c>
      <c r="M138" s="1" t="s">
        <v>71</v>
      </c>
      <c r="N138" s="7">
        <v>1</v>
      </c>
      <c r="O138" s="7">
        <v>47.15</v>
      </c>
      <c r="P138" s="7">
        <v>1.78</v>
      </c>
      <c r="Q138" s="7">
        <v>45.37</v>
      </c>
      <c r="R138" s="2" t="e">
        <f>VLOOKUP(J138,#REF!,4,0)</f>
        <v>#REF!</v>
      </c>
      <c r="S138" s="2" t="e">
        <f>VLOOKUP(J138,#REF!,5,0)</f>
        <v>#REF!</v>
      </c>
      <c r="T138" s="2" t="e">
        <f>VLOOKUP(J138,#REF!,6,0)</f>
        <v>#REF!</v>
      </c>
      <c r="U138" s="2" t="e">
        <f>VLOOKUP(J138,#REF!,7,0)</f>
        <v>#REF!</v>
      </c>
    </row>
    <row r="139" spans="1:21" x14ac:dyDescent="0.2">
      <c r="A139" s="2">
        <v>135</v>
      </c>
      <c r="B139" s="1" t="s">
        <v>129</v>
      </c>
      <c r="C139" s="1" t="s">
        <v>130</v>
      </c>
      <c r="D139" s="1" t="s">
        <v>65</v>
      </c>
      <c r="E139" s="1" t="s">
        <v>66</v>
      </c>
      <c r="F139" s="1" t="s">
        <v>131</v>
      </c>
      <c r="G139" s="1">
        <v>677155357</v>
      </c>
      <c r="H139" s="3">
        <v>41961</v>
      </c>
      <c r="J139" s="1" t="s">
        <v>251</v>
      </c>
      <c r="K139" s="1" t="s">
        <v>252</v>
      </c>
      <c r="L139" s="1" t="s">
        <v>70</v>
      </c>
      <c r="M139" s="1" t="s">
        <v>71</v>
      </c>
      <c r="N139" s="7">
        <v>1</v>
      </c>
      <c r="O139" s="7">
        <v>0</v>
      </c>
      <c r="P139" s="7">
        <v>0</v>
      </c>
      <c r="Q139" s="7">
        <v>0</v>
      </c>
      <c r="R139" s="2" t="e">
        <f>VLOOKUP(J139,#REF!,4,0)</f>
        <v>#REF!</v>
      </c>
      <c r="S139" s="2" t="e">
        <f>VLOOKUP(J139,#REF!,5,0)</f>
        <v>#REF!</v>
      </c>
      <c r="T139" s="2" t="e">
        <f>VLOOKUP(J139,#REF!,6,0)</f>
        <v>#REF!</v>
      </c>
      <c r="U139" s="2" t="e">
        <f>VLOOKUP(J139,#REF!,7,0)</f>
        <v>#REF!</v>
      </c>
    </row>
    <row r="140" spans="1:21" x14ac:dyDescent="0.2">
      <c r="A140" s="2">
        <v>136</v>
      </c>
      <c r="B140" s="1" t="s">
        <v>129</v>
      </c>
      <c r="C140" s="1" t="s">
        <v>130</v>
      </c>
      <c r="D140" s="1" t="s">
        <v>65</v>
      </c>
      <c r="E140" s="1" t="s">
        <v>66</v>
      </c>
      <c r="F140" s="1" t="s">
        <v>131</v>
      </c>
      <c r="G140" s="1">
        <v>680646172</v>
      </c>
      <c r="H140" s="3">
        <v>41961</v>
      </c>
      <c r="J140" s="1" t="s">
        <v>249</v>
      </c>
      <c r="K140" s="1" t="s">
        <v>250</v>
      </c>
      <c r="L140" s="1" t="s">
        <v>70</v>
      </c>
      <c r="M140" s="1" t="s">
        <v>71</v>
      </c>
      <c r="N140" s="7">
        <v>5</v>
      </c>
      <c r="O140" s="7">
        <v>20062.100000000002</v>
      </c>
      <c r="P140" s="7">
        <v>756.17</v>
      </c>
      <c r="Q140" s="7">
        <v>19305.93</v>
      </c>
      <c r="R140" s="2" t="e">
        <f>VLOOKUP(J140,#REF!,4,0)</f>
        <v>#REF!</v>
      </c>
      <c r="S140" s="2" t="e">
        <f>VLOOKUP(J140,#REF!,5,0)</f>
        <v>#REF!</v>
      </c>
      <c r="T140" s="2" t="e">
        <f>VLOOKUP(J140,#REF!,6,0)</f>
        <v>#REF!</v>
      </c>
      <c r="U140" s="2" t="e">
        <f>VLOOKUP(J140,#REF!,7,0)</f>
        <v>#REF!</v>
      </c>
    </row>
    <row r="141" spans="1:21" x14ac:dyDescent="0.2">
      <c r="A141" s="2">
        <v>137</v>
      </c>
      <c r="B141" s="1" t="s">
        <v>129</v>
      </c>
      <c r="C141" s="1" t="s">
        <v>130</v>
      </c>
      <c r="D141" s="1" t="s">
        <v>65</v>
      </c>
      <c r="E141" s="1" t="s">
        <v>66</v>
      </c>
      <c r="F141" s="1" t="s">
        <v>131</v>
      </c>
      <c r="G141" s="1">
        <v>680646175</v>
      </c>
      <c r="H141" s="3">
        <v>41961</v>
      </c>
      <c r="J141" s="1" t="s">
        <v>251</v>
      </c>
      <c r="K141" s="1" t="s">
        <v>252</v>
      </c>
      <c r="L141" s="1" t="s">
        <v>70</v>
      </c>
      <c r="M141" s="1" t="s">
        <v>71</v>
      </c>
      <c r="N141" s="7">
        <v>5</v>
      </c>
      <c r="O141" s="7">
        <v>17765.420000000002</v>
      </c>
      <c r="P141" s="7">
        <v>669.6</v>
      </c>
      <c r="Q141" s="7">
        <v>17095.82</v>
      </c>
      <c r="R141" s="2" t="e">
        <f>VLOOKUP(J141,#REF!,4,0)</f>
        <v>#REF!</v>
      </c>
      <c r="S141" s="2" t="e">
        <f>VLOOKUP(J141,#REF!,5,0)</f>
        <v>#REF!</v>
      </c>
      <c r="T141" s="2" t="e">
        <f>VLOOKUP(J141,#REF!,6,0)</f>
        <v>#REF!</v>
      </c>
      <c r="U141" s="2" t="e">
        <f>VLOOKUP(J141,#REF!,7,0)</f>
        <v>#REF!</v>
      </c>
    </row>
    <row r="142" spans="1:21" x14ac:dyDescent="0.2">
      <c r="A142" s="2">
        <v>138</v>
      </c>
      <c r="B142" s="1" t="s">
        <v>151</v>
      </c>
      <c r="C142" s="1" t="s">
        <v>253</v>
      </c>
      <c r="D142" s="1" t="s">
        <v>65</v>
      </c>
      <c r="E142" s="1" t="s">
        <v>66</v>
      </c>
      <c r="F142" s="1" t="s">
        <v>153</v>
      </c>
      <c r="G142" s="1">
        <v>692667788</v>
      </c>
      <c r="H142" s="3">
        <v>42277</v>
      </c>
      <c r="J142" s="1" t="s">
        <v>254</v>
      </c>
      <c r="K142" s="1" t="s">
        <v>255</v>
      </c>
      <c r="L142" s="1" t="s">
        <v>75</v>
      </c>
      <c r="M142" s="1" t="s">
        <v>71</v>
      </c>
      <c r="N142" s="7">
        <v>1</v>
      </c>
      <c r="O142" s="7">
        <v>853002.20000000007</v>
      </c>
      <c r="P142" s="7">
        <v>2482.19</v>
      </c>
      <c r="Q142" s="7">
        <v>850520.01</v>
      </c>
      <c r="R142" s="2" t="e">
        <f>VLOOKUP(J142,#REF!,4,0)</f>
        <v>#REF!</v>
      </c>
      <c r="S142" s="2" t="e">
        <f>VLOOKUP(J142,#REF!,5,0)</f>
        <v>#REF!</v>
      </c>
      <c r="T142" s="2" t="e">
        <f>VLOOKUP(J142,#REF!,6,0)</f>
        <v>#REF!</v>
      </c>
      <c r="U142" s="2" t="e">
        <f>VLOOKUP(J142,#REF!,7,0)</f>
        <v>#REF!</v>
      </c>
    </row>
    <row r="143" spans="1:21" x14ac:dyDescent="0.2">
      <c r="A143" s="2">
        <v>139</v>
      </c>
      <c r="B143" s="1" t="s">
        <v>151</v>
      </c>
      <c r="C143" s="1" t="s">
        <v>152</v>
      </c>
      <c r="D143" s="1" t="s">
        <v>65</v>
      </c>
      <c r="E143" s="1" t="s">
        <v>66</v>
      </c>
      <c r="F143" s="1" t="s">
        <v>256</v>
      </c>
      <c r="G143" s="1">
        <v>692667434</v>
      </c>
      <c r="H143" s="3">
        <v>42034</v>
      </c>
      <c r="J143" s="1" t="s">
        <v>257</v>
      </c>
      <c r="K143" s="1" t="s">
        <v>258</v>
      </c>
      <c r="L143" s="1" t="s">
        <v>70</v>
      </c>
      <c r="M143" s="1" t="s">
        <v>71</v>
      </c>
      <c r="N143" s="7">
        <v>1</v>
      </c>
      <c r="O143" s="7">
        <v>8982.2000000000007</v>
      </c>
      <c r="P143" s="7">
        <v>476.3</v>
      </c>
      <c r="Q143" s="7">
        <v>8505.9</v>
      </c>
      <c r="R143" s="2" t="e">
        <f>VLOOKUP(J143,#REF!,4,0)</f>
        <v>#REF!</v>
      </c>
      <c r="S143" s="2" t="e">
        <f>VLOOKUP(J143,#REF!,5,0)</f>
        <v>#REF!</v>
      </c>
      <c r="T143" s="2" t="e">
        <f>VLOOKUP(J143,#REF!,6,0)</f>
        <v>#REF!</v>
      </c>
      <c r="U143" s="2" t="e">
        <f>VLOOKUP(J143,#REF!,7,0)</f>
        <v>#REF!</v>
      </c>
    </row>
    <row r="144" spans="1:21" x14ac:dyDescent="0.2">
      <c r="A144" s="2">
        <v>140</v>
      </c>
      <c r="B144" s="1" t="s">
        <v>151</v>
      </c>
      <c r="C144" s="1" t="s">
        <v>152</v>
      </c>
      <c r="D144" s="1" t="s">
        <v>65</v>
      </c>
      <c r="E144" s="1" t="s">
        <v>66</v>
      </c>
      <c r="F144" s="1" t="s">
        <v>256</v>
      </c>
      <c r="G144" s="1">
        <v>692667456</v>
      </c>
      <c r="H144" s="3">
        <v>42072</v>
      </c>
      <c r="J144" s="1" t="s">
        <v>259</v>
      </c>
      <c r="K144" s="1" t="s">
        <v>260</v>
      </c>
      <c r="L144" s="1" t="s">
        <v>70</v>
      </c>
      <c r="M144" s="1" t="s">
        <v>71</v>
      </c>
      <c r="N144" s="7">
        <v>1</v>
      </c>
      <c r="O144" s="7">
        <v>8982.2000000000007</v>
      </c>
      <c r="P144" s="7">
        <v>476.3</v>
      </c>
      <c r="Q144" s="7">
        <v>8505.9</v>
      </c>
      <c r="R144" s="2" t="e">
        <f>VLOOKUP(J144,#REF!,4,0)</f>
        <v>#REF!</v>
      </c>
      <c r="S144" s="2" t="e">
        <f>VLOOKUP(J144,#REF!,5,0)</f>
        <v>#REF!</v>
      </c>
      <c r="T144" s="2" t="e">
        <f>VLOOKUP(J144,#REF!,6,0)</f>
        <v>#REF!</v>
      </c>
      <c r="U144" s="2" t="e">
        <f>VLOOKUP(J144,#REF!,7,0)</f>
        <v>#REF!</v>
      </c>
    </row>
    <row r="145" spans="1:21" x14ac:dyDescent="0.2">
      <c r="A145" s="2">
        <v>141</v>
      </c>
      <c r="B145" s="1" t="s">
        <v>151</v>
      </c>
      <c r="C145" s="1" t="s">
        <v>152</v>
      </c>
      <c r="D145" s="1" t="s">
        <v>65</v>
      </c>
      <c r="E145" s="1" t="s">
        <v>66</v>
      </c>
      <c r="F145" s="1" t="s">
        <v>256</v>
      </c>
      <c r="G145" s="1">
        <v>692667738</v>
      </c>
      <c r="H145" s="3">
        <v>42277</v>
      </c>
      <c r="J145" s="1" t="s">
        <v>261</v>
      </c>
      <c r="K145" s="1" t="s">
        <v>262</v>
      </c>
      <c r="L145" s="1" t="s">
        <v>70</v>
      </c>
      <c r="M145" s="1" t="s">
        <v>71</v>
      </c>
      <c r="N145" s="7">
        <v>1</v>
      </c>
      <c r="O145" s="7">
        <v>8982.2000000000007</v>
      </c>
      <c r="P145" s="7">
        <v>476.3</v>
      </c>
      <c r="Q145" s="7">
        <v>8505.9</v>
      </c>
      <c r="R145" s="2" t="e">
        <f>VLOOKUP(J145,#REF!,4,0)</f>
        <v>#REF!</v>
      </c>
      <c r="S145" s="2" t="e">
        <f>VLOOKUP(J145,#REF!,5,0)</f>
        <v>#REF!</v>
      </c>
      <c r="T145" s="2" t="e">
        <f>VLOOKUP(J145,#REF!,6,0)</f>
        <v>#REF!</v>
      </c>
      <c r="U145" s="2" t="e">
        <f>VLOOKUP(J145,#REF!,7,0)</f>
        <v>#REF!</v>
      </c>
    </row>
    <row r="146" spans="1:21" x14ac:dyDescent="0.2">
      <c r="A146" s="2">
        <v>142</v>
      </c>
      <c r="B146" s="1" t="s">
        <v>151</v>
      </c>
      <c r="C146" s="1" t="s">
        <v>152</v>
      </c>
      <c r="D146" s="1" t="s">
        <v>65</v>
      </c>
      <c r="E146" s="1" t="s">
        <v>66</v>
      </c>
      <c r="F146" s="1" t="s">
        <v>263</v>
      </c>
      <c r="G146" s="1">
        <v>677155684</v>
      </c>
      <c r="H146" s="3">
        <v>42034</v>
      </c>
      <c r="J146" s="1" t="s">
        <v>264</v>
      </c>
      <c r="K146" s="1" t="s">
        <v>265</v>
      </c>
      <c r="L146" s="1" t="s">
        <v>75</v>
      </c>
      <c r="M146" s="1" t="s">
        <v>71</v>
      </c>
      <c r="N146" s="7">
        <v>1</v>
      </c>
      <c r="O146" s="7">
        <v>60045.71</v>
      </c>
      <c r="P146" s="7">
        <v>3389.77</v>
      </c>
      <c r="Q146" s="7">
        <v>56655.94</v>
      </c>
      <c r="R146" s="2" t="e">
        <f>VLOOKUP(J146,#REF!,4,0)</f>
        <v>#REF!</v>
      </c>
      <c r="S146" s="2" t="e">
        <f>VLOOKUP(J146,#REF!,5,0)</f>
        <v>#REF!</v>
      </c>
      <c r="T146" s="2" t="e">
        <f>VLOOKUP(J146,#REF!,6,0)</f>
        <v>#REF!</v>
      </c>
      <c r="U146" s="2" t="e">
        <f>VLOOKUP(J146,#REF!,7,0)</f>
        <v>#REF!</v>
      </c>
    </row>
    <row r="147" spans="1:21" x14ac:dyDescent="0.2">
      <c r="A147" s="2">
        <v>143</v>
      </c>
      <c r="B147" s="1" t="s">
        <v>151</v>
      </c>
      <c r="C147" s="1" t="s">
        <v>152</v>
      </c>
      <c r="D147" s="1" t="s">
        <v>65</v>
      </c>
      <c r="E147" s="1" t="s">
        <v>66</v>
      </c>
      <c r="F147" s="1" t="s">
        <v>263</v>
      </c>
      <c r="G147" s="1">
        <v>679001377</v>
      </c>
      <c r="H147" s="3">
        <v>42034</v>
      </c>
      <c r="J147" s="1" t="s">
        <v>264</v>
      </c>
      <c r="K147" s="1" t="s">
        <v>265</v>
      </c>
      <c r="L147" s="1" t="s">
        <v>75</v>
      </c>
      <c r="M147" s="1" t="s">
        <v>71</v>
      </c>
      <c r="N147" s="7">
        <v>2</v>
      </c>
      <c r="O147" s="7">
        <v>39896.69</v>
      </c>
      <c r="P147" s="7">
        <v>2252.3000000000002</v>
      </c>
      <c r="Q147" s="7">
        <v>37644.39</v>
      </c>
      <c r="R147" s="2" t="e">
        <f>VLOOKUP(J147,#REF!,4,0)</f>
        <v>#REF!</v>
      </c>
      <c r="S147" s="2" t="e">
        <f>VLOOKUP(J147,#REF!,5,0)</f>
        <v>#REF!</v>
      </c>
      <c r="T147" s="2" t="e">
        <f>VLOOKUP(J147,#REF!,6,0)</f>
        <v>#REF!</v>
      </c>
      <c r="U147" s="2" t="e">
        <f>VLOOKUP(J147,#REF!,7,0)</f>
        <v>#REF!</v>
      </c>
    </row>
    <row r="148" spans="1:21" x14ac:dyDescent="0.2">
      <c r="A148" s="2">
        <v>144</v>
      </c>
      <c r="B148" s="1" t="s">
        <v>151</v>
      </c>
      <c r="C148" s="1" t="s">
        <v>152</v>
      </c>
      <c r="D148" s="1" t="s">
        <v>65</v>
      </c>
      <c r="E148" s="1" t="s">
        <v>66</v>
      </c>
      <c r="F148" s="1" t="s">
        <v>263</v>
      </c>
      <c r="G148" s="1">
        <v>680646959</v>
      </c>
      <c r="H148" s="3">
        <v>42072</v>
      </c>
      <c r="J148" s="1" t="s">
        <v>266</v>
      </c>
      <c r="K148" s="1" t="s">
        <v>267</v>
      </c>
      <c r="L148" s="1" t="s">
        <v>75</v>
      </c>
      <c r="M148" s="1" t="s">
        <v>71</v>
      </c>
      <c r="N148" s="7">
        <v>4</v>
      </c>
      <c r="O148" s="7">
        <v>548968.85</v>
      </c>
      <c r="P148" s="7">
        <v>30991.06</v>
      </c>
      <c r="Q148" s="7">
        <v>517977.79000000004</v>
      </c>
      <c r="R148" s="2" t="e">
        <f>VLOOKUP(J148,#REF!,4,0)</f>
        <v>#REF!</v>
      </c>
      <c r="S148" s="2" t="e">
        <f>VLOOKUP(J148,#REF!,5,0)</f>
        <v>#REF!</v>
      </c>
      <c r="T148" s="2" t="e">
        <f>VLOOKUP(J148,#REF!,6,0)</f>
        <v>#REF!</v>
      </c>
      <c r="U148" s="2" t="e">
        <f>VLOOKUP(J148,#REF!,7,0)</f>
        <v>#REF!</v>
      </c>
    </row>
    <row r="149" spans="1:21" x14ac:dyDescent="0.2">
      <c r="A149" s="2">
        <v>145</v>
      </c>
      <c r="B149" s="1" t="s">
        <v>151</v>
      </c>
      <c r="C149" s="1" t="s">
        <v>152</v>
      </c>
      <c r="D149" s="1" t="s">
        <v>65</v>
      </c>
      <c r="E149" s="1" t="s">
        <v>66</v>
      </c>
      <c r="F149" s="1" t="s">
        <v>263</v>
      </c>
      <c r="G149" s="1">
        <v>690464613</v>
      </c>
      <c r="H149" s="3">
        <v>42247</v>
      </c>
      <c r="J149" s="1" t="s">
        <v>268</v>
      </c>
      <c r="K149" s="1" t="s">
        <v>269</v>
      </c>
      <c r="L149" s="1" t="s">
        <v>75</v>
      </c>
      <c r="M149" s="1" t="s">
        <v>71</v>
      </c>
      <c r="N149" s="7">
        <v>2</v>
      </c>
      <c r="O149" s="7">
        <v>217117.28</v>
      </c>
      <c r="P149" s="7">
        <v>12256.970000000001</v>
      </c>
      <c r="Q149" s="7">
        <v>204860.31</v>
      </c>
      <c r="R149" s="2" t="e">
        <f>VLOOKUP(J149,#REF!,4,0)</f>
        <v>#REF!</v>
      </c>
      <c r="S149" s="2" t="e">
        <f>VLOOKUP(J149,#REF!,5,0)</f>
        <v>#REF!</v>
      </c>
      <c r="T149" s="2" t="e">
        <f>VLOOKUP(J149,#REF!,6,0)</f>
        <v>#REF!</v>
      </c>
      <c r="U149" s="2" t="e">
        <f>VLOOKUP(J149,#REF!,7,0)</f>
        <v>#REF!</v>
      </c>
    </row>
    <row r="150" spans="1:21" x14ac:dyDescent="0.2">
      <c r="A150" s="2">
        <v>146</v>
      </c>
      <c r="B150" s="1" t="s">
        <v>151</v>
      </c>
      <c r="C150" s="1" t="s">
        <v>152</v>
      </c>
      <c r="D150" s="1" t="s">
        <v>65</v>
      </c>
      <c r="E150" s="1" t="s">
        <v>66</v>
      </c>
      <c r="F150" s="1" t="s">
        <v>165</v>
      </c>
      <c r="G150" s="1">
        <v>692667451</v>
      </c>
      <c r="H150" s="3">
        <v>42050</v>
      </c>
      <c r="J150" s="1" t="s">
        <v>270</v>
      </c>
      <c r="K150" s="1" t="s">
        <v>271</v>
      </c>
      <c r="L150" s="1" t="s">
        <v>70</v>
      </c>
      <c r="M150" s="1" t="s">
        <v>71</v>
      </c>
      <c r="N150" s="7">
        <v>1</v>
      </c>
      <c r="O150" s="7">
        <v>8982.2000000000007</v>
      </c>
      <c r="P150" s="7">
        <v>91.89</v>
      </c>
      <c r="Q150" s="7">
        <v>8890.31</v>
      </c>
      <c r="R150" s="2" t="e">
        <f>VLOOKUP(J150,#REF!,4,0)</f>
        <v>#REF!</v>
      </c>
      <c r="S150" s="2" t="e">
        <f>VLOOKUP(J150,#REF!,5,0)</f>
        <v>#REF!</v>
      </c>
      <c r="T150" s="2" t="e">
        <f>VLOOKUP(J150,#REF!,6,0)</f>
        <v>#REF!</v>
      </c>
      <c r="U150" s="2" t="e">
        <f>VLOOKUP(J150,#REF!,7,0)</f>
        <v>#REF!</v>
      </c>
    </row>
    <row r="151" spans="1:21" x14ac:dyDescent="0.2">
      <c r="A151" s="2">
        <v>147</v>
      </c>
      <c r="B151" s="1" t="s">
        <v>151</v>
      </c>
      <c r="C151" s="1" t="s">
        <v>152</v>
      </c>
      <c r="D151" s="1" t="s">
        <v>65</v>
      </c>
      <c r="E151" s="1" t="s">
        <v>66</v>
      </c>
      <c r="F151" s="1" t="s">
        <v>168</v>
      </c>
      <c r="G151" s="1">
        <v>679001389</v>
      </c>
      <c r="H151" s="3">
        <v>42050</v>
      </c>
      <c r="J151" s="1" t="s">
        <v>272</v>
      </c>
      <c r="K151" s="1" t="s">
        <v>273</v>
      </c>
      <c r="L151" s="1" t="s">
        <v>75</v>
      </c>
      <c r="M151" s="1" t="s">
        <v>71</v>
      </c>
      <c r="N151" s="7">
        <v>3</v>
      </c>
      <c r="O151" s="7">
        <v>163480.4</v>
      </c>
      <c r="P151" s="7">
        <v>896.57</v>
      </c>
      <c r="Q151" s="7">
        <v>162583.83000000002</v>
      </c>
      <c r="R151" s="2" t="e">
        <f>VLOOKUP(J151,#REF!,4,0)</f>
        <v>#REF!</v>
      </c>
      <c r="S151" s="2" t="e">
        <f>VLOOKUP(J151,#REF!,5,0)</f>
        <v>#REF!</v>
      </c>
      <c r="T151" s="2" t="e">
        <f>VLOOKUP(J151,#REF!,6,0)</f>
        <v>#REF!</v>
      </c>
      <c r="U151" s="2" t="e">
        <f>VLOOKUP(J151,#REF!,7,0)</f>
        <v>#REF!</v>
      </c>
    </row>
    <row r="152" spans="1:21" x14ac:dyDescent="0.2">
      <c r="A152" s="2">
        <v>148</v>
      </c>
      <c r="B152" s="1" t="s">
        <v>171</v>
      </c>
      <c r="C152" s="1" t="s">
        <v>180</v>
      </c>
      <c r="D152" s="1" t="s">
        <v>65</v>
      </c>
      <c r="E152" s="1" t="s">
        <v>66</v>
      </c>
      <c r="F152" s="1" t="s">
        <v>181</v>
      </c>
      <c r="G152" s="1">
        <v>669454602</v>
      </c>
      <c r="H152" s="3">
        <v>41907</v>
      </c>
      <c r="J152" s="1" t="s">
        <v>274</v>
      </c>
      <c r="K152" s="1" t="s">
        <v>275</v>
      </c>
      <c r="L152" s="1" t="s">
        <v>176</v>
      </c>
      <c r="M152" s="1" t="s">
        <v>71</v>
      </c>
      <c r="N152" s="7">
        <v>1</v>
      </c>
      <c r="O152" s="7">
        <v>-74523.72</v>
      </c>
      <c r="P152" s="7">
        <v>-4549.87</v>
      </c>
      <c r="Q152" s="7">
        <v>-69973.850000000006</v>
      </c>
      <c r="R152" s="2" t="e">
        <f>VLOOKUP(J152,#REF!,4,0)</f>
        <v>#REF!</v>
      </c>
      <c r="S152" s="2" t="e">
        <f>VLOOKUP(J152,#REF!,5,0)</f>
        <v>#REF!</v>
      </c>
      <c r="T152" s="2" t="e">
        <f>VLOOKUP(J152,#REF!,6,0)</f>
        <v>#REF!</v>
      </c>
      <c r="U152" s="2" t="e">
        <f>VLOOKUP(J152,#REF!,7,0)</f>
        <v>#REF!</v>
      </c>
    </row>
    <row r="154" spans="1:21" ht="10.8" thickBot="1" x14ac:dyDescent="0.25">
      <c r="O154" s="8">
        <f>SUM(O5:O153)</f>
        <v>40537364.520000033</v>
      </c>
      <c r="P154" s="8">
        <f t="shared" ref="P154:Q154" si="0">SUM(P5:P153)</f>
        <v>906302.40000000026</v>
      </c>
      <c r="Q154" s="8">
        <f t="shared" si="0"/>
        <v>39631062.11999996</v>
      </c>
    </row>
    <row r="155" spans="1:21" ht="10.8" thickTop="1" x14ac:dyDescent="0.2"/>
  </sheetData>
  <autoFilter ref="A4:U152"/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B97A01-F465-4C43-825F-E1E9A641F673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4390C084-796B-4842-B1D6-B57BFCD22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F8CAF7-CC97-4C4A-9BD3-14D726E404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Exhibit KO-6</vt:lpstr>
      <vt:lpstr>ARA Summary (Clause)</vt:lpstr>
      <vt:lpstr>ARA Summary (Base)</vt:lpstr>
      <vt:lpstr>Fukushima NBV at September 2015</vt:lpstr>
      <vt:lpstr>'ARA Summary (Clause)'!Print_Area</vt:lpstr>
      <vt:lpstr>'Exhibit KO-6'!Print_Area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2016-04-08T17:59:44Z</dcterms:created>
  <dcterms:modified xsi:type="dcterms:W3CDTF">2016-04-12T01:37:59Z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